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8625" yWindow="-180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Baza_cen_zakupu_2003_2018" sheetId="36" r:id="rId14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308" i="36" l="1"/>
  <c r="K307" i="36"/>
  <c r="K306" i="36"/>
  <c r="J306" i="36"/>
  <c r="J308" i="36"/>
  <c r="J307" i="36"/>
  <c r="L534" i="45" l="1"/>
  <c r="K534" i="45"/>
  <c r="J534" i="45"/>
  <c r="I534" i="45"/>
  <c r="H534" i="45"/>
  <c r="G534" i="45"/>
  <c r="F534" i="45"/>
  <c r="E534" i="45"/>
  <c r="D534" i="45"/>
  <c r="C532" i="45"/>
  <c r="C531" i="45"/>
  <c r="C530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10" i="45"/>
  <c r="C509" i="45"/>
  <c r="C508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93" i="45"/>
  <c r="C492" i="45"/>
  <c r="C491" i="45"/>
  <c r="C488" i="45"/>
  <c r="C487" i="45"/>
  <c r="C486" i="45"/>
  <c r="C485" i="45"/>
  <c r="C484" i="45"/>
  <c r="C483" i="45"/>
  <c r="C482" i="45"/>
  <c r="C495" i="45" s="1"/>
  <c r="G306" i="36" l="1"/>
  <c r="M303" i="36" l="1"/>
  <c r="M446" i="36" s="1"/>
  <c r="M304" i="36"/>
  <c r="M447" i="36" s="1"/>
  <c r="M305" i="36"/>
  <c r="M448" i="36" s="1"/>
  <c r="M306" i="36"/>
  <c r="M449" i="36" s="1"/>
  <c r="M307" i="36"/>
  <c r="M450" i="36" s="1"/>
  <c r="M308" i="36"/>
  <c r="M451" i="36" s="1"/>
  <c r="M302" i="36"/>
  <c r="M445" i="36" s="1"/>
  <c r="L303" i="36"/>
  <c r="L446" i="36" s="1"/>
  <c r="L304" i="36"/>
  <c r="L447" i="36" s="1"/>
  <c r="L305" i="36"/>
  <c r="L448" i="36" s="1"/>
  <c r="L306" i="36"/>
  <c r="L449" i="36" s="1"/>
  <c r="L307" i="36"/>
  <c r="L450" i="36" s="1"/>
  <c r="L308" i="36"/>
  <c r="L451" i="36" s="1"/>
  <c r="L302" i="36"/>
  <c r="L445" i="36" s="1"/>
  <c r="K303" i="36"/>
  <c r="K446" i="36" s="1"/>
  <c r="K304" i="36"/>
  <c r="K447" i="36" s="1"/>
  <c r="K305" i="36"/>
  <c r="K448" i="36" s="1"/>
  <c r="K449" i="36"/>
  <c r="K450" i="36"/>
  <c r="K451" i="36"/>
  <c r="K302" i="36"/>
  <c r="K445" i="36" s="1"/>
  <c r="J303" i="36"/>
  <c r="J446" i="36" s="1"/>
  <c r="J304" i="36"/>
  <c r="J447" i="36" s="1"/>
  <c r="J305" i="36"/>
  <c r="J448" i="36" s="1"/>
  <c r="J449" i="36"/>
  <c r="J450" i="36"/>
  <c r="J451" i="36"/>
  <c r="J302" i="36"/>
  <c r="J445" i="36" s="1"/>
  <c r="I303" i="36"/>
  <c r="I446" i="36" s="1"/>
  <c r="I304" i="36"/>
  <c r="I447" i="36" s="1"/>
  <c r="I305" i="36"/>
  <c r="I448" i="36" s="1"/>
  <c r="I306" i="36"/>
  <c r="I449" i="36" s="1"/>
  <c r="I307" i="36"/>
  <c r="I450" i="36" s="1"/>
  <c r="I308" i="36"/>
  <c r="I451" i="36" s="1"/>
  <c r="I302" i="36"/>
  <c r="I445" i="36" s="1"/>
  <c r="H446" i="36"/>
  <c r="H447" i="36"/>
  <c r="H448" i="36"/>
  <c r="H449" i="36"/>
  <c r="H450" i="36"/>
  <c r="H451" i="36"/>
  <c r="H445" i="36"/>
  <c r="G446" i="36"/>
  <c r="G447" i="36"/>
  <c r="G448" i="36"/>
  <c r="G449" i="36"/>
  <c r="G450" i="36"/>
  <c r="G451" i="36"/>
  <c r="G445" i="36"/>
  <c r="F303" i="36"/>
  <c r="F446" i="36" s="1"/>
  <c r="F304" i="36"/>
  <c r="F447" i="36" s="1"/>
  <c r="F305" i="36"/>
  <c r="F448" i="36" s="1"/>
  <c r="F306" i="36"/>
  <c r="F449" i="36" s="1"/>
  <c r="F307" i="36"/>
  <c r="F450" i="36" s="1"/>
  <c r="F308" i="36"/>
  <c r="F451" i="36" s="1"/>
  <c r="F302" i="36"/>
  <c r="F445" i="36" s="1"/>
  <c r="E303" i="36"/>
  <c r="E446" i="36" s="1"/>
  <c r="E304" i="36"/>
  <c r="E447" i="36" s="1"/>
  <c r="E305" i="36"/>
  <c r="E448" i="36" s="1"/>
  <c r="E306" i="36"/>
  <c r="E449" i="36" s="1"/>
  <c r="E307" i="36"/>
  <c r="E450" i="36" s="1"/>
  <c r="E308" i="36"/>
  <c r="E451" i="36" s="1"/>
  <c r="E302" i="36"/>
  <c r="E445" i="36" s="1"/>
  <c r="D302" i="36"/>
  <c r="D445" i="36" s="1"/>
  <c r="S303" i="36"/>
  <c r="S446" i="36" s="1"/>
  <c r="S304" i="36"/>
  <c r="S447" i="36" s="1"/>
  <c r="S305" i="36"/>
  <c r="S448" i="36" s="1"/>
  <c r="S306" i="36"/>
  <c r="S449" i="36" s="1"/>
  <c r="S307" i="36"/>
  <c r="S450" i="36" s="1"/>
  <c r="S308" i="36"/>
  <c r="S451" i="36" s="1"/>
  <c r="S302" i="36"/>
  <c r="S445" i="36" s="1"/>
  <c r="R303" i="36"/>
  <c r="R446" i="36" s="1"/>
  <c r="R304" i="36"/>
  <c r="R447" i="36" s="1"/>
  <c r="R305" i="36"/>
  <c r="R448" i="36" s="1"/>
  <c r="R306" i="36"/>
  <c r="R449" i="36" s="1"/>
  <c r="R307" i="36"/>
  <c r="R450" i="36" s="1"/>
  <c r="R308" i="36"/>
  <c r="R451" i="36" s="1"/>
  <c r="R302" i="36"/>
  <c r="R445" i="36" s="1"/>
  <c r="Q303" i="36"/>
  <c r="Q446" i="36" s="1"/>
  <c r="Q304" i="36"/>
  <c r="Q447" i="36" s="1"/>
  <c r="Q305" i="36"/>
  <c r="Q448" i="36" s="1"/>
  <c r="Q306" i="36"/>
  <c r="Q449" i="36" s="1"/>
  <c r="Q307" i="36"/>
  <c r="Q450" i="36" s="1"/>
  <c r="Q308" i="36"/>
  <c r="Q451" i="36" s="1"/>
  <c r="Q302" i="36"/>
  <c r="Q445" i="36" s="1"/>
  <c r="P303" i="36"/>
  <c r="P446" i="36" s="1"/>
  <c r="P304" i="36"/>
  <c r="P447" i="36" s="1"/>
  <c r="P305" i="36"/>
  <c r="P448" i="36" s="1"/>
  <c r="P306" i="36"/>
  <c r="P449" i="36" s="1"/>
  <c r="P307" i="36"/>
  <c r="P450" i="36" s="1"/>
  <c r="P308" i="36"/>
  <c r="P451" i="36" s="1"/>
  <c r="P302" i="36"/>
  <c r="P445" i="36" s="1"/>
  <c r="V303" i="36"/>
  <c r="V446" i="36" s="1"/>
  <c r="V304" i="36"/>
  <c r="V447" i="36" s="1"/>
  <c r="V305" i="36"/>
  <c r="V448" i="36" s="1"/>
  <c r="V306" i="36"/>
  <c r="V449" i="36" s="1"/>
  <c r="V307" i="36"/>
  <c r="V450" i="36" s="1"/>
  <c r="V308" i="36"/>
  <c r="V451" i="36" s="1"/>
  <c r="V302" i="36"/>
  <c r="V445" i="36" s="1"/>
  <c r="W303" i="36"/>
  <c r="W446" i="36" s="1"/>
  <c r="W304" i="36"/>
  <c r="W447" i="36" s="1"/>
  <c r="W305" i="36"/>
  <c r="W448" i="36" s="1"/>
  <c r="W306" i="36"/>
  <c r="W449" i="36" s="1"/>
  <c r="W307" i="36"/>
  <c r="W450" i="36" s="1"/>
  <c r="W308" i="36"/>
  <c r="W451" i="36" s="1"/>
  <c r="W302" i="36"/>
  <c r="W445" i="36" s="1"/>
  <c r="Z303" i="36"/>
  <c r="Z446" i="36" s="1"/>
  <c r="Z304" i="36"/>
  <c r="Z447" i="36" s="1"/>
  <c r="Z305" i="36"/>
  <c r="Z448" i="36" s="1"/>
  <c r="Z306" i="36"/>
  <c r="Z449" i="36" s="1"/>
  <c r="Z307" i="36"/>
  <c r="Z450" i="36" s="1"/>
  <c r="Z308" i="36"/>
  <c r="Z451" i="36" s="1"/>
  <c r="Z302" i="36"/>
  <c r="Z445" i="36" s="1"/>
  <c r="D303" i="36"/>
  <c r="D446" i="36" s="1"/>
  <c r="D304" i="36"/>
  <c r="D447" i="36" s="1"/>
  <c r="D305" i="36"/>
  <c r="D448" i="36" s="1"/>
  <c r="D306" i="36"/>
  <c r="D449" i="36" s="1"/>
  <c r="D307" i="36"/>
  <c r="D450" i="36" s="1"/>
  <c r="D308" i="36"/>
  <c r="D451" i="36" s="1"/>
  <c r="C303" i="36"/>
  <c r="C446" i="36" s="1"/>
  <c r="C304" i="36"/>
  <c r="C447" i="36" s="1"/>
  <c r="C305" i="36"/>
  <c r="C448" i="36" s="1"/>
  <c r="C306" i="36"/>
  <c r="C449" i="36" s="1"/>
  <c r="C307" i="36"/>
  <c r="C450" i="36" s="1"/>
  <c r="C308" i="36"/>
  <c r="C451" i="36" s="1"/>
  <c r="B303" i="36"/>
  <c r="B446" i="36" s="1"/>
  <c r="B304" i="36"/>
  <c r="B447" i="36" s="1"/>
  <c r="B305" i="36"/>
  <c r="B448" i="36" s="1"/>
  <c r="B306" i="36"/>
  <c r="B449" i="36" s="1"/>
  <c r="B307" i="36"/>
  <c r="B450" i="36" s="1"/>
  <c r="B308" i="36"/>
  <c r="B451" i="36" s="1"/>
  <c r="B302" i="36"/>
  <c r="B445" i="36" s="1"/>
  <c r="S292" i="36"/>
  <c r="S293" i="36"/>
  <c r="S294" i="36"/>
  <c r="S295" i="36"/>
  <c r="S296" i="36"/>
  <c r="S297" i="36"/>
  <c r="S291" i="36"/>
  <c r="Z292" i="36"/>
  <c r="Z293" i="36"/>
  <c r="Z294" i="36"/>
  <c r="Z295" i="36"/>
  <c r="Z296" i="36"/>
  <c r="Z297" i="36"/>
  <c r="Z291" i="36"/>
  <c r="W291" i="36"/>
  <c r="W292" i="36"/>
  <c r="W293" i="36"/>
  <c r="W294" i="36"/>
  <c r="W295" i="36"/>
  <c r="W296" i="36"/>
  <c r="W297" i="36"/>
  <c r="M292" i="36"/>
  <c r="M293" i="36"/>
  <c r="M294" i="36"/>
  <c r="M295" i="36"/>
  <c r="M296" i="36"/>
  <c r="M297" i="36"/>
  <c r="M291" i="36"/>
  <c r="C302" i="36"/>
  <c r="C445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1" i="36"/>
  <c r="B434" i="36" s="1"/>
  <c r="Z440" i="36"/>
  <c r="W440" i="36"/>
  <c r="V297" i="36"/>
  <c r="V440" i="36" s="1"/>
  <c r="S440" i="36"/>
  <c r="R297" i="36"/>
  <c r="R440" i="36" s="1"/>
  <c r="Q297" i="36"/>
  <c r="Q440" i="36" s="1"/>
  <c r="P297" i="36"/>
  <c r="P440" i="36" s="1"/>
  <c r="M440" i="36"/>
  <c r="L297" i="36"/>
  <c r="L440" i="36" s="1"/>
  <c r="K297" i="36"/>
  <c r="K440" i="36" s="1"/>
  <c r="J297" i="36"/>
  <c r="J440" i="36" s="1"/>
  <c r="I297" i="36"/>
  <c r="I440" i="36" s="1"/>
  <c r="H297" i="36"/>
  <c r="H440" i="36" s="1"/>
  <c r="G297" i="36"/>
  <c r="G440" i="36" s="1"/>
  <c r="F297" i="36"/>
  <c r="F440" i="36" s="1"/>
  <c r="E297" i="36"/>
  <c r="E440" i="36" s="1"/>
  <c r="D297" i="36"/>
  <c r="D440" i="36" s="1"/>
  <c r="C297" i="36"/>
  <c r="C440" i="36" s="1"/>
  <c r="B297" i="36"/>
  <c r="B440" i="36" s="1"/>
  <c r="Z439" i="36"/>
  <c r="W439" i="36"/>
  <c r="V296" i="36"/>
  <c r="V439" i="36" s="1"/>
  <c r="S439" i="36"/>
  <c r="R296" i="36"/>
  <c r="R439" i="36" s="1"/>
  <c r="Q296" i="36"/>
  <c r="Q439" i="36" s="1"/>
  <c r="P296" i="36"/>
  <c r="P439" i="36" s="1"/>
  <c r="M439" i="36"/>
  <c r="L296" i="36"/>
  <c r="L439" i="36" s="1"/>
  <c r="K296" i="36"/>
  <c r="K439" i="36" s="1"/>
  <c r="J296" i="36"/>
  <c r="J439" i="36" s="1"/>
  <c r="I296" i="36"/>
  <c r="I439" i="36" s="1"/>
  <c r="H296" i="36"/>
  <c r="H439" i="36" s="1"/>
  <c r="G296" i="36"/>
  <c r="G439" i="36" s="1"/>
  <c r="F296" i="36"/>
  <c r="F439" i="36" s="1"/>
  <c r="E296" i="36"/>
  <c r="E439" i="36" s="1"/>
  <c r="D296" i="36"/>
  <c r="D439" i="36" s="1"/>
  <c r="C296" i="36"/>
  <c r="C439" i="36" s="1"/>
  <c r="B296" i="36"/>
  <c r="B439" i="36" s="1"/>
  <c r="Z438" i="36"/>
  <c r="W438" i="36"/>
  <c r="V295" i="36"/>
  <c r="V438" i="36" s="1"/>
  <c r="S438" i="36"/>
  <c r="R295" i="36"/>
  <c r="R438" i="36" s="1"/>
  <c r="Q295" i="36"/>
  <c r="Q438" i="36" s="1"/>
  <c r="P295" i="36"/>
  <c r="P438" i="36" s="1"/>
  <c r="M438" i="36"/>
  <c r="L295" i="36"/>
  <c r="L438" i="36" s="1"/>
  <c r="K295" i="36"/>
  <c r="K438" i="36" s="1"/>
  <c r="J295" i="36"/>
  <c r="J438" i="36" s="1"/>
  <c r="I295" i="36"/>
  <c r="I438" i="36" s="1"/>
  <c r="H295" i="36"/>
  <c r="H438" i="36" s="1"/>
  <c r="G295" i="36"/>
  <c r="G438" i="36" s="1"/>
  <c r="F295" i="36"/>
  <c r="F438" i="36" s="1"/>
  <c r="E295" i="36"/>
  <c r="E438" i="36" s="1"/>
  <c r="D295" i="36"/>
  <c r="D438" i="36" s="1"/>
  <c r="C295" i="36"/>
  <c r="C438" i="36" s="1"/>
  <c r="B295" i="36"/>
  <c r="B438" i="36" s="1"/>
  <c r="Z437" i="36"/>
  <c r="W437" i="36"/>
  <c r="V294" i="36"/>
  <c r="V437" i="36" s="1"/>
  <c r="S437" i="36"/>
  <c r="R294" i="36"/>
  <c r="R437" i="36" s="1"/>
  <c r="Q294" i="36"/>
  <c r="Q437" i="36" s="1"/>
  <c r="P294" i="36"/>
  <c r="P437" i="36" s="1"/>
  <c r="M437" i="36"/>
  <c r="L294" i="36"/>
  <c r="L437" i="36" s="1"/>
  <c r="K294" i="36"/>
  <c r="K437" i="36" s="1"/>
  <c r="J294" i="36"/>
  <c r="J437" i="36" s="1"/>
  <c r="I294" i="36"/>
  <c r="I437" i="36" s="1"/>
  <c r="H294" i="36"/>
  <c r="H437" i="36" s="1"/>
  <c r="G294" i="36"/>
  <c r="G437" i="36" s="1"/>
  <c r="F294" i="36"/>
  <c r="F437" i="36" s="1"/>
  <c r="E294" i="36"/>
  <c r="E437" i="36" s="1"/>
  <c r="D294" i="36"/>
  <c r="D437" i="36" s="1"/>
  <c r="C294" i="36"/>
  <c r="C437" i="36" s="1"/>
  <c r="B294" i="36"/>
  <c r="B437" i="36" s="1"/>
  <c r="Z436" i="36"/>
  <c r="W436" i="36"/>
  <c r="V293" i="36"/>
  <c r="V436" i="36" s="1"/>
  <c r="S436" i="36"/>
  <c r="R293" i="36"/>
  <c r="R436" i="36" s="1"/>
  <c r="Q293" i="36"/>
  <c r="Q436" i="36" s="1"/>
  <c r="P293" i="36"/>
  <c r="P436" i="36" s="1"/>
  <c r="M436" i="36"/>
  <c r="L293" i="36"/>
  <c r="L436" i="36" s="1"/>
  <c r="K293" i="36"/>
  <c r="K436" i="36" s="1"/>
  <c r="J293" i="36"/>
  <c r="J436" i="36" s="1"/>
  <c r="I293" i="36"/>
  <c r="I436" i="36" s="1"/>
  <c r="H293" i="36"/>
  <c r="H436" i="36" s="1"/>
  <c r="G293" i="36"/>
  <c r="G436" i="36" s="1"/>
  <c r="F293" i="36"/>
  <c r="F436" i="36" s="1"/>
  <c r="E293" i="36"/>
  <c r="E436" i="36" s="1"/>
  <c r="D293" i="36"/>
  <c r="D436" i="36" s="1"/>
  <c r="C293" i="36"/>
  <c r="C436" i="36" s="1"/>
  <c r="B293" i="36"/>
  <c r="B436" i="36" s="1"/>
  <c r="Z435" i="36"/>
  <c r="W435" i="36"/>
  <c r="V292" i="36"/>
  <c r="V435" i="36" s="1"/>
  <c r="S435" i="36"/>
  <c r="R292" i="36"/>
  <c r="R435" i="36" s="1"/>
  <c r="Q292" i="36"/>
  <c r="Q435" i="36" s="1"/>
  <c r="P292" i="36"/>
  <c r="P435" i="36" s="1"/>
  <c r="M435" i="36"/>
  <c r="L292" i="36"/>
  <c r="L435" i="36" s="1"/>
  <c r="K292" i="36"/>
  <c r="K435" i="36" s="1"/>
  <c r="J292" i="36"/>
  <c r="J435" i="36" s="1"/>
  <c r="I292" i="36"/>
  <c r="I435" i="36" s="1"/>
  <c r="H292" i="36"/>
  <c r="H435" i="36" s="1"/>
  <c r="G292" i="36"/>
  <c r="G435" i="36" s="1"/>
  <c r="F292" i="36"/>
  <c r="F435" i="36" s="1"/>
  <c r="E292" i="36"/>
  <c r="E435" i="36" s="1"/>
  <c r="D292" i="36"/>
  <c r="D435" i="36" s="1"/>
  <c r="C292" i="36"/>
  <c r="C435" i="36" s="1"/>
  <c r="B292" i="36"/>
  <c r="B435" i="36" s="1"/>
  <c r="Z434" i="36"/>
  <c r="W434" i="36"/>
  <c r="V291" i="36"/>
  <c r="V434" i="36" s="1"/>
  <c r="S434" i="36"/>
  <c r="R291" i="36"/>
  <c r="R434" i="36" s="1"/>
  <c r="Q291" i="36"/>
  <c r="Q434" i="36" s="1"/>
  <c r="P291" i="36"/>
  <c r="P434" i="36" s="1"/>
  <c r="M434" i="36"/>
  <c r="L291" i="36"/>
  <c r="L434" i="36" s="1"/>
  <c r="K291" i="36"/>
  <c r="K434" i="36" s="1"/>
  <c r="J291" i="36"/>
  <c r="J434" i="36" s="1"/>
  <c r="I291" i="36"/>
  <c r="I434" i="36" s="1"/>
  <c r="H291" i="36"/>
  <c r="H434" i="36" s="1"/>
  <c r="G291" i="36"/>
  <c r="G434" i="36" s="1"/>
  <c r="F291" i="36"/>
  <c r="F434" i="36" s="1"/>
  <c r="E291" i="36"/>
  <c r="E434" i="36" s="1"/>
  <c r="D291" i="36"/>
  <c r="D434" i="36" s="1"/>
  <c r="C291" i="36"/>
  <c r="C434" i="36" s="1"/>
  <c r="Z287" i="36" l="1"/>
  <c r="Z430" i="36" s="1"/>
  <c r="W287" i="36"/>
  <c r="W430" i="36" s="1"/>
  <c r="V287" i="36"/>
  <c r="V430" i="36" s="1"/>
  <c r="S287" i="36"/>
  <c r="S430" i="36" s="1"/>
  <c r="R287" i="36"/>
  <c r="R430" i="36" s="1"/>
  <c r="Q287" i="36"/>
  <c r="Q430" i="36" s="1"/>
  <c r="P287" i="36"/>
  <c r="P430" i="36" s="1"/>
  <c r="M287" i="36"/>
  <c r="M430" i="36" s="1"/>
  <c r="L287" i="36"/>
  <c r="L430" i="36" s="1"/>
  <c r="K287" i="36"/>
  <c r="K430" i="36" s="1"/>
  <c r="J287" i="36"/>
  <c r="J430" i="36" s="1"/>
  <c r="I287" i="36"/>
  <c r="I430" i="36" s="1"/>
  <c r="H287" i="36"/>
  <c r="H430" i="36" s="1"/>
  <c r="G287" i="36"/>
  <c r="G430" i="36" s="1"/>
  <c r="F287" i="36"/>
  <c r="F430" i="36" s="1"/>
  <c r="E287" i="36"/>
  <c r="E430" i="36" s="1"/>
  <c r="D287" i="36"/>
  <c r="D430" i="36" s="1"/>
  <c r="C287" i="36"/>
  <c r="C430" i="36" s="1"/>
  <c r="B287" i="36"/>
  <c r="B430" i="36" s="1"/>
  <c r="Z286" i="36"/>
  <c r="Z429" i="36" s="1"/>
  <c r="W286" i="36"/>
  <c r="W429" i="36" s="1"/>
  <c r="V286" i="36"/>
  <c r="V429" i="36" s="1"/>
  <c r="S286" i="36"/>
  <c r="S429" i="36" s="1"/>
  <c r="R286" i="36"/>
  <c r="R429" i="36" s="1"/>
  <c r="Q286" i="36"/>
  <c r="Q429" i="36" s="1"/>
  <c r="P286" i="36"/>
  <c r="P429" i="36" s="1"/>
  <c r="M286" i="36"/>
  <c r="M429" i="36" s="1"/>
  <c r="L286" i="36"/>
  <c r="L429" i="36" s="1"/>
  <c r="K286" i="36"/>
  <c r="K429" i="36" s="1"/>
  <c r="J286" i="36"/>
  <c r="J429" i="36" s="1"/>
  <c r="I286" i="36"/>
  <c r="I429" i="36" s="1"/>
  <c r="H286" i="36"/>
  <c r="H429" i="36" s="1"/>
  <c r="G286" i="36"/>
  <c r="G429" i="36" s="1"/>
  <c r="F286" i="36"/>
  <c r="F429" i="36" s="1"/>
  <c r="E286" i="36"/>
  <c r="E429" i="36" s="1"/>
  <c r="D286" i="36"/>
  <c r="D429" i="36" s="1"/>
  <c r="C286" i="36"/>
  <c r="C429" i="36" s="1"/>
  <c r="B286" i="36"/>
  <c r="B429" i="36" s="1"/>
  <c r="Z285" i="36"/>
  <c r="Z428" i="36" s="1"/>
  <c r="W285" i="36"/>
  <c r="W428" i="36" s="1"/>
  <c r="V285" i="36"/>
  <c r="V428" i="36" s="1"/>
  <c r="S285" i="36"/>
  <c r="S428" i="36" s="1"/>
  <c r="R285" i="36"/>
  <c r="R428" i="36" s="1"/>
  <c r="Q285" i="36"/>
  <c r="Q428" i="36" s="1"/>
  <c r="P285" i="36"/>
  <c r="P428" i="36" s="1"/>
  <c r="M285" i="36"/>
  <c r="M428" i="36" s="1"/>
  <c r="L285" i="36"/>
  <c r="L428" i="36" s="1"/>
  <c r="K285" i="36"/>
  <c r="K428" i="36" s="1"/>
  <c r="J285" i="36"/>
  <c r="J428" i="36" s="1"/>
  <c r="I285" i="36"/>
  <c r="I428" i="36" s="1"/>
  <c r="H285" i="36"/>
  <c r="H428" i="36" s="1"/>
  <c r="G285" i="36"/>
  <c r="G428" i="36" s="1"/>
  <c r="F285" i="36"/>
  <c r="F428" i="36" s="1"/>
  <c r="E285" i="36"/>
  <c r="E428" i="36" s="1"/>
  <c r="D285" i="36"/>
  <c r="D428" i="36" s="1"/>
  <c r="C285" i="36"/>
  <c r="C428" i="36" s="1"/>
  <c r="B285" i="36"/>
  <c r="B428" i="36" s="1"/>
  <c r="Z284" i="36"/>
  <c r="Z427" i="36" s="1"/>
  <c r="W284" i="36"/>
  <c r="W427" i="36" s="1"/>
  <c r="V284" i="36"/>
  <c r="V427" i="36" s="1"/>
  <c r="S284" i="36"/>
  <c r="S427" i="36" s="1"/>
  <c r="R284" i="36"/>
  <c r="R427" i="36" s="1"/>
  <c r="Q284" i="36"/>
  <c r="Q427" i="36" s="1"/>
  <c r="P284" i="36"/>
  <c r="P427" i="36" s="1"/>
  <c r="M284" i="36"/>
  <c r="M427" i="36" s="1"/>
  <c r="L284" i="36"/>
  <c r="L427" i="36" s="1"/>
  <c r="K284" i="36"/>
  <c r="K427" i="36" s="1"/>
  <c r="J284" i="36"/>
  <c r="J427" i="36" s="1"/>
  <c r="I284" i="36"/>
  <c r="I427" i="36" s="1"/>
  <c r="H284" i="36"/>
  <c r="H427" i="36" s="1"/>
  <c r="G284" i="36"/>
  <c r="G427" i="36" s="1"/>
  <c r="F284" i="36"/>
  <c r="F427" i="36" s="1"/>
  <c r="E284" i="36"/>
  <c r="E427" i="36" s="1"/>
  <c r="D284" i="36"/>
  <c r="D427" i="36" s="1"/>
  <c r="C284" i="36"/>
  <c r="C427" i="36" s="1"/>
  <c r="B284" i="36"/>
  <c r="B427" i="36" s="1"/>
  <c r="Z283" i="36"/>
  <c r="Z426" i="36" s="1"/>
  <c r="W283" i="36"/>
  <c r="W426" i="36" s="1"/>
  <c r="V283" i="36"/>
  <c r="V426" i="36" s="1"/>
  <c r="S283" i="36"/>
  <c r="S426" i="36" s="1"/>
  <c r="R283" i="36"/>
  <c r="R426" i="36" s="1"/>
  <c r="Q283" i="36"/>
  <c r="Q426" i="36" s="1"/>
  <c r="P283" i="36"/>
  <c r="P426" i="36" s="1"/>
  <c r="M283" i="36"/>
  <c r="M426" i="36" s="1"/>
  <c r="L283" i="36"/>
  <c r="L426" i="36" s="1"/>
  <c r="K283" i="36"/>
  <c r="K426" i="36" s="1"/>
  <c r="J283" i="36"/>
  <c r="J426" i="36" s="1"/>
  <c r="I283" i="36"/>
  <c r="I426" i="36" s="1"/>
  <c r="H283" i="36"/>
  <c r="H426" i="36" s="1"/>
  <c r="G283" i="36"/>
  <c r="G426" i="36" s="1"/>
  <c r="F283" i="36"/>
  <c r="F426" i="36" s="1"/>
  <c r="E283" i="36"/>
  <c r="E426" i="36" s="1"/>
  <c r="D283" i="36"/>
  <c r="D426" i="36" s="1"/>
  <c r="C283" i="36"/>
  <c r="C426" i="36" s="1"/>
  <c r="B283" i="36"/>
  <c r="B426" i="36" s="1"/>
  <c r="Z282" i="36"/>
  <c r="Z425" i="36" s="1"/>
  <c r="W282" i="36"/>
  <c r="W425" i="36" s="1"/>
  <c r="V282" i="36"/>
  <c r="V425" i="36" s="1"/>
  <c r="S282" i="36"/>
  <c r="S425" i="36" s="1"/>
  <c r="R282" i="36"/>
  <c r="R425" i="36" s="1"/>
  <c r="Q282" i="36"/>
  <c r="Q425" i="36" s="1"/>
  <c r="P282" i="36"/>
  <c r="P425" i="36" s="1"/>
  <c r="M282" i="36"/>
  <c r="M425" i="36" s="1"/>
  <c r="L282" i="36"/>
  <c r="L425" i="36" s="1"/>
  <c r="K282" i="36"/>
  <c r="K425" i="36" s="1"/>
  <c r="J282" i="36"/>
  <c r="J425" i="36" s="1"/>
  <c r="I282" i="36"/>
  <c r="I425" i="36" s="1"/>
  <c r="H282" i="36"/>
  <c r="H425" i="36" s="1"/>
  <c r="G282" i="36"/>
  <c r="G425" i="36" s="1"/>
  <c r="F282" i="36"/>
  <c r="F425" i="36" s="1"/>
  <c r="E282" i="36"/>
  <c r="E425" i="36" s="1"/>
  <c r="D282" i="36"/>
  <c r="D425" i="36" s="1"/>
  <c r="C282" i="36"/>
  <c r="C425" i="36" s="1"/>
  <c r="B282" i="36"/>
  <c r="B425" i="36" s="1"/>
  <c r="Z281" i="36"/>
  <c r="Z424" i="36" s="1"/>
  <c r="W281" i="36"/>
  <c r="W424" i="36" s="1"/>
  <c r="V281" i="36"/>
  <c r="V424" i="36" s="1"/>
  <c r="S281" i="36"/>
  <c r="S424" i="36" s="1"/>
  <c r="R281" i="36"/>
  <c r="R424" i="36" s="1"/>
  <c r="Q281" i="36"/>
  <c r="Q424" i="36" s="1"/>
  <c r="P281" i="36"/>
  <c r="P424" i="36" s="1"/>
  <c r="M281" i="36"/>
  <c r="M424" i="36" s="1"/>
  <c r="L281" i="36"/>
  <c r="L424" i="36" s="1"/>
  <c r="K281" i="36"/>
  <c r="K424" i="36" s="1"/>
  <c r="J281" i="36"/>
  <c r="J424" i="36" s="1"/>
  <c r="I281" i="36"/>
  <c r="I424" i="36" s="1"/>
  <c r="H281" i="36"/>
  <c r="H424" i="36" s="1"/>
  <c r="G281" i="36"/>
  <c r="G424" i="36" s="1"/>
  <c r="F281" i="36"/>
  <c r="F424" i="36" s="1"/>
  <c r="E281" i="36"/>
  <c r="E424" i="36" s="1"/>
  <c r="D281" i="36"/>
  <c r="D424" i="36" s="1"/>
  <c r="C281" i="36"/>
  <c r="C424" i="36" s="1"/>
  <c r="B281" i="36"/>
  <c r="B424" i="36" s="1"/>
  <c r="Z277" i="36"/>
  <c r="Z420" i="36" s="1"/>
  <c r="W277" i="36"/>
  <c r="V277" i="36"/>
  <c r="V420" i="36" s="1"/>
  <c r="S277" i="36"/>
  <c r="S420" i="36" s="1"/>
  <c r="R277" i="36"/>
  <c r="R420" i="36" s="1"/>
  <c r="Q277" i="36"/>
  <c r="Q420" i="36" s="1"/>
  <c r="P277" i="36"/>
  <c r="P420" i="36" s="1"/>
  <c r="M277" i="36"/>
  <c r="M420" i="36" s="1"/>
  <c r="L277" i="36"/>
  <c r="L420" i="36" s="1"/>
  <c r="K277" i="36"/>
  <c r="K420" i="36" s="1"/>
  <c r="J277" i="36"/>
  <c r="J420" i="36" s="1"/>
  <c r="I277" i="36"/>
  <c r="I420" i="36" s="1"/>
  <c r="H277" i="36"/>
  <c r="H420" i="36" s="1"/>
  <c r="G277" i="36"/>
  <c r="G420" i="36" s="1"/>
  <c r="F277" i="36"/>
  <c r="F420" i="36" s="1"/>
  <c r="E277" i="36"/>
  <c r="E420" i="36" s="1"/>
  <c r="D277" i="36"/>
  <c r="D420" i="36" s="1"/>
  <c r="C277" i="36"/>
  <c r="C420" i="36" s="1"/>
  <c r="B277" i="36"/>
  <c r="B420" i="36" s="1"/>
  <c r="Z276" i="36"/>
  <c r="Z419" i="36" s="1"/>
  <c r="W276" i="36"/>
  <c r="V276" i="36"/>
  <c r="V419" i="36" s="1"/>
  <c r="S276" i="36"/>
  <c r="S419" i="36" s="1"/>
  <c r="R276" i="36"/>
  <c r="R419" i="36" s="1"/>
  <c r="Q276" i="36"/>
  <c r="Q419" i="36" s="1"/>
  <c r="P276" i="36"/>
  <c r="P419" i="36" s="1"/>
  <c r="M276" i="36"/>
  <c r="M419" i="36" s="1"/>
  <c r="L276" i="36"/>
  <c r="L419" i="36" s="1"/>
  <c r="K276" i="36"/>
  <c r="K419" i="36" s="1"/>
  <c r="J276" i="36"/>
  <c r="J419" i="36" s="1"/>
  <c r="I276" i="36"/>
  <c r="I419" i="36" s="1"/>
  <c r="H276" i="36"/>
  <c r="H419" i="36" s="1"/>
  <c r="G276" i="36"/>
  <c r="G419" i="36" s="1"/>
  <c r="F276" i="36"/>
  <c r="F419" i="36" s="1"/>
  <c r="E276" i="36"/>
  <c r="E419" i="36" s="1"/>
  <c r="D276" i="36"/>
  <c r="D419" i="36" s="1"/>
  <c r="C276" i="36"/>
  <c r="C419" i="36" s="1"/>
  <c r="B276" i="36"/>
  <c r="B419" i="36" s="1"/>
  <c r="Z275" i="36"/>
  <c r="Z418" i="36" s="1"/>
  <c r="W275" i="36"/>
  <c r="V275" i="36"/>
  <c r="V418" i="36" s="1"/>
  <c r="S275" i="36"/>
  <c r="S418" i="36" s="1"/>
  <c r="R275" i="36"/>
  <c r="R418" i="36" s="1"/>
  <c r="Q275" i="36"/>
  <c r="Q418" i="36" s="1"/>
  <c r="P275" i="36"/>
  <c r="P418" i="36" s="1"/>
  <c r="M275" i="36"/>
  <c r="M418" i="36" s="1"/>
  <c r="L275" i="36"/>
  <c r="L418" i="36" s="1"/>
  <c r="K275" i="36"/>
  <c r="K418" i="36" s="1"/>
  <c r="J275" i="36"/>
  <c r="J418" i="36" s="1"/>
  <c r="I275" i="36"/>
  <c r="I418" i="36" s="1"/>
  <c r="H275" i="36"/>
  <c r="H418" i="36" s="1"/>
  <c r="G275" i="36"/>
  <c r="G418" i="36" s="1"/>
  <c r="F275" i="36"/>
  <c r="F418" i="36" s="1"/>
  <c r="E275" i="36"/>
  <c r="E418" i="36" s="1"/>
  <c r="D275" i="36"/>
  <c r="D418" i="36" s="1"/>
  <c r="C275" i="36"/>
  <c r="C418" i="36" s="1"/>
  <c r="B275" i="36"/>
  <c r="B418" i="36" s="1"/>
  <c r="Z274" i="36"/>
  <c r="Z417" i="36" s="1"/>
  <c r="W274" i="36"/>
  <c r="V274" i="36"/>
  <c r="V417" i="36" s="1"/>
  <c r="S274" i="36"/>
  <c r="S417" i="36" s="1"/>
  <c r="R274" i="36"/>
  <c r="R417" i="36" s="1"/>
  <c r="Q274" i="36"/>
  <c r="Q417" i="36" s="1"/>
  <c r="P274" i="36"/>
  <c r="P417" i="36" s="1"/>
  <c r="M274" i="36"/>
  <c r="M417" i="36" s="1"/>
  <c r="L274" i="36"/>
  <c r="L417" i="36" s="1"/>
  <c r="K274" i="36"/>
  <c r="K417" i="36" s="1"/>
  <c r="J274" i="36"/>
  <c r="J417" i="36" s="1"/>
  <c r="I274" i="36"/>
  <c r="I417" i="36" s="1"/>
  <c r="H274" i="36"/>
  <c r="H417" i="36" s="1"/>
  <c r="G274" i="36"/>
  <c r="G417" i="36" s="1"/>
  <c r="F274" i="36"/>
  <c r="F417" i="36" s="1"/>
  <c r="E274" i="36"/>
  <c r="E417" i="36" s="1"/>
  <c r="D274" i="36"/>
  <c r="D417" i="36" s="1"/>
  <c r="C274" i="36"/>
  <c r="C417" i="36" s="1"/>
  <c r="B274" i="36"/>
  <c r="B417" i="36" s="1"/>
  <c r="Z273" i="36"/>
  <c r="Z416" i="36" s="1"/>
  <c r="W273" i="36"/>
  <c r="V273" i="36"/>
  <c r="V416" i="36" s="1"/>
  <c r="S273" i="36"/>
  <c r="S416" i="36" s="1"/>
  <c r="R273" i="36"/>
  <c r="R416" i="36" s="1"/>
  <c r="Q273" i="36"/>
  <c r="Q416" i="36" s="1"/>
  <c r="P273" i="36"/>
  <c r="P416" i="36" s="1"/>
  <c r="M273" i="36"/>
  <c r="M416" i="36" s="1"/>
  <c r="L273" i="36"/>
  <c r="L416" i="36" s="1"/>
  <c r="K273" i="36"/>
  <c r="K416" i="36" s="1"/>
  <c r="J273" i="36"/>
  <c r="J416" i="36" s="1"/>
  <c r="I273" i="36"/>
  <c r="I416" i="36" s="1"/>
  <c r="H273" i="36"/>
  <c r="H416" i="36" s="1"/>
  <c r="G273" i="36"/>
  <c r="G416" i="36" s="1"/>
  <c r="F273" i="36"/>
  <c r="F416" i="36" s="1"/>
  <c r="E273" i="36"/>
  <c r="E416" i="36" s="1"/>
  <c r="D273" i="36"/>
  <c r="D416" i="36" s="1"/>
  <c r="C273" i="36"/>
  <c r="C416" i="36" s="1"/>
  <c r="B273" i="36"/>
  <c r="B416" i="36" s="1"/>
  <c r="Z272" i="36"/>
  <c r="Z415" i="36" s="1"/>
  <c r="W272" i="36"/>
  <c r="W415" i="36" s="1"/>
  <c r="V272" i="36"/>
  <c r="V415" i="36" s="1"/>
  <c r="S272" i="36"/>
  <c r="S415" i="36" s="1"/>
  <c r="R272" i="36"/>
  <c r="R415" i="36" s="1"/>
  <c r="Q272" i="36"/>
  <c r="Q415" i="36" s="1"/>
  <c r="P272" i="36"/>
  <c r="P415" i="36" s="1"/>
  <c r="M272" i="36"/>
  <c r="M415" i="36" s="1"/>
  <c r="L272" i="36"/>
  <c r="L415" i="36" s="1"/>
  <c r="K272" i="36"/>
  <c r="K415" i="36" s="1"/>
  <c r="J272" i="36"/>
  <c r="J415" i="36" s="1"/>
  <c r="I272" i="36"/>
  <c r="I415" i="36" s="1"/>
  <c r="H272" i="36"/>
  <c r="H415" i="36" s="1"/>
  <c r="G272" i="36"/>
  <c r="G415" i="36" s="1"/>
  <c r="F272" i="36"/>
  <c r="F415" i="36" s="1"/>
  <c r="E272" i="36"/>
  <c r="E415" i="36" s="1"/>
  <c r="D272" i="36"/>
  <c r="D415" i="36" s="1"/>
  <c r="C272" i="36"/>
  <c r="C415" i="36" s="1"/>
  <c r="B272" i="36"/>
  <c r="B415" i="36" s="1"/>
  <c r="Z271" i="36"/>
  <c r="Z414" i="36" s="1"/>
  <c r="W271" i="36"/>
  <c r="W414" i="36" s="1"/>
  <c r="V271" i="36"/>
  <c r="V414" i="36" s="1"/>
  <c r="S271" i="36"/>
  <c r="S414" i="36" s="1"/>
  <c r="R271" i="36"/>
  <c r="R414" i="36" s="1"/>
  <c r="Q271" i="36"/>
  <c r="Q414" i="36" s="1"/>
  <c r="P271" i="36"/>
  <c r="P414" i="36" s="1"/>
  <c r="M271" i="36"/>
  <c r="M414" i="36" s="1"/>
  <c r="L271" i="36"/>
  <c r="L414" i="36" s="1"/>
  <c r="K271" i="36"/>
  <c r="K414" i="36" s="1"/>
  <c r="J271" i="36"/>
  <c r="J414" i="36" s="1"/>
  <c r="I271" i="36"/>
  <c r="I414" i="36" s="1"/>
  <c r="H271" i="36"/>
  <c r="H414" i="36" s="1"/>
  <c r="G271" i="36"/>
  <c r="G414" i="36" s="1"/>
  <c r="F271" i="36"/>
  <c r="F414" i="36" s="1"/>
  <c r="E271" i="36"/>
  <c r="E414" i="36" s="1"/>
  <c r="D271" i="36"/>
  <c r="D414" i="36" s="1"/>
  <c r="C271" i="36"/>
  <c r="C414" i="36" s="1"/>
  <c r="B271" i="36"/>
  <c r="B414" i="36" s="1"/>
  <c r="Z267" i="36"/>
  <c r="Z410" i="36" s="1"/>
  <c r="W267" i="36"/>
  <c r="W410" i="36" s="1"/>
  <c r="V267" i="36"/>
  <c r="V410" i="36" s="1"/>
  <c r="S267" i="36"/>
  <c r="S410" i="36" s="1"/>
  <c r="R267" i="36"/>
  <c r="R410" i="36" s="1"/>
  <c r="Q267" i="36"/>
  <c r="Q410" i="36" s="1"/>
  <c r="P267" i="36"/>
  <c r="P410" i="36" s="1"/>
  <c r="M267" i="36"/>
  <c r="M410" i="36" s="1"/>
  <c r="L267" i="36"/>
  <c r="L410" i="36" s="1"/>
  <c r="K267" i="36"/>
  <c r="K410" i="36" s="1"/>
  <c r="J267" i="36"/>
  <c r="J410" i="36" s="1"/>
  <c r="I267" i="36"/>
  <c r="I410" i="36" s="1"/>
  <c r="H267" i="36"/>
  <c r="H410" i="36" s="1"/>
  <c r="G267" i="36"/>
  <c r="G410" i="36" s="1"/>
  <c r="F267" i="36"/>
  <c r="F410" i="36" s="1"/>
  <c r="E267" i="36"/>
  <c r="E410" i="36" s="1"/>
  <c r="D267" i="36"/>
  <c r="D410" i="36" s="1"/>
  <c r="C267" i="36"/>
  <c r="C410" i="36" s="1"/>
  <c r="B267" i="36"/>
  <c r="B410" i="36" s="1"/>
  <c r="Z266" i="36"/>
  <c r="Z409" i="36" s="1"/>
  <c r="W266" i="36"/>
  <c r="W409" i="36" s="1"/>
  <c r="V266" i="36"/>
  <c r="V409" i="36" s="1"/>
  <c r="S266" i="36"/>
  <c r="S409" i="36" s="1"/>
  <c r="R266" i="36"/>
  <c r="R409" i="36" s="1"/>
  <c r="Q266" i="36"/>
  <c r="Q409" i="36" s="1"/>
  <c r="P266" i="36"/>
  <c r="P409" i="36" s="1"/>
  <c r="M266" i="36"/>
  <c r="M409" i="36" s="1"/>
  <c r="L266" i="36"/>
  <c r="L409" i="36" s="1"/>
  <c r="K266" i="36"/>
  <c r="K409" i="36" s="1"/>
  <c r="J266" i="36"/>
  <c r="J409" i="36" s="1"/>
  <c r="I266" i="36"/>
  <c r="I409" i="36" s="1"/>
  <c r="H266" i="36"/>
  <c r="H409" i="36" s="1"/>
  <c r="G266" i="36"/>
  <c r="G409" i="36" s="1"/>
  <c r="F266" i="36"/>
  <c r="F409" i="36" s="1"/>
  <c r="E266" i="36"/>
  <c r="E409" i="36" s="1"/>
  <c r="D266" i="36"/>
  <c r="D409" i="36" s="1"/>
  <c r="C266" i="36"/>
  <c r="C409" i="36" s="1"/>
  <c r="B266" i="36"/>
  <c r="B409" i="36" s="1"/>
  <c r="Z265" i="36"/>
  <c r="Z408" i="36" s="1"/>
  <c r="W265" i="36"/>
  <c r="W408" i="36" s="1"/>
  <c r="V265" i="36"/>
  <c r="V408" i="36" s="1"/>
  <c r="S265" i="36"/>
  <c r="S408" i="36" s="1"/>
  <c r="R265" i="36"/>
  <c r="R408" i="36" s="1"/>
  <c r="Q265" i="36"/>
  <c r="Q408" i="36" s="1"/>
  <c r="P265" i="36"/>
  <c r="P408" i="36" s="1"/>
  <c r="M265" i="36"/>
  <c r="M408" i="36" s="1"/>
  <c r="L265" i="36"/>
  <c r="L408" i="36" s="1"/>
  <c r="K265" i="36"/>
  <c r="K408" i="36" s="1"/>
  <c r="J265" i="36"/>
  <c r="J408" i="36" s="1"/>
  <c r="I265" i="36"/>
  <c r="I408" i="36" s="1"/>
  <c r="H265" i="36"/>
  <c r="H408" i="36" s="1"/>
  <c r="G265" i="36"/>
  <c r="G408" i="36" s="1"/>
  <c r="F265" i="36"/>
  <c r="F408" i="36" s="1"/>
  <c r="E265" i="36"/>
  <c r="E408" i="36" s="1"/>
  <c r="D265" i="36"/>
  <c r="D408" i="36" s="1"/>
  <c r="C265" i="36"/>
  <c r="C408" i="36" s="1"/>
  <c r="B265" i="36"/>
  <c r="B408" i="36" s="1"/>
  <c r="Z264" i="36"/>
  <c r="Z407" i="36" s="1"/>
  <c r="W264" i="36"/>
  <c r="W407" i="36" s="1"/>
  <c r="V264" i="36"/>
  <c r="V407" i="36" s="1"/>
  <c r="S264" i="36"/>
  <c r="S407" i="36" s="1"/>
  <c r="R264" i="36"/>
  <c r="R407" i="36" s="1"/>
  <c r="Q264" i="36"/>
  <c r="Q407" i="36" s="1"/>
  <c r="P264" i="36"/>
  <c r="P407" i="36" s="1"/>
  <c r="M264" i="36"/>
  <c r="M407" i="36" s="1"/>
  <c r="L264" i="36"/>
  <c r="L407" i="36" s="1"/>
  <c r="K264" i="36"/>
  <c r="K407" i="36" s="1"/>
  <c r="J264" i="36"/>
  <c r="J407" i="36" s="1"/>
  <c r="I264" i="36"/>
  <c r="I407" i="36" s="1"/>
  <c r="H264" i="36"/>
  <c r="H407" i="36" s="1"/>
  <c r="G264" i="36"/>
  <c r="G407" i="36" s="1"/>
  <c r="F264" i="36"/>
  <c r="F407" i="36" s="1"/>
  <c r="E264" i="36"/>
  <c r="E407" i="36" s="1"/>
  <c r="D264" i="36"/>
  <c r="D407" i="36" s="1"/>
  <c r="C264" i="36"/>
  <c r="C407" i="36" s="1"/>
  <c r="B264" i="36"/>
  <c r="B407" i="36" s="1"/>
  <c r="Z263" i="36"/>
  <c r="Z406" i="36" s="1"/>
  <c r="W263" i="36"/>
  <c r="W406" i="36" s="1"/>
  <c r="V263" i="36"/>
  <c r="V406" i="36" s="1"/>
  <c r="S263" i="36"/>
  <c r="S406" i="36" s="1"/>
  <c r="R263" i="36"/>
  <c r="R406" i="36" s="1"/>
  <c r="Q263" i="36"/>
  <c r="Q406" i="36" s="1"/>
  <c r="P263" i="36"/>
  <c r="P406" i="36" s="1"/>
  <c r="M263" i="36"/>
  <c r="M406" i="36" s="1"/>
  <c r="L263" i="36"/>
  <c r="L406" i="36" s="1"/>
  <c r="K263" i="36"/>
  <c r="K406" i="36" s="1"/>
  <c r="J263" i="36"/>
  <c r="J406" i="36" s="1"/>
  <c r="I263" i="36"/>
  <c r="I406" i="36" s="1"/>
  <c r="H263" i="36"/>
  <c r="H406" i="36" s="1"/>
  <c r="G263" i="36"/>
  <c r="G406" i="36" s="1"/>
  <c r="F263" i="36"/>
  <c r="F406" i="36" s="1"/>
  <c r="E263" i="36"/>
  <c r="E406" i="36" s="1"/>
  <c r="D263" i="36"/>
  <c r="D406" i="36" s="1"/>
  <c r="C263" i="36"/>
  <c r="C406" i="36" s="1"/>
  <c r="B263" i="36"/>
  <c r="B406" i="36" s="1"/>
  <c r="Z262" i="36"/>
  <c r="Z405" i="36" s="1"/>
  <c r="W262" i="36"/>
  <c r="W405" i="36" s="1"/>
  <c r="V262" i="36"/>
  <c r="V405" i="36" s="1"/>
  <c r="S262" i="36"/>
  <c r="S405" i="36" s="1"/>
  <c r="R262" i="36"/>
  <c r="R405" i="36" s="1"/>
  <c r="Q262" i="36"/>
  <c r="Q405" i="36" s="1"/>
  <c r="M262" i="36"/>
  <c r="M405" i="36" s="1"/>
  <c r="L262" i="36"/>
  <c r="L405" i="36" s="1"/>
  <c r="K262" i="36"/>
  <c r="K405" i="36" s="1"/>
  <c r="J262" i="36"/>
  <c r="J405" i="36" s="1"/>
  <c r="I262" i="36"/>
  <c r="I405" i="36" s="1"/>
  <c r="H262" i="36"/>
  <c r="H405" i="36" s="1"/>
  <c r="G262" i="36"/>
  <c r="G405" i="36" s="1"/>
  <c r="F262" i="36"/>
  <c r="F405" i="36" s="1"/>
  <c r="E262" i="36"/>
  <c r="E405" i="36" s="1"/>
  <c r="Z261" i="36"/>
  <c r="Z404" i="36" s="1"/>
  <c r="W261" i="36"/>
  <c r="W404" i="36" s="1"/>
  <c r="V261" i="36"/>
  <c r="V404" i="36" s="1"/>
  <c r="S261" i="36"/>
  <c r="S404" i="36" s="1"/>
  <c r="R261" i="36"/>
  <c r="R404" i="36" s="1"/>
  <c r="Q261" i="36"/>
  <c r="Q404" i="36" s="1"/>
  <c r="P261" i="36"/>
  <c r="P404" i="36" s="1"/>
  <c r="M261" i="36"/>
  <c r="M404" i="36" s="1"/>
  <c r="L261" i="36"/>
  <c r="L404" i="36" s="1"/>
  <c r="K261" i="36"/>
  <c r="K404" i="36" s="1"/>
  <c r="J261" i="36"/>
  <c r="J404" i="36" s="1"/>
  <c r="I261" i="36"/>
  <c r="I404" i="36" s="1"/>
  <c r="H261" i="36"/>
  <c r="H404" i="36" s="1"/>
  <c r="G261" i="36"/>
  <c r="G404" i="36" s="1"/>
  <c r="F261" i="36"/>
  <c r="F404" i="36" s="1"/>
  <c r="E261" i="36"/>
  <c r="E404" i="36" s="1"/>
  <c r="D261" i="36"/>
  <c r="D404" i="36" s="1"/>
  <c r="C261" i="36"/>
  <c r="C404" i="36" s="1"/>
  <c r="B261" i="36"/>
  <c r="B404" i="36" s="1"/>
  <c r="Z257" i="36"/>
  <c r="Z400" i="36" s="1"/>
  <c r="W257" i="36"/>
  <c r="W400" i="36" s="1"/>
  <c r="V257" i="36"/>
  <c r="V400" i="36" s="1"/>
  <c r="S257" i="36"/>
  <c r="S400" i="36" s="1"/>
  <c r="R257" i="36"/>
  <c r="R400" i="36" s="1"/>
  <c r="Q257" i="36"/>
  <c r="Q400" i="36" s="1"/>
  <c r="P257" i="36"/>
  <c r="P400" i="36" s="1"/>
  <c r="M257" i="36"/>
  <c r="M400" i="36" s="1"/>
  <c r="L257" i="36"/>
  <c r="L400" i="36" s="1"/>
  <c r="K257" i="36"/>
  <c r="K400" i="36" s="1"/>
  <c r="J257" i="36"/>
  <c r="J400" i="36" s="1"/>
  <c r="I257" i="36"/>
  <c r="I400" i="36" s="1"/>
  <c r="H257" i="36"/>
  <c r="H400" i="36" s="1"/>
  <c r="G257" i="36"/>
  <c r="G400" i="36" s="1"/>
  <c r="F257" i="36"/>
  <c r="F400" i="36" s="1"/>
  <c r="E257" i="36"/>
  <c r="E400" i="36" s="1"/>
  <c r="D257" i="36"/>
  <c r="D400" i="36" s="1"/>
  <c r="C257" i="36"/>
  <c r="C400" i="36" s="1"/>
  <c r="B257" i="36"/>
  <c r="B400" i="36" s="1"/>
  <c r="Z256" i="36"/>
  <c r="Z399" i="36" s="1"/>
  <c r="W256" i="36"/>
  <c r="W399" i="36" s="1"/>
  <c r="V256" i="36"/>
  <c r="V399" i="36" s="1"/>
  <c r="S256" i="36"/>
  <c r="S399" i="36" s="1"/>
  <c r="R256" i="36"/>
  <c r="R399" i="36" s="1"/>
  <c r="Q256" i="36"/>
  <c r="Q399" i="36" s="1"/>
  <c r="P256" i="36"/>
  <c r="P399" i="36" s="1"/>
  <c r="M256" i="36"/>
  <c r="M399" i="36" s="1"/>
  <c r="L256" i="36"/>
  <c r="L399" i="36" s="1"/>
  <c r="K256" i="36"/>
  <c r="K399" i="36" s="1"/>
  <c r="J256" i="36"/>
  <c r="J399" i="36" s="1"/>
  <c r="I256" i="36"/>
  <c r="I399" i="36" s="1"/>
  <c r="H256" i="36"/>
  <c r="H399" i="36" s="1"/>
  <c r="G256" i="36"/>
  <c r="G399" i="36" s="1"/>
  <c r="F256" i="36"/>
  <c r="F399" i="36" s="1"/>
  <c r="E256" i="36"/>
  <c r="E399" i="36" s="1"/>
  <c r="D256" i="36"/>
  <c r="D399" i="36" s="1"/>
  <c r="C256" i="36"/>
  <c r="C399" i="36" s="1"/>
  <c r="B256" i="36"/>
  <c r="B399" i="36" s="1"/>
  <c r="Z255" i="36"/>
  <c r="Z398" i="36" s="1"/>
  <c r="W255" i="36"/>
  <c r="W398" i="36" s="1"/>
  <c r="V255" i="36"/>
  <c r="V398" i="36" s="1"/>
  <c r="S255" i="36"/>
  <c r="S398" i="36" s="1"/>
  <c r="R255" i="36"/>
  <c r="R398" i="36" s="1"/>
  <c r="Q255" i="36"/>
  <c r="Q398" i="36" s="1"/>
  <c r="P255" i="36"/>
  <c r="P398" i="36" s="1"/>
  <c r="M255" i="36"/>
  <c r="M398" i="36" s="1"/>
  <c r="L255" i="36"/>
  <c r="L398" i="36" s="1"/>
  <c r="K255" i="36"/>
  <c r="K398" i="36" s="1"/>
  <c r="J255" i="36"/>
  <c r="J398" i="36" s="1"/>
  <c r="I255" i="36"/>
  <c r="I398" i="36" s="1"/>
  <c r="H255" i="36"/>
  <c r="H398" i="36" s="1"/>
  <c r="G255" i="36"/>
  <c r="G398" i="36" s="1"/>
  <c r="F255" i="36"/>
  <c r="F398" i="36" s="1"/>
  <c r="E255" i="36"/>
  <c r="E398" i="36" s="1"/>
  <c r="D255" i="36"/>
  <c r="D398" i="36" s="1"/>
  <c r="C255" i="36"/>
  <c r="C398" i="36" s="1"/>
  <c r="B255" i="36"/>
  <c r="B398" i="36" s="1"/>
  <c r="Z254" i="36"/>
  <c r="Z397" i="36" s="1"/>
  <c r="W254" i="36"/>
  <c r="W397" i="36" s="1"/>
  <c r="V254" i="36"/>
  <c r="V397" i="36" s="1"/>
  <c r="S254" i="36"/>
  <c r="S397" i="36" s="1"/>
  <c r="R254" i="36"/>
  <c r="R397" i="36" s="1"/>
  <c r="Q254" i="36"/>
  <c r="Q397" i="36" s="1"/>
  <c r="P254" i="36"/>
  <c r="P397" i="36" s="1"/>
  <c r="M254" i="36"/>
  <c r="M397" i="36" s="1"/>
  <c r="L254" i="36"/>
  <c r="L397" i="36" s="1"/>
  <c r="K254" i="36"/>
  <c r="K397" i="36" s="1"/>
  <c r="J254" i="36"/>
  <c r="J397" i="36" s="1"/>
  <c r="I254" i="36"/>
  <c r="I397" i="36" s="1"/>
  <c r="H254" i="36"/>
  <c r="H397" i="36" s="1"/>
  <c r="G254" i="36"/>
  <c r="G397" i="36" s="1"/>
  <c r="F254" i="36"/>
  <c r="F397" i="36" s="1"/>
  <c r="E254" i="36"/>
  <c r="E397" i="36" s="1"/>
  <c r="D254" i="36"/>
  <c r="D397" i="36" s="1"/>
  <c r="C254" i="36"/>
  <c r="C397" i="36" s="1"/>
  <c r="B254" i="36"/>
  <c r="B397" i="36" s="1"/>
  <c r="Z253" i="36"/>
  <c r="Z396" i="36" s="1"/>
  <c r="W253" i="36"/>
  <c r="W396" i="36" s="1"/>
  <c r="V253" i="36"/>
  <c r="V396" i="36" s="1"/>
  <c r="S253" i="36"/>
  <c r="S396" i="36" s="1"/>
  <c r="R253" i="36"/>
  <c r="R396" i="36" s="1"/>
  <c r="Q253" i="36"/>
  <c r="Q396" i="36" s="1"/>
  <c r="P253" i="36"/>
  <c r="P396" i="36" s="1"/>
  <c r="M253" i="36"/>
  <c r="M396" i="36" s="1"/>
  <c r="L253" i="36"/>
  <c r="L396" i="36" s="1"/>
  <c r="K253" i="36"/>
  <c r="K396" i="36" s="1"/>
  <c r="J253" i="36"/>
  <c r="J396" i="36" s="1"/>
  <c r="I253" i="36"/>
  <c r="I396" i="36" s="1"/>
  <c r="H253" i="36"/>
  <c r="H396" i="36" s="1"/>
  <c r="G253" i="36"/>
  <c r="G396" i="36" s="1"/>
  <c r="F253" i="36"/>
  <c r="F396" i="36" s="1"/>
  <c r="E253" i="36"/>
  <c r="E396" i="36" s="1"/>
  <c r="D253" i="36"/>
  <c r="D396" i="36" s="1"/>
  <c r="C253" i="36"/>
  <c r="C396" i="36" s="1"/>
  <c r="B253" i="36"/>
  <c r="B396" i="36" s="1"/>
  <c r="Z252" i="36"/>
  <c r="Z395" i="36" s="1"/>
  <c r="W252" i="36"/>
  <c r="W395" i="36" s="1"/>
  <c r="V252" i="36"/>
  <c r="V395" i="36" s="1"/>
  <c r="S252" i="36"/>
  <c r="S395" i="36" s="1"/>
  <c r="R252" i="36"/>
  <c r="R395" i="36" s="1"/>
  <c r="Q252" i="36"/>
  <c r="Q395" i="36" s="1"/>
  <c r="P252" i="36"/>
  <c r="P395" i="36" s="1"/>
  <c r="M252" i="36"/>
  <c r="M395" i="36" s="1"/>
  <c r="L252" i="36"/>
  <c r="L395" i="36" s="1"/>
  <c r="K252" i="36"/>
  <c r="K395" i="36" s="1"/>
  <c r="J252" i="36"/>
  <c r="J395" i="36" s="1"/>
  <c r="I252" i="36"/>
  <c r="I395" i="36" s="1"/>
  <c r="H252" i="36"/>
  <c r="H395" i="36" s="1"/>
  <c r="G252" i="36"/>
  <c r="G395" i="36" s="1"/>
  <c r="F252" i="36"/>
  <c r="F395" i="36" s="1"/>
  <c r="E252" i="36"/>
  <c r="E395" i="36" s="1"/>
  <c r="D252" i="36"/>
  <c r="D395" i="36" s="1"/>
  <c r="C252" i="36"/>
  <c r="C395" i="36" s="1"/>
  <c r="B252" i="36"/>
  <c r="B395" i="36" s="1"/>
  <c r="Z248" i="36"/>
  <c r="Z391" i="36" s="1"/>
  <c r="W248" i="36"/>
  <c r="W391" i="36" s="1"/>
  <c r="V248" i="36"/>
  <c r="V391" i="36" s="1"/>
  <c r="S248" i="36"/>
  <c r="S391" i="36" s="1"/>
  <c r="R248" i="36"/>
  <c r="R391" i="36" s="1"/>
  <c r="Q248" i="36"/>
  <c r="Q391" i="36" s="1"/>
  <c r="P248" i="36"/>
  <c r="P391" i="36" s="1"/>
  <c r="M248" i="36"/>
  <c r="M391" i="36" s="1"/>
  <c r="L248" i="36"/>
  <c r="L391" i="36" s="1"/>
  <c r="K248" i="36"/>
  <c r="K391" i="36" s="1"/>
  <c r="J248" i="36"/>
  <c r="J391" i="36" s="1"/>
  <c r="I248" i="36"/>
  <c r="I391" i="36" s="1"/>
  <c r="H248" i="36"/>
  <c r="H391" i="36" s="1"/>
  <c r="G248" i="36"/>
  <c r="G391" i="36" s="1"/>
  <c r="F248" i="36"/>
  <c r="F391" i="36" s="1"/>
  <c r="E248" i="36"/>
  <c r="E391" i="36" s="1"/>
  <c r="D248" i="36"/>
  <c r="D391" i="36" s="1"/>
  <c r="C248" i="36"/>
  <c r="C391" i="36" s="1"/>
  <c r="B248" i="36"/>
  <c r="B391" i="36" s="1"/>
  <c r="Z247" i="36"/>
  <c r="Z390" i="36" s="1"/>
  <c r="W247" i="36"/>
  <c r="W390" i="36" s="1"/>
  <c r="V247" i="36"/>
  <c r="V390" i="36" s="1"/>
  <c r="S247" i="36"/>
  <c r="S390" i="36" s="1"/>
  <c r="R247" i="36"/>
  <c r="R390" i="36" s="1"/>
  <c r="Q247" i="36"/>
  <c r="Q390" i="36" s="1"/>
  <c r="P247" i="36"/>
  <c r="P390" i="36" s="1"/>
  <c r="M247" i="36"/>
  <c r="M390" i="36" s="1"/>
  <c r="L247" i="36"/>
  <c r="L390" i="36" s="1"/>
  <c r="K247" i="36"/>
  <c r="K390" i="36" s="1"/>
  <c r="J247" i="36"/>
  <c r="J390" i="36" s="1"/>
  <c r="I247" i="36"/>
  <c r="I390" i="36" s="1"/>
  <c r="H247" i="36"/>
  <c r="H390" i="36" s="1"/>
  <c r="G247" i="36"/>
  <c r="G390" i="36" s="1"/>
  <c r="F247" i="36"/>
  <c r="F390" i="36" s="1"/>
  <c r="E247" i="36"/>
  <c r="E390" i="36" s="1"/>
  <c r="D247" i="36"/>
  <c r="D390" i="36" s="1"/>
  <c r="C247" i="36"/>
  <c r="C390" i="36" s="1"/>
  <c r="B247" i="36"/>
  <c r="B390" i="36" s="1"/>
  <c r="Z246" i="36"/>
  <c r="Z389" i="36" s="1"/>
  <c r="W246" i="36"/>
  <c r="W389" i="36" s="1"/>
  <c r="V246" i="36"/>
  <c r="V389" i="36" s="1"/>
  <c r="S246" i="36"/>
  <c r="S389" i="36" s="1"/>
  <c r="R246" i="36"/>
  <c r="R389" i="36" s="1"/>
  <c r="Q246" i="36"/>
  <c r="Q389" i="36" s="1"/>
  <c r="P246" i="36"/>
  <c r="P389" i="36" s="1"/>
  <c r="M246" i="36"/>
  <c r="M389" i="36" s="1"/>
  <c r="L246" i="36"/>
  <c r="L389" i="36" s="1"/>
  <c r="K246" i="36"/>
  <c r="K389" i="36" s="1"/>
  <c r="J246" i="36"/>
  <c r="J389" i="36" s="1"/>
  <c r="I246" i="36"/>
  <c r="I389" i="36" s="1"/>
  <c r="H246" i="36"/>
  <c r="H389" i="36" s="1"/>
  <c r="G246" i="36"/>
  <c r="G389" i="36" s="1"/>
  <c r="F246" i="36"/>
  <c r="F389" i="36" s="1"/>
  <c r="E246" i="36"/>
  <c r="E389" i="36" s="1"/>
  <c r="D246" i="36"/>
  <c r="D389" i="36" s="1"/>
  <c r="C246" i="36"/>
  <c r="C389" i="36" s="1"/>
  <c r="B246" i="36"/>
  <c r="B389" i="36" s="1"/>
  <c r="Z245" i="36"/>
  <c r="Z388" i="36" s="1"/>
  <c r="W245" i="36"/>
  <c r="W388" i="36" s="1"/>
  <c r="V245" i="36"/>
  <c r="V388" i="36" s="1"/>
  <c r="S245" i="36"/>
  <c r="S388" i="36" s="1"/>
  <c r="R245" i="36"/>
  <c r="R388" i="36" s="1"/>
  <c r="Q245" i="36"/>
  <c r="Q388" i="36" s="1"/>
  <c r="P245" i="36"/>
  <c r="P388" i="36" s="1"/>
  <c r="M245" i="36"/>
  <c r="M388" i="36" s="1"/>
  <c r="L245" i="36"/>
  <c r="L388" i="36" s="1"/>
  <c r="K245" i="36"/>
  <c r="K388" i="36" s="1"/>
  <c r="J245" i="36"/>
  <c r="J388" i="36" s="1"/>
  <c r="I245" i="36"/>
  <c r="I388" i="36" s="1"/>
  <c r="H245" i="36"/>
  <c r="H388" i="36" s="1"/>
  <c r="G245" i="36"/>
  <c r="G388" i="36" s="1"/>
  <c r="F245" i="36"/>
  <c r="F388" i="36" s="1"/>
  <c r="E245" i="36"/>
  <c r="E388" i="36" s="1"/>
  <c r="D245" i="36"/>
  <c r="D388" i="36" s="1"/>
  <c r="C245" i="36"/>
  <c r="C388" i="36" s="1"/>
  <c r="B245" i="36"/>
  <c r="B388" i="36" s="1"/>
  <c r="Z244" i="36"/>
  <c r="Z387" i="36" s="1"/>
  <c r="W244" i="36"/>
  <c r="W387" i="36" s="1"/>
  <c r="V244" i="36"/>
  <c r="V387" i="36" s="1"/>
  <c r="S244" i="36"/>
  <c r="S387" i="36" s="1"/>
  <c r="R244" i="36"/>
  <c r="R387" i="36" s="1"/>
  <c r="Q244" i="36"/>
  <c r="Q387" i="36" s="1"/>
  <c r="P244" i="36"/>
  <c r="P387" i="36" s="1"/>
  <c r="M244" i="36"/>
  <c r="M387" i="36" s="1"/>
  <c r="L244" i="36"/>
  <c r="L387" i="36" s="1"/>
  <c r="K244" i="36"/>
  <c r="K387" i="36" s="1"/>
  <c r="J244" i="36"/>
  <c r="J387" i="36" s="1"/>
  <c r="I244" i="36"/>
  <c r="I387" i="36" s="1"/>
  <c r="H244" i="36"/>
  <c r="H387" i="36" s="1"/>
  <c r="G244" i="36"/>
  <c r="G387" i="36" s="1"/>
  <c r="F244" i="36"/>
  <c r="F387" i="36" s="1"/>
  <c r="E244" i="36"/>
  <c r="E387" i="36" s="1"/>
  <c r="D244" i="36"/>
  <c r="D387" i="36" s="1"/>
  <c r="C244" i="36"/>
  <c r="C387" i="36" s="1"/>
  <c r="B244" i="36"/>
  <c r="B387" i="36" s="1"/>
  <c r="Z243" i="36"/>
  <c r="Z386" i="36" s="1"/>
  <c r="W243" i="36"/>
  <c r="W386" i="36" s="1"/>
  <c r="V243" i="36"/>
  <c r="V386" i="36" s="1"/>
  <c r="S243" i="36"/>
  <c r="S386" i="36" s="1"/>
  <c r="R243" i="36"/>
  <c r="R386" i="36" s="1"/>
  <c r="Q243" i="36"/>
  <c r="Q386" i="36" s="1"/>
  <c r="P243" i="36"/>
  <c r="P386" i="36" s="1"/>
  <c r="M243" i="36"/>
  <c r="M386" i="36" s="1"/>
  <c r="L243" i="36"/>
  <c r="L386" i="36" s="1"/>
  <c r="K243" i="36"/>
  <c r="K386" i="36" s="1"/>
  <c r="J243" i="36"/>
  <c r="J386" i="36" s="1"/>
  <c r="I243" i="36"/>
  <c r="I386" i="36" s="1"/>
  <c r="H243" i="36"/>
  <c r="H386" i="36" s="1"/>
  <c r="G243" i="36"/>
  <c r="G386" i="36" s="1"/>
  <c r="F243" i="36"/>
  <c r="F386" i="36" s="1"/>
  <c r="E243" i="36"/>
  <c r="E386" i="36" s="1"/>
  <c r="D243" i="36"/>
  <c r="D386" i="36" s="1"/>
  <c r="C243" i="36"/>
  <c r="C386" i="36" s="1"/>
  <c r="B243" i="36"/>
  <c r="B386" i="36" s="1"/>
  <c r="Z239" i="36"/>
  <c r="Z382" i="36" s="1"/>
  <c r="W239" i="36"/>
  <c r="W382" i="36" s="1"/>
  <c r="V239" i="36"/>
  <c r="V382" i="36" s="1"/>
  <c r="S239" i="36"/>
  <c r="S382" i="36" s="1"/>
  <c r="R239" i="36"/>
  <c r="R382" i="36" s="1"/>
  <c r="Q239" i="36"/>
  <c r="Q382" i="36" s="1"/>
  <c r="P239" i="36"/>
  <c r="P382" i="36" s="1"/>
  <c r="M239" i="36"/>
  <c r="M382" i="36" s="1"/>
  <c r="L239" i="36"/>
  <c r="L382" i="36" s="1"/>
  <c r="K239" i="36"/>
  <c r="K382" i="36" s="1"/>
  <c r="J239" i="36"/>
  <c r="J382" i="36" s="1"/>
  <c r="I239" i="36"/>
  <c r="I382" i="36" s="1"/>
  <c r="H239" i="36"/>
  <c r="H382" i="36" s="1"/>
  <c r="G239" i="36"/>
  <c r="G382" i="36" s="1"/>
  <c r="F239" i="36"/>
  <c r="F382" i="36" s="1"/>
  <c r="E239" i="36"/>
  <c r="E382" i="36" s="1"/>
  <c r="D239" i="36"/>
  <c r="D382" i="36" s="1"/>
  <c r="C239" i="36"/>
  <c r="C382" i="36" s="1"/>
  <c r="B239" i="36"/>
  <c r="B382" i="36" s="1"/>
  <c r="Z238" i="36"/>
  <c r="Z381" i="36" s="1"/>
  <c r="W238" i="36"/>
  <c r="W381" i="36" s="1"/>
  <c r="V238" i="36"/>
  <c r="V381" i="36" s="1"/>
  <c r="S238" i="36"/>
  <c r="S381" i="36" s="1"/>
  <c r="R238" i="36"/>
  <c r="R381" i="36" s="1"/>
  <c r="Q238" i="36"/>
  <c r="Q381" i="36" s="1"/>
  <c r="P238" i="36"/>
  <c r="P381" i="36" s="1"/>
  <c r="M238" i="36"/>
  <c r="M381" i="36" s="1"/>
  <c r="L238" i="36"/>
  <c r="L381" i="36" s="1"/>
  <c r="K238" i="36"/>
  <c r="K381" i="36" s="1"/>
  <c r="J238" i="36"/>
  <c r="J381" i="36" s="1"/>
  <c r="I238" i="36"/>
  <c r="I381" i="36" s="1"/>
  <c r="H238" i="36"/>
  <c r="H381" i="36" s="1"/>
  <c r="G238" i="36"/>
  <c r="G381" i="36" s="1"/>
  <c r="F238" i="36"/>
  <c r="F381" i="36" s="1"/>
  <c r="E238" i="36"/>
  <c r="E381" i="36" s="1"/>
  <c r="D238" i="36"/>
  <c r="D381" i="36" s="1"/>
  <c r="C238" i="36"/>
  <c r="C381" i="36" s="1"/>
  <c r="B238" i="36"/>
  <c r="B381" i="36" s="1"/>
  <c r="Z237" i="36"/>
  <c r="Z380" i="36" s="1"/>
  <c r="W237" i="36"/>
  <c r="W380" i="36" s="1"/>
  <c r="V237" i="36"/>
  <c r="V380" i="36" s="1"/>
  <c r="S237" i="36"/>
  <c r="S380" i="36" s="1"/>
  <c r="R237" i="36"/>
  <c r="R380" i="36" s="1"/>
  <c r="Q237" i="36"/>
  <c r="Q380" i="36" s="1"/>
  <c r="P237" i="36"/>
  <c r="P380" i="36" s="1"/>
  <c r="M237" i="36"/>
  <c r="M380" i="36" s="1"/>
  <c r="L237" i="36"/>
  <c r="L380" i="36" s="1"/>
  <c r="K237" i="36"/>
  <c r="K380" i="36" s="1"/>
  <c r="J237" i="36"/>
  <c r="J380" i="36" s="1"/>
  <c r="I237" i="36"/>
  <c r="I380" i="36" s="1"/>
  <c r="H237" i="36"/>
  <c r="H380" i="36" s="1"/>
  <c r="G237" i="36"/>
  <c r="G380" i="36" s="1"/>
  <c r="F237" i="36"/>
  <c r="F380" i="36" s="1"/>
  <c r="E237" i="36"/>
  <c r="E380" i="36" s="1"/>
  <c r="D237" i="36"/>
  <c r="D380" i="36" s="1"/>
  <c r="C237" i="36"/>
  <c r="C380" i="36" s="1"/>
  <c r="B237" i="36"/>
  <c r="B380" i="36" s="1"/>
  <c r="Z236" i="36"/>
  <c r="Z379" i="36" s="1"/>
  <c r="W236" i="36"/>
  <c r="W379" i="36" s="1"/>
  <c r="V236" i="36"/>
  <c r="V379" i="36" s="1"/>
  <c r="S236" i="36"/>
  <c r="S379" i="36" s="1"/>
  <c r="R236" i="36"/>
  <c r="R379" i="36" s="1"/>
  <c r="Q236" i="36"/>
  <c r="Q379" i="36" s="1"/>
  <c r="P236" i="36"/>
  <c r="P379" i="36" s="1"/>
  <c r="M236" i="36"/>
  <c r="M379" i="36" s="1"/>
  <c r="L236" i="36"/>
  <c r="L379" i="36" s="1"/>
  <c r="K236" i="36"/>
  <c r="K379" i="36" s="1"/>
  <c r="J236" i="36"/>
  <c r="J379" i="36" s="1"/>
  <c r="I236" i="36"/>
  <c r="I379" i="36" s="1"/>
  <c r="H236" i="36"/>
  <c r="H379" i="36" s="1"/>
  <c r="G236" i="36"/>
  <c r="G379" i="36" s="1"/>
  <c r="F236" i="36"/>
  <c r="F379" i="36" s="1"/>
  <c r="E236" i="36"/>
  <c r="E379" i="36" s="1"/>
  <c r="D236" i="36"/>
  <c r="D379" i="36" s="1"/>
  <c r="C236" i="36"/>
  <c r="C379" i="36" s="1"/>
  <c r="B236" i="36"/>
  <c r="B379" i="36" s="1"/>
  <c r="Z235" i="36"/>
  <c r="Z378" i="36" s="1"/>
  <c r="W235" i="36"/>
  <c r="W378" i="36" s="1"/>
  <c r="V235" i="36"/>
  <c r="V378" i="36" s="1"/>
  <c r="S235" i="36"/>
  <c r="S378" i="36" s="1"/>
  <c r="R235" i="36"/>
  <c r="R378" i="36" s="1"/>
  <c r="Q235" i="36"/>
  <c r="Q378" i="36" s="1"/>
  <c r="P235" i="36"/>
  <c r="P378" i="36" s="1"/>
  <c r="M235" i="36"/>
  <c r="M378" i="36" s="1"/>
  <c r="L235" i="36"/>
  <c r="L378" i="36" s="1"/>
  <c r="K235" i="36"/>
  <c r="K378" i="36" s="1"/>
  <c r="J235" i="36"/>
  <c r="J378" i="36" s="1"/>
  <c r="I235" i="36"/>
  <c r="I378" i="36" s="1"/>
  <c r="H235" i="36"/>
  <c r="H378" i="36" s="1"/>
  <c r="G235" i="36"/>
  <c r="G378" i="36" s="1"/>
  <c r="F235" i="36"/>
  <c r="F378" i="36" s="1"/>
  <c r="E235" i="36"/>
  <c r="E378" i="36" s="1"/>
  <c r="D235" i="36"/>
  <c r="D378" i="36" s="1"/>
  <c r="C235" i="36"/>
  <c r="C378" i="36" s="1"/>
  <c r="B235" i="36"/>
  <c r="B378" i="36" s="1"/>
  <c r="Z234" i="36"/>
  <c r="Z377" i="36" s="1"/>
  <c r="W234" i="36"/>
  <c r="W377" i="36" s="1"/>
  <c r="V234" i="36"/>
  <c r="V377" i="36" s="1"/>
  <c r="S234" i="36"/>
  <c r="S377" i="36" s="1"/>
  <c r="R234" i="36"/>
  <c r="R377" i="36" s="1"/>
  <c r="Q234" i="36"/>
  <c r="Q377" i="36" s="1"/>
  <c r="P234" i="36"/>
  <c r="P377" i="36" s="1"/>
  <c r="M234" i="36"/>
  <c r="M377" i="36" s="1"/>
  <c r="L234" i="36"/>
  <c r="L377" i="36" s="1"/>
  <c r="K234" i="36"/>
  <c r="K377" i="36" s="1"/>
  <c r="J234" i="36"/>
  <c r="J377" i="36" s="1"/>
  <c r="I234" i="36"/>
  <c r="I377" i="36" s="1"/>
  <c r="H234" i="36"/>
  <c r="H377" i="36" s="1"/>
  <c r="G234" i="36"/>
  <c r="G377" i="36" s="1"/>
  <c r="F234" i="36"/>
  <c r="F377" i="36" s="1"/>
  <c r="E234" i="36"/>
  <c r="E377" i="36" s="1"/>
  <c r="D234" i="36"/>
  <c r="D377" i="36" s="1"/>
  <c r="C234" i="36"/>
  <c r="C377" i="36" s="1"/>
  <c r="B234" i="36"/>
  <c r="B377" i="36" s="1"/>
  <c r="Z230" i="36"/>
  <c r="Z373" i="36" s="1"/>
  <c r="W230" i="36"/>
  <c r="W373" i="36" s="1"/>
  <c r="V230" i="36"/>
  <c r="V373" i="36" s="1"/>
  <c r="S230" i="36"/>
  <c r="S373" i="36" s="1"/>
  <c r="R230" i="36"/>
  <c r="R373" i="36" s="1"/>
  <c r="Q230" i="36"/>
  <c r="Q373" i="36" s="1"/>
  <c r="P230" i="36"/>
  <c r="P373" i="36" s="1"/>
  <c r="M230" i="36"/>
  <c r="M373" i="36" s="1"/>
  <c r="L230" i="36"/>
  <c r="L373" i="36" s="1"/>
  <c r="K230" i="36"/>
  <c r="K373" i="36" s="1"/>
  <c r="J230" i="36"/>
  <c r="J373" i="36" s="1"/>
  <c r="I230" i="36"/>
  <c r="I373" i="36" s="1"/>
  <c r="H230" i="36"/>
  <c r="H373" i="36" s="1"/>
  <c r="G230" i="36"/>
  <c r="G373" i="36" s="1"/>
  <c r="F230" i="36"/>
  <c r="F373" i="36" s="1"/>
  <c r="E230" i="36"/>
  <c r="E373" i="36" s="1"/>
  <c r="D230" i="36"/>
  <c r="D373" i="36" s="1"/>
  <c r="C230" i="36"/>
  <c r="C373" i="36" s="1"/>
  <c r="B230" i="36"/>
  <c r="B373" i="36" s="1"/>
  <c r="Z229" i="36"/>
  <c r="Z372" i="36" s="1"/>
  <c r="W229" i="36"/>
  <c r="W372" i="36" s="1"/>
  <c r="V229" i="36"/>
  <c r="V372" i="36" s="1"/>
  <c r="S229" i="36"/>
  <c r="S372" i="36" s="1"/>
  <c r="R229" i="36"/>
  <c r="R372" i="36" s="1"/>
  <c r="Q229" i="36"/>
  <c r="Q372" i="36" s="1"/>
  <c r="P229" i="36"/>
  <c r="P372" i="36" s="1"/>
  <c r="M229" i="36"/>
  <c r="M372" i="36" s="1"/>
  <c r="L229" i="36"/>
  <c r="L372" i="36" s="1"/>
  <c r="K229" i="36"/>
  <c r="K372" i="36" s="1"/>
  <c r="J229" i="36"/>
  <c r="J372" i="36" s="1"/>
  <c r="I229" i="36"/>
  <c r="I372" i="36" s="1"/>
  <c r="H229" i="36"/>
  <c r="H372" i="36" s="1"/>
  <c r="G229" i="36"/>
  <c r="G372" i="36" s="1"/>
  <c r="F229" i="36"/>
  <c r="F372" i="36" s="1"/>
  <c r="E229" i="36"/>
  <c r="E372" i="36" s="1"/>
  <c r="D229" i="36"/>
  <c r="D372" i="36" s="1"/>
  <c r="C229" i="36"/>
  <c r="C372" i="36" s="1"/>
  <c r="B229" i="36"/>
  <c r="B372" i="36" s="1"/>
  <c r="Z228" i="36"/>
  <c r="Z371" i="36" s="1"/>
  <c r="W228" i="36"/>
  <c r="W371" i="36" s="1"/>
  <c r="V228" i="36"/>
  <c r="V371" i="36" s="1"/>
  <c r="S228" i="36"/>
  <c r="S371" i="36" s="1"/>
  <c r="R228" i="36"/>
  <c r="R371" i="36" s="1"/>
  <c r="Q228" i="36"/>
  <c r="Q371" i="36" s="1"/>
  <c r="P228" i="36"/>
  <c r="P371" i="36" s="1"/>
  <c r="M228" i="36"/>
  <c r="M371" i="36" s="1"/>
  <c r="L228" i="36"/>
  <c r="L371" i="36" s="1"/>
  <c r="K228" i="36"/>
  <c r="K371" i="36" s="1"/>
  <c r="J228" i="36"/>
  <c r="J371" i="36" s="1"/>
  <c r="I228" i="36"/>
  <c r="I371" i="36" s="1"/>
  <c r="H228" i="36"/>
  <c r="H371" i="36" s="1"/>
  <c r="G228" i="36"/>
  <c r="G371" i="36" s="1"/>
  <c r="F228" i="36"/>
  <c r="F371" i="36" s="1"/>
  <c r="E228" i="36"/>
  <c r="E371" i="36" s="1"/>
  <c r="D228" i="36"/>
  <c r="D371" i="36" s="1"/>
  <c r="C228" i="36"/>
  <c r="C371" i="36" s="1"/>
  <c r="B228" i="36"/>
  <c r="B371" i="36" s="1"/>
  <c r="Z227" i="36"/>
  <c r="Z370" i="36" s="1"/>
  <c r="W227" i="36"/>
  <c r="W370" i="36" s="1"/>
  <c r="V227" i="36"/>
  <c r="V370" i="36" s="1"/>
  <c r="S227" i="36"/>
  <c r="S370" i="36" s="1"/>
  <c r="R227" i="36"/>
  <c r="R370" i="36" s="1"/>
  <c r="Q227" i="36"/>
  <c r="Q370" i="36" s="1"/>
  <c r="P227" i="36"/>
  <c r="P370" i="36" s="1"/>
  <c r="M227" i="36"/>
  <c r="M370" i="36" s="1"/>
  <c r="L227" i="36"/>
  <c r="L370" i="36" s="1"/>
  <c r="K227" i="36"/>
  <c r="K370" i="36" s="1"/>
  <c r="J227" i="36"/>
  <c r="J370" i="36" s="1"/>
  <c r="I227" i="36"/>
  <c r="I370" i="36" s="1"/>
  <c r="H227" i="36"/>
  <c r="H370" i="36" s="1"/>
  <c r="G227" i="36"/>
  <c r="G370" i="36" s="1"/>
  <c r="F227" i="36"/>
  <c r="F370" i="36" s="1"/>
  <c r="E227" i="36"/>
  <c r="E370" i="36" s="1"/>
  <c r="D227" i="36"/>
  <c r="D370" i="36" s="1"/>
  <c r="C227" i="36"/>
  <c r="C370" i="36" s="1"/>
  <c r="B227" i="36"/>
  <c r="B370" i="36" s="1"/>
  <c r="Z226" i="36"/>
  <c r="Z369" i="36" s="1"/>
  <c r="W226" i="36"/>
  <c r="W369" i="36" s="1"/>
  <c r="V226" i="36"/>
  <c r="V369" i="36" s="1"/>
  <c r="S226" i="36"/>
  <c r="S369" i="36" s="1"/>
  <c r="R226" i="36"/>
  <c r="R369" i="36" s="1"/>
  <c r="Q226" i="36"/>
  <c r="Q369" i="36" s="1"/>
  <c r="P226" i="36"/>
  <c r="P369" i="36" s="1"/>
  <c r="M226" i="36"/>
  <c r="M369" i="36" s="1"/>
  <c r="L226" i="36"/>
  <c r="L369" i="36" s="1"/>
  <c r="K226" i="36"/>
  <c r="K369" i="36" s="1"/>
  <c r="J226" i="36"/>
  <c r="J369" i="36" s="1"/>
  <c r="I226" i="36"/>
  <c r="I369" i="36" s="1"/>
  <c r="H226" i="36"/>
  <c r="H369" i="36" s="1"/>
  <c r="G226" i="36"/>
  <c r="G369" i="36" s="1"/>
  <c r="F226" i="36"/>
  <c r="F369" i="36" s="1"/>
  <c r="E226" i="36"/>
  <c r="E369" i="36" s="1"/>
  <c r="D226" i="36"/>
  <c r="D369" i="36" s="1"/>
  <c r="C226" i="36"/>
  <c r="C369" i="36" s="1"/>
  <c r="B226" i="36"/>
  <c r="B369" i="36" s="1"/>
  <c r="Z225" i="36"/>
  <c r="Z368" i="36" s="1"/>
  <c r="W225" i="36"/>
  <c r="W368" i="36" s="1"/>
  <c r="V225" i="36"/>
  <c r="V368" i="36" s="1"/>
  <c r="S225" i="36"/>
  <c r="S368" i="36" s="1"/>
  <c r="R225" i="36"/>
  <c r="R368" i="36" s="1"/>
  <c r="Q225" i="36"/>
  <c r="Q368" i="36" s="1"/>
  <c r="P225" i="36"/>
  <c r="P368" i="36" s="1"/>
  <c r="M225" i="36"/>
  <c r="M368" i="36" s="1"/>
  <c r="L225" i="36"/>
  <c r="L368" i="36" s="1"/>
  <c r="K225" i="36"/>
  <c r="K368" i="36" s="1"/>
  <c r="J225" i="36"/>
  <c r="J368" i="36" s="1"/>
  <c r="I225" i="36"/>
  <c r="I368" i="36" s="1"/>
  <c r="H225" i="36"/>
  <c r="H368" i="36" s="1"/>
  <c r="G225" i="36"/>
  <c r="G368" i="36" s="1"/>
  <c r="F225" i="36"/>
  <c r="F368" i="36" s="1"/>
  <c r="E225" i="36"/>
  <c r="E368" i="36" s="1"/>
  <c r="D225" i="36"/>
  <c r="D368" i="36" s="1"/>
  <c r="C225" i="36"/>
  <c r="C368" i="36" s="1"/>
  <c r="B225" i="36"/>
  <c r="B368" i="36" s="1"/>
  <c r="Z221" i="36"/>
  <c r="Z364" i="36" s="1"/>
  <c r="W221" i="36"/>
  <c r="W364" i="36" s="1"/>
  <c r="V221" i="36"/>
  <c r="V364" i="36" s="1"/>
  <c r="S221" i="36"/>
  <c r="S364" i="36" s="1"/>
  <c r="R221" i="36"/>
  <c r="R364" i="36" s="1"/>
  <c r="Q221" i="36"/>
  <c r="Q364" i="36" s="1"/>
  <c r="P221" i="36"/>
  <c r="P364" i="36" s="1"/>
  <c r="M221" i="36"/>
  <c r="M364" i="36" s="1"/>
  <c r="L221" i="36"/>
  <c r="L364" i="36" s="1"/>
  <c r="K221" i="36"/>
  <c r="K364" i="36" s="1"/>
  <c r="J221" i="36"/>
  <c r="J364" i="36" s="1"/>
  <c r="I221" i="36"/>
  <c r="I364" i="36" s="1"/>
  <c r="H221" i="36"/>
  <c r="H364" i="36" s="1"/>
  <c r="G221" i="36"/>
  <c r="G364" i="36" s="1"/>
  <c r="F221" i="36"/>
  <c r="F364" i="36" s="1"/>
  <c r="E221" i="36"/>
  <c r="E364" i="36" s="1"/>
  <c r="D221" i="36"/>
  <c r="D364" i="36" s="1"/>
  <c r="C221" i="36"/>
  <c r="C364" i="36" s="1"/>
  <c r="B221" i="36"/>
  <c r="B364" i="36" s="1"/>
  <c r="Z220" i="36"/>
  <c r="Z363" i="36" s="1"/>
  <c r="W220" i="36"/>
  <c r="W363" i="36" s="1"/>
  <c r="V220" i="36"/>
  <c r="V363" i="36" s="1"/>
  <c r="S220" i="36"/>
  <c r="S363" i="36" s="1"/>
  <c r="R220" i="36"/>
  <c r="R363" i="36" s="1"/>
  <c r="Q220" i="36"/>
  <c r="Q363" i="36" s="1"/>
  <c r="P220" i="36"/>
  <c r="P363" i="36" s="1"/>
  <c r="M220" i="36"/>
  <c r="M363" i="36" s="1"/>
  <c r="L220" i="36"/>
  <c r="L363" i="36" s="1"/>
  <c r="K220" i="36"/>
  <c r="K363" i="36" s="1"/>
  <c r="J220" i="36"/>
  <c r="J363" i="36" s="1"/>
  <c r="I220" i="36"/>
  <c r="I363" i="36" s="1"/>
  <c r="H220" i="36"/>
  <c r="H363" i="36" s="1"/>
  <c r="G220" i="36"/>
  <c r="G363" i="36" s="1"/>
  <c r="F220" i="36"/>
  <c r="F363" i="36" s="1"/>
  <c r="E220" i="36"/>
  <c r="E363" i="36" s="1"/>
  <c r="D220" i="36"/>
  <c r="D363" i="36" s="1"/>
  <c r="C220" i="36"/>
  <c r="C363" i="36" s="1"/>
  <c r="B220" i="36"/>
  <c r="B363" i="36" s="1"/>
  <c r="Z219" i="36"/>
  <c r="Z362" i="36" s="1"/>
  <c r="W219" i="36"/>
  <c r="W362" i="36" s="1"/>
  <c r="V219" i="36"/>
  <c r="V362" i="36" s="1"/>
  <c r="S219" i="36"/>
  <c r="S362" i="36" s="1"/>
  <c r="R219" i="36"/>
  <c r="R362" i="36" s="1"/>
  <c r="Q219" i="36"/>
  <c r="Q362" i="36" s="1"/>
  <c r="P219" i="36"/>
  <c r="P362" i="36" s="1"/>
  <c r="M219" i="36"/>
  <c r="M362" i="36" s="1"/>
  <c r="L219" i="36"/>
  <c r="L362" i="36" s="1"/>
  <c r="K219" i="36"/>
  <c r="K362" i="36" s="1"/>
  <c r="J219" i="36"/>
  <c r="J362" i="36" s="1"/>
  <c r="I219" i="36"/>
  <c r="I362" i="36" s="1"/>
  <c r="H219" i="36"/>
  <c r="H362" i="36" s="1"/>
  <c r="G219" i="36"/>
  <c r="G362" i="36" s="1"/>
  <c r="F219" i="36"/>
  <c r="F362" i="36" s="1"/>
  <c r="E219" i="36"/>
  <c r="E362" i="36" s="1"/>
  <c r="D219" i="36"/>
  <c r="D362" i="36" s="1"/>
  <c r="C219" i="36"/>
  <c r="C362" i="36" s="1"/>
  <c r="B219" i="36"/>
  <c r="B362" i="36" s="1"/>
  <c r="Z218" i="36"/>
  <c r="Z361" i="36" s="1"/>
  <c r="W218" i="36"/>
  <c r="W361" i="36" s="1"/>
  <c r="V218" i="36"/>
  <c r="V361" i="36" s="1"/>
  <c r="S218" i="36"/>
  <c r="S361" i="36" s="1"/>
  <c r="R218" i="36"/>
  <c r="R361" i="36" s="1"/>
  <c r="Q218" i="36"/>
  <c r="Q361" i="36" s="1"/>
  <c r="P218" i="36"/>
  <c r="P361" i="36" s="1"/>
  <c r="M218" i="36"/>
  <c r="M361" i="36" s="1"/>
  <c r="L218" i="36"/>
  <c r="L361" i="36" s="1"/>
  <c r="K218" i="36"/>
  <c r="K361" i="36" s="1"/>
  <c r="J218" i="36"/>
  <c r="J361" i="36" s="1"/>
  <c r="I218" i="36"/>
  <c r="I361" i="36" s="1"/>
  <c r="H218" i="36"/>
  <c r="H361" i="36" s="1"/>
  <c r="G218" i="36"/>
  <c r="G361" i="36" s="1"/>
  <c r="F218" i="36"/>
  <c r="F361" i="36" s="1"/>
  <c r="E218" i="36"/>
  <c r="E361" i="36" s="1"/>
  <c r="D218" i="36"/>
  <c r="D361" i="36" s="1"/>
  <c r="C218" i="36"/>
  <c r="C361" i="36" s="1"/>
  <c r="B218" i="36"/>
  <c r="B361" i="36" s="1"/>
  <c r="Z217" i="36"/>
  <c r="Z360" i="36" s="1"/>
  <c r="W217" i="36"/>
  <c r="W360" i="36" s="1"/>
  <c r="V217" i="36"/>
  <c r="V360" i="36" s="1"/>
  <c r="S217" i="36"/>
  <c r="S360" i="36" s="1"/>
  <c r="R217" i="36"/>
  <c r="R360" i="36" s="1"/>
  <c r="Q217" i="36"/>
  <c r="Q360" i="36" s="1"/>
  <c r="P217" i="36"/>
  <c r="P360" i="36" s="1"/>
  <c r="M217" i="36"/>
  <c r="M360" i="36" s="1"/>
  <c r="L217" i="36"/>
  <c r="L360" i="36" s="1"/>
  <c r="K217" i="36"/>
  <c r="K360" i="36" s="1"/>
  <c r="J217" i="36"/>
  <c r="J360" i="36" s="1"/>
  <c r="I217" i="36"/>
  <c r="I360" i="36" s="1"/>
  <c r="H217" i="36"/>
  <c r="H360" i="36" s="1"/>
  <c r="G217" i="36"/>
  <c r="G360" i="36" s="1"/>
  <c r="F217" i="36"/>
  <c r="F360" i="36" s="1"/>
  <c r="E217" i="36"/>
  <c r="E360" i="36" s="1"/>
  <c r="D217" i="36"/>
  <c r="D360" i="36" s="1"/>
  <c r="C217" i="36"/>
  <c r="C360" i="36" s="1"/>
  <c r="B217" i="36"/>
  <c r="B360" i="36" s="1"/>
  <c r="Z216" i="36"/>
  <c r="Z359" i="36" s="1"/>
  <c r="W216" i="36"/>
  <c r="W359" i="36" s="1"/>
  <c r="V216" i="36"/>
  <c r="V359" i="36" s="1"/>
  <c r="S216" i="36"/>
  <c r="S359" i="36" s="1"/>
  <c r="R216" i="36"/>
  <c r="R359" i="36" s="1"/>
  <c r="Q216" i="36"/>
  <c r="Q359" i="36" s="1"/>
  <c r="P216" i="36"/>
  <c r="P359" i="36" s="1"/>
  <c r="M216" i="36"/>
  <c r="M359" i="36" s="1"/>
  <c r="L216" i="36"/>
  <c r="L359" i="36" s="1"/>
  <c r="K216" i="36"/>
  <c r="K359" i="36" s="1"/>
  <c r="J216" i="36"/>
  <c r="J359" i="36" s="1"/>
  <c r="I216" i="36"/>
  <c r="I359" i="36" s="1"/>
  <c r="H216" i="36"/>
  <c r="H359" i="36" s="1"/>
  <c r="G216" i="36"/>
  <c r="G359" i="36" s="1"/>
  <c r="F216" i="36"/>
  <c r="F359" i="36" s="1"/>
  <c r="E216" i="36"/>
  <c r="E359" i="36" s="1"/>
  <c r="D216" i="36"/>
  <c r="D359" i="36" s="1"/>
  <c r="C216" i="36"/>
  <c r="C359" i="36" s="1"/>
  <c r="B216" i="36"/>
  <c r="B359" i="36" s="1"/>
  <c r="Z212" i="36"/>
  <c r="Z355" i="36" s="1"/>
  <c r="W212" i="36"/>
  <c r="W355" i="36" s="1"/>
  <c r="V212" i="36"/>
  <c r="V355" i="36" s="1"/>
  <c r="S212" i="36"/>
  <c r="S355" i="36" s="1"/>
  <c r="R212" i="36"/>
  <c r="R355" i="36" s="1"/>
  <c r="Q212" i="36"/>
  <c r="Q355" i="36" s="1"/>
  <c r="P212" i="36"/>
  <c r="P355" i="36" s="1"/>
  <c r="M212" i="36"/>
  <c r="M355" i="36" s="1"/>
  <c r="L212" i="36"/>
  <c r="L355" i="36" s="1"/>
  <c r="K212" i="36"/>
  <c r="K355" i="36" s="1"/>
  <c r="J212" i="36"/>
  <c r="J355" i="36" s="1"/>
  <c r="I212" i="36"/>
  <c r="I355" i="36" s="1"/>
  <c r="H212" i="36"/>
  <c r="H355" i="36" s="1"/>
  <c r="G212" i="36"/>
  <c r="G355" i="36" s="1"/>
  <c r="F212" i="36"/>
  <c r="F355" i="36" s="1"/>
  <c r="E212" i="36"/>
  <c r="E355" i="36" s="1"/>
  <c r="D212" i="36"/>
  <c r="D355" i="36" s="1"/>
  <c r="C212" i="36"/>
  <c r="C355" i="36" s="1"/>
  <c r="B212" i="36"/>
  <c r="B355" i="36" s="1"/>
  <c r="Z211" i="36"/>
  <c r="Z354" i="36" s="1"/>
  <c r="W211" i="36"/>
  <c r="W354" i="36" s="1"/>
  <c r="V211" i="36"/>
  <c r="V354" i="36" s="1"/>
  <c r="S211" i="36"/>
  <c r="S354" i="36" s="1"/>
  <c r="R211" i="36"/>
  <c r="R354" i="36" s="1"/>
  <c r="Q211" i="36"/>
  <c r="Q354" i="36" s="1"/>
  <c r="P211" i="36"/>
  <c r="P354" i="36" s="1"/>
  <c r="M211" i="36"/>
  <c r="M354" i="36" s="1"/>
  <c r="L211" i="36"/>
  <c r="L354" i="36" s="1"/>
  <c r="K211" i="36"/>
  <c r="K354" i="36" s="1"/>
  <c r="J211" i="36"/>
  <c r="J354" i="36" s="1"/>
  <c r="I211" i="36"/>
  <c r="I354" i="36" s="1"/>
  <c r="H211" i="36"/>
  <c r="H354" i="36" s="1"/>
  <c r="G211" i="36"/>
  <c r="G354" i="36" s="1"/>
  <c r="F211" i="36"/>
  <c r="F354" i="36" s="1"/>
  <c r="E211" i="36"/>
  <c r="E354" i="36" s="1"/>
  <c r="D211" i="36"/>
  <c r="D354" i="36" s="1"/>
  <c r="C211" i="36"/>
  <c r="C354" i="36" s="1"/>
  <c r="B211" i="36"/>
  <c r="B354" i="36" s="1"/>
  <c r="Z210" i="36"/>
  <c r="Z353" i="36" s="1"/>
  <c r="W210" i="36"/>
  <c r="W353" i="36" s="1"/>
  <c r="V210" i="36"/>
  <c r="V353" i="36" s="1"/>
  <c r="S210" i="36"/>
  <c r="S353" i="36" s="1"/>
  <c r="R210" i="36"/>
  <c r="R353" i="36" s="1"/>
  <c r="Q210" i="36"/>
  <c r="Q353" i="36" s="1"/>
  <c r="P210" i="36"/>
  <c r="P353" i="36" s="1"/>
  <c r="M210" i="36"/>
  <c r="M353" i="36" s="1"/>
  <c r="L210" i="36"/>
  <c r="L353" i="36" s="1"/>
  <c r="K210" i="36"/>
  <c r="K353" i="36" s="1"/>
  <c r="J210" i="36"/>
  <c r="J353" i="36" s="1"/>
  <c r="I210" i="36"/>
  <c r="I353" i="36" s="1"/>
  <c r="H210" i="36"/>
  <c r="H353" i="36" s="1"/>
  <c r="G210" i="36"/>
  <c r="G353" i="36" s="1"/>
  <c r="F210" i="36"/>
  <c r="F353" i="36" s="1"/>
  <c r="E210" i="36"/>
  <c r="E353" i="36" s="1"/>
  <c r="D210" i="36"/>
  <c r="D353" i="36" s="1"/>
  <c r="C210" i="36"/>
  <c r="C353" i="36" s="1"/>
  <c r="B210" i="36"/>
  <c r="B353" i="36" s="1"/>
  <c r="Z209" i="36"/>
  <c r="Z352" i="36" s="1"/>
  <c r="W209" i="36"/>
  <c r="W352" i="36" s="1"/>
  <c r="V209" i="36"/>
  <c r="V352" i="36" s="1"/>
  <c r="S209" i="36"/>
  <c r="S352" i="36" s="1"/>
  <c r="R209" i="36"/>
  <c r="R352" i="36" s="1"/>
  <c r="Q209" i="36"/>
  <c r="Q352" i="36" s="1"/>
  <c r="P209" i="36"/>
  <c r="P352" i="36" s="1"/>
  <c r="M209" i="36"/>
  <c r="M352" i="36" s="1"/>
  <c r="L209" i="36"/>
  <c r="L352" i="36" s="1"/>
  <c r="K209" i="36"/>
  <c r="K352" i="36" s="1"/>
  <c r="J209" i="36"/>
  <c r="J352" i="36" s="1"/>
  <c r="I209" i="36"/>
  <c r="I352" i="36" s="1"/>
  <c r="H209" i="36"/>
  <c r="H352" i="36" s="1"/>
  <c r="G209" i="36"/>
  <c r="G352" i="36" s="1"/>
  <c r="F209" i="36"/>
  <c r="F352" i="36" s="1"/>
  <c r="E209" i="36"/>
  <c r="E352" i="36" s="1"/>
  <c r="D209" i="36"/>
  <c r="D352" i="36" s="1"/>
  <c r="C209" i="36"/>
  <c r="C352" i="36" s="1"/>
  <c r="B209" i="36"/>
  <c r="B352" i="36" s="1"/>
  <c r="Z208" i="36"/>
  <c r="Z351" i="36" s="1"/>
  <c r="W208" i="36"/>
  <c r="W351" i="36" s="1"/>
  <c r="V208" i="36"/>
  <c r="V351" i="36" s="1"/>
  <c r="S208" i="36"/>
  <c r="S351" i="36" s="1"/>
  <c r="R208" i="36"/>
  <c r="R351" i="36" s="1"/>
  <c r="Q208" i="36"/>
  <c r="Q351" i="36" s="1"/>
  <c r="P208" i="36"/>
  <c r="P351" i="36" s="1"/>
  <c r="M208" i="36"/>
  <c r="M351" i="36" s="1"/>
  <c r="L208" i="36"/>
  <c r="L351" i="36" s="1"/>
  <c r="K208" i="36"/>
  <c r="K351" i="36" s="1"/>
  <c r="J208" i="36"/>
  <c r="J351" i="36" s="1"/>
  <c r="I208" i="36"/>
  <c r="I351" i="36" s="1"/>
  <c r="H208" i="36"/>
  <c r="H351" i="36" s="1"/>
  <c r="G208" i="36"/>
  <c r="G351" i="36" s="1"/>
  <c r="F208" i="36"/>
  <c r="F351" i="36" s="1"/>
  <c r="E208" i="36"/>
  <c r="E351" i="36" s="1"/>
  <c r="D208" i="36"/>
  <c r="D351" i="36" s="1"/>
  <c r="C208" i="36"/>
  <c r="C351" i="36" s="1"/>
  <c r="B208" i="36"/>
  <c r="B351" i="36" s="1"/>
  <c r="Z207" i="36"/>
  <c r="Z350" i="36" s="1"/>
  <c r="W207" i="36"/>
  <c r="W350" i="36" s="1"/>
  <c r="V207" i="36"/>
  <c r="V350" i="36" s="1"/>
  <c r="S207" i="36"/>
  <c r="S350" i="36" s="1"/>
  <c r="R207" i="36"/>
  <c r="R350" i="36" s="1"/>
  <c r="Q207" i="36"/>
  <c r="Q350" i="36" s="1"/>
  <c r="P207" i="36"/>
  <c r="P350" i="36" s="1"/>
  <c r="M207" i="36"/>
  <c r="M350" i="36" s="1"/>
  <c r="L207" i="36"/>
  <c r="L350" i="36" s="1"/>
  <c r="K207" i="36"/>
  <c r="K350" i="36" s="1"/>
  <c r="J207" i="36"/>
  <c r="J350" i="36" s="1"/>
  <c r="I207" i="36"/>
  <c r="I350" i="36" s="1"/>
  <c r="H207" i="36"/>
  <c r="H350" i="36" s="1"/>
  <c r="G207" i="36"/>
  <c r="G350" i="36" s="1"/>
  <c r="F207" i="36"/>
  <c r="F350" i="36" s="1"/>
  <c r="E207" i="36"/>
  <c r="E350" i="36" s="1"/>
  <c r="D207" i="36"/>
  <c r="D350" i="36" s="1"/>
  <c r="C207" i="36"/>
  <c r="C350" i="36" s="1"/>
  <c r="B207" i="36"/>
  <c r="B350" i="36" s="1"/>
  <c r="Z203" i="36"/>
  <c r="Z346" i="36" s="1"/>
  <c r="W203" i="36"/>
  <c r="W346" i="36" s="1"/>
  <c r="V203" i="36"/>
  <c r="V346" i="36" s="1"/>
  <c r="S203" i="36"/>
  <c r="S346" i="36" s="1"/>
  <c r="R203" i="36"/>
  <c r="R346" i="36" s="1"/>
  <c r="Q203" i="36"/>
  <c r="Q346" i="36" s="1"/>
  <c r="P203" i="36"/>
  <c r="P346" i="36" s="1"/>
  <c r="M203" i="36"/>
  <c r="M346" i="36" s="1"/>
  <c r="L203" i="36"/>
  <c r="L346" i="36" s="1"/>
  <c r="K203" i="36"/>
  <c r="K346" i="36" s="1"/>
  <c r="J203" i="36"/>
  <c r="J346" i="36" s="1"/>
  <c r="I203" i="36"/>
  <c r="I346" i="36" s="1"/>
  <c r="H203" i="36"/>
  <c r="H346" i="36" s="1"/>
  <c r="G203" i="36"/>
  <c r="G346" i="36" s="1"/>
  <c r="F203" i="36"/>
  <c r="F346" i="36" s="1"/>
  <c r="E203" i="36"/>
  <c r="E346" i="36" s="1"/>
  <c r="D203" i="36"/>
  <c r="D346" i="36" s="1"/>
  <c r="C203" i="36"/>
  <c r="C346" i="36" s="1"/>
  <c r="B203" i="36"/>
  <c r="B346" i="36" s="1"/>
  <c r="Z202" i="36"/>
  <c r="Z345" i="36" s="1"/>
  <c r="W202" i="36"/>
  <c r="W345" i="36" s="1"/>
  <c r="V202" i="36"/>
  <c r="V345" i="36" s="1"/>
  <c r="S202" i="36"/>
  <c r="S345" i="36" s="1"/>
  <c r="R202" i="36"/>
  <c r="R345" i="36" s="1"/>
  <c r="Q202" i="36"/>
  <c r="Q345" i="36" s="1"/>
  <c r="P202" i="36"/>
  <c r="P345" i="36" s="1"/>
  <c r="M202" i="36"/>
  <c r="M345" i="36" s="1"/>
  <c r="L202" i="36"/>
  <c r="L345" i="36" s="1"/>
  <c r="K202" i="36"/>
  <c r="K345" i="36" s="1"/>
  <c r="J202" i="36"/>
  <c r="J345" i="36" s="1"/>
  <c r="I202" i="36"/>
  <c r="I345" i="36" s="1"/>
  <c r="H202" i="36"/>
  <c r="H345" i="36" s="1"/>
  <c r="G202" i="36"/>
  <c r="G345" i="36" s="1"/>
  <c r="F202" i="36"/>
  <c r="F345" i="36" s="1"/>
  <c r="E202" i="36"/>
  <c r="E345" i="36" s="1"/>
  <c r="D202" i="36"/>
  <c r="D345" i="36" s="1"/>
  <c r="C202" i="36"/>
  <c r="C345" i="36" s="1"/>
  <c r="B202" i="36"/>
  <c r="B345" i="36" s="1"/>
  <c r="Z201" i="36"/>
  <c r="Z344" i="36" s="1"/>
  <c r="W201" i="36"/>
  <c r="W344" i="36" s="1"/>
  <c r="V201" i="36"/>
  <c r="V344" i="36" s="1"/>
  <c r="S201" i="36"/>
  <c r="S344" i="36" s="1"/>
  <c r="R201" i="36"/>
  <c r="R344" i="36" s="1"/>
  <c r="Q201" i="36"/>
  <c r="Q344" i="36" s="1"/>
  <c r="P201" i="36"/>
  <c r="P344" i="36" s="1"/>
  <c r="M201" i="36"/>
  <c r="M344" i="36" s="1"/>
  <c r="L201" i="36"/>
  <c r="L344" i="36" s="1"/>
  <c r="K201" i="36"/>
  <c r="K344" i="36" s="1"/>
  <c r="J201" i="36"/>
  <c r="J344" i="36" s="1"/>
  <c r="I201" i="36"/>
  <c r="I344" i="36" s="1"/>
  <c r="H201" i="36"/>
  <c r="H344" i="36" s="1"/>
  <c r="G201" i="36"/>
  <c r="G344" i="36" s="1"/>
  <c r="F201" i="36"/>
  <c r="F344" i="36" s="1"/>
  <c r="E201" i="36"/>
  <c r="E344" i="36" s="1"/>
  <c r="D201" i="36"/>
  <c r="D344" i="36" s="1"/>
  <c r="C201" i="36"/>
  <c r="C344" i="36" s="1"/>
  <c r="B201" i="36"/>
  <c r="B344" i="36" s="1"/>
  <c r="Z200" i="36"/>
  <c r="Z343" i="36" s="1"/>
  <c r="W200" i="36"/>
  <c r="W343" i="36" s="1"/>
  <c r="V200" i="36"/>
  <c r="V343" i="36" s="1"/>
  <c r="S200" i="36"/>
  <c r="S343" i="36" s="1"/>
  <c r="R200" i="36"/>
  <c r="R343" i="36" s="1"/>
  <c r="Q200" i="36"/>
  <c r="Q343" i="36" s="1"/>
  <c r="P200" i="36"/>
  <c r="P343" i="36" s="1"/>
  <c r="M200" i="36"/>
  <c r="M343" i="36" s="1"/>
  <c r="L200" i="36"/>
  <c r="L343" i="36" s="1"/>
  <c r="K200" i="36"/>
  <c r="K343" i="36" s="1"/>
  <c r="J200" i="36"/>
  <c r="J343" i="36" s="1"/>
  <c r="I200" i="36"/>
  <c r="I343" i="36" s="1"/>
  <c r="H200" i="36"/>
  <c r="H343" i="36" s="1"/>
  <c r="G200" i="36"/>
  <c r="G343" i="36" s="1"/>
  <c r="F200" i="36"/>
  <c r="F343" i="36" s="1"/>
  <c r="E200" i="36"/>
  <c r="E343" i="36" s="1"/>
  <c r="D200" i="36"/>
  <c r="D343" i="36" s="1"/>
  <c r="C200" i="36"/>
  <c r="C343" i="36" s="1"/>
  <c r="B200" i="36"/>
  <c r="B343" i="36" s="1"/>
  <c r="Z199" i="36"/>
  <c r="Z342" i="36" s="1"/>
  <c r="W199" i="36"/>
  <c r="W342" i="36" s="1"/>
  <c r="V199" i="36"/>
  <c r="V342" i="36" s="1"/>
  <c r="S199" i="36"/>
  <c r="S342" i="36" s="1"/>
  <c r="R199" i="36"/>
  <c r="R342" i="36" s="1"/>
  <c r="Q199" i="36"/>
  <c r="Q342" i="36" s="1"/>
  <c r="P199" i="36"/>
  <c r="P342" i="36" s="1"/>
  <c r="M199" i="36"/>
  <c r="M342" i="36" s="1"/>
  <c r="L199" i="36"/>
  <c r="L342" i="36" s="1"/>
  <c r="K199" i="36"/>
  <c r="K342" i="36" s="1"/>
  <c r="J199" i="36"/>
  <c r="J342" i="36" s="1"/>
  <c r="I199" i="36"/>
  <c r="I342" i="36" s="1"/>
  <c r="H199" i="36"/>
  <c r="H342" i="36" s="1"/>
  <c r="G199" i="36"/>
  <c r="G342" i="36" s="1"/>
  <c r="F199" i="36"/>
  <c r="F342" i="36" s="1"/>
  <c r="E199" i="36"/>
  <c r="E342" i="36" s="1"/>
  <c r="D199" i="36"/>
  <c r="D342" i="36" s="1"/>
  <c r="C199" i="36"/>
  <c r="C342" i="36" s="1"/>
  <c r="B199" i="36"/>
  <c r="B342" i="36" s="1"/>
  <c r="Z198" i="36"/>
  <c r="Z341" i="36" s="1"/>
  <c r="W198" i="36"/>
  <c r="W341" i="36" s="1"/>
  <c r="V198" i="36"/>
  <c r="V341" i="36" s="1"/>
  <c r="S198" i="36"/>
  <c r="S341" i="36" s="1"/>
  <c r="R198" i="36"/>
  <c r="R341" i="36" s="1"/>
  <c r="Q198" i="36"/>
  <c r="Q341" i="36" s="1"/>
  <c r="P198" i="36"/>
  <c r="P341" i="36" s="1"/>
  <c r="M198" i="36"/>
  <c r="M341" i="36" s="1"/>
  <c r="L198" i="36"/>
  <c r="L341" i="36" s="1"/>
  <c r="K198" i="36"/>
  <c r="K341" i="36" s="1"/>
  <c r="J198" i="36"/>
  <c r="J341" i="36" s="1"/>
  <c r="I198" i="36"/>
  <c r="I341" i="36" s="1"/>
  <c r="H198" i="36"/>
  <c r="H341" i="36" s="1"/>
  <c r="G198" i="36"/>
  <c r="G341" i="36" s="1"/>
  <c r="F198" i="36"/>
  <c r="F341" i="36" s="1"/>
  <c r="E198" i="36"/>
  <c r="E341" i="36" s="1"/>
  <c r="D198" i="36"/>
  <c r="D341" i="36" s="1"/>
  <c r="C198" i="36"/>
  <c r="C341" i="36" s="1"/>
  <c r="B198" i="36"/>
  <c r="B341" i="36" s="1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Z173" i="36"/>
  <c r="W173" i="36"/>
  <c r="V173" i="36"/>
  <c r="S173" i="36"/>
  <c r="R173" i="36"/>
  <c r="Q173" i="36"/>
  <c r="P173" i="36"/>
  <c r="M173" i="36"/>
  <c r="L173" i="36"/>
  <c r="K173" i="36"/>
  <c r="J173" i="36"/>
  <c r="I173" i="36"/>
  <c r="H173" i="36"/>
  <c r="G173" i="36"/>
  <c r="F173" i="36"/>
  <c r="E173" i="36"/>
  <c r="D173" i="36"/>
  <c r="C173" i="36"/>
  <c r="B173" i="36"/>
  <c r="Z172" i="36"/>
  <c r="W172" i="36"/>
  <c r="V172" i="36"/>
  <c r="S172" i="36"/>
  <c r="R172" i="36"/>
  <c r="Q172" i="36"/>
  <c r="P172" i="36"/>
  <c r="M172" i="36"/>
  <c r="L172" i="36"/>
  <c r="K172" i="36"/>
  <c r="J172" i="36"/>
  <c r="I172" i="36"/>
  <c r="H172" i="36"/>
  <c r="G172" i="36"/>
  <c r="F172" i="36"/>
  <c r="E172" i="36"/>
  <c r="D172" i="36"/>
  <c r="C172" i="36"/>
  <c r="B172" i="36"/>
  <c r="Z171" i="36"/>
  <c r="W171" i="36"/>
  <c r="V171" i="36"/>
  <c r="S171" i="36"/>
  <c r="R171" i="36"/>
  <c r="Q171" i="36"/>
  <c r="P171" i="36"/>
  <c r="M171" i="36"/>
  <c r="L171" i="36"/>
  <c r="K171" i="36"/>
  <c r="J171" i="36"/>
  <c r="I171" i="36"/>
  <c r="H171" i="36"/>
  <c r="G171" i="36"/>
  <c r="F171" i="36"/>
  <c r="E171" i="36"/>
  <c r="D171" i="36"/>
  <c r="C171" i="36"/>
  <c r="B171" i="36"/>
  <c r="Z167" i="36"/>
  <c r="W167" i="36"/>
  <c r="V167" i="36"/>
  <c r="S167" i="36"/>
  <c r="R167" i="36"/>
  <c r="Q167" i="36"/>
  <c r="P167" i="36"/>
  <c r="M167" i="36"/>
  <c r="L167" i="36"/>
  <c r="K167" i="36"/>
  <c r="J167" i="36"/>
  <c r="I167" i="36"/>
  <c r="H167" i="36"/>
  <c r="G167" i="36"/>
  <c r="F167" i="36"/>
  <c r="E167" i="36"/>
  <c r="D167" i="36"/>
  <c r="C167" i="36"/>
  <c r="B167" i="36"/>
  <c r="Z166" i="36"/>
  <c r="W166" i="36"/>
  <c r="V166" i="36"/>
  <c r="S166" i="36"/>
  <c r="R166" i="36"/>
  <c r="Q166" i="36"/>
  <c r="P166" i="36"/>
  <c r="M166" i="36"/>
  <c r="L166" i="36"/>
  <c r="K166" i="36"/>
  <c r="J166" i="36"/>
  <c r="I166" i="36"/>
  <c r="H166" i="36"/>
  <c r="G166" i="36"/>
  <c r="F166" i="36"/>
  <c r="E166" i="36"/>
  <c r="D166" i="36"/>
  <c r="C166" i="36"/>
  <c r="B166" i="36"/>
  <c r="Z165" i="36"/>
  <c r="W165" i="36"/>
  <c r="V165" i="36"/>
  <c r="S165" i="36"/>
  <c r="R165" i="36"/>
  <c r="Q165" i="36"/>
  <c r="P165" i="36"/>
  <c r="M165" i="36"/>
  <c r="L165" i="36"/>
  <c r="K165" i="36"/>
  <c r="J165" i="36"/>
  <c r="I165" i="36"/>
  <c r="H165" i="36"/>
  <c r="G165" i="36"/>
  <c r="F165" i="36"/>
  <c r="E165" i="36"/>
  <c r="D165" i="36"/>
  <c r="C165" i="36"/>
  <c r="B165" i="36"/>
  <c r="Z164" i="36"/>
  <c r="W164" i="36"/>
  <c r="V164" i="36"/>
  <c r="S164" i="36"/>
  <c r="R164" i="36"/>
  <c r="Q164" i="36"/>
  <c r="P164" i="36"/>
  <c r="M164" i="36"/>
  <c r="L164" i="36"/>
  <c r="K164" i="36"/>
  <c r="J164" i="36"/>
  <c r="I164" i="36"/>
  <c r="H164" i="36"/>
  <c r="G164" i="36"/>
  <c r="F164" i="36"/>
  <c r="E164" i="36"/>
  <c r="D164" i="36"/>
  <c r="C164" i="36"/>
  <c r="B164" i="36"/>
  <c r="Z163" i="36"/>
  <c r="W163" i="36"/>
  <c r="V163" i="36"/>
  <c r="S163" i="36"/>
  <c r="R163" i="36"/>
  <c r="Q163" i="36"/>
  <c r="P163" i="36"/>
  <c r="M163" i="36"/>
  <c r="L163" i="36"/>
  <c r="K163" i="36"/>
  <c r="J163" i="36"/>
  <c r="I163" i="36"/>
  <c r="H163" i="36"/>
  <c r="G163" i="36"/>
  <c r="F163" i="36"/>
  <c r="E163" i="36"/>
  <c r="D163" i="36"/>
  <c r="C163" i="36"/>
  <c r="B163" i="36"/>
  <c r="Z162" i="36"/>
  <c r="W162" i="36"/>
  <c r="V162" i="36"/>
  <c r="S162" i="36"/>
  <c r="R162" i="36"/>
  <c r="Q162" i="36"/>
  <c r="P162" i="36"/>
  <c r="M162" i="36"/>
  <c r="L162" i="36"/>
  <c r="K162" i="36"/>
  <c r="J162" i="36"/>
  <c r="I162" i="36"/>
  <c r="H162" i="36"/>
  <c r="G162" i="36"/>
  <c r="F162" i="36"/>
  <c r="E162" i="36"/>
  <c r="D162" i="36"/>
  <c r="C162" i="36"/>
  <c r="B162" i="36"/>
  <c r="W416" i="36" l="1"/>
  <c r="W420" i="36"/>
  <c r="W419" i="36"/>
  <c r="W418" i="36"/>
  <c r="W417" i="36"/>
</calcChain>
</file>

<file path=xl/sharedStrings.xml><?xml version="1.0" encoding="utf-8"?>
<sst xmlns="http://schemas.openxmlformats.org/spreadsheetml/2006/main" count="4907" uniqueCount="379">
  <si>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</si>
  <si>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</si>
  <si>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</si>
  <si>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</si>
  <si>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</si>
  <si>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</si>
  <si>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</si>
  <si>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</si>
  <si>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</si>
  <si>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</si>
  <si>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</si>
  <si>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</si>
  <si>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</si>
  <si>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</si>
  <si>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</si>
  <si>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</si>
  <si>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</si>
  <si>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</si>
  <si>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</si>
  <si>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</si>
  <si>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</si>
  <si>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</si>
  <si>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</si>
  <si>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</si>
  <si>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</si>
  <si>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</si>
  <si>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</si>
  <si>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</si>
  <si>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</si>
  <si>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</si>
  <si>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</si>
  <si>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</si>
  <si>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</si>
  <si>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</si>
  <si>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</si>
  <si>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</si>
  <si>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</si>
  <si>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</si>
  <si>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</si>
  <si>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</si>
  <si>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</si>
  <si>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</si>
  <si>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</si>
  <si>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</si>
  <si>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</si>
  <si>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</si>
  <si>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</si>
  <si>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</si>
  <si>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</si>
  <si>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</si>
  <si>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</si>
  <si>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</si>
  <si>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</si>
  <si>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</si>
  <si>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</si>
  <si>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</si>
  <si>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</si>
  <si>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</si>
  <si>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</si>
  <si>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</si>
  <si>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</si>
  <si>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</si>
  <si>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</si>
  <si>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</si>
  <si>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</si>
  <si>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</si>
  <si>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</si>
  <si>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</si>
  <si>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</si>
  <si>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</si>
  <si>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</si>
  <si>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</si>
  <si>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</si>
  <si>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</si>
  <si>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</si>
  <si>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</si>
  <si>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</si>
  <si>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</si>
  <si>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</si>
  <si>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</si>
  <si>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</si>
  <si>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</si>
  <si>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</si>
  <si>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</si>
  <si>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</si>
  <si>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</si>
  <si>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</si>
  <si>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</si>
  <si>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</si>
  <si>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</si>
  <si>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</si>
  <si>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</si>
  <si>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</si>
  <si>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</si>
  <si>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</si>
  <si>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</si>
  <si>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</si>
  <si>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</si>
  <si>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</si>
  <si>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</si>
  <si>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</si>
  <si>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</si>
  <si>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</si>
  <si>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</si>
  <si>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</si>
  <si>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</si>
  <si>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</si>
  <si>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</si>
  <si>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</si>
  <si>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</si>
  <si>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</si>
  <si>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</si>
  <si>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</si>
  <si>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</si>
  <si>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</si>
  <si>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</si>
  <si>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</si>
  <si>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</si>
  <si>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</si>
  <si>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</si>
  <si>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</si>
  <si>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</si>
  <si>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</si>
  <si>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</si>
  <si>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</si>
  <si>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</si>
  <si>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</si>
  <si>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</si>
  <si>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</si>
  <si>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</si>
  <si>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</si>
  <si>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</si>
  <si>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</si>
  <si>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</si>
  <si>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</si>
  <si>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</si>
  <si>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</si>
  <si>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</si>
  <si>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</si>
  <si>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</si>
  <si>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</si>
  <si>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</si>
  <si>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</si>
  <si>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</si>
  <si>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</si>
  <si>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</si>
  <si>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</si>
  <si>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</si>
  <si>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</si>
  <si>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</si>
  <si>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</si>
  <si>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</si>
  <si>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</si>
  <si>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</si>
  <si>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</si>
  <si>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</si>
  <si>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</si>
  <si>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</si>
  <si>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</si>
  <si>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</si>
  <si>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</si>
  <si>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</si>
  <si>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</si>
  <si>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</si>
  <si>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</si>
  <si>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</si>
  <si>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</si>
  <si>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</si>
  <si>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</si>
  <si>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</si>
  <si>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</si>
  <si>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</si>
  <si>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</si>
  <si>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</si>
  <si>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</si>
  <si>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</si>
  <si>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</si>
  <si>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</si>
  <si>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</si>
  <si>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</si>
  <si>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</si>
  <si>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</si>
  <si>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</si>
  <si>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</si>
  <si>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</si>
  <si>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</si>
  <si>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</si>
  <si>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</si>
  <si>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</si>
  <si>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</si>
  <si>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</si>
  <si>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</si>
  <si>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</si>
  <si>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</si>
  <si>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</si>
  <si>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</si>
  <si>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</si>
  <si>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</si>
  <si>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</si>
  <si>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</si>
  <si>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</si>
  <si>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</si>
  <si>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</si>
  <si>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</si>
  <si>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</si>
  <si>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</si>
  <si>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</si>
  <si>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</si>
  <si>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</si>
  <si>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</si>
  <si>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</si>
  <si>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</si>
  <si>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</si>
  <si>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</si>
  <si>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</si>
  <si>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</si>
  <si>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</si>
  <si>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</si>
  <si>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</si>
  <si>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</si>
  <si>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</si>
  <si>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</si>
  <si>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</si>
  <si>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</si>
  <si>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</si>
  <si>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</si>
  <si>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</si>
  <si>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</si>
  <si>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</si>
  <si>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</si>
  <si>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</si>
  <si>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</si>
  <si>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</si>
  <si>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</si>
  <si>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</si>
  <si>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</si>
  <si>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</si>
  <si>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</si>
  <si>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</si>
  <si>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</si>
  <si>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</si>
  <si>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</si>
  <si>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</si>
  <si>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</si>
  <si>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</si>
  <si>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</si>
  <si>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</si>
  <si>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</si>
  <si>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</si>
  <si>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</si>
  <si>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</si>
  <si>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</si>
  <si>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</si>
  <si>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</si>
  <si>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</si>
  <si>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</si>
  <si>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</si>
  <si>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</si>
  <si>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</si>
  <si>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</si>
  <si>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</si>
  <si>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</si>
  <si>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</si>
  <si>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</si>
  <si>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</si>
  <si>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</si>
  <si>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</si>
  <si>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</si>
  <si>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</si>
  <si>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</si>
  <si>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</si>
  <si>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</si>
  <si>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</si>
  <si>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</si>
  <si>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</si>
  <si>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</si>
  <si>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</si>
  <si>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</si>
  <si>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</si>
  <si>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</si>
  <si>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</si>
  <si>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</si>
  <si>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</si>
  <si>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</si>
  <si>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</si>
  <si>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</si>
  <si>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</si>
  <si>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</si>
  <si>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</si>
  <si>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</si>
  <si>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</si>
  <si>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</si>
  <si>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</si>
  <si>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</si>
  <si>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</si>
  <si>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</si>
  <si>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</si>
  <si>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</si>
  <si>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</si>
  <si>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</si>
  <si>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</si>
  <si>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</si>
  <si>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</si>
  <si>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</si>
  <si>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</si>
  <si>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</si>
  <si>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</si>
  <si>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</si>
  <si>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</si>
  <si>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</si>
  <si>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</si>
  <si>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</si>
  <si>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</si>
  <si>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</si>
  <si>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</si>
  <si>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</si>
  <si>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</si>
  <si>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</si>
  <si>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</si>
  <si>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</si>
  <si>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</si>
  <si>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</si>
  <si>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</si>
  <si>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</si>
  <si>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</si>
  <si>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>tyg. [%]</t>
  </si>
  <si>
    <t>Źródło: Zintegrowany System Rolniczej Informacji Rolniczej (ZSRIR – MRiRW)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</si>
  <si>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</si>
  <si>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</si>
  <si>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</si>
  <si>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</si>
  <si>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</si>
  <si>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</si>
  <si>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</si>
  <si>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</si>
  <si>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</si>
  <si>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</si>
  <si>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</si>
  <si>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</si>
  <si>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</si>
  <si>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</si>
  <si>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</si>
  <si>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</si>
  <si>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</si>
  <si>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</si>
  <si>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</si>
  <si>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</si>
  <si>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</si>
  <si>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</si>
  <si>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</si>
  <si>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</si>
  <si>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</si>
  <si>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</si>
  <si>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</si>
  <si>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</si>
  <si>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</si>
  <si>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</si>
  <si>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</si>
  <si>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</si>
  <si>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Tabl.3. Średnie ceny zakupu bydła rzeźnego w Polsce w okresie 4 lub 5 tygodni każdego miesiąca w latach 2003- 2018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</si>
  <si>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</si>
  <si>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</si>
  <si>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</si>
  <si>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</si>
  <si>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 2018 r. (dane wstępne) </t>
    </r>
    <r>
      <rPr>
        <b/>
        <sz val="11"/>
        <rFont val="Times New Roman"/>
        <family val="1"/>
        <charset val="238"/>
      </rPr>
      <t xml:space="preserve">w porównaniu do I-X  2017 r. </t>
    </r>
    <r>
      <rPr>
        <i/>
        <sz val="11"/>
        <rFont val="Times New Roman"/>
        <family val="1"/>
        <charset val="238"/>
      </rPr>
      <t>(wg wstępnych danych Min. Finansów).</t>
    </r>
  </si>
  <si>
    <t>I-X 2018 r. (wstępne)</t>
  </si>
  <si>
    <t>I-X 2017 r.</t>
  </si>
  <si>
    <t>zmiana I-X 2018 /I-X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</si>
  <si>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 2018 r. (dane wstępne) </t>
    </r>
    <r>
      <rPr>
        <b/>
        <sz val="11"/>
        <rFont val="Times New Roman"/>
        <family val="1"/>
        <charset val="238"/>
      </rPr>
      <t>w porównaniu do  I-X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</si>
  <si>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okresie I-X 2018r. (dane wstępne)</t>
  </si>
  <si>
    <t>OKRES: I-X 2018 r. (wstępne) - ważniejsze państwa</t>
  </si>
  <si>
    <t>Kierunki, wartość, wolumen oraz średnia cena uzyskana w imporcie bydła żywego i mięsa wołowego w I-X 2018r. (dane wstępne)</t>
  </si>
  <si>
    <t>NR 01/2019</t>
  </si>
  <si>
    <t>10.01.2019 r.</t>
  </si>
  <si>
    <t>Notowania z okresu: 31.12 - 06.01.2019r.</t>
  </si>
  <si>
    <t>2019-01-06</t>
  </si>
  <si>
    <t>2018-12-31 - 2019-01-06</t>
  </si>
  <si>
    <t>2018-12-30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</si>
  <si>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31.12 - 06.01.2019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</si>
</sst>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2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4" fillId="0" borderId="0"/>
    <xf numFmtId="167" fontId="59" fillId="0" borderId="0" applyFont="0" applyFill="0" applyBorder="0" applyAlignment="0" applyProtection="0"/>
    <xf numFmtId="0" fontId="59" fillId="0" borderId="0"/>
    <xf numFmtId="0" fontId="115" fillId="0" borderId="0"/>
    <xf numFmtId="0" fontId="122" fillId="0" borderId="0"/>
    <xf numFmtId="0" fontId="2" fillId="0" borderId="0"/>
    <xf numFmtId="0" fontId="2" fillId="14" borderId="0" applyNumberFormat="0" applyBorder="0" applyAlignment="0" applyProtection="0"/>
    <xf numFmtId="0" fontId="136" fillId="38" borderId="0" applyNumberFormat="0" applyBorder="0" applyAlignment="0" applyProtection="0"/>
    <xf numFmtId="0" fontId="2" fillId="18" borderId="0" applyNumberFormat="0" applyBorder="0" applyAlignment="0" applyProtection="0"/>
    <xf numFmtId="0" fontId="136" fillId="39" borderId="0" applyNumberFormat="0" applyBorder="0" applyAlignment="0" applyProtection="0"/>
    <xf numFmtId="0" fontId="2" fillId="22" borderId="0" applyNumberFormat="0" applyBorder="0" applyAlignment="0" applyProtection="0"/>
    <xf numFmtId="0" fontId="136" fillId="40" borderId="0" applyNumberFormat="0" applyBorder="0" applyAlignment="0" applyProtection="0"/>
    <xf numFmtId="0" fontId="2" fillId="26" borderId="0" applyNumberFormat="0" applyBorder="0" applyAlignment="0" applyProtection="0"/>
    <xf numFmtId="0" fontId="136" fillId="41" borderId="0" applyNumberFormat="0" applyBorder="0" applyAlignment="0" applyProtection="0"/>
    <xf numFmtId="0" fontId="2" fillId="30" borderId="0" applyNumberFormat="0" applyBorder="0" applyAlignment="0" applyProtection="0"/>
    <xf numFmtId="0" fontId="136" fillId="42" borderId="0" applyNumberFormat="0" applyBorder="0" applyAlignment="0" applyProtection="0"/>
    <xf numFmtId="0" fontId="2" fillId="34" borderId="0" applyNumberFormat="0" applyBorder="0" applyAlignment="0" applyProtection="0"/>
    <xf numFmtId="0" fontId="136" fillId="43" borderId="0" applyNumberFormat="0" applyBorder="0" applyAlignment="0" applyProtection="0"/>
    <xf numFmtId="0" fontId="2" fillId="15" borderId="0" applyNumberFormat="0" applyBorder="0" applyAlignment="0" applyProtection="0"/>
    <xf numFmtId="0" fontId="136" fillId="44" borderId="0" applyNumberFormat="0" applyBorder="0" applyAlignment="0" applyProtection="0"/>
    <xf numFmtId="0" fontId="2" fillId="19" borderId="0" applyNumberFormat="0" applyBorder="0" applyAlignment="0" applyProtection="0"/>
    <xf numFmtId="0" fontId="136" fillId="45" borderId="0" applyNumberFormat="0" applyBorder="0" applyAlignment="0" applyProtection="0"/>
    <xf numFmtId="0" fontId="2" fillId="23" borderId="0" applyNumberFormat="0" applyBorder="0" applyAlignment="0" applyProtection="0"/>
    <xf numFmtId="0" fontId="136" fillId="46" borderId="0" applyNumberFormat="0" applyBorder="0" applyAlignment="0" applyProtection="0"/>
    <xf numFmtId="0" fontId="2" fillId="27" borderId="0" applyNumberFormat="0" applyBorder="0" applyAlignment="0" applyProtection="0"/>
    <xf numFmtId="0" fontId="136" fillId="41" borderId="0" applyNumberFormat="0" applyBorder="0" applyAlignment="0" applyProtection="0"/>
    <xf numFmtId="0" fontId="2" fillId="31" borderId="0" applyNumberFormat="0" applyBorder="0" applyAlignment="0" applyProtection="0"/>
    <xf numFmtId="0" fontId="136" fillId="44" borderId="0" applyNumberFormat="0" applyBorder="0" applyAlignment="0" applyProtection="0"/>
    <xf numFmtId="0" fontId="2" fillId="35" borderId="0" applyNumberFormat="0" applyBorder="0" applyAlignment="0" applyProtection="0"/>
    <xf numFmtId="0" fontId="136" fillId="47" borderId="0" applyNumberFormat="0" applyBorder="0" applyAlignment="0" applyProtection="0"/>
    <xf numFmtId="0" fontId="76" fillId="16" borderId="0" applyNumberFormat="0" applyBorder="0" applyAlignment="0" applyProtection="0"/>
    <xf numFmtId="0" fontId="137" fillId="48" borderId="0" applyNumberFormat="0" applyBorder="0" applyAlignment="0" applyProtection="0"/>
    <xf numFmtId="0" fontId="76" fillId="20" borderId="0" applyNumberFormat="0" applyBorder="0" applyAlignment="0" applyProtection="0"/>
    <xf numFmtId="0" fontId="137" fillId="45" borderId="0" applyNumberFormat="0" applyBorder="0" applyAlignment="0" applyProtection="0"/>
    <xf numFmtId="0" fontId="76" fillId="24" borderId="0" applyNumberFormat="0" applyBorder="0" applyAlignment="0" applyProtection="0"/>
    <xf numFmtId="0" fontId="137" fillId="46" borderId="0" applyNumberFormat="0" applyBorder="0" applyAlignment="0" applyProtection="0"/>
    <xf numFmtId="0" fontId="76" fillId="28" borderId="0" applyNumberFormat="0" applyBorder="0" applyAlignment="0" applyProtection="0"/>
    <xf numFmtId="0" fontId="137" fillId="49" borderId="0" applyNumberFormat="0" applyBorder="0" applyAlignment="0" applyProtection="0"/>
    <xf numFmtId="0" fontId="76" fillId="32" borderId="0" applyNumberFormat="0" applyBorder="0" applyAlignment="0" applyProtection="0"/>
    <xf numFmtId="0" fontId="137" fillId="50" borderId="0" applyNumberFormat="0" applyBorder="0" applyAlignment="0" applyProtection="0"/>
    <xf numFmtId="0" fontId="76" fillId="36" borderId="0" applyNumberFormat="0" applyBorder="0" applyAlignment="0" applyProtection="0"/>
    <xf numFmtId="0" fontId="137" fillId="51" borderId="0" applyNumberFormat="0" applyBorder="0" applyAlignment="0" applyProtection="0"/>
    <xf numFmtId="0" fontId="76" fillId="13" borderId="0" applyNumberFormat="0" applyBorder="0" applyAlignment="0" applyProtection="0"/>
    <xf numFmtId="0" fontId="137" fillId="52" borderId="0" applyNumberFormat="0" applyBorder="0" applyAlignment="0" applyProtection="0"/>
    <xf numFmtId="0" fontId="76" fillId="17" borderId="0" applyNumberFormat="0" applyBorder="0" applyAlignment="0" applyProtection="0"/>
    <xf numFmtId="0" fontId="137" fillId="53" borderId="0" applyNumberFormat="0" applyBorder="0" applyAlignment="0" applyProtection="0"/>
    <xf numFmtId="0" fontId="76" fillId="21" borderId="0" applyNumberFormat="0" applyBorder="0" applyAlignment="0" applyProtection="0"/>
    <xf numFmtId="0" fontId="137" fillId="54" borderId="0" applyNumberFormat="0" applyBorder="0" applyAlignment="0" applyProtection="0"/>
    <xf numFmtId="0" fontId="76" fillId="25" borderId="0" applyNumberFormat="0" applyBorder="0" applyAlignment="0" applyProtection="0"/>
    <xf numFmtId="0" fontId="137" fillId="49" borderId="0" applyNumberFormat="0" applyBorder="0" applyAlignment="0" applyProtection="0"/>
    <xf numFmtId="0" fontId="76" fillId="29" borderId="0" applyNumberFormat="0" applyBorder="0" applyAlignment="0" applyProtection="0"/>
    <xf numFmtId="0" fontId="137" fillId="50" borderId="0" applyNumberFormat="0" applyBorder="0" applyAlignment="0" applyProtection="0"/>
    <xf numFmtId="0" fontId="76" fillId="33" borderId="0" applyNumberFormat="0" applyBorder="0" applyAlignment="0" applyProtection="0"/>
    <xf numFmtId="0" fontId="137" fillId="55" borderId="0" applyNumberFormat="0" applyBorder="0" applyAlignment="0" applyProtection="0"/>
    <xf numFmtId="0" fontId="68" fillId="9" borderId="70" applyNumberFormat="0" applyAlignment="0" applyProtection="0"/>
    <xf numFmtId="0" fontId="138" fillId="43" borderId="84" applyNumberFormat="0" applyAlignment="0" applyProtection="0"/>
    <xf numFmtId="0" fontId="69" fillId="10" borderId="71" applyNumberFormat="0" applyAlignment="0" applyProtection="0"/>
    <xf numFmtId="0" fontId="139" fillId="56" borderId="85" applyNumberFormat="0" applyAlignment="0" applyProtection="0"/>
    <xf numFmtId="0" fontId="65" fillId="6" borderId="0" applyNumberFormat="0" applyBorder="0" applyAlignment="0" applyProtection="0"/>
    <xf numFmtId="0" fontId="140" fillId="40" borderId="0" applyNumberFormat="0" applyBorder="0" applyAlignment="0" applyProtection="0"/>
    <xf numFmtId="0" fontId="71" fillId="0" borderId="72" applyNumberFormat="0" applyFill="0" applyAlignment="0" applyProtection="0"/>
    <xf numFmtId="0" fontId="141" fillId="0" borderId="86" applyNumberFormat="0" applyFill="0" applyAlignment="0" applyProtection="0"/>
    <xf numFmtId="0" fontId="72" fillId="11" borderId="73" applyNumberFormat="0" applyAlignment="0" applyProtection="0"/>
    <xf numFmtId="0" fontId="142" fillId="57" borderId="87" applyNumberFormat="0" applyAlignment="0" applyProtection="0"/>
    <xf numFmtId="0" fontId="62" fillId="0" borderId="67" applyNumberFormat="0" applyFill="0" applyAlignment="0" applyProtection="0"/>
    <xf numFmtId="0" fontId="143" fillId="0" borderId="88" applyNumberFormat="0" applyFill="0" applyAlignment="0" applyProtection="0"/>
    <xf numFmtId="0" fontId="63" fillId="0" borderId="68" applyNumberFormat="0" applyFill="0" applyAlignment="0" applyProtection="0"/>
    <xf numFmtId="0" fontId="144" fillId="0" borderId="89" applyNumberFormat="0" applyFill="0" applyAlignment="0" applyProtection="0"/>
    <xf numFmtId="0" fontId="64" fillId="0" borderId="69" applyNumberFormat="0" applyFill="0" applyAlignment="0" applyProtection="0"/>
    <xf numFmtId="0" fontId="145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6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7" fillId="56" borderId="84" applyNumberFormat="0" applyAlignment="0" applyProtection="0"/>
    <xf numFmtId="0" fontId="75" fillId="0" borderId="75" applyNumberFormat="0" applyFill="0" applyAlignment="0" applyProtection="0"/>
    <xf numFmtId="0" fontId="148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2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29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2" fillId="0" borderId="0" xfId="104"/>
    <xf numFmtId="0" fontId="124" fillId="5" borderId="0" xfId="104" applyFont="1" applyFill="1"/>
    <xf numFmtId="0" fontId="122" fillId="5" borderId="0" xfId="104" applyFill="1"/>
    <xf numFmtId="0" fontId="121" fillId="4" borderId="0" xfId="104" applyFont="1" applyFill="1"/>
    <xf numFmtId="0" fontId="122" fillId="4" borderId="0" xfId="104" applyFill="1"/>
    <xf numFmtId="0" fontId="128" fillId="4" borderId="0" xfId="104" applyFont="1" applyFill="1"/>
    <xf numFmtId="0" fontId="119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2" fillId="0" borderId="0" xfId="104" applyBorder="1"/>
    <xf numFmtId="0" fontId="122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5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6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2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6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2" fillId="0" borderId="0" xfId="104" applyNumberFormat="1"/>
    <xf numFmtId="2" fontId="18" fillId="4" borderId="12" xfId="104" applyNumberFormat="1" applyFont="1" applyFill="1" applyBorder="1"/>
    <xf numFmtId="0" fontId="18" fillId="4" borderId="33" xfId="104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2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21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2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2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9" fillId="37" borderId="0" xfId="104" applyFont="1" applyFill="1"/>
    <xf numFmtId="0" fontId="122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8" fillId="37" borderId="0" xfId="104" applyFont="1" applyFill="1"/>
    <xf numFmtId="0" fontId="121" fillId="37" borderId="0" xfId="104" applyFont="1" applyFill="1"/>
    <xf numFmtId="0" fontId="122" fillId="37" borderId="0" xfId="104" applyFill="1" applyBorder="1"/>
    <xf numFmtId="0" fontId="119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5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31" fillId="0" borderId="0" xfId="104" applyFont="1" applyFill="1" applyBorder="1" applyAlignment="1">
      <alignment horizontal="left" vertical="center"/>
    </xf>
    <xf numFmtId="0" fontId="122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2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2" fillId="0" borderId="0" xfId="104" applyFont="1" applyFill="1" applyBorder="1" applyAlignment="1"/>
    <xf numFmtId="170" fontId="132" fillId="0" borderId="0" xfId="104" applyNumberFormat="1" applyFont="1" applyFill="1" applyBorder="1" applyAlignment="1"/>
    <xf numFmtId="0" fontId="133" fillId="0" borderId="0" xfId="104" applyFont="1" applyFill="1"/>
    <xf numFmtId="0" fontId="122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4" fillId="0" borderId="0" xfId="104" applyNumberFormat="1" applyFont="1" applyFill="1" applyBorder="1"/>
    <xf numFmtId="170" fontId="134" fillId="0" borderId="0" xfId="104" applyNumberFormat="1" applyFont="1" applyFill="1" applyBorder="1"/>
    <xf numFmtId="0" fontId="122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7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9" fillId="0" borderId="0" xfId="104" applyFont="1" applyFill="1"/>
    <xf numFmtId="0" fontId="135" fillId="0" borderId="0" xfId="104" applyFont="1" applyFill="1"/>
    <xf numFmtId="1" fontId="123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5" fillId="2" borderId="0" xfId="104" applyFont="1" applyFill="1"/>
    <xf numFmtId="0" fontId="122" fillId="2" borderId="0" xfId="104" applyFill="1"/>
    <xf numFmtId="0" fontId="121" fillId="2" borderId="0" xfId="104" applyFont="1" applyFill="1"/>
    <xf numFmtId="0" fontId="119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2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6" fillId="0" borderId="0" xfId="104" applyFont="1" applyFill="1" applyBorder="1"/>
    <xf numFmtId="0" fontId="132" fillId="0" borderId="0" xfId="104" applyFont="1"/>
    <xf numFmtId="0" fontId="134" fillId="0" borderId="16" xfId="104" applyFont="1" applyFill="1" applyBorder="1"/>
    <xf numFmtId="170" fontId="134" fillId="0" borderId="27" xfId="104" applyNumberFormat="1" applyFont="1" applyFill="1" applyBorder="1"/>
    <xf numFmtId="0" fontId="127" fillId="0" borderId="18" xfId="104" applyFont="1" applyBorder="1"/>
    <xf numFmtId="170" fontId="127" fillId="0" borderId="28" xfId="104" applyNumberFormat="1" applyFont="1" applyFill="1" applyBorder="1"/>
    <xf numFmtId="0" fontId="127" fillId="0" borderId="14" xfId="104" applyFont="1" applyFill="1" applyBorder="1"/>
    <xf numFmtId="0" fontId="127" fillId="0" borderId="20" xfId="104" applyFont="1" applyFill="1" applyBorder="1"/>
    <xf numFmtId="170" fontId="127" fillId="0" borderId="29" xfId="104" applyNumberFormat="1" applyFont="1" applyFill="1" applyBorder="1"/>
    <xf numFmtId="0" fontId="127" fillId="0" borderId="22" xfId="104" applyFont="1" applyFill="1" applyBorder="1"/>
    <xf numFmtId="170" fontId="127" fillId="0" borderId="30" xfId="104" applyNumberFormat="1" applyFont="1" applyFill="1" applyBorder="1"/>
    <xf numFmtId="0" fontId="128" fillId="0" borderId="0" xfId="104" applyFont="1" applyFill="1" applyBorder="1"/>
    <xf numFmtId="2" fontId="11" fillId="0" borderId="0" xfId="104" applyNumberFormat="1" applyFont="1" applyFill="1" applyBorder="1"/>
    <xf numFmtId="2" fontId="126" fillId="0" borderId="0" xfId="104" applyNumberFormat="1" applyFont="1" applyFill="1" applyBorder="1"/>
    <xf numFmtId="2" fontId="19" fillId="0" borderId="0" xfId="104" applyNumberFormat="1" applyFont="1" applyFill="1" applyBorder="1"/>
    <xf numFmtId="164" fontId="122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6" fillId="0" borderId="0" xfId="51" applyFont="1"/>
    <xf numFmtId="0" fontId="119" fillId="0" borderId="0" xfId="51" applyFont="1" applyBorder="1"/>
    <xf numFmtId="0" fontId="120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6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21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4" fillId="0" borderId="0" xfId="51" applyFont="1"/>
    <xf numFmtId="0" fontId="154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5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6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6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6" fillId="0" borderId="34" xfId="51" applyFont="1" applyBorder="1"/>
    <xf numFmtId="0" fontId="116" fillId="0" borderId="64" xfId="51" applyFont="1" applyBorder="1"/>
    <xf numFmtId="0" fontId="156" fillId="0" borderId="34" xfId="51" applyFont="1" applyBorder="1"/>
    <xf numFmtId="0" fontId="156" fillId="0" borderId="0" xfId="51" applyFont="1" applyBorder="1"/>
    <xf numFmtId="0" fontId="157" fillId="0" borderId="0" xfId="51" applyFont="1" applyBorder="1"/>
    <xf numFmtId="0" fontId="156" fillId="0" borderId="64" xfId="51" applyFont="1" applyBorder="1"/>
    <xf numFmtId="0" fontId="156" fillId="0" borderId="32" xfId="51" applyFont="1" applyBorder="1"/>
    <xf numFmtId="164" fontId="156" fillId="0" borderId="33" xfId="51" applyNumberFormat="1" applyFont="1" applyBorder="1"/>
    <xf numFmtId="164" fontId="156" fillId="0" borderId="9" xfId="51" applyNumberFormat="1" applyFont="1" applyBorder="1"/>
    <xf numFmtId="164" fontId="156" fillId="0" borderId="0" xfId="51" applyNumberFormat="1" applyFont="1" applyBorder="1"/>
    <xf numFmtId="164" fontId="156" fillId="0" borderId="64" xfId="51" applyNumberFormat="1" applyFont="1" applyBorder="1"/>
    <xf numFmtId="0" fontId="156" fillId="0" borderId="50" xfId="51" applyFont="1" applyBorder="1"/>
    <xf numFmtId="164" fontId="156" fillId="0" borderId="41" xfId="51" applyNumberFormat="1" applyFont="1" applyBorder="1"/>
    <xf numFmtId="164" fontId="156" fillId="0" borderId="42" xfId="51" applyNumberFormat="1" applyFont="1" applyBorder="1"/>
    <xf numFmtId="0" fontId="158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6" fillId="0" borderId="0" xfId="51" applyFont="1"/>
    <xf numFmtId="0" fontId="157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9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5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0" fontId="103" fillId="0" borderId="0" xfId="188" applyFont="1" applyFill="1" applyBorder="1" applyAlignment="1">
      <alignment horizontal="center" vertical="center"/>
    </xf>
    <xf numFmtId="49" fontId="4" fillId="0" borderId="0" xfId="188" applyNumberForma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5" fillId="0" borderId="0" xfId="188" applyFont="1" applyFill="1" applyBorder="1" applyAlignment="1">
      <alignment horizontal="center"/>
    </xf>
    <xf numFmtId="2" fontId="106" fillId="0" borderId="0" xfId="188" applyNumberFormat="1" applyFont="1" applyFill="1" applyBorder="1" applyAlignment="1">
      <alignment horizontal="center"/>
    </xf>
    <xf numFmtId="2" fontId="105" fillId="0" borderId="0" xfId="188" applyNumberFormat="1" applyFont="1" applyFill="1" applyBorder="1" applyAlignment="1">
      <alignment horizontal="center"/>
    </xf>
    <xf numFmtId="0" fontId="107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8" fillId="0" borderId="0" xfId="188" applyFont="1" applyFill="1" applyBorder="1"/>
    <xf numFmtId="0" fontId="108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60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11" fillId="0" borderId="0" xfId="188" applyFont="1" applyAlignment="1">
      <alignment horizontal="left" vertical="center" wrapText="1"/>
    </xf>
    <xf numFmtId="0" fontId="112" fillId="0" borderId="0" xfId="188" applyFont="1" applyAlignment="1">
      <alignment vertical="center" wrapText="1"/>
    </xf>
    <xf numFmtId="0" fontId="113" fillId="0" borderId="0" xfId="188" applyFont="1"/>
    <xf numFmtId="0" fontId="112" fillId="0" borderId="0" xfId="188" applyFont="1" applyAlignment="1">
      <alignment vertical="center"/>
    </xf>
    <xf numFmtId="49" fontId="112" fillId="0" borderId="0" xfId="188" applyNumberFormat="1" applyFont="1" applyAlignment="1">
      <alignment vertical="center"/>
    </xf>
    <xf numFmtId="49" fontId="112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0" fontId="38" fillId="0" borderId="16" xfId="188" applyFont="1" applyFill="1" applyBorder="1"/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4" fillId="60" borderId="33" xfId="0" applyFont="1" applyFill="1" applyBorder="1" applyAlignment="1">
      <alignment horizontal="center" vertical="center"/>
    </xf>
    <xf numFmtId="0" fontId="165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2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6" fillId="0" borderId="45" xfId="188" applyFont="1" applyBorder="1" applyAlignment="1">
      <alignment horizontal="center" vertical="center" wrapText="1"/>
    </xf>
    <xf numFmtId="0" fontId="168" fillId="0" borderId="57" xfId="0" applyFont="1" applyFill="1" applyBorder="1" applyAlignment="1">
      <alignment horizontal="right" vertical="center" wrapText="1"/>
    </xf>
    <xf numFmtId="0" fontId="168" fillId="0" borderId="35" xfId="0" applyFont="1" applyFill="1" applyBorder="1" applyAlignment="1">
      <alignment horizontal="left" vertical="center" wrapText="1"/>
    </xf>
    <xf numFmtId="0" fontId="168" fillId="0" borderId="29" xfId="0" applyFont="1" applyFill="1" applyBorder="1" applyAlignment="1">
      <alignment horizontal="center" vertical="center" wrapText="1"/>
    </xf>
    <xf numFmtId="0" fontId="168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2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4" fillId="0" borderId="21" xfId="0" applyNumberFormat="1" applyFont="1" applyFill="1" applyBorder="1"/>
    <xf numFmtId="164" fontId="174" fillId="0" borderId="29" xfId="0" applyNumberFormat="1" applyFont="1" applyFill="1" applyBorder="1"/>
    <xf numFmtId="164" fontId="177" fillId="0" borderId="21" xfId="0" quotePrefix="1" applyNumberFormat="1" applyFont="1" applyFill="1" applyBorder="1" applyAlignment="1">
      <alignment horizontal="center"/>
    </xf>
    <xf numFmtId="164" fontId="174" fillId="0" borderId="23" xfId="0" applyNumberFormat="1" applyFont="1" applyFill="1" applyBorder="1"/>
    <xf numFmtId="164" fontId="177" fillId="0" borderId="15" xfId="0" quotePrefix="1" applyNumberFormat="1" applyFont="1" applyFill="1" applyBorder="1" applyAlignment="1">
      <alignment horizontal="center"/>
    </xf>
    <xf numFmtId="164" fontId="177" fillId="0" borderId="29" xfId="0" applyNumberFormat="1" applyFont="1" applyFill="1" applyBorder="1"/>
    <xf numFmtId="164" fontId="174" fillId="0" borderId="30" xfId="0" applyNumberFormat="1" applyFont="1" applyFill="1" applyBorder="1"/>
    <xf numFmtId="164" fontId="177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9" fillId="3" borderId="0" xfId="188" applyNumberFormat="1" applyFont="1" applyFill="1"/>
    <xf numFmtId="0" fontId="180" fillId="0" borderId="0" xfId="188" applyFont="1" applyAlignment="1">
      <alignment horizontal="center" vertical="center" wrapText="1"/>
    </xf>
    <xf numFmtId="2" fontId="156" fillId="0" borderId="29" xfId="188" applyNumberFormat="1" applyFont="1" applyFill="1" applyBorder="1" applyAlignment="1"/>
    <xf numFmtId="2" fontId="156" fillId="0" borderId="29" xfId="188" applyNumberFormat="1" applyFont="1" applyFill="1" applyBorder="1" applyAlignment="1">
      <alignment vertical="center"/>
    </xf>
    <xf numFmtId="2" fontId="156" fillId="0" borderId="28" xfId="188" applyNumberFormat="1" applyFont="1" applyFill="1" applyBorder="1" applyAlignment="1"/>
    <xf numFmtId="0" fontId="166" fillId="0" borderId="27" xfId="188" applyFont="1" applyBorder="1" applyAlignment="1">
      <alignment horizontal="center" vertical="center" wrapText="1"/>
    </xf>
    <xf numFmtId="0" fontId="181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3" fillId="3" borderId="0" xfId="0" applyFont="1" applyFill="1"/>
    <xf numFmtId="0" fontId="153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6" fillId="0" borderId="19" xfId="0" applyNumberFormat="1" applyFont="1" applyFill="1" applyBorder="1" applyAlignment="1">
      <alignment horizontal="centerContinuous" vertical="center" wrapText="1"/>
    </xf>
    <xf numFmtId="164" fontId="176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3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9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2" fillId="0" borderId="46" xfId="0" applyNumberFormat="1" applyFont="1" applyBorder="1" applyAlignment="1">
      <alignment horizontal="center" vertical="center" wrapText="1"/>
    </xf>
    <xf numFmtId="14" fontId="182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2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8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8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5" fillId="62" borderId="0" xfId="0" applyFont="1" applyFill="1"/>
    <xf numFmtId="0" fontId="185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5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6" fillId="0" borderId="0" xfId="0" applyFont="1" applyAlignment="1">
      <alignment vertical="center"/>
    </xf>
    <xf numFmtId="0" fontId="0" fillId="0" borderId="0" xfId="0" applyAlignment="1">
      <alignment vertical="center"/>
    </xf>
    <xf numFmtId="0" fontId="187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6" fillId="0" borderId="7" xfId="188" applyNumberFormat="1" applyFont="1" applyFill="1" applyBorder="1" applyAlignment="1"/>
    <xf numFmtId="171" fontId="116" fillId="0" borderId="0" xfId="51" applyNumberFormat="1" applyFont="1"/>
    <xf numFmtId="0" fontId="188" fillId="3" borderId="0" xfId="0" applyFont="1" applyFill="1"/>
    <xf numFmtId="0" fontId="189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2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3" fontId="35" fillId="60" borderId="12" xfId="0" applyNumberFormat="1" applyFont="1" applyFill="1" applyBorder="1"/>
    <xf numFmtId="164" fontId="35" fillId="60" borderId="12" xfId="0" applyNumberFormat="1" applyFont="1" applyFill="1" applyBorder="1"/>
    <xf numFmtId="164" fontId="190" fillId="60" borderId="28" xfId="0" applyNumberFormat="1" applyFont="1" applyFill="1" applyBorder="1" applyAlignment="1">
      <alignment horizontal="right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91" fillId="60" borderId="48" xfId="0" applyNumberFormat="1" applyFont="1" applyFill="1" applyBorder="1" applyAlignment="1">
      <alignment horizontal="center" vertical="center" wrapText="1"/>
    </xf>
    <xf numFmtId="0" fontId="191" fillId="60" borderId="62" xfId="0" applyFont="1" applyFill="1" applyBorder="1" applyAlignment="1">
      <alignment horizontal="center" vertical="center" wrapText="1"/>
    </xf>
    <xf numFmtId="0" fontId="191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6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6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6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6" fillId="0" borderId="55" xfId="0" applyNumberFormat="1" applyFont="1" applyBorder="1" applyAlignment="1"/>
    <xf numFmtId="3" fontId="166" fillId="0" borderId="55" xfId="0" applyNumberFormat="1" applyFont="1" applyBorder="1" applyAlignment="1"/>
    <xf numFmtId="3" fontId="166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5" fillId="4" borderId="0" xfId="0" applyFont="1" applyFill="1"/>
    <xf numFmtId="14" fontId="182" fillId="2" borderId="51" xfId="0" applyNumberFormat="1" applyFont="1" applyFill="1" applyBorder="1" applyAlignment="1">
      <alignment horizontal="center" vertical="center" wrapText="1"/>
    </xf>
    <xf numFmtId="14" fontId="182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9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center"/>
    </xf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7" fillId="4" borderId="29" xfId="0" applyNumberFormat="1" applyFont="1" applyFill="1" applyBorder="1"/>
    <xf numFmtId="164" fontId="174" fillId="4" borderId="29" xfId="0" applyNumberFormat="1" applyFont="1" applyFill="1" applyBorder="1"/>
    <xf numFmtId="164" fontId="174" fillId="4" borderId="30" xfId="0" applyNumberFormat="1" applyFont="1" applyFill="1" applyBorder="1"/>
    <xf numFmtId="164" fontId="177" fillId="4" borderId="28" xfId="0" applyNumberFormat="1" applyFont="1" applyFill="1" applyBorder="1"/>
    <xf numFmtId="2" fontId="176" fillId="0" borderId="82" xfId="0" applyNumberFormat="1" applyFont="1" applyBorder="1" applyAlignment="1">
      <alignment horizontal="centerContinuous" vertical="center" wrapText="1"/>
    </xf>
    <xf numFmtId="3" fontId="35" fillId="60" borderId="46" xfId="0" quotePrefix="1" applyNumberFormat="1" applyFont="1" applyFill="1" applyBorder="1" applyAlignment="1">
      <alignment horizontal="center"/>
    </xf>
    <xf numFmtId="3" fontId="35" fillId="60" borderId="46" xfId="0" applyNumberFormat="1" applyFont="1" applyFill="1" applyBorder="1" applyAlignment="1">
      <alignment horizontal="center"/>
    </xf>
    <xf numFmtId="14" fontId="191" fillId="60" borderId="62" xfId="0" applyNumberFormat="1" applyFont="1" applyFill="1" applyBorder="1" applyAlignment="1">
      <alignment horizontal="center" vertical="center" wrapText="1"/>
    </xf>
    <xf numFmtId="0" fontId="185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6" fillId="0" borderId="0" xfId="188" applyNumberFormat="1" applyFont="1" applyFill="1" applyBorder="1" applyAlignment="1">
      <alignment vertical="center"/>
    </xf>
    <xf numFmtId="2" fontId="156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2" fontId="190" fillId="60" borderId="15" xfId="0" applyNumberFormat="1" applyFont="1" applyFill="1" applyBorder="1" applyAlignment="1"/>
    <xf numFmtId="2" fontId="190" fillId="60" borderId="21" xfId="0" applyNumberFormat="1" applyFont="1" applyFill="1" applyBorder="1" applyAlignment="1"/>
    <xf numFmtId="3" fontId="35" fillId="60" borderId="21" xfId="0" quotePrefix="1" applyNumberFormat="1" applyFont="1" applyFill="1" applyBorder="1" applyAlignment="1">
      <alignment horizontal="center"/>
    </xf>
    <xf numFmtId="2" fontId="190" fillId="60" borderId="23" xfId="0" applyNumberFormat="1" applyFont="1" applyFill="1" applyBorder="1" applyAlignment="1"/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6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8" fillId="4" borderId="45" xfId="0" applyFont="1" applyFill="1" applyBorder="1" applyAlignment="1">
      <alignment horizontal="center" vertical="center" wrapText="1"/>
    </xf>
    <xf numFmtId="0" fontId="178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6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6" fillId="0" borderId="19" xfId="0" applyNumberFormat="1" applyFont="1" applyFill="1" applyBorder="1" applyAlignment="1">
      <alignment horizontal="centerContinuous" vertical="center" wrapText="1"/>
    </xf>
    <xf numFmtId="49" fontId="176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2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6" fillId="0" borderId="29" xfId="188" applyNumberFormat="1" applyFont="1" applyFill="1" applyBorder="1" applyAlignment="1"/>
    <xf numFmtId="0" fontId="178" fillId="4" borderId="28" xfId="0" applyFont="1" applyFill="1" applyBorder="1" applyAlignment="1">
      <alignment horizontal="center" vertical="center" wrapText="1"/>
    </xf>
    <xf numFmtId="0" fontId="178" fillId="0" borderId="37" xfId="0" applyFont="1" applyFill="1" applyBorder="1" applyAlignment="1">
      <alignment horizontal="center" vertical="center" wrapText="1"/>
    </xf>
    <xf numFmtId="0" fontId="178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193" fillId="0" borderId="46" xfId="0" applyFont="1" applyBorder="1" applyAlignment="1">
      <alignment horizontal="center" vertical="center" wrapText="1"/>
    </xf>
    <xf numFmtId="0" fontId="38" fillId="0" borderId="18" xfId="0" applyFont="1" applyBorder="1" applyAlignment="1">
      <alignment vertical="center" wrapText="1"/>
    </xf>
    <xf numFmtId="0" fontId="193" fillId="0" borderId="1" xfId="0" applyFont="1" applyBorder="1" applyAlignment="1">
      <alignment horizontal="center" vertical="center" wrapText="1"/>
    </xf>
    <xf numFmtId="0" fontId="38" fillId="0" borderId="20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6" fillId="0" borderId="51" xfId="0" applyFont="1" applyBorder="1" applyAlignment="1">
      <alignment horizontal="center" vertical="center" wrapText="1"/>
    </xf>
    <xf numFmtId="0" fontId="4" fillId="60" borderId="0" xfId="188" applyFill="1"/>
    <xf numFmtId="4" fontId="37" fillId="0" borderId="27" xfId="188" applyNumberFormat="1" applyFont="1" applyFill="1" applyBorder="1" applyAlignment="1"/>
    <xf numFmtId="2" fontId="35" fillId="0" borderId="12" xfId="0" applyNumberFormat="1" applyFont="1" applyBorder="1" applyAlignment="1"/>
    <xf numFmtId="164" fontId="163" fillId="0" borderId="28" xfId="0" applyNumberFormat="1" applyFont="1" applyBorder="1" applyAlignment="1">
      <alignment horizontal="right"/>
    </xf>
    <xf numFmtId="164" fontId="163" fillId="0" borderId="29" xfId="0" applyNumberFormat="1" applyFont="1" applyBorder="1" applyAlignment="1">
      <alignment horizontal="right"/>
    </xf>
    <xf numFmtId="164" fontId="163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3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3" fillId="0" borderId="4" xfId="0" applyNumberFormat="1" applyFont="1" applyBorder="1" applyAlignment="1">
      <alignment horizontal="right"/>
    </xf>
    <xf numFmtId="164" fontId="163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4" fillId="0" borderId="23" xfId="0" applyFont="1" applyBorder="1" applyAlignment="1">
      <alignment horizontal="center" vertical="center" wrapText="1"/>
    </xf>
    <xf numFmtId="0" fontId="194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6" fillId="0" borderId="19" xfId="0" quotePrefix="1" applyNumberFormat="1" applyFont="1" applyBorder="1" applyAlignment="1">
      <alignment vertical="center" wrapText="1"/>
    </xf>
    <xf numFmtId="164" fontId="156" fillId="0" borderId="7" xfId="0" applyNumberFormat="1" applyFont="1" applyBorder="1" applyAlignment="1">
      <alignment vertical="center" wrapText="1"/>
    </xf>
    <xf numFmtId="2" fontId="38" fillId="2" borderId="22" xfId="0" quotePrefix="1" applyNumberFormat="1" applyFont="1" applyFill="1" applyBorder="1" applyAlignment="1">
      <alignment horizontal="right" vertical="center" wrapText="1"/>
    </xf>
    <xf numFmtId="2" fontId="36" fillId="0" borderId="51" xfId="0" applyNumberFormat="1" applyFont="1" applyFill="1" applyBorder="1" applyAlignment="1">
      <alignment vertical="center" wrapText="1"/>
    </xf>
    <xf numFmtId="2" fontId="36" fillId="0" borderId="30" xfId="0" applyNumberFormat="1" applyFont="1" applyBorder="1" applyAlignment="1">
      <alignment vertical="center" wrapText="1"/>
    </xf>
    <xf numFmtId="164" fontId="156" fillId="0" borderId="23" xfId="0" applyNumberFormat="1" applyFont="1" applyBorder="1" applyAlignment="1">
      <alignment vertical="center" wrapText="1"/>
    </xf>
    <xf numFmtId="164" fontId="156" fillId="0" borderId="30" xfId="0" applyNumberFormat="1" applyFont="1" applyBorder="1" applyAlignment="1">
      <alignment vertical="center" wrapText="1"/>
    </xf>
    <xf numFmtId="4" fontId="156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8" fillId="0" borderId="16" xfId="51" applyFont="1" applyBorder="1"/>
    <xf numFmtId="3" fontId="191" fillId="0" borderId="55" xfId="51" applyNumberFormat="1" applyFont="1" applyBorder="1" applyAlignment="1"/>
    <xf numFmtId="164" fontId="168" fillId="0" borderId="55" xfId="51" applyNumberFormat="1" applyFont="1" applyBorder="1" applyAlignment="1"/>
    <xf numFmtId="164" fontId="168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14" fontId="182" fillId="0" borderId="46" xfId="0" applyNumberFormat="1" applyFont="1" applyBorder="1" applyAlignment="1">
      <alignment vertical="center" wrapText="1"/>
    </xf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168" fontId="87" fillId="0" borderId="46" xfId="0" applyNumberFormat="1" applyFont="1" applyBorder="1"/>
    <xf numFmtId="0" fontId="168" fillId="0" borderId="51" xfId="51" applyFont="1" applyBorder="1" applyAlignment="1">
      <alignment horizontal="center" vertical="center"/>
    </xf>
    <xf numFmtId="0" fontId="168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2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2" fontId="104" fillId="60" borderId="0" xfId="188" applyNumberFormat="1" applyFont="1" applyFill="1" applyBorder="1" applyAlignment="1">
      <alignment horizontal="center"/>
    </xf>
    <xf numFmtId="2" fontId="36" fillId="0" borderId="51" xfId="0" applyNumberFormat="1" applyFont="1" applyFill="1" applyBorder="1" applyAlignment="1">
      <alignment horizontal="right" vertical="center" wrapText="1"/>
    </xf>
    <xf numFmtId="4" fontId="36" fillId="0" borderId="39" xfId="0" quotePrefix="1" applyNumberFormat="1" applyFont="1" applyBorder="1" applyAlignment="1">
      <alignment horizontal="right" vertical="center" wrapText="1"/>
    </xf>
    <xf numFmtId="164" fontId="156" fillId="0" borderId="23" xfId="0" quotePrefix="1" applyNumberFormat="1" applyFont="1" applyBorder="1" applyAlignment="1">
      <alignment horizontal="right" vertical="center" wrapText="1"/>
    </xf>
    <xf numFmtId="164" fontId="156" fillId="0" borderId="30" xfId="0" quotePrefix="1" applyNumberFormat="1" applyFont="1" applyBorder="1" applyAlignment="1">
      <alignment horizontal="right" vertical="center" wrapText="1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0" fontId="105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200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6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164" fontId="183" fillId="0" borderId="0" xfId="0" applyNumberFormat="1" applyFont="1" applyFill="1"/>
    <xf numFmtId="164" fontId="5" fillId="0" borderId="61" xfId="0" quotePrefix="1" applyNumberFormat="1" applyFont="1" applyFill="1" applyBorder="1"/>
    <xf numFmtId="164" fontId="0" fillId="0" borderId="0" xfId="0" applyNumberFormat="1" applyFill="1"/>
    <xf numFmtId="164" fontId="0" fillId="0" borderId="0" xfId="0" applyNumberFormat="1"/>
    <xf numFmtId="0" fontId="183" fillId="0" borderId="0" xfId="0" applyFont="1"/>
    <xf numFmtId="0" fontId="201" fillId="0" borderId="10" xfId="0" applyFont="1" applyFill="1" applyBorder="1"/>
    <xf numFmtId="0" fontId="201" fillId="0" borderId="38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6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2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6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2" fillId="0" borderId="12" xfId="0" applyNumberFormat="1" applyFont="1" applyFill="1" applyBorder="1" applyAlignment="1">
      <alignment horizontal="center" vertical="center" wrapText="1"/>
    </xf>
    <xf numFmtId="14" fontId="182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1" xfId="0" applyNumberFormat="1" applyFont="1" applyFill="1" applyBorder="1"/>
    <xf numFmtId="164" fontId="5" fillId="0" borderId="57" xfId="0" applyNumberFormat="1" applyFont="1" applyFill="1" applyBorder="1"/>
    <xf numFmtId="164" fontId="5" fillId="0" borderId="8" xfId="0" applyNumberFormat="1" applyFont="1" applyFill="1" applyBorder="1"/>
    <xf numFmtId="164" fontId="5" fillId="0" borderId="45" xfId="0" applyNumberFormat="1" applyFont="1" applyFill="1" applyBorder="1"/>
    <xf numFmtId="164" fontId="14" fillId="0" borderId="76" xfId="0" applyNumberFormat="1" applyFont="1" applyFill="1" applyBorder="1"/>
    <xf numFmtId="164" fontId="14" fillId="0" borderId="62" xfId="0" applyNumberFormat="1" applyFont="1" applyFill="1" applyBorder="1"/>
    <xf numFmtId="3" fontId="5" fillId="2" borderId="46" xfId="0" quotePrefix="1" applyNumberFormat="1" applyFont="1" applyFill="1" applyBorder="1"/>
    <xf numFmtId="2" fontId="5" fillId="0" borderId="58" xfId="0" quotePrefix="1" applyNumberFormat="1" applyFont="1" applyFill="1" applyBorder="1"/>
    <xf numFmtId="164" fontId="5" fillId="0" borderId="76" xfId="0" applyNumberFormat="1" applyFont="1" applyFill="1" applyBorder="1"/>
    <xf numFmtId="164" fontId="5" fillId="0" borderId="62" xfId="0" quotePrefix="1" applyNumberFormat="1" applyFont="1" applyFill="1" applyBorder="1"/>
    <xf numFmtId="3" fontId="14" fillId="0" borderId="46" xfId="0" quotePrefix="1" applyNumberFormat="1" applyFont="1" applyBorder="1"/>
    <xf numFmtId="3" fontId="14" fillId="2" borderId="46" xfId="0" quotePrefix="1" applyNumberFormat="1" applyFont="1" applyFill="1" applyBorder="1"/>
    <xf numFmtId="164" fontId="5" fillId="0" borderId="62" xfId="0" applyNumberFormat="1" applyFont="1" applyFill="1" applyBorder="1"/>
    <xf numFmtId="3" fontId="14" fillId="0" borderId="48" xfId="0" quotePrefix="1" applyNumberFormat="1" applyFont="1" applyBorder="1"/>
    <xf numFmtId="3" fontId="14" fillId="2" borderId="48" xfId="0" quotePrefix="1" applyNumberFormat="1" applyFont="1" applyFill="1" applyBorder="1"/>
    <xf numFmtId="2" fontId="14" fillId="0" borderId="63" xfId="0" applyNumberFormat="1" applyFont="1" applyFill="1" applyBorder="1"/>
    <xf numFmtId="164" fontId="14" fillId="0" borderId="77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3" fontId="5" fillId="0" borderId="46" xfId="0" quotePrefix="1" applyNumberFormat="1" applyFont="1" applyBorder="1"/>
    <xf numFmtId="164" fontId="5" fillId="0" borderId="47" xfId="0" quotePrefix="1" applyNumberFormat="1" applyFont="1" applyFill="1" applyBorder="1"/>
    <xf numFmtId="0" fontId="0" fillId="0" borderId="0" xfId="0" applyFill="1" applyBorder="1"/>
    <xf numFmtId="2" fontId="14" fillId="0" borderId="58" xfId="0" quotePrefix="1" applyNumberFormat="1" applyFont="1" applyFill="1" applyBorder="1"/>
    <xf numFmtId="164" fontId="162" fillId="0" borderId="29" xfId="0" quotePrefix="1" applyNumberFormat="1" applyFont="1" applyBorder="1" applyAlignment="1">
      <alignment horizontal="right"/>
    </xf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9" fillId="0" borderId="44" xfId="0" applyFont="1" applyFill="1" applyBorder="1" applyAlignment="1">
      <alignment horizontal="center" vertical="center" wrapText="1"/>
    </xf>
    <xf numFmtId="0" fontId="169" fillId="0" borderId="12" xfId="0" applyFont="1" applyFill="1" applyBorder="1" applyAlignment="1">
      <alignment horizontal="center" vertical="center" wrapText="1"/>
    </xf>
    <xf numFmtId="0" fontId="172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71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8" fillId="0" borderId="1" xfId="51" applyFont="1" applyBorder="1" applyAlignment="1">
      <alignment horizontal="center" vertical="center" wrapText="1"/>
    </xf>
    <xf numFmtId="0" fontId="168" fillId="0" borderId="7" xfId="51" applyFont="1" applyBorder="1" applyAlignment="1">
      <alignment horizontal="center" vertical="center" wrapText="1"/>
    </xf>
    <xf numFmtId="0" fontId="123" fillId="0" borderId="36" xfId="0" applyFont="1" applyBorder="1" applyAlignment="1">
      <alignment horizontal="center" vertical="center" wrapText="1"/>
    </xf>
    <xf numFmtId="0" fontId="123" fillId="0" borderId="38" xfId="0" applyFont="1" applyBorder="1" applyAlignment="1">
      <alignment horizontal="center" vertical="center" wrapText="1"/>
    </xf>
    <xf numFmtId="0" fontId="123" fillId="0" borderId="33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94" fillId="0" borderId="82" xfId="0" applyFont="1" applyBorder="1" applyAlignment="1">
      <alignment horizontal="center" vertical="center" wrapText="1"/>
    </xf>
    <xf numFmtId="0" fontId="194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3" fillId="0" borderId="31" xfId="0" applyFont="1" applyBorder="1" applyAlignment="1">
      <alignment horizontal="center" vertical="center" wrapText="1"/>
    </xf>
    <xf numFmtId="0" fontId="123" fillId="0" borderId="82" xfId="0" applyFont="1" applyBorder="1" applyAlignment="1">
      <alignment horizontal="center" vertical="center" wrapText="1"/>
    </xf>
    <xf numFmtId="0" fontId="123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3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7" fillId="0" borderId="0" xfId="188" applyFont="1" applyFill="1" applyBorder="1" applyAlignment="1">
      <alignment horizontal="left" wrapText="1"/>
    </xf>
    <xf numFmtId="0" fontId="109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3" fillId="60" borderId="2" xfId="188" applyFont="1" applyFill="1" applyBorder="1" applyAlignment="1">
      <alignment horizontal="center" wrapText="1"/>
    </xf>
    <xf numFmtId="0" fontId="123" fillId="60" borderId="3" xfId="188" applyFont="1" applyFill="1" applyBorder="1" applyAlignment="1">
      <alignment horizontal="center" wrapText="1"/>
    </xf>
    <xf numFmtId="0" fontId="123" fillId="60" borderId="4" xfId="188" applyFont="1" applyFill="1" applyBorder="1" applyAlignment="1">
      <alignment horizontal="center" wrapText="1"/>
    </xf>
    <xf numFmtId="0" fontId="123" fillId="60" borderId="36" xfId="188" applyFont="1" applyFill="1" applyBorder="1" applyAlignment="1">
      <alignment horizontal="center" vertical="center" wrapText="1"/>
    </xf>
    <xf numFmtId="0" fontId="123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3" fillId="0" borderId="2" xfId="188" applyFont="1" applyBorder="1" applyAlignment="1">
      <alignment horizontal="center" wrapText="1"/>
    </xf>
    <xf numFmtId="0" fontId="123" fillId="0" borderId="3" xfId="188" applyFont="1" applyBorder="1" applyAlignment="1">
      <alignment horizontal="center" wrapText="1"/>
    </xf>
    <xf numFmtId="0" fontId="123" fillId="0" borderId="4" xfId="188" applyFont="1" applyBorder="1" applyAlignment="1">
      <alignment horizontal="center" wrapText="1"/>
    </xf>
    <xf numFmtId="0" fontId="123" fillId="0" borderId="36" xfId="188" applyFont="1" applyBorder="1" applyAlignment="1">
      <alignment horizontal="center" vertical="center" wrapText="1"/>
    </xf>
    <xf numFmtId="0" fontId="123" fillId="0" borderId="40" xfId="188" applyFont="1" applyBorder="1" applyAlignment="1">
      <alignment horizontal="center" vertical="center" wrapText="1"/>
    </xf>
    <xf numFmtId="0" fontId="110" fillId="0" borderId="0" xfId="188" applyFont="1" applyAlignment="1">
      <alignment horizontal="left" vertical="center" wrapText="1"/>
    </xf>
    <xf numFmtId="0" fontId="184" fillId="0" borderId="0" xfId="188" applyFont="1" applyAlignment="1">
      <alignment horizontal="center" vertical="center" wrapText="1"/>
    </xf>
    <xf numFmtId="0" fontId="112" fillId="0" borderId="41" xfId="188" applyFont="1" applyBorder="1" applyAlignment="1">
      <alignment horizontal="center" vertical="center" wrapText="1"/>
    </xf>
    <xf numFmtId="0" fontId="161" fillId="0" borderId="0" xfId="188" applyFont="1" applyAlignment="1">
      <alignment horizontal="left" vertical="center" wrapText="1"/>
    </xf>
    <xf numFmtId="0" fontId="108" fillId="0" borderId="0" xfId="51" applyFont="1" applyAlignment="1">
      <alignment horizontal="center" vertical="center" wrapText="1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8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118" fillId="0" borderId="48" xfId="51" applyFont="1" applyBorder="1" applyAlignment="1">
      <alignment horizontal="center" vertical="center"/>
    </xf>
    <xf numFmtId="0" fontId="118" fillId="0" borderId="52" xfId="51" applyFont="1" applyBorder="1" applyAlignment="1">
      <alignment horizontal="center" vertical="center"/>
    </xf>
    <xf numFmtId="0" fontId="118" fillId="0" borderId="12" xfId="51" applyFont="1" applyBorder="1" applyAlignment="1">
      <alignment horizontal="center" vertical="center"/>
    </xf>
    <xf numFmtId="0" fontId="118" fillId="0" borderId="48" xfId="51" applyFont="1" applyBorder="1" applyAlignment="1">
      <alignment horizontal="center" vertical="center" wrapText="1"/>
    </xf>
    <xf numFmtId="0" fontId="118" fillId="0" borderId="12" xfId="51" applyFont="1" applyBorder="1" applyAlignment="1">
      <alignment horizontal="center" vertical="center" wrapText="1"/>
    </xf>
    <xf numFmtId="0" fontId="118" fillId="0" borderId="52" xfId="51" applyFont="1" applyBorder="1" applyAlignment="1">
      <alignment horizontal="center" vertical="center" wrapText="1"/>
    </xf>
    <xf numFmtId="0" fontId="28" fillId="0" borderId="11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8" fillId="0" borderId="48" xfId="0" applyFont="1" applyBorder="1" applyAlignment="1">
      <alignment horizontal="center" vertical="center"/>
    </xf>
    <xf numFmtId="0" fontId="118" fillId="0" borderId="52" xfId="0" applyFont="1" applyBorder="1" applyAlignment="1">
      <alignment horizontal="center" vertical="center"/>
    </xf>
    <xf numFmtId="0" fontId="118" fillId="0" borderId="48" xfId="0" applyFont="1" applyBorder="1" applyAlignment="1">
      <alignment horizontal="center" vertical="center" wrapText="1"/>
    </xf>
    <xf numFmtId="0" fontId="118" fillId="0" borderId="5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9" fillId="4" borderId="41" xfId="104" applyFont="1" applyFill="1" applyBorder="1" applyAlignment="1">
      <alignment horizontal="center"/>
    </xf>
    <xf numFmtId="0" fontId="123" fillId="0" borderId="0" xfId="104" applyFont="1" applyAlignment="1">
      <alignment horizontal="left" vertical="center" wrapText="1"/>
    </xf>
    <xf numFmtId="0" fontId="122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76200</xdr:rowOff>
    </xdr:from>
    <xdr:to>
      <xdr:col>10</xdr:col>
      <xdr:colOff>343828</xdr:colOff>
      <xdr:row>21</xdr:row>
      <xdr:rowOff>114217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6316003" cy="3438442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22</xdr:row>
      <xdr:rowOff>66675</xdr:rowOff>
    </xdr:from>
    <xdr:to>
      <xdr:col>10</xdr:col>
      <xdr:colOff>312199</xdr:colOff>
      <xdr:row>43</xdr:row>
      <xdr:rowOff>86402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3629025"/>
          <a:ext cx="6236749" cy="3420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12" t="s">
        <v>373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6" t="s">
        <v>358</v>
      </c>
      <c r="C5" s="806"/>
      <c r="D5" s="806"/>
      <c r="E5" s="806"/>
      <c r="F5" s="80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5" t="s">
        <v>372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91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92" t="s">
        <v>374</v>
      </c>
      <c r="C13" s="793"/>
      <c r="D13" s="793"/>
      <c r="E13" s="793"/>
      <c r="F13" s="794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5"/>
      <c r="B14" s="1056"/>
      <c r="C14" s="1051"/>
      <c r="D14" s="1052"/>
      <c r="E14" s="1052"/>
      <c r="F14" s="1052"/>
      <c r="G14" s="1052"/>
      <c r="H14" s="1052"/>
      <c r="I14" s="1052"/>
      <c r="J14" s="1053"/>
      <c r="K14" s="1054"/>
      <c r="L14" s="1054"/>
      <c r="M14" s="1054"/>
      <c r="N14" s="1054"/>
      <c r="O14" s="1055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56"/>
      <c r="C15" s="1057"/>
      <c r="D15" s="1056"/>
      <c r="E15" s="1056"/>
      <c r="F15" s="1056"/>
      <c r="G15" s="1056"/>
      <c r="H15" s="1056"/>
      <c r="I15" s="1056"/>
      <c r="J15" s="1056"/>
      <c r="K15" s="1058"/>
      <c r="L15" s="1058"/>
      <c r="M15" s="1058"/>
      <c r="N15" s="1058"/>
      <c r="O15" s="1059"/>
      <c r="P15" s="1060"/>
      <c r="Q15" s="1060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56"/>
      <c r="C16" s="1057"/>
      <c r="D16" s="1056"/>
      <c r="E16" s="1056"/>
      <c r="F16" s="1056"/>
      <c r="G16" s="1056"/>
      <c r="H16" s="1056"/>
      <c r="I16" s="1056"/>
      <c r="J16" s="1056"/>
      <c r="K16" s="1058"/>
      <c r="L16" s="1058"/>
      <c r="M16" s="1058"/>
      <c r="N16" s="1058"/>
      <c r="O16" s="1059"/>
      <c r="P16" s="1060"/>
      <c r="Q16" s="1060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51"/>
      <c r="C17" s="1051"/>
      <c r="D17" s="1052"/>
      <c r="E17" s="1052"/>
      <c r="F17" s="1052"/>
      <c r="G17" s="1052"/>
      <c r="H17" s="1052"/>
      <c r="I17" s="1052"/>
      <c r="J17" s="1052"/>
      <c r="K17" s="1055"/>
      <c r="L17" s="1055"/>
      <c r="M17" s="1055"/>
      <c r="N17" s="1055"/>
      <c r="O17" s="1055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346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357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703" t="s">
        <v>327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704"/>
      <c r="C29" s="705"/>
      <c r="D29" s="705"/>
      <c r="E29" s="705"/>
      <c r="F29" s="705"/>
      <c r="G29" s="705"/>
      <c r="H29" s="705"/>
      <c r="I29" s="705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704" t="s">
        <v>339</v>
      </c>
      <c r="C30" s="705"/>
      <c r="D30" s="705"/>
      <c r="E30" s="705"/>
      <c r="F30" s="705"/>
      <c r="G30" s="705"/>
      <c r="H30" s="705"/>
      <c r="I30" s="705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82"/>
  <sheetViews>
    <sheetView workbookViewId="0">
      <selection sqref="A1:XFD1048576"/>
    </sheetView>
  </sheetViews>
  <sheetFormatPr defaultRowHeight="12.75"/>
  <cols>
    <col min="1" max="1" width="4.42578125" style="713" customWidth="1"/>
    <col min="2" max="2" width="18.85546875" style="713" customWidth="1"/>
    <col min="3" max="3" width="12" style="713" customWidth="1"/>
    <col min="4" max="4" width="13.7109375" style="713" customWidth="1"/>
    <col min="5" max="5" width="12.85546875" style="713" bestFit="1" customWidth="1"/>
    <col min="6" max="6" width="13.85546875" style="713" customWidth="1"/>
    <col min="7" max="7" width="17.5703125" style="713" customWidth="1"/>
    <col min="8" max="8" width="9.140625" style="713"/>
    <col min="9" max="9" width="18.85546875" style="713" bestFit="1" customWidth="1"/>
    <col min="10" max="10" width="12.5703125" style="713" customWidth="1"/>
    <col min="11" max="252" width="9.140625" style="713"/>
    <col min="253" max="253" width="4.42578125" style="713" customWidth="1"/>
    <col min="254" max="254" width="20.85546875" style="713" customWidth="1"/>
    <col min="255" max="256" width="12" style="713" customWidth="1"/>
    <col min="257" max="257" width="14.5703125" style="713" customWidth="1"/>
    <col min="258" max="258" width="12.42578125" style="713" customWidth="1"/>
    <col min="259" max="259" width="19.7109375" style="713" customWidth="1"/>
    <col min="260" max="260" width="9.140625" style="713"/>
    <col min="261" max="261" width="16.85546875" style="713" customWidth="1"/>
    <col min="262" max="262" width="12.5703125" style="713" customWidth="1"/>
    <col min="263" max="263" width="11.7109375" style="713" customWidth="1"/>
    <col min="264" max="264" width="12.28515625" style="713" customWidth="1"/>
    <col min="265" max="508" width="9.140625" style="713"/>
    <col min="509" max="509" width="4.42578125" style="713" customWidth="1"/>
    <col min="510" max="510" width="20.85546875" style="713" customWidth="1"/>
    <col min="511" max="512" width="12" style="713" customWidth="1"/>
    <col min="513" max="513" width="14.5703125" style="713" customWidth="1"/>
    <col min="514" max="514" width="12.42578125" style="713" customWidth="1"/>
    <col min="515" max="515" width="19.7109375" style="713" customWidth="1"/>
    <col min="516" max="516" width="9.140625" style="713"/>
    <col min="517" max="517" width="16.85546875" style="713" customWidth="1"/>
    <col min="518" max="518" width="12.5703125" style="713" customWidth="1"/>
    <col min="519" max="519" width="11.7109375" style="713" customWidth="1"/>
    <col min="520" max="520" width="12.28515625" style="713" customWidth="1"/>
    <col min="521" max="764" width="9.140625" style="713"/>
    <col min="765" max="765" width="4.42578125" style="713" customWidth="1"/>
    <col min="766" max="766" width="20.85546875" style="713" customWidth="1"/>
    <col min="767" max="768" width="12" style="713" customWidth="1"/>
    <col min="769" max="769" width="14.5703125" style="713" customWidth="1"/>
    <col min="770" max="770" width="12.42578125" style="713" customWidth="1"/>
    <col min="771" max="771" width="19.7109375" style="713" customWidth="1"/>
    <col min="772" max="772" width="9.140625" style="713"/>
    <col min="773" max="773" width="16.85546875" style="713" customWidth="1"/>
    <col min="774" max="774" width="12.5703125" style="713" customWidth="1"/>
    <col min="775" max="775" width="11.7109375" style="713" customWidth="1"/>
    <col min="776" max="776" width="12.28515625" style="713" customWidth="1"/>
    <col min="777" max="1020" width="9.140625" style="713"/>
    <col min="1021" max="1021" width="4.42578125" style="713" customWidth="1"/>
    <col min="1022" max="1022" width="20.85546875" style="713" customWidth="1"/>
    <col min="1023" max="1024" width="12" style="713" customWidth="1"/>
    <col min="1025" max="1025" width="14.5703125" style="713" customWidth="1"/>
    <col min="1026" max="1026" width="12.42578125" style="713" customWidth="1"/>
    <col min="1027" max="1027" width="19.7109375" style="713" customWidth="1"/>
    <col min="1028" max="1028" width="9.140625" style="713"/>
    <col min="1029" max="1029" width="16.85546875" style="713" customWidth="1"/>
    <col min="1030" max="1030" width="12.5703125" style="713" customWidth="1"/>
    <col min="1031" max="1031" width="11.7109375" style="713" customWidth="1"/>
    <col min="1032" max="1032" width="12.28515625" style="713" customWidth="1"/>
    <col min="1033" max="1276" width="9.140625" style="713"/>
    <col min="1277" max="1277" width="4.42578125" style="713" customWidth="1"/>
    <col min="1278" max="1278" width="20.85546875" style="713" customWidth="1"/>
    <col min="1279" max="1280" width="12" style="713" customWidth="1"/>
    <col min="1281" max="1281" width="14.5703125" style="713" customWidth="1"/>
    <col min="1282" max="1282" width="12.42578125" style="713" customWidth="1"/>
    <col min="1283" max="1283" width="19.7109375" style="713" customWidth="1"/>
    <col min="1284" max="1284" width="9.140625" style="713"/>
    <col min="1285" max="1285" width="16.85546875" style="713" customWidth="1"/>
    <col min="1286" max="1286" width="12.5703125" style="713" customWidth="1"/>
    <col min="1287" max="1287" width="11.7109375" style="713" customWidth="1"/>
    <col min="1288" max="1288" width="12.28515625" style="713" customWidth="1"/>
    <col min="1289" max="1532" width="9.140625" style="713"/>
    <col min="1533" max="1533" width="4.42578125" style="713" customWidth="1"/>
    <col min="1534" max="1534" width="20.85546875" style="713" customWidth="1"/>
    <col min="1535" max="1536" width="12" style="713" customWidth="1"/>
    <col min="1537" max="1537" width="14.5703125" style="713" customWidth="1"/>
    <col min="1538" max="1538" width="12.42578125" style="713" customWidth="1"/>
    <col min="1539" max="1539" width="19.7109375" style="713" customWidth="1"/>
    <col min="1540" max="1540" width="9.140625" style="713"/>
    <col min="1541" max="1541" width="16.85546875" style="713" customWidth="1"/>
    <col min="1542" max="1542" width="12.5703125" style="713" customWidth="1"/>
    <col min="1543" max="1543" width="11.7109375" style="713" customWidth="1"/>
    <col min="1544" max="1544" width="12.28515625" style="713" customWidth="1"/>
    <col min="1545" max="1788" width="9.140625" style="713"/>
    <col min="1789" max="1789" width="4.42578125" style="713" customWidth="1"/>
    <col min="1790" max="1790" width="20.85546875" style="713" customWidth="1"/>
    <col min="1791" max="1792" width="12" style="713" customWidth="1"/>
    <col min="1793" max="1793" width="14.5703125" style="713" customWidth="1"/>
    <col min="1794" max="1794" width="12.42578125" style="713" customWidth="1"/>
    <col min="1795" max="1795" width="19.7109375" style="713" customWidth="1"/>
    <col min="1796" max="1796" width="9.140625" style="713"/>
    <col min="1797" max="1797" width="16.85546875" style="713" customWidth="1"/>
    <col min="1798" max="1798" width="12.5703125" style="713" customWidth="1"/>
    <col min="1799" max="1799" width="11.7109375" style="713" customWidth="1"/>
    <col min="1800" max="1800" width="12.28515625" style="713" customWidth="1"/>
    <col min="1801" max="2044" width="9.140625" style="713"/>
    <col min="2045" max="2045" width="4.42578125" style="713" customWidth="1"/>
    <col min="2046" max="2046" width="20.85546875" style="713" customWidth="1"/>
    <col min="2047" max="2048" width="12" style="713" customWidth="1"/>
    <col min="2049" max="2049" width="14.5703125" style="713" customWidth="1"/>
    <col min="2050" max="2050" width="12.42578125" style="713" customWidth="1"/>
    <col min="2051" max="2051" width="19.7109375" style="713" customWidth="1"/>
    <col min="2052" max="2052" width="9.140625" style="713"/>
    <col min="2053" max="2053" width="16.85546875" style="713" customWidth="1"/>
    <col min="2054" max="2054" width="12.5703125" style="713" customWidth="1"/>
    <col min="2055" max="2055" width="11.7109375" style="713" customWidth="1"/>
    <col min="2056" max="2056" width="12.28515625" style="713" customWidth="1"/>
    <col min="2057" max="2300" width="9.140625" style="713"/>
    <col min="2301" max="2301" width="4.42578125" style="713" customWidth="1"/>
    <col min="2302" max="2302" width="20.85546875" style="713" customWidth="1"/>
    <col min="2303" max="2304" width="12" style="713" customWidth="1"/>
    <col min="2305" max="2305" width="14.5703125" style="713" customWidth="1"/>
    <col min="2306" max="2306" width="12.42578125" style="713" customWidth="1"/>
    <col min="2307" max="2307" width="19.7109375" style="713" customWidth="1"/>
    <col min="2308" max="2308" width="9.140625" style="713"/>
    <col min="2309" max="2309" width="16.85546875" style="713" customWidth="1"/>
    <col min="2310" max="2310" width="12.5703125" style="713" customWidth="1"/>
    <col min="2311" max="2311" width="11.7109375" style="713" customWidth="1"/>
    <col min="2312" max="2312" width="12.28515625" style="713" customWidth="1"/>
    <col min="2313" max="2556" width="9.140625" style="713"/>
    <col min="2557" max="2557" width="4.42578125" style="713" customWidth="1"/>
    <col min="2558" max="2558" width="20.85546875" style="713" customWidth="1"/>
    <col min="2559" max="2560" width="12" style="713" customWidth="1"/>
    <col min="2561" max="2561" width="14.5703125" style="713" customWidth="1"/>
    <col min="2562" max="2562" width="12.42578125" style="713" customWidth="1"/>
    <col min="2563" max="2563" width="19.7109375" style="713" customWidth="1"/>
    <col min="2564" max="2564" width="9.140625" style="713"/>
    <col min="2565" max="2565" width="16.85546875" style="713" customWidth="1"/>
    <col min="2566" max="2566" width="12.5703125" style="713" customWidth="1"/>
    <col min="2567" max="2567" width="11.7109375" style="713" customWidth="1"/>
    <col min="2568" max="2568" width="12.28515625" style="713" customWidth="1"/>
    <col min="2569" max="2812" width="9.140625" style="713"/>
    <col min="2813" max="2813" width="4.42578125" style="713" customWidth="1"/>
    <col min="2814" max="2814" width="20.85546875" style="713" customWidth="1"/>
    <col min="2815" max="2816" width="12" style="713" customWidth="1"/>
    <col min="2817" max="2817" width="14.5703125" style="713" customWidth="1"/>
    <col min="2818" max="2818" width="12.42578125" style="713" customWidth="1"/>
    <col min="2819" max="2819" width="19.7109375" style="713" customWidth="1"/>
    <col min="2820" max="2820" width="9.140625" style="713"/>
    <col min="2821" max="2821" width="16.85546875" style="713" customWidth="1"/>
    <col min="2822" max="2822" width="12.5703125" style="713" customWidth="1"/>
    <col min="2823" max="2823" width="11.7109375" style="713" customWidth="1"/>
    <col min="2824" max="2824" width="12.28515625" style="713" customWidth="1"/>
    <col min="2825" max="3068" width="9.140625" style="713"/>
    <col min="3069" max="3069" width="4.42578125" style="713" customWidth="1"/>
    <col min="3070" max="3070" width="20.85546875" style="713" customWidth="1"/>
    <col min="3071" max="3072" width="12" style="713" customWidth="1"/>
    <col min="3073" max="3073" width="14.5703125" style="713" customWidth="1"/>
    <col min="3074" max="3074" width="12.42578125" style="713" customWidth="1"/>
    <col min="3075" max="3075" width="19.7109375" style="713" customWidth="1"/>
    <col min="3076" max="3076" width="9.140625" style="713"/>
    <col min="3077" max="3077" width="16.85546875" style="713" customWidth="1"/>
    <col min="3078" max="3078" width="12.5703125" style="713" customWidth="1"/>
    <col min="3079" max="3079" width="11.7109375" style="713" customWidth="1"/>
    <col min="3080" max="3080" width="12.28515625" style="713" customWidth="1"/>
    <col min="3081" max="3324" width="9.140625" style="713"/>
    <col min="3325" max="3325" width="4.42578125" style="713" customWidth="1"/>
    <col min="3326" max="3326" width="20.85546875" style="713" customWidth="1"/>
    <col min="3327" max="3328" width="12" style="713" customWidth="1"/>
    <col min="3329" max="3329" width="14.5703125" style="713" customWidth="1"/>
    <col min="3330" max="3330" width="12.42578125" style="713" customWidth="1"/>
    <col min="3331" max="3331" width="19.7109375" style="713" customWidth="1"/>
    <col min="3332" max="3332" width="9.140625" style="713"/>
    <col min="3333" max="3333" width="16.85546875" style="713" customWidth="1"/>
    <col min="3334" max="3334" width="12.5703125" style="713" customWidth="1"/>
    <col min="3335" max="3335" width="11.7109375" style="713" customWidth="1"/>
    <col min="3336" max="3336" width="12.28515625" style="713" customWidth="1"/>
    <col min="3337" max="3580" width="9.140625" style="713"/>
    <col min="3581" max="3581" width="4.42578125" style="713" customWidth="1"/>
    <col min="3582" max="3582" width="20.85546875" style="713" customWidth="1"/>
    <col min="3583" max="3584" width="12" style="713" customWidth="1"/>
    <col min="3585" max="3585" width="14.5703125" style="713" customWidth="1"/>
    <col min="3586" max="3586" width="12.42578125" style="713" customWidth="1"/>
    <col min="3587" max="3587" width="19.7109375" style="713" customWidth="1"/>
    <col min="3588" max="3588" width="9.140625" style="713"/>
    <col min="3589" max="3589" width="16.85546875" style="713" customWidth="1"/>
    <col min="3590" max="3590" width="12.5703125" style="713" customWidth="1"/>
    <col min="3591" max="3591" width="11.7109375" style="713" customWidth="1"/>
    <col min="3592" max="3592" width="12.28515625" style="713" customWidth="1"/>
    <col min="3593" max="3836" width="9.140625" style="713"/>
    <col min="3837" max="3837" width="4.42578125" style="713" customWidth="1"/>
    <col min="3838" max="3838" width="20.85546875" style="713" customWidth="1"/>
    <col min="3839" max="3840" width="12" style="713" customWidth="1"/>
    <col min="3841" max="3841" width="14.5703125" style="713" customWidth="1"/>
    <col min="3842" max="3842" width="12.42578125" style="713" customWidth="1"/>
    <col min="3843" max="3843" width="19.7109375" style="713" customWidth="1"/>
    <col min="3844" max="3844" width="9.140625" style="713"/>
    <col min="3845" max="3845" width="16.85546875" style="713" customWidth="1"/>
    <col min="3846" max="3846" width="12.5703125" style="713" customWidth="1"/>
    <col min="3847" max="3847" width="11.7109375" style="713" customWidth="1"/>
    <col min="3848" max="3848" width="12.28515625" style="713" customWidth="1"/>
    <col min="3849" max="4092" width="9.140625" style="713"/>
    <col min="4093" max="4093" width="4.42578125" style="713" customWidth="1"/>
    <col min="4094" max="4094" width="20.85546875" style="713" customWidth="1"/>
    <col min="4095" max="4096" width="12" style="713" customWidth="1"/>
    <col min="4097" max="4097" width="14.5703125" style="713" customWidth="1"/>
    <col min="4098" max="4098" width="12.42578125" style="713" customWidth="1"/>
    <col min="4099" max="4099" width="19.7109375" style="713" customWidth="1"/>
    <col min="4100" max="4100" width="9.140625" style="713"/>
    <col min="4101" max="4101" width="16.85546875" style="713" customWidth="1"/>
    <col min="4102" max="4102" width="12.5703125" style="713" customWidth="1"/>
    <col min="4103" max="4103" width="11.7109375" style="713" customWidth="1"/>
    <col min="4104" max="4104" width="12.28515625" style="713" customWidth="1"/>
    <col min="4105" max="4348" width="9.140625" style="713"/>
    <col min="4349" max="4349" width="4.42578125" style="713" customWidth="1"/>
    <col min="4350" max="4350" width="20.85546875" style="713" customWidth="1"/>
    <col min="4351" max="4352" width="12" style="713" customWidth="1"/>
    <col min="4353" max="4353" width="14.5703125" style="713" customWidth="1"/>
    <col min="4354" max="4354" width="12.42578125" style="713" customWidth="1"/>
    <col min="4355" max="4355" width="19.7109375" style="713" customWidth="1"/>
    <col min="4356" max="4356" width="9.140625" style="713"/>
    <col min="4357" max="4357" width="16.85546875" style="713" customWidth="1"/>
    <col min="4358" max="4358" width="12.5703125" style="713" customWidth="1"/>
    <col min="4359" max="4359" width="11.7109375" style="713" customWidth="1"/>
    <col min="4360" max="4360" width="12.28515625" style="713" customWidth="1"/>
    <col min="4361" max="4604" width="9.140625" style="713"/>
    <col min="4605" max="4605" width="4.42578125" style="713" customWidth="1"/>
    <col min="4606" max="4606" width="20.85546875" style="713" customWidth="1"/>
    <col min="4607" max="4608" width="12" style="713" customWidth="1"/>
    <col min="4609" max="4609" width="14.5703125" style="713" customWidth="1"/>
    <col min="4610" max="4610" width="12.42578125" style="713" customWidth="1"/>
    <col min="4611" max="4611" width="19.7109375" style="713" customWidth="1"/>
    <col min="4612" max="4612" width="9.140625" style="713"/>
    <col min="4613" max="4613" width="16.85546875" style="713" customWidth="1"/>
    <col min="4614" max="4614" width="12.5703125" style="713" customWidth="1"/>
    <col min="4615" max="4615" width="11.7109375" style="713" customWidth="1"/>
    <col min="4616" max="4616" width="12.28515625" style="713" customWidth="1"/>
    <col min="4617" max="4860" width="9.140625" style="713"/>
    <col min="4861" max="4861" width="4.42578125" style="713" customWidth="1"/>
    <col min="4862" max="4862" width="20.85546875" style="713" customWidth="1"/>
    <col min="4863" max="4864" width="12" style="713" customWidth="1"/>
    <col min="4865" max="4865" width="14.5703125" style="713" customWidth="1"/>
    <col min="4866" max="4866" width="12.42578125" style="713" customWidth="1"/>
    <col min="4867" max="4867" width="19.7109375" style="713" customWidth="1"/>
    <col min="4868" max="4868" width="9.140625" style="713"/>
    <col min="4869" max="4869" width="16.85546875" style="713" customWidth="1"/>
    <col min="4870" max="4870" width="12.5703125" style="713" customWidth="1"/>
    <col min="4871" max="4871" width="11.7109375" style="713" customWidth="1"/>
    <col min="4872" max="4872" width="12.28515625" style="713" customWidth="1"/>
    <col min="4873" max="5116" width="9.140625" style="713"/>
    <col min="5117" max="5117" width="4.42578125" style="713" customWidth="1"/>
    <col min="5118" max="5118" width="20.85546875" style="713" customWidth="1"/>
    <col min="5119" max="5120" width="12" style="713" customWidth="1"/>
    <col min="5121" max="5121" width="14.5703125" style="713" customWidth="1"/>
    <col min="5122" max="5122" width="12.42578125" style="713" customWidth="1"/>
    <col min="5123" max="5123" width="19.7109375" style="713" customWidth="1"/>
    <col min="5124" max="5124" width="9.140625" style="713"/>
    <col min="5125" max="5125" width="16.85546875" style="713" customWidth="1"/>
    <col min="5126" max="5126" width="12.5703125" style="713" customWidth="1"/>
    <col min="5127" max="5127" width="11.7109375" style="713" customWidth="1"/>
    <col min="5128" max="5128" width="12.28515625" style="713" customWidth="1"/>
    <col min="5129" max="5372" width="9.140625" style="713"/>
    <col min="5373" max="5373" width="4.42578125" style="713" customWidth="1"/>
    <col min="5374" max="5374" width="20.85546875" style="713" customWidth="1"/>
    <col min="5375" max="5376" width="12" style="713" customWidth="1"/>
    <col min="5377" max="5377" width="14.5703125" style="713" customWidth="1"/>
    <col min="5378" max="5378" width="12.42578125" style="713" customWidth="1"/>
    <col min="5379" max="5379" width="19.7109375" style="713" customWidth="1"/>
    <col min="5380" max="5380" width="9.140625" style="713"/>
    <col min="5381" max="5381" width="16.85546875" style="713" customWidth="1"/>
    <col min="5382" max="5382" width="12.5703125" style="713" customWidth="1"/>
    <col min="5383" max="5383" width="11.7109375" style="713" customWidth="1"/>
    <col min="5384" max="5384" width="12.28515625" style="713" customWidth="1"/>
    <col min="5385" max="5628" width="9.140625" style="713"/>
    <col min="5629" max="5629" width="4.42578125" style="713" customWidth="1"/>
    <col min="5630" max="5630" width="20.85546875" style="713" customWidth="1"/>
    <col min="5631" max="5632" width="12" style="713" customWidth="1"/>
    <col min="5633" max="5633" width="14.5703125" style="713" customWidth="1"/>
    <col min="5634" max="5634" width="12.42578125" style="713" customWidth="1"/>
    <col min="5635" max="5635" width="19.7109375" style="713" customWidth="1"/>
    <col min="5636" max="5636" width="9.140625" style="713"/>
    <col min="5637" max="5637" width="16.85546875" style="713" customWidth="1"/>
    <col min="5638" max="5638" width="12.5703125" style="713" customWidth="1"/>
    <col min="5639" max="5639" width="11.7109375" style="713" customWidth="1"/>
    <col min="5640" max="5640" width="12.28515625" style="713" customWidth="1"/>
    <col min="5641" max="5884" width="9.140625" style="713"/>
    <col min="5885" max="5885" width="4.42578125" style="713" customWidth="1"/>
    <col min="5886" max="5886" width="20.85546875" style="713" customWidth="1"/>
    <col min="5887" max="5888" width="12" style="713" customWidth="1"/>
    <col min="5889" max="5889" width="14.5703125" style="713" customWidth="1"/>
    <col min="5890" max="5890" width="12.42578125" style="713" customWidth="1"/>
    <col min="5891" max="5891" width="19.7109375" style="713" customWidth="1"/>
    <col min="5892" max="5892" width="9.140625" style="713"/>
    <col min="5893" max="5893" width="16.85546875" style="713" customWidth="1"/>
    <col min="5894" max="5894" width="12.5703125" style="713" customWidth="1"/>
    <col min="5895" max="5895" width="11.7109375" style="713" customWidth="1"/>
    <col min="5896" max="5896" width="12.28515625" style="713" customWidth="1"/>
    <col min="5897" max="6140" width="9.140625" style="713"/>
    <col min="6141" max="6141" width="4.42578125" style="713" customWidth="1"/>
    <col min="6142" max="6142" width="20.85546875" style="713" customWidth="1"/>
    <col min="6143" max="6144" width="12" style="713" customWidth="1"/>
    <col min="6145" max="6145" width="14.5703125" style="713" customWidth="1"/>
    <col min="6146" max="6146" width="12.42578125" style="713" customWidth="1"/>
    <col min="6147" max="6147" width="19.7109375" style="713" customWidth="1"/>
    <col min="6148" max="6148" width="9.140625" style="713"/>
    <col min="6149" max="6149" width="16.85546875" style="713" customWidth="1"/>
    <col min="6150" max="6150" width="12.5703125" style="713" customWidth="1"/>
    <col min="6151" max="6151" width="11.7109375" style="713" customWidth="1"/>
    <col min="6152" max="6152" width="12.28515625" style="713" customWidth="1"/>
    <col min="6153" max="6396" width="9.140625" style="713"/>
    <col min="6397" max="6397" width="4.42578125" style="713" customWidth="1"/>
    <col min="6398" max="6398" width="20.85546875" style="713" customWidth="1"/>
    <col min="6399" max="6400" width="12" style="713" customWidth="1"/>
    <col min="6401" max="6401" width="14.5703125" style="713" customWidth="1"/>
    <col min="6402" max="6402" width="12.42578125" style="713" customWidth="1"/>
    <col min="6403" max="6403" width="19.7109375" style="713" customWidth="1"/>
    <col min="6404" max="6404" width="9.140625" style="713"/>
    <col min="6405" max="6405" width="16.85546875" style="713" customWidth="1"/>
    <col min="6406" max="6406" width="12.5703125" style="713" customWidth="1"/>
    <col min="6407" max="6407" width="11.7109375" style="713" customWidth="1"/>
    <col min="6408" max="6408" width="12.28515625" style="713" customWidth="1"/>
    <col min="6409" max="6652" width="9.140625" style="713"/>
    <col min="6653" max="6653" width="4.42578125" style="713" customWidth="1"/>
    <col min="6654" max="6654" width="20.85546875" style="713" customWidth="1"/>
    <col min="6655" max="6656" width="12" style="713" customWidth="1"/>
    <col min="6657" max="6657" width="14.5703125" style="713" customWidth="1"/>
    <col min="6658" max="6658" width="12.42578125" style="713" customWidth="1"/>
    <col min="6659" max="6659" width="19.7109375" style="713" customWidth="1"/>
    <col min="6660" max="6660" width="9.140625" style="713"/>
    <col min="6661" max="6661" width="16.85546875" style="713" customWidth="1"/>
    <col min="6662" max="6662" width="12.5703125" style="713" customWidth="1"/>
    <col min="6663" max="6663" width="11.7109375" style="713" customWidth="1"/>
    <col min="6664" max="6664" width="12.28515625" style="713" customWidth="1"/>
    <col min="6665" max="6908" width="9.140625" style="713"/>
    <col min="6909" max="6909" width="4.42578125" style="713" customWidth="1"/>
    <col min="6910" max="6910" width="20.85546875" style="713" customWidth="1"/>
    <col min="6911" max="6912" width="12" style="713" customWidth="1"/>
    <col min="6913" max="6913" width="14.5703125" style="713" customWidth="1"/>
    <col min="6914" max="6914" width="12.42578125" style="713" customWidth="1"/>
    <col min="6915" max="6915" width="19.7109375" style="713" customWidth="1"/>
    <col min="6916" max="6916" width="9.140625" style="713"/>
    <col min="6917" max="6917" width="16.85546875" style="713" customWidth="1"/>
    <col min="6918" max="6918" width="12.5703125" style="713" customWidth="1"/>
    <col min="6919" max="6919" width="11.7109375" style="713" customWidth="1"/>
    <col min="6920" max="6920" width="12.28515625" style="713" customWidth="1"/>
    <col min="6921" max="7164" width="9.140625" style="713"/>
    <col min="7165" max="7165" width="4.42578125" style="713" customWidth="1"/>
    <col min="7166" max="7166" width="20.85546875" style="713" customWidth="1"/>
    <col min="7167" max="7168" width="12" style="713" customWidth="1"/>
    <col min="7169" max="7169" width="14.5703125" style="713" customWidth="1"/>
    <col min="7170" max="7170" width="12.42578125" style="713" customWidth="1"/>
    <col min="7171" max="7171" width="19.7109375" style="713" customWidth="1"/>
    <col min="7172" max="7172" width="9.140625" style="713"/>
    <col min="7173" max="7173" width="16.85546875" style="713" customWidth="1"/>
    <col min="7174" max="7174" width="12.5703125" style="713" customWidth="1"/>
    <col min="7175" max="7175" width="11.7109375" style="713" customWidth="1"/>
    <col min="7176" max="7176" width="12.28515625" style="713" customWidth="1"/>
    <col min="7177" max="7420" width="9.140625" style="713"/>
    <col min="7421" max="7421" width="4.42578125" style="713" customWidth="1"/>
    <col min="7422" max="7422" width="20.85546875" style="713" customWidth="1"/>
    <col min="7423" max="7424" width="12" style="713" customWidth="1"/>
    <col min="7425" max="7425" width="14.5703125" style="713" customWidth="1"/>
    <col min="7426" max="7426" width="12.42578125" style="713" customWidth="1"/>
    <col min="7427" max="7427" width="19.7109375" style="713" customWidth="1"/>
    <col min="7428" max="7428" width="9.140625" style="713"/>
    <col min="7429" max="7429" width="16.85546875" style="713" customWidth="1"/>
    <col min="7430" max="7430" width="12.5703125" style="713" customWidth="1"/>
    <col min="7431" max="7431" width="11.7109375" style="713" customWidth="1"/>
    <col min="7432" max="7432" width="12.28515625" style="713" customWidth="1"/>
    <col min="7433" max="7676" width="9.140625" style="713"/>
    <col min="7677" max="7677" width="4.42578125" style="713" customWidth="1"/>
    <col min="7678" max="7678" width="20.85546875" style="713" customWidth="1"/>
    <col min="7679" max="7680" width="12" style="713" customWidth="1"/>
    <col min="7681" max="7681" width="14.5703125" style="713" customWidth="1"/>
    <col min="7682" max="7682" width="12.42578125" style="713" customWidth="1"/>
    <col min="7683" max="7683" width="19.7109375" style="713" customWidth="1"/>
    <col min="7684" max="7684" width="9.140625" style="713"/>
    <col min="7685" max="7685" width="16.85546875" style="713" customWidth="1"/>
    <col min="7686" max="7686" width="12.5703125" style="713" customWidth="1"/>
    <col min="7687" max="7687" width="11.7109375" style="713" customWidth="1"/>
    <col min="7688" max="7688" width="12.28515625" style="713" customWidth="1"/>
    <col min="7689" max="7932" width="9.140625" style="713"/>
    <col min="7933" max="7933" width="4.42578125" style="713" customWidth="1"/>
    <col min="7934" max="7934" width="20.85546875" style="713" customWidth="1"/>
    <col min="7935" max="7936" width="12" style="713" customWidth="1"/>
    <col min="7937" max="7937" width="14.5703125" style="713" customWidth="1"/>
    <col min="7938" max="7938" width="12.42578125" style="713" customWidth="1"/>
    <col min="7939" max="7939" width="19.7109375" style="713" customWidth="1"/>
    <col min="7940" max="7940" width="9.140625" style="713"/>
    <col min="7941" max="7941" width="16.85546875" style="713" customWidth="1"/>
    <col min="7942" max="7942" width="12.5703125" style="713" customWidth="1"/>
    <col min="7943" max="7943" width="11.7109375" style="713" customWidth="1"/>
    <col min="7944" max="7944" width="12.28515625" style="713" customWidth="1"/>
    <col min="7945" max="8188" width="9.140625" style="713"/>
    <col min="8189" max="8189" width="4.42578125" style="713" customWidth="1"/>
    <col min="8190" max="8190" width="20.85546875" style="713" customWidth="1"/>
    <col min="8191" max="8192" width="12" style="713" customWidth="1"/>
    <col min="8193" max="8193" width="14.5703125" style="713" customWidth="1"/>
    <col min="8194" max="8194" width="12.42578125" style="713" customWidth="1"/>
    <col min="8195" max="8195" width="19.7109375" style="713" customWidth="1"/>
    <col min="8196" max="8196" width="9.140625" style="713"/>
    <col min="8197" max="8197" width="16.85546875" style="713" customWidth="1"/>
    <col min="8198" max="8198" width="12.5703125" style="713" customWidth="1"/>
    <col min="8199" max="8199" width="11.7109375" style="713" customWidth="1"/>
    <col min="8200" max="8200" width="12.28515625" style="713" customWidth="1"/>
    <col min="8201" max="8444" width="9.140625" style="713"/>
    <col min="8445" max="8445" width="4.42578125" style="713" customWidth="1"/>
    <col min="8446" max="8446" width="20.85546875" style="713" customWidth="1"/>
    <col min="8447" max="8448" width="12" style="713" customWidth="1"/>
    <col min="8449" max="8449" width="14.5703125" style="713" customWidth="1"/>
    <col min="8450" max="8450" width="12.42578125" style="713" customWidth="1"/>
    <col min="8451" max="8451" width="19.7109375" style="713" customWidth="1"/>
    <col min="8452" max="8452" width="9.140625" style="713"/>
    <col min="8453" max="8453" width="16.85546875" style="713" customWidth="1"/>
    <col min="8454" max="8454" width="12.5703125" style="713" customWidth="1"/>
    <col min="8455" max="8455" width="11.7109375" style="713" customWidth="1"/>
    <col min="8456" max="8456" width="12.28515625" style="713" customWidth="1"/>
    <col min="8457" max="8700" width="9.140625" style="713"/>
    <col min="8701" max="8701" width="4.42578125" style="713" customWidth="1"/>
    <col min="8702" max="8702" width="20.85546875" style="713" customWidth="1"/>
    <col min="8703" max="8704" width="12" style="713" customWidth="1"/>
    <col min="8705" max="8705" width="14.5703125" style="713" customWidth="1"/>
    <col min="8706" max="8706" width="12.42578125" style="713" customWidth="1"/>
    <col min="8707" max="8707" width="19.7109375" style="713" customWidth="1"/>
    <col min="8708" max="8708" width="9.140625" style="713"/>
    <col min="8709" max="8709" width="16.85546875" style="713" customWidth="1"/>
    <col min="8710" max="8710" width="12.5703125" style="713" customWidth="1"/>
    <col min="8711" max="8711" width="11.7109375" style="713" customWidth="1"/>
    <col min="8712" max="8712" width="12.28515625" style="713" customWidth="1"/>
    <col min="8713" max="8956" width="9.140625" style="713"/>
    <col min="8957" max="8957" width="4.42578125" style="713" customWidth="1"/>
    <col min="8958" max="8958" width="20.85546875" style="713" customWidth="1"/>
    <col min="8959" max="8960" width="12" style="713" customWidth="1"/>
    <col min="8961" max="8961" width="14.5703125" style="713" customWidth="1"/>
    <col min="8962" max="8962" width="12.42578125" style="713" customWidth="1"/>
    <col min="8963" max="8963" width="19.7109375" style="713" customWidth="1"/>
    <col min="8964" max="8964" width="9.140625" style="713"/>
    <col min="8965" max="8965" width="16.85546875" style="713" customWidth="1"/>
    <col min="8966" max="8966" width="12.5703125" style="713" customWidth="1"/>
    <col min="8967" max="8967" width="11.7109375" style="713" customWidth="1"/>
    <col min="8968" max="8968" width="12.28515625" style="713" customWidth="1"/>
    <col min="8969" max="9212" width="9.140625" style="713"/>
    <col min="9213" max="9213" width="4.42578125" style="713" customWidth="1"/>
    <col min="9214" max="9214" width="20.85546875" style="713" customWidth="1"/>
    <col min="9215" max="9216" width="12" style="713" customWidth="1"/>
    <col min="9217" max="9217" width="14.5703125" style="713" customWidth="1"/>
    <col min="9218" max="9218" width="12.42578125" style="713" customWidth="1"/>
    <col min="9219" max="9219" width="19.7109375" style="713" customWidth="1"/>
    <col min="9220" max="9220" width="9.140625" style="713"/>
    <col min="9221" max="9221" width="16.85546875" style="713" customWidth="1"/>
    <col min="9222" max="9222" width="12.5703125" style="713" customWidth="1"/>
    <col min="9223" max="9223" width="11.7109375" style="713" customWidth="1"/>
    <col min="9224" max="9224" width="12.28515625" style="713" customWidth="1"/>
    <col min="9225" max="9468" width="9.140625" style="713"/>
    <col min="9469" max="9469" width="4.42578125" style="713" customWidth="1"/>
    <col min="9470" max="9470" width="20.85546875" style="713" customWidth="1"/>
    <col min="9471" max="9472" width="12" style="713" customWidth="1"/>
    <col min="9473" max="9473" width="14.5703125" style="713" customWidth="1"/>
    <col min="9474" max="9474" width="12.42578125" style="713" customWidth="1"/>
    <col min="9475" max="9475" width="19.7109375" style="713" customWidth="1"/>
    <col min="9476" max="9476" width="9.140625" style="713"/>
    <col min="9477" max="9477" width="16.85546875" style="713" customWidth="1"/>
    <col min="9478" max="9478" width="12.5703125" style="713" customWidth="1"/>
    <col min="9479" max="9479" width="11.7109375" style="713" customWidth="1"/>
    <col min="9480" max="9480" width="12.28515625" style="713" customWidth="1"/>
    <col min="9481" max="9724" width="9.140625" style="713"/>
    <col min="9725" max="9725" width="4.42578125" style="713" customWidth="1"/>
    <col min="9726" max="9726" width="20.85546875" style="713" customWidth="1"/>
    <col min="9727" max="9728" width="12" style="713" customWidth="1"/>
    <col min="9729" max="9729" width="14.5703125" style="713" customWidth="1"/>
    <col min="9730" max="9730" width="12.42578125" style="713" customWidth="1"/>
    <col min="9731" max="9731" width="19.7109375" style="713" customWidth="1"/>
    <col min="9732" max="9732" width="9.140625" style="713"/>
    <col min="9733" max="9733" width="16.85546875" style="713" customWidth="1"/>
    <col min="9734" max="9734" width="12.5703125" style="713" customWidth="1"/>
    <col min="9735" max="9735" width="11.7109375" style="713" customWidth="1"/>
    <col min="9736" max="9736" width="12.28515625" style="713" customWidth="1"/>
    <col min="9737" max="9980" width="9.140625" style="713"/>
    <col min="9981" max="9981" width="4.42578125" style="713" customWidth="1"/>
    <col min="9982" max="9982" width="20.85546875" style="713" customWidth="1"/>
    <col min="9983" max="9984" width="12" style="713" customWidth="1"/>
    <col min="9985" max="9985" width="14.5703125" style="713" customWidth="1"/>
    <col min="9986" max="9986" width="12.42578125" style="713" customWidth="1"/>
    <col min="9987" max="9987" width="19.7109375" style="713" customWidth="1"/>
    <col min="9988" max="9988" width="9.140625" style="713"/>
    <col min="9989" max="9989" width="16.85546875" style="713" customWidth="1"/>
    <col min="9990" max="9990" width="12.5703125" style="713" customWidth="1"/>
    <col min="9991" max="9991" width="11.7109375" style="713" customWidth="1"/>
    <col min="9992" max="9992" width="12.28515625" style="713" customWidth="1"/>
    <col min="9993" max="10236" width="9.140625" style="713"/>
    <col min="10237" max="10237" width="4.42578125" style="713" customWidth="1"/>
    <col min="10238" max="10238" width="20.85546875" style="713" customWidth="1"/>
    <col min="10239" max="10240" width="12" style="713" customWidth="1"/>
    <col min="10241" max="10241" width="14.5703125" style="713" customWidth="1"/>
    <col min="10242" max="10242" width="12.42578125" style="713" customWidth="1"/>
    <col min="10243" max="10243" width="19.7109375" style="713" customWidth="1"/>
    <col min="10244" max="10244" width="9.140625" style="713"/>
    <col min="10245" max="10245" width="16.85546875" style="713" customWidth="1"/>
    <col min="10246" max="10246" width="12.5703125" style="713" customWidth="1"/>
    <col min="10247" max="10247" width="11.7109375" style="713" customWidth="1"/>
    <col min="10248" max="10248" width="12.28515625" style="713" customWidth="1"/>
    <col min="10249" max="10492" width="9.140625" style="713"/>
    <col min="10493" max="10493" width="4.42578125" style="713" customWidth="1"/>
    <col min="10494" max="10494" width="20.85546875" style="713" customWidth="1"/>
    <col min="10495" max="10496" width="12" style="713" customWidth="1"/>
    <col min="10497" max="10497" width="14.5703125" style="713" customWidth="1"/>
    <col min="10498" max="10498" width="12.42578125" style="713" customWidth="1"/>
    <col min="10499" max="10499" width="19.7109375" style="713" customWidth="1"/>
    <col min="10500" max="10500" width="9.140625" style="713"/>
    <col min="10501" max="10501" width="16.85546875" style="713" customWidth="1"/>
    <col min="10502" max="10502" width="12.5703125" style="713" customWidth="1"/>
    <col min="10503" max="10503" width="11.7109375" style="713" customWidth="1"/>
    <col min="10504" max="10504" width="12.28515625" style="713" customWidth="1"/>
    <col min="10505" max="10748" width="9.140625" style="713"/>
    <col min="10749" max="10749" width="4.42578125" style="713" customWidth="1"/>
    <col min="10750" max="10750" width="20.85546875" style="713" customWidth="1"/>
    <col min="10751" max="10752" width="12" style="713" customWidth="1"/>
    <col min="10753" max="10753" width="14.5703125" style="713" customWidth="1"/>
    <col min="10754" max="10754" width="12.42578125" style="713" customWidth="1"/>
    <col min="10755" max="10755" width="19.7109375" style="713" customWidth="1"/>
    <col min="10756" max="10756" width="9.140625" style="713"/>
    <col min="10757" max="10757" width="16.85546875" style="713" customWidth="1"/>
    <col min="10758" max="10758" width="12.5703125" style="713" customWidth="1"/>
    <col min="10759" max="10759" width="11.7109375" style="713" customWidth="1"/>
    <col min="10760" max="10760" width="12.28515625" style="713" customWidth="1"/>
    <col min="10761" max="11004" width="9.140625" style="713"/>
    <col min="11005" max="11005" width="4.42578125" style="713" customWidth="1"/>
    <col min="11006" max="11006" width="20.85546875" style="713" customWidth="1"/>
    <col min="11007" max="11008" width="12" style="713" customWidth="1"/>
    <col min="11009" max="11009" width="14.5703125" style="713" customWidth="1"/>
    <col min="11010" max="11010" width="12.42578125" style="713" customWidth="1"/>
    <col min="11011" max="11011" width="19.7109375" style="713" customWidth="1"/>
    <col min="11012" max="11012" width="9.140625" style="713"/>
    <col min="11013" max="11013" width="16.85546875" style="713" customWidth="1"/>
    <col min="11014" max="11014" width="12.5703125" style="713" customWidth="1"/>
    <col min="11015" max="11015" width="11.7109375" style="713" customWidth="1"/>
    <col min="11016" max="11016" width="12.28515625" style="713" customWidth="1"/>
    <col min="11017" max="11260" width="9.140625" style="713"/>
    <col min="11261" max="11261" width="4.42578125" style="713" customWidth="1"/>
    <col min="11262" max="11262" width="20.85546875" style="713" customWidth="1"/>
    <col min="11263" max="11264" width="12" style="713" customWidth="1"/>
    <col min="11265" max="11265" width="14.5703125" style="713" customWidth="1"/>
    <col min="11266" max="11266" width="12.42578125" style="713" customWidth="1"/>
    <col min="11267" max="11267" width="19.7109375" style="713" customWidth="1"/>
    <col min="11268" max="11268" width="9.140625" style="713"/>
    <col min="11269" max="11269" width="16.85546875" style="713" customWidth="1"/>
    <col min="11270" max="11270" width="12.5703125" style="713" customWidth="1"/>
    <col min="11271" max="11271" width="11.7109375" style="713" customWidth="1"/>
    <col min="11272" max="11272" width="12.28515625" style="713" customWidth="1"/>
    <col min="11273" max="11516" width="9.140625" style="713"/>
    <col min="11517" max="11517" width="4.42578125" style="713" customWidth="1"/>
    <col min="11518" max="11518" width="20.85546875" style="713" customWidth="1"/>
    <col min="11519" max="11520" width="12" style="713" customWidth="1"/>
    <col min="11521" max="11521" width="14.5703125" style="713" customWidth="1"/>
    <col min="11522" max="11522" width="12.42578125" style="713" customWidth="1"/>
    <col min="11523" max="11523" width="19.7109375" style="713" customWidth="1"/>
    <col min="11524" max="11524" width="9.140625" style="713"/>
    <col min="11525" max="11525" width="16.85546875" style="713" customWidth="1"/>
    <col min="11526" max="11526" width="12.5703125" style="713" customWidth="1"/>
    <col min="11527" max="11527" width="11.7109375" style="713" customWidth="1"/>
    <col min="11528" max="11528" width="12.28515625" style="713" customWidth="1"/>
    <col min="11529" max="11772" width="9.140625" style="713"/>
    <col min="11773" max="11773" width="4.42578125" style="713" customWidth="1"/>
    <col min="11774" max="11774" width="20.85546875" style="713" customWidth="1"/>
    <col min="11775" max="11776" width="12" style="713" customWidth="1"/>
    <col min="11777" max="11777" width="14.5703125" style="713" customWidth="1"/>
    <col min="11778" max="11778" width="12.42578125" style="713" customWidth="1"/>
    <col min="11779" max="11779" width="19.7109375" style="713" customWidth="1"/>
    <col min="11780" max="11780" width="9.140625" style="713"/>
    <col min="11781" max="11781" width="16.85546875" style="713" customWidth="1"/>
    <col min="11782" max="11782" width="12.5703125" style="713" customWidth="1"/>
    <col min="11783" max="11783" width="11.7109375" style="713" customWidth="1"/>
    <col min="11784" max="11784" width="12.28515625" style="713" customWidth="1"/>
    <col min="11785" max="12028" width="9.140625" style="713"/>
    <col min="12029" max="12029" width="4.42578125" style="713" customWidth="1"/>
    <col min="12030" max="12030" width="20.85546875" style="713" customWidth="1"/>
    <col min="12031" max="12032" width="12" style="713" customWidth="1"/>
    <col min="12033" max="12033" width="14.5703125" style="713" customWidth="1"/>
    <col min="12034" max="12034" width="12.42578125" style="713" customWidth="1"/>
    <col min="12035" max="12035" width="19.7109375" style="713" customWidth="1"/>
    <col min="12036" max="12036" width="9.140625" style="713"/>
    <col min="12037" max="12037" width="16.85546875" style="713" customWidth="1"/>
    <col min="12038" max="12038" width="12.5703125" style="713" customWidth="1"/>
    <col min="12039" max="12039" width="11.7109375" style="713" customWidth="1"/>
    <col min="12040" max="12040" width="12.28515625" style="713" customWidth="1"/>
    <col min="12041" max="12284" width="9.140625" style="713"/>
    <col min="12285" max="12285" width="4.42578125" style="713" customWidth="1"/>
    <col min="12286" max="12286" width="20.85546875" style="713" customWidth="1"/>
    <col min="12287" max="12288" width="12" style="713" customWidth="1"/>
    <col min="12289" max="12289" width="14.5703125" style="713" customWidth="1"/>
    <col min="12290" max="12290" width="12.42578125" style="713" customWidth="1"/>
    <col min="12291" max="12291" width="19.7109375" style="713" customWidth="1"/>
    <col min="12292" max="12292" width="9.140625" style="713"/>
    <col min="12293" max="12293" width="16.85546875" style="713" customWidth="1"/>
    <col min="12294" max="12294" width="12.5703125" style="713" customWidth="1"/>
    <col min="12295" max="12295" width="11.7109375" style="713" customWidth="1"/>
    <col min="12296" max="12296" width="12.28515625" style="713" customWidth="1"/>
    <col min="12297" max="12540" width="9.140625" style="713"/>
    <col min="12541" max="12541" width="4.42578125" style="713" customWidth="1"/>
    <col min="12542" max="12542" width="20.85546875" style="713" customWidth="1"/>
    <col min="12543" max="12544" width="12" style="713" customWidth="1"/>
    <col min="12545" max="12545" width="14.5703125" style="713" customWidth="1"/>
    <col min="12546" max="12546" width="12.42578125" style="713" customWidth="1"/>
    <col min="12547" max="12547" width="19.7109375" style="713" customWidth="1"/>
    <col min="12548" max="12548" width="9.140625" style="713"/>
    <col min="12549" max="12549" width="16.85546875" style="713" customWidth="1"/>
    <col min="12550" max="12550" width="12.5703125" style="713" customWidth="1"/>
    <col min="12551" max="12551" width="11.7109375" style="713" customWidth="1"/>
    <col min="12552" max="12552" width="12.28515625" style="713" customWidth="1"/>
    <col min="12553" max="12796" width="9.140625" style="713"/>
    <col min="12797" max="12797" width="4.42578125" style="713" customWidth="1"/>
    <col min="12798" max="12798" width="20.85546875" style="713" customWidth="1"/>
    <col min="12799" max="12800" width="12" style="713" customWidth="1"/>
    <col min="12801" max="12801" width="14.5703125" style="713" customWidth="1"/>
    <col min="12802" max="12802" width="12.42578125" style="713" customWidth="1"/>
    <col min="12803" max="12803" width="19.7109375" style="713" customWidth="1"/>
    <col min="12804" max="12804" width="9.140625" style="713"/>
    <col min="12805" max="12805" width="16.85546875" style="713" customWidth="1"/>
    <col min="12806" max="12806" width="12.5703125" style="713" customWidth="1"/>
    <col min="12807" max="12807" width="11.7109375" style="713" customWidth="1"/>
    <col min="12808" max="12808" width="12.28515625" style="713" customWidth="1"/>
    <col min="12809" max="13052" width="9.140625" style="713"/>
    <col min="13053" max="13053" width="4.42578125" style="713" customWidth="1"/>
    <col min="13054" max="13054" width="20.85546875" style="713" customWidth="1"/>
    <col min="13055" max="13056" width="12" style="713" customWidth="1"/>
    <col min="13057" max="13057" width="14.5703125" style="713" customWidth="1"/>
    <col min="13058" max="13058" width="12.42578125" style="713" customWidth="1"/>
    <col min="13059" max="13059" width="19.7109375" style="713" customWidth="1"/>
    <col min="13060" max="13060" width="9.140625" style="713"/>
    <col min="13061" max="13061" width="16.85546875" style="713" customWidth="1"/>
    <col min="13062" max="13062" width="12.5703125" style="713" customWidth="1"/>
    <col min="13063" max="13063" width="11.7109375" style="713" customWidth="1"/>
    <col min="13064" max="13064" width="12.28515625" style="713" customWidth="1"/>
    <col min="13065" max="13308" width="9.140625" style="713"/>
    <col min="13309" max="13309" width="4.42578125" style="713" customWidth="1"/>
    <col min="13310" max="13310" width="20.85546875" style="713" customWidth="1"/>
    <col min="13311" max="13312" width="12" style="713" customWidth="1"/>
    <col min="13313" max="13313" width="14.5703125" style="713" customWidth="1"/>
    <col min="13314" max="13314" width="12.42578125" style="713" customWidth="1"/>
    <col min="13315" max="13315" width="19.7109375" style="713" customWidth="1"/>
    <col min="13316" max="13316" width="9.140625" style="713"/>
    <col min="13317" max="13317" width="16.85546875" style="713" customWidth="1"/>
    <col min="13318" max="13318" width="12.5703125" style="713" customWidth="1"/>
    <col min="13319" max="13319" width="11.7109375" style="713" customWidth="1"/>
    <col min="13320" max="13320" width="12.28515625" style="713" customWidth="1"/>
    <col min="13321" max="13564" width="9.140625" style="713"/>
    <col min="13565" max="13565" width="4.42578125" style="713" customWidth="1"/>
    <col min="13566" max="13566" width="20.85546875" style="713" customWidth="1"/>
    <col min="13567" max="13568" width="12" style="713" customWidth="1"/>
    <col min="13569" max="13569" width="14.5703125" style="713" customWidth="1"/>
    <col min="13570" max="13570" width="12.42578125" style="713" customWidth="1"/>
    <col min="13571" max="13571" width="19.7109375" style="713" customWidth="1"/>
    <col min="13572" max="13572" width="9.140625" style="713"/>
    <col min="13573" max="13573" width="16.85546875" style="713" customWidth="1"/>
    <col min="13574" max="13574" width="12.5703125" style="713" customWidth="1"/>
    <col min="13575" max="13575" width="11.7109375" style="713" customWidth="1"/>
    <col min="13576" max="13576" width="12.28515625" style="713" customWidth="1"/>
    <col min="13577" max="13820" width="9.140625" style="713"/>
    <col min="13821" max="13821" width="4.42578125" style="713" customWidth="1"/>
    <col min="13822" max="13822" width="20.85546875" style="713" customWidth="1"/>
    <col min="13823" max="13824" width="12" style="713" customWidth="1"/>
    <col min="13825" max="13825" width="14.5703125" style="713" customWidth="1"/>
    <col min="13826" max="13826" width="12.42578125" style="713" customWidth="1"/>
    <col min="13827" max="13827" width="19.7109375" style="713" customWidth="1"/>
    <col min="13828" max="13828" width="9.140625" style="713"/>
    <col min="13829" max="13829" width="16.85546875" style="713" customWidth="1"/>
    <col min="13830" max="13830" width="12.5703125" style="713" customWidth="1"/>
    <col min="13831" max="13831" width="11.7109375" style="713" customWidth="1"/>
    <col min="13832" max="13832" width="12.28515625" style="713" customWidth="1"/>
    <col min="13833" max="14076" width="9.140625" style="713"/>
    <col min="14077" max="14077" width="4.42578125" style="713" customWidth="1"/>
    <col min="14078" max="14078" width="20.85546875" style="713" customWidth="1"/>
    <col min="14079" max="14080" width="12" style="713" customWidth="1"/>
    <col min="14081" max="14081" width="14.5703125" style="713" customWidth="1"/>
    <col min="14082" max="14082" width="12.42578125" style="713" customWidth="1"/>
    <col min="14083" max="14083" width="19.7109375" style="713" customWidth="1"/>
    <col min="14084" max="14084" width="9.140625" style="713"/>
    <col min="14085" max="14085" width="16.85546875" style="713" customWidth="1"/>
    <col min="14086" max="14086" width="12.5703125" style="713" customWidth="1"/>
    <col min="14087" max="14087" width="11.7109375" style="713" customWidth="1"/>
    <col min="14088" max="14088" width="12.28515625" style="713" customWidth="1"/>
    <col min="14089" max="14332" width="9.140625" style="713"/>
    <col min="14333" max="14333" width="4.42578125" style="713" customWidth="1"/>
    <col min="14334" max="14334" width="20.85546875" style="713" customWidth="1"/>
    <col min="14335" max="14336" width="12" style="713" customWidth="1"/>
    <col min="14337" max="14337" width="14.5703125" style="713" customWidth="1"/>
    <col min="14338" max="14338" width="12.42578125" style="713" customWidth="1"/>
    <col min="14339" max="14339" width="19.7109375" style="713" customWidth="1"/>
    <col min="14340" max="14340" width="9.140625" style="713"/>
    <col min="14341" max="14341" width="16.85546875" style="713" customWidth="1"/>
    <col min="14342" max="14342" width="12.5703125" style="713" customWidth="1"/>
    <col min="14343" max="14343" width="11.7109375" style="713" customWidth="1"/>
    <col min="14344" max="14344" width="12.28515625" style="713" customWidth="1"/>
    <col min="14345" max="14588" width="9.140625" style="713"/>
    <col min="14589" max="14589" width="4.42578125" style="713" customWidth="1"/>
    <col min="14590" max="14590" width="20.85546875" style="713" customWidth="1"/>
    <col min="14591" max="14592" width="12" style="713" customWidth="1"/>
    <col min="14593" max="14593" width="14.5703125" style="713" customWidth="1"/>
    <col min="14594" max="14594" width="12.42578125" style="713" customWidth="1"/>
    <col min="14595" max="14595" width="19.7109375" style="713" customWidth="1"/>
    <col min="14596" max="14596" width="9.140625" style="713"/>
    <col min="14597" max="14597" width="16.85546875" style="713" customWidth="1"/>
    <col min="14598" max="14598" width="12.5703125" style="713" customWidth="1"/>
    <col min="14599" max="14599" width="11.7109375" style="713" customWidth="1"/>
    <col min="14600" max="14600" width="12.28515625" style="713" customWidth="1"/>
    <col min="14601" max="14844" width="9.140625" style="713"/>
    <col min="14845" max="14845" width="4.42578125" style="713" customWidth="1"/>
    <col min="14846" max="14846" width="20.85546875" style="713" customWidth="1"/>
    <col min="14847" max="14848" width="12" style="713" customWidth="1"/>
    <col min="14849" max="14849" width="14.5703125" style="713" customWidth="1"/>
    <col min="14850" max="14850" width="12.42578125" style="713" customWidth="1"/>
    <col min="14851" max="14851" width="19.7109375" style="713" customWidth="1"/>
    <col min="14852" max="14852" width="9.140625" style="713"/>
    <col min="14853" max="14853" width="16.85546875" style="713" customWidth="1"/>
    <col min="14854" max="14854" width="12.5703125" style="713" customWidth="1"/>
    <col min="14855" max="14855" width="11.7109375" style="713" customWidth="1"/>
    <col min="14856" max="14856" width="12.28515625" style="713" customWidth="1"/>
    <col min="14857" max="15100" width="9.140625" style="713"/>
    <col min="15101" max="15101" width="4.42578125" style="713" customWidth="1"/>
    <col min="15102" max="15102" width="20.85546875" style="713" customWidth="1"/>
    <col min="15103" max="15104" width="12" style="713" customWidth="1"/>
    <col min="15105" max="15105" width="14.5703125" style="713" customWidth="1"/>
    <col min="15106" max="15106" width="12.42578125" style="713" customWidth="1"/>
    <col min="15107" max="15107" width="19.7109375" style="713" customWidth="1"/>
    <col min="15108" max="15108" width="9.140625" style="713"/>
    <col min="15109" max="15109" width="16.85546875" style="713" customWidth="1"/>
    <col min="15110" max="15110" width="12.5703125" style="713" customWidth="1"/>
    <col min="15111" max="15111" width="11.7109375" style="713" customWidth="1"/>
    <col min="15112" max="15112" width="12.28515625" style="713" customWidth="1"/>
    <col min="15113" max="15356" width="9.140625" style="713"/>
    <col min="15357" max="15357" width="4.42578125" style="713" customWidth="1"/>
    <col min="15358" max="15358" width="20.85546875" style="713" customWidth="1"/>
    <col min="15359" max="15360" width="12" style="713" customWidth="1"/>
    <col min="15361" max="15361" width="14.5703125" style="713" customWidth="1"/>
    <col min="15362" max="15362" width="12.42578125" style="713" customWidth="1"/>
    <col min="15363" max="15363" width="19.7109375" style="713" customWidth="1"/>
    <col min="15364" max="15364" width="9.140625" style="713"/>
    <col min="15365" max="15365" width="16.85546875" style="713" customWidth="1"/>
    <col min="15366" max="15366" width="12.5703125" style="713" customWidth="1"/>
    <col min="15367" max="15367" width="11.7109375" style="713" customWidth="1"/>
    <col min="15368" max="15368" width="12.28515625" style="713" customWidth="1"/>
    <col min="15369" max="15612" width="9.140625" style="713"/>
    <col min="15613" max="15613" width="4.42578125" style="713" customWidth="1"/>
    <col min="15614" max="15614" width="20.85546875" style="713" customWidth="1"/>
    <col min="15615" max="15616" width="12" style="713" customWidth="1"/>
    <col min="15617" max="15617" width="14.5703125" style="713" customWidth="1"/>
    <col min="15618" max="15618" width="12.42578125" style="713" customWidth="1"/>
    <col min="15619" max="15619" width="19.7109375" style="713" customWidth="1"/>
    <col min="15620" max="15620" width="9.140625" style="713"/>
    <col min="15621" max="15621" width="16.85546875" style="713" customWidth="1"/>
    <col min="15622" max="15622" width="12.5703125" style="713" customWidth="1"/>
    <col min="15623" max="15623" width="11.7109375" style="713" customWidth="1"/>
    <col min="15624" max="15624" width="12.28515625" style="713" customWidth="1"/>
    <col min="15625" max="15868" width="9.140625" style="713"/>
    <col min="15869" max="15869" width="4.42578125" style="713" customWidth="1"/>
    <col min="15870" max="15870" width="20.85546875" style="713" customWidth="1"/>
    <col min="15871" max="15872" width="12" style="713" customWidth="1"/>
    <col min="15873" max="15873" width="14.5703125" style="713" customWidth="1"/>
    <col min="15874" max="15874" width="12.42578125" style="713" customWidth="1"/>
    <col min="15875" max="15875" width="19.7109375" style="713" customWidth="1"/>
    <col min="15876" max="15876" width="9.140625" style="713"/>
    <col min="15877" max="15877" width="16.85546875" style="713" customWidth="1"/>
    <col min="15878" max="15878" width="12.5703125" style="713" customWidth="1"/>
    <col min="15879" max="15879" width="11.7109375" style="713" customWidth="1"/>
    <col min="15880" max="15880" width="12.28515625" style="713" customWidth="1"/>
    <col min="15881" max="16124" width="9.140625" style="713"/>
    <col min="16125" max="16125" width="4.42578125" style="713" customWidth="1"/>
    <col min="16126" max="16126" width="20.85546875" style="713" customWidth="1"/>
    <col min="16127" max="16128" width="12" style="713" customWidth="1"/>
    <col min="16129" max="16129" width="14.5703125" style="713" customWidth="1"/>
    <col min="16130" max="16130" width="12.42578125" style="713" customWidth="1"/>
    <col min="16131" max="16131" width="19.7109375" style="713" customWidth="1"/>
    <col min="16132" max="16132" width="9.140625" style="713"/>
    <col min="16133" max="16133" width="16.85546875" style="713" customWidth="1"/>
    <col min="16134" max="16134" width="12.5703125" style="713" customWidth="1"/>
    <col min="16135" max="16135" width="11.7109375" style="713" customWidth="1"/>
    <col min="16136" max="16136" width="12.28515625" style="713" customWidth="1"/>
    <col min="16137" max="16384" width="9.140625" style="713"/>
  </cols>
  <sheetData>
    <row r="1" spans="2:11" ht="15.75">
      <c r="B1" s="593" t="s">
        <v>307</v>
      </c>
    </row>
    <row r="2" spans="2:11" ht="26.25" customHeight="1">
      <c r="B2" s="594" t="s">
        <v>308</v>
      </c>
    </row>
    <row r="5" spans="2:11" ht="38.25" customHeight="1" thickBot="1">
      <c r="B5" s="1197" t="s">
        <v>364</v>
      </c>
      <c r="C5" s="1197"/>
      <c r="D5" s="1197"/>
      <c r="E5" s="1197"/>
      <c r="F5" s="1197"/>
      <c r="G5" s="1197"/>
      <c r="I5" s="695" t="s">
        <v>340</v>
      </c>
    </row>
    <row r="6" spans="2:11" ht="15.75" customHeight="1" thickBot="1">
      <c r="B6" s="1198" t="s">
        <v>172</v>
      </c>
      <c r="C6" s="1200" t="s">
        <v>365</v>
      </c>
      <c r="D6" s="1201"/>
      <c r="E6" s="1202"/>
      <c r="F6" s="1203" t="s">
        <v>366</v>
      </c>
      <c r="G6" s="1198" t="s">
        <v>367</v>
      </c>
    </row>
    <row r="7" spans="2:11" ht="31.5" customHeight="1" thickBot="1">
      <c r="B7" s="1199"/>
      <c r="C7" s="962" t="s">
        <v>318</v>
      </c>
      <c r="D7" s="962" t="s">
        <v>329</v>
      </c>
      <c r="E7" s="962" t="s">
        <v>330</v>
      </c>
      <c r="F7" s="1204"/>
      <c r="G7" s="1199"/>
    </row>
    <row r="8" spans="2:11" ht="17.25" customHeight="1" thickBot="1">
      <c r="B8" s="963" t="s">
        <v>173</v>
      </c>
      <c r="C8" s="807">
        <v>9159.6859999999997</v>
      </c>
      <c r="D8" s="807">
        <v>2624.5230000000001</v>
      </c>
      <c r="E8" s="1078">
        <f>(D8/C8)*100</f>
        <v>28.652980025734507</v>
      </c>
      <c r="F8" s="807">
        <v>11208.806</v>
      </c>
      <c r="G8" s="1078">
        <f>((C8-F8)/F8)*100</f>
        <v>-18.281340581681945</v>
      </c>
      <c r="I8" s="736" t="s">
        <v>174</v>
      </c>
    </row>
    <row r="9" spans="2:11" ht="18" customHeight="1" thickBot="1">
      <c r="B9" s="964" t="s">
        <v>175</v>
      </c>
      <c r="C9" s="808">
        <v>46383</v>
      </c>
      <c r="D9" s="808">
        <v>6912</v>
      </c>
      <c r="E9" s="1079">
        <f t="shared" ref="E9:E13" si="0">(D9/C9)*100</f>
        <v>14.902011512838756</v>
      </c>
      <c r="F9" s="808">
        <v>57094</v>
      </c>
      <c r="G9" s="1079">
        <f t="shared" ref="G9:G13" si="1">((C9-F9)/F9)*100</f>
        <v>-18.760290047991031</v>
      </c>
      <c r="I9" s="694">
        <f>C9-F9</f>
        <v>-10711</v>
      </c>
    </row>
    <row r="10" spans="2:11" ht="15" customHeight="1" thickBot="1">
      <c r="B10" s="965" t="s">
        <v>309</v>
      </c>
      <c r="C10" s="809">
        <v>25659</v>
      </c>
      <c r="D10" s="810">
        <v>0</v>
      </c>
      <c r="E10" s="1079">
        <f t="shared" si="0"/>
        <v>0</v>
      </c>
      <c r="F10" s="811">
        <v>31365</v>
      </c>
      <c r="G10" s="1079">
        <f t="shared" si="1"/>
        <v>-18.192252510760401</v>
      </c>
    </row>
    <row r="11" spans="2:11" ht="17.25" customHeight="1" thickBot="1">
      <c r="B11" s="966" t="s">
        <v>176</v>
      </c>
      <c r="C11" s="812">
        <v>259681.81599999999</v>
      </c>
      <c r="D11" s="813">
        <v>44376.184999999998</v>
      </c>
      <c r="E11" s="1080">
        <f t="shared" si="0"/>
        <v>17.088676320717042</v>
      </c>
      <c r="F11" s="813">
        <v>255550.55900000001</v>
      </c>
      <c r="G11" s="1080">
        <f t="shared" si="1"/>
        <v>1.6166104336324241</v>
      </c>
      <c r="K11" s="960"/>
    </row>
    <row r="12" spans="2:11" ht="15" customHeight="1" thickBot="1">
      <c r="B12" s="963" t="s">
        <v>177</v>
      </c>
      <c r="C12" s="807">
        <v>74659.149000000005</v>
      </c>
      <c r="D12" s="807">
        <v>12224.757</v>
      </c>
      <c r="E12" s="1079">
        <f t="shared" si="0"/>
        <v>16.374091003903619</v>
      </c>
      <c r="F12" s="807">
        <v>85998.994999999995</v>
      </c>
      <c r="G12" s="1079">
        <f t="shared" si="1"/>
        <v>-13.186021534321407</v>
      </c>
    </row>
    <row r="13" spans="2:11" ht="15" customHeight="1" thickBot="1">
      <c r="B13" s="963" t="s">
        <v>178</v>
      </c>
      <c r="C13" s="807">
        <f t="shared" ref="C13:D13" si="2">C11+C12</f>
        <v>334340.96499999997</v>
      </c>
      <c r="D13" s="807">
        <f t="shared" si="2"/>
        <v>56600.941999999995</v>
      </c>
      <c r="E13" s="1081">
        <f t="shared" si="0"/>
        <v>16.929107685024476</v>
      </c>
      <c r="F13" s="807">
        <f t="shared" ref="F13" si="3">F11+F12</f>
        <v>341549.554</v>
      </c>
      <c r="G13" s="1081">
        <f t="shared" si="1"/>
        <v>-2.1105543589730575</v>
      </c>
    </row>
    <row r="14" spans="2:11">
      <c r="C14" s="989"/>
      <c r="D14" s="989"/>
    </row>
    <row r="16" spans="2:11" ht="15.75">
      <c r="B16" s="597" t="s">
        <v>310</v>
      </c>
    </row>
    <row r="18" spans="1:15" ht="33" customHeight="1" thickBot="1">
      <c r="B18" s="1197" t="s">
        <v>368</v>
      </c>
      <c r="C18" s="1197"/>
      <c r="D18" s="1197"/>
      <c r="E18" s="1197"/>
      <c r="F18" s="1197"/>
      <c r="G18" s="1197"/>
      <c r="L18" s="127"/>
      <c r="M18" s="127"/>
      <c r="N18" s="127"/>
    </row>
    <row r="19" spans="1:15" ht="24.75" customHeight="1" thickBot="1">
      <c r="B19" s="1193" t="s">
        <v>179</v>
      </c>
      <c r="C19" s="1206" t="s">
        <v>365</v>
      </c>
      <c r="D19" s="1207"/>
      <c r="E19" s="1208"/>
      <c r="F19" s="1209" t="s">
        <v>366</v>
      </c>
      <c r="G19" s="1193" t="s">
        <v>367</v>
      </c>
      <c r="K19" s="127"/>
      <c r="L19" s="127"/>
      <c r="M19" s="127"/>
      <c r="N19" s="127"/>
      <c r="O19" s="989"/>
    </row>
    <row r="20" spans="1:15" ht="21" customHeight="1" thickBot="1">
      <c r="B20" s="1205"/>
      <c r="C20" s="1045" t="s">
        <v>318</v>
      </c>
      <c r="D20" s="1045" t="s">
        <v>329</v>
      </c>
      <c r="E20" s="1045" t="s">
        <v>330</v>
      </c>
      <c r="F20" s="1210"/>
      <c r="G20" s="1194"/>
      <c r="K20" s="127"/>
      <c r="L20" s="127"/>
      <c r="M20" s="1082"/>
      <c r="N20" s="127"/>
    </row>
    <row r="21" spans="1:15" ht="15.75" thickBot="1">
      <c r="B21" s="595" t="s">
        <v>173</v>
      </c>
      <c r="C21" s="807">
        <v>79609.736999999994</v>
      </c>
      <c r="D21" s="814">
        <v>0</v>
      </c>
      <c r="E21" s="1078">
        <f>(D21/C21)*100</f>
        <v>0</v>
      </c>
      <c r="F21" s="807">
        <v>33643.987999999998</v>
      </c>
      <c r="G21" s="1078">
        <f>((C21-F21)/F21)*100</f>
        <v>136.62396086932381</v>
      </c>
      <c r="I21" s="736" t="s">
        <v>180</v>
      </c>
      <c r="K21" s="127"/>
      <c r="L21" s="127"/>
      <c r="M21" s="127"/>
      <c r="N21" s="127"/>
    </row>
    <row r="22" spans="1:15" ht="15.75" thickBot="1">
      <c r="B22" s="595" t="s">
        <v>175</v>
      </c>
      <c r="C22" s="807">
        <v>153960</v>
      </c>
      <c r="D22" s="814">
        <v>0</v>
      </c>
      <c r="E22" s="1079">
        <f t="shared" ref="E22:E26" si="4">(D22/C22)*100</f>
        <v>0</v>
      </c>
      <c r="F22" s="807">
        <v>134860</v>
      </c>
      <c r="G22" s="1079">
        <f t="shared" ref="G22:G26" si="5">((C22-F22)/F22)*100</f>
        <v>14.162835533145484</v>
      </c>
      <c r="I22" s="694">
        <f>C22-F22</f>
        <v>19100</v>
      </c>
      <c r="L22" s="127"/>
      <c r="M22" s="127"/>
      <c r="N22" s="127"/>
    </row>
    <row r="23" spans="1:15" ht="15.75" thickBot="1">
      <c r="B23" s="596" t="s">
        <v>309</v>
      </c>
      <c r="C23" s="811">
        <v>47064</v>
      </c>
      <c r="D23" s="815">
        <v>0</v>
      </c>
      <c r="E23" s="1079">
        <f t="shared" si="4"/>
        <v>0</v>
      </c>
      <c r="F23" s="811">
        <v>33190</v>
      </c>
      <c r="G23" s="1079">
        <f t="shared" si="5"/>
        <v>41.801747514311536</v>
      </c>
      <c r="L23" s="127"/>
      <c r="M23" s="127"/>
      <c r="N23" s="127"/>
    </row>
    <row r="24" spans="1:15" ht="15.75" thickBot="1">
      <c r="B24" s="595" t="s">
        <v>176</v>
      </c>
      <c r="C24" s="807">
        <v>13201.588</v>
      </c>
      <c r="D24" s="816">
        <v>0</v>
      </c>
      <c r="E24" s="1080">
        <f t="shared" si="4"/>
        <v>0</v>
      </c>
      <c r="F24" s="807">
        <v>13692.204</v>
      </c>
      <c r="G24" s="1080">
        <f t="shared" si="5"/>
        <v>-3.5831776973232357</v>
      </c>
      <c r="L24" s="127"/>
      <c r="M24" s="127"/>
      <c r="N24" s="127"/>
    </row>
    <row r="25" spans="1:15" ht="15.75" thickBot="1">
      <c r="B25" s="595" t="s">
        <v>177</v>
      </c>
      <c r="C25" s="807">
        <v>4355.8230000000003</v>
      </c>
      <c r="D25" s="816">
        <v>101.072</v>
      </c>
      <c r="E25" s="1079">
        <f t="shared" si="4"/>
        <v>2.3203881333102836</v>
      </c>
      <c r="F25" s="807">
        <v>4834.1670000000004</v>
      </c>
      <c r="G25" s="1079">
        <f t="shared" si="5"/>
        <v>-9.8950656855669248</v>
      </c>
      <c r="L25" s="127"/>
      <c r="M25" s="127"/>
      <c r="N25" s="127"/>
    </row>
    <row r="26" spans="1:15" ht="15.75" thickBot="1">
      <c r="B26" s="595" t="s">
        <v>178</v>
      </c>
      <c r="C26" s="807">
        <f t="shared" ref="C26:D26" si="6">C24+C25</f>
        <v>17557.411</v>
      </c>
      <c r="D26" s="817">
        <f t="shared" si="6"/>
        <v>101.072</v>
      </c>
      <c r="E26" s="1081">
        <f t="shared" si="4"/>
        <v>0.5756657402392642</v>
      </c>
      <c r="F26" s="807">
        <f>F24+F25</f>
        <v>18526.370999999999</v>
      </c>
      <c r="G26" s="1081">
        <f t="shared" si="5"/>
        <v>-5.230166231692106</v>
      </c>
      <c r="L26" s="127"/>
      <c r="M26" s="127"/>
      <c r="N26" s="127"/>
    </row>
    <row r="27" spans="1:15" ht="16.5" customHeight="1">
      <c r="B27" s="1195"/>
      <c r="C27" s="1195"/>
      <c r="D27" s="1195"/>
      <c r="E27" s="1195"/>
      <c r="F27" s="1195"/>
      <c r="G27" s="1195"/>
      <c r="L27" s="127"/>
      <c r="M27" s="127"/>
      <c r="N27" s="127"/>
    </row>
    <row r="28" spans="1:15">
      <c r="L28" s="127"/>
      <c r="M28" s="127"/>
      <c r="N28" s="127"/>
    </row>
    <row r="29" spans="1:15">
      <c r="L29" s="127"/>
      <c r="M29" s="127"/>
      <c r="N29" s="127"/>
    </row>
    <row r="30" spans="1:15">
      <c r="A30" s="598"/>
      <c r="B30" s="601"/>
      <c r="C30" s="602"/>
      <c r="D30" s="603"/>
      <c r="E30" s="1046"/>
      <c r="F30" s="604"/>
      <c r="G30" s="604"/>
      <c r="H30" s="598"/>
      <c r="J30" s="598"/>
      <c r="L30" s="127"/>
      <c r="M30" s="127"/>
      <c r="N30" s="127"/>
    </row>
    <row r="31" spans="1:15">
      <c r="A31" s="598"/>
      <c r="B31" s="601"/>
      <c r="C31" s="602"/>
      <c r="D31" s="603"/>
      <c r="E31" s="602"/>
      <c r="F31" s="604"/>
      <c r="G31" s="604"/>
      <c r="H31" s="598"/>
      <c r="I31" s="605"/>
      <c r="J31" s="598"/>
      <c r="L31" s="127"/>
      <c r="M31" s="127"/>
      <c r="N31" s="127"/>
    </row>
    <row r="32" spans="1:15">
      <c r="A32" s="598"/>
      <c r="B32" s="606"/>
      <c r="C32" s="599"/>
      <c r="D32" s="599"/>
      <c r="E32" s="607"/>
      <c r="F32" s="604"/>
      <c r="G32" s="604"/>
      <c r="H32" s="598"/>
      <c r="J32" s="598"/>
      <c r="L32" s="127"/>
      <c r="M32" s="127"/>
      <c r="N32" s="127"/>
    </row>
    <row r="33" spans="1:14">
      <c r="A33" s="598"/>
      <c r="B33" s="598"/>
      <c r="C33" s="598"/>
      <c r="D33" s="598"/>
      <c r="E33" s="598"/>
      <c r="F33" s="598"/>
      <c r="G33" s="598"/>
      <c r="H33" s="598"/>
      <c r="J33" s="598"/>
      <c r="L33" s="127"/>
      <c r="M33" s="127"/>
      <c r="N33" s="127"/>
    </row>
    <row r="34" spans="1:14" ht="15.75">
      <c r="A34" s="598"/>
      <c r="B34" s="609"/>
      <c r="C34" s="598"/>
      <c r="D34" s="598"/>
      <c r="E34" s="598"/>
      <c r="F34" s="598"/>
      <c r="G34" s="598"/>
      <c r="H34" s="598"/>
      <c r="J34" s="611"/>
      <c r="L34" s="127"/>
      <c r="M34" s="127"/>
      <c r="N34" s="127"/>
    </row>
    <row r="35" spans="1:14">
      <c r="A35" s="598"/>
      <c r="B35" s="598"/>
      <c r="C35" s="598"/>
      <c r="D35" s="598"/>
      <c r="E35" s="598"/>
      <c r="F35" s="598"/>
      <c r="G35" s="598"/>
      <c r="H35" s="598"/>
      <c r="J35" s="611"/>
      <c r="L35" s="127"/>
      <c r="M35" s="127"/>
      <c r="N35" s="127"/>
    </row>
    <row r="36" spans="1:14">
      <c r="A36" s="598"/>
      <c r="B36" s="599"/>
      <c r="C36" s="599"/>
      <c r="D36" s="599"/>
      <c r="E36" s="599"/>
      <c r="F36" s="599"/>
      <c r="G36" s="599"/>
      <c r="H36" s="598"/>
      <c r="I36" s="598"/>
      <c r="J36" s="611"/>
      <c r="L36" s="127"/>
      <c r="M36" s="127"/>
      <c r="N36" s="127"/>
    </row>
    <row r="37" spans="1:14">
      <c r="A37" s="598"/>
      <c r="B37" s="599"/>
      <c r="C37" s="599"/>
      <c r="D37" s="599"/>
      <c r="E37" s="599"/>
      <c r="F37" s="600"/>
      <c r="G37" s="600"/>
      <c r="H37" s="598"/>
      <c r="I37" s="598"/>
      <c r="L37" s="127"/>
      <c r="M37" s="127"/>
      <c r="N37" s="127"/>
    </row>
    <row r="38" spans="1:14">
      <c r="A38" s="598"/>
      <c r="B38" s="601"/>
      <c r="C38" s="603"/>
      <c r="D38" s="603"/>
      <c r="E38" s="603"/>
      <c r="F38" s="604"/>
      <c r="G38" s="604"/>
      <c r="H38" s="598"/>
      <c r="I38" s="598"/>
      <c r="L38" s="127"/>
      <c r="M38" s="127"/>
      <c r="N38" s="127"/>
    </row>
    <row r="39" spans="1:14">
      <c r="A39" s="598"/>
      <c r="B39" s="601"/>
      <c r="C39" s="603"/>
      <c r="D39" s="603"/>
      <c r="E39" s="603"/>
      <c r="F39" s="604"/>
      <c r="G39" s="604"/>
      <c r="H39" s="598"/>
      <c r="I39" s="598"/>
      <c r="L39" s="127"/>
      <c r="M39" s="127"/>
      <c r="N39" s="127"/>
    </row>
    <row r="40" spans="1:14">
      <c r="A40" s="598"/>
      <c r="B40" s="606"/>
      <c r="C40" s="608"/>
      <c r="D40" s="608"/>
      <c r="E40" s="608"/>
      <c r="F40" s="604"/>
      <c r="G40" s="604"/>
      <c r="H40" s="610"/>
      <c r="I40" s="598"/>
      <c r="L40" s="127"/>
      <c r="M40" s="127"/>
      <c r="N40" s="127"/>
    </row>
    <row r="41" spans="1:14">
      <c r="A41" s="598"/>
      <c r="B41" s="612"/>
      <c r="C41" s="598"/>
      <c r="D41" s="598"/>
      <c r="E41" s="598"/>
      <c r="F41" s="598"/>
      <c r="G41" s="598"/>
      <c r="H41" s="598"/>
      <c r="I41" s="598"/>
      <c r="L41" s="127"/>
      <c r="M41" s="127"/>
      <c r="N41" s="127"/>
    </row>
    <row r="42" spans="1:14">
      <c r="A42" s="598"/>
      <c r="B42" s="613"/>
      <c r="C42" s="598"/>
      <c r="D42" s="614"/>
      <c r="E42" s="615"/>
      <c r="F42" s="598"/>
      <c r="G42" s="598"/>
      <c r="H42" s="598"/>
      <c r="I42" s="598"/>
      <c r="L42" s="127"/>
      <c r="M42" s="127"/>
      <c r="N42" s="127"/>
    </row>
    <row r="43" spans="1:14">
      <c r="A43" s="598"/>
      <c r="B43" s="598"/>
      <c r="C43" s="1196"/>
      <c r="D43" s="1196"/>
      <c r="E43" s="598"/>
      <c r="F43" s="598"/>
      <c r="G43" s="598"/>
      <c r="H43" s="598"/>
      <c r="L43" s="127"/>
      <c r="M43" s="127"/>
      <c r="N43" s="127"/>
    </row>
    <row r="44" spans="1:14">
      <c r="A44" s="598"/>
      <c r="B44" s="614"/>
      <c r="C44" s="598"/>
      <c r="D44" s="598"/>
      <c r="E44" s="598"/>
      <c r="F44" s="598"/>
      <c r="G44" s="598"/>
      <c r="H44" s="598"/>
      <c r="L44" s="127"/>
      <c r="M44" s="127"/>
      <c r="N44" s="127"/>
    </row>
    <row r="45" spans="1:14">
      <c r="A45" s="598"/>
      <c r="B45" s="614"/>
      <c r="C45" s="611"/>
      <c r="D45" s="598"/>
      <c r="E45" s="598"/>
      <c r="F45" s="598"/>
      <c r="G45" s="598"/>
      <c r="H45" s="598"/>
      <c r="L45" s="127"/>
      <c r="M45" s="127"/>
      <c r="N45" s="127"/>
    </row>
    <row r="46" spans="1:14">
      <c r="A46" s="598"/>
      <c r="B46" s="616"/>
      <c r="C46" s="598"/>
      <c r="D46" s="598"/>
      <c r="E46" s="598"/>
      <c r="F46" s="598"/>
      <c r="G46" s="598"/>
      <c r="H46" s="598"/>
      <c r="L46" s="127"/>
      <c r="M46" s="127"/>
      <c r="N46" s="127"/>
    </row>
    <row r="47" spans="1:14">
      <c r="A47" s="598"/>
      <c r="B47" s="616"/>
      <c r="C47" s="598"/>
      <c r="D47" s="598"/>
      <c r="E47" s="611"/>
      <c r="F47" s="598"/>
      <c r="G47" s="598"/>
      <c r="H47" s="598"/>
      <c r="L47" s="127"/>
      <c r="M47" s="127"/>
      <c r="N47" s="127"/>
    </row>
    <row r="48" spans="1:14">
      <c r="A48" s="598"/>
      <c r="B48" s="598"/>
      <c r="C48" s="598"/>
      <c r="D48" s="598"/>
      <c r="E48" s="598"/>
      <c r="F48" s="598"/>
      <c r="G48" s="598"/>
      <c r="H48" s="598"/>
      <c r="L48" s="127"/>
      <c r="M48" s="127"/>
      <c r="N48" s="127"/>
    </row>
    <row r="49" spans="1:14">
      <c r="A49" s="598"/>
      <c r="B49" s="598"/>
      <c r="C49" s="598"/>
      <c r="D49" s="598"/>
      <c r="E49" s="598"/>
      <c r="F49" s="598"/>
      <c r="G49" s="598"/>
      <c r="H49" s="598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2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89"/>
  <sheetViews>
    <sheetView workbookViewId="0">
      <selection sqref="A1:XFD1048576"/>
    </sheetView>
  </sheetViews>
  <sheetFormatPr defaultRowHeight="12.75"/>
  <cols>
    <col min="1" max="1" width="5" style="713" customWidth="1"/>
    <col min="2" max="2" width="21.7109375" style="713" customWidth="1"/>
    <col min="3" max="3" width="11.140625" style="713" customWidth="1"/>
    <col min="4" max="4" width="12.140625" style="713" customWidth="1"/>
    <col min="5" max="5" width="12.28515625" style="713" customWidth="1"/>
    <col min="6" max="6" width="3" style="713" customWidth="1"/>
    <col min="7" max="7" width="20.28515625" style="713" customWidth="1"/>
    <col min="8" max="8" width="10.5703125" style="713" customWidth="1"/>
    <col min="9" max="9" width="9.85546875" style="713" bestFit="1" customWidth="1"/>
    <col min="10" max="10" width="11" style="713" customWidth="1"/>
    <col min="11" max="11" width="2.85546875" style="713" customWidth="1"/>
    <col min="12" max="12" width="19.85546875" style="713" customWidth="1"/>
    <col min="13" max="13" width="18.28515625" style="713" customWidth="1"/>
    <col min="14" max="14" width="14.140625" style="713" customWidth="1"/>
    <col min="15" max="15" width="10.140625" style="713" customWidth="1"/>
    <col min="16" max="16" width="4.42578125" style="713" customWidth="1"/>
    <col min="17" max="17" width="21.85546875" style="713" customWidth="1"/>
    <col min="18" max="18" width="12.42578125" style="713" customWidth="1"/>
    <col min="19" max="19" width="9.85546875" style="713" bestFit="1" customWidth="1"/>
    <col min="20" max="20" width="10.42578125" style="713" customWidth="1"/>
    <col min="21" max="253" width="9.140625" style="713"/>
    <col min="254" max="254" width="5" style="713" customWidth="1"/>
    <col min="255" max="255" width="17.7109375" style="713" customWidth="1"/>
    <col min="256" max="256" width="13.85546875" style="713" customWidth="1"/>
    <col min="257" max="257" width="13.140625" style="713" customWidth="1"/>
    <col min="258" max="258" width="12.28515625" style="713" customWidth="1"/>
    <col min="259" max="259" width="3" style="713" customWidth="1"/>
    <col min="260" max="260" width="20.28515625" style="713" customWidth="1"/>
    <col min="261" max="261" width="12.5703125" style="713" customWidth="1"/>
    <col min="262" max="262" width="11.7109375" style="713" customWidth="1"/>
    <col min="263" max="263" width="9.140625" style="713"/>
    <col min="264" max="264" width="2.85546875" style="713" customWidth="1"/>
    <col min="265" max="265" width="18.5703125" style="713" customWidth="1"/>
    <col min="266" max="266" width="14.42578125" style="713" customWidth="1"/>
    <col min="267" max="267" width="13.7109375" style="713" customWidth="1"/>
    <col min="268" max="268" width="10.140625" style="713" customWidth="1"/>
    <col min="269" max="269" width="4.42578125" style="713" customWidth="1"/>
    <col min="270" max="270" width="24" style="713" customWidth="1"/>
    <col min="271" max="271" width="13.140625" style="713" customWidth="1"/>
    <col min="272" max="272" width="13" style="713" customWidth="1"/>
    <col min="273" max="273" width="10.42578125" style="713" customWidth="1"/>
    <col min="274" max="509" width="9.140625" style="713"/>
    <col min="510" max="510" width="5" style="713" customWidth="1"/>
    <col min="511" max="511" width="17.7109375" style="713" customWidth="1"/>
    <col min="512" max="512" width="13.85546875" style="713" customWidth="1"/>
    <col min="513" max="513" width="13.140625" style="713" customWidth="1"/>
    <col min="514" max="514" width="12.28515625" style="713" customWidth="1"/>
    <col min="515" max="515" width="3" style="713" customWidth="1"/>
    <col min="516" max="516" width="20.28515625" style="713" customWidth="1"/>
    <col min="517" max="517" width="12.5703125" style="713" customWidth="1"/>
    <col min="518" max="518" width="11.7109375" style="713" customWidth="1"/>
    <col min="519" max="519" width="9.140625" style="713"/>
    <col min="520" max="520" width="2.85546875" style="713" customWidth="1"/>
    <col min="521" max="521" width="18.5703125" style="713" customWidth="1"/>
    <col min="522" max="522" width="14.42578125" style="713" customWidth="1"/>
    <col min="523" max="523" width="13.7109375" style="713" customWidth="1"/>
    <col min="524" max="524" width="10.140625" style="713" customWidth="1"/>
    <col min="525" max="525" width="4.42578125" style="713" customWidth="1"/>
    <col min="526" max="526" width="24" style="713" customWidth="1"/>
    <col min="527" max="527" width="13.140625" style="713" customWidth="1"/>
    <col min="528" max="528" width="13" style="713" customWidth="1"/>
    <col min="529" max="529" width="10.42578125" style="713" customWidth="1"/>
    <col min="530" max="765" width="9.140625" style="713"/>
    <col min="766" max="766" width="5" style="713" customWidth="1"/>
    <col min="767" max="767" width="17.7109375" style="713" customWidth="1"/>
    <col min="768" max="768" width="13.85546875" style="713" customWidth="1"/>
    <col min="769" max="769" width="13.140625" style="713" customWidth="1"/>
    <col min="770" max="770" width="12.28515625" style="713" customWidth="1"/>
    <col min="771" max="771" width="3" style="713" customWidth="1"/>
    <col min="772" max="772" width="20.28515625" style="713" customWidth="1"/>
    <col min="773" max="773" width="12.5703125" style="713" customWidth="1"/>
    <col min="774" max="774" width="11.7109375" style="713" customWidth="1"/>
    <col min="775" max="775" width="9.140625" style="713"/>
    <col min="776" max="776" width="2.85546875" style="713" customWidth="1"/>
    <col min="777" max="777" width="18.5703125" style="713" customWidth="1"/>
    <col min="778" max="778" width="14.42578125" style="713" customWidth="1"/>
    <col min="779" max="779" width="13.7109375" style="713" customWidth="1"/>
    <col min="780" max="780" width="10.140625" style="713" customWidth="1"/>
    <col min="781" max="781" width="4.42578125" style="713" customWidth="1"/>
    <col min="782" max="782" width="24" style="713" customWidth="1"/>
    <col min="783" max="783" width="13.140625" style="713" customWidth="1"/>
    <col min="784" max="784" width="13" style="713" customWidth="1"/>
    <col min="785" max="785" width="10.42578125" style="713" customWidth="1"/>
    <col min="786" max="1021" width="9.140625" style="713"/>
    <col min="1022" max="1022" width="5" style="713" customWidth="1"/>
    <col min="1023" max="1023" width="17.7109375" style="713" customWidth="1"/>
    <col min="1024" max="1024" width="13.85546875" style="713" customWidth="1"/>
    <col min="1025" max="1025" width="13.140625" style="713" customWidth="1"/>
    <col min="1026" max="1026" width="12.28515625" style="713" customWidth="1"/>
    <col min="1027" max="1027" width="3" style="713" customWidth="1"/>
    <col min="1028" max="1028" width="20.28515625" style="713" customWidth="1"/>
    <col min="1029" max="1029" width="12.5703125" style="713" customWidth="1"/>
    <col min="1030" max="1030" width="11.7109375" style="713" customWidth="1"/>
    <col min="1031" max="1031" width="9.140625" style="713"/>
    <col min="1032" max="1032" width="2.85546875" style="713" customWidth="1"/>
    <col min="1033" max="1033" width="18.5703125" style="713" customWidth="1"/>
    <col min="1034" max="1034" width="14.42578125" style="713" customWidth="1"/>
    <col min="1035" max="1035" width="13.7109375" style="713" customWidth="1"/>
    <col min="1036" max="1036" width="10.140625" style="713" customWidth="1"/>
    <col min="1037" max="1037" width="4.42578125" style="713" customWidth="1"/>
    <col min="1038" max="1038" width="24" style="713" customWidth="1"/>
    <col min="1039" max="1039" width="13.140625" style="713" customWidth="1"/>
    <col min="1040" max="1040" width="13" style="713" customWidth="1"/>
    <col min="1041" max="1041" width="10.42578125" style="713" customWidth="1"/>
    <col min="1042" max="1277" width="9.140625" style="713"/>
    <col min="1278" max="1278" width="5" style="713" customWidth="1"/>
    <col min="1279" max="1279" width="17.7109375" style="713" customWidth="1"/>
    <col min="1280" max="1280" width="13.85546875" style="713" customWidth="1"/>
    <col min="1281" max="1281" width="13.140625" style="713" customWidth="1"/>
    <col min="1282" max="1282" width="12.28515625" style="713" customWidth="1"/>
    <col min="1283" max="1283" width="3" style="713" customWidth="1"/>
    <col min="1284" max="1284" width="20.28515625" style="713" customWidth="1"/>
    <col min="1285" max="1285" width="12.5703125" style="713" customWidth="1"/>
    <col min="1286" max="1286" width="11.7109375" style="713" customWidth="1"/>
    <col min="1287" max="1287" width="9.140625" style="713"/>
    <col min="1288" max="1288" width="2.85546875" style="713" customWidth="1"/>
    <col min="1289" max="1289" width="18.5703125" style="713" customWidth="1"/>
    <col min="1290" max="1290" width="14.42578125" style="713" customWidth="1"/>
    <col min="1291" max="1291" width="13.7109375" style="713" customWidth="1"/>
    <col min="1292" max="1292" width="10.140625" style="713" customWidth="1"/>
    <col min="1293" max="1293" width="4.42578125" style="713" customWidth="1"/>
    <col min="1294" max="1294" width="24" style="713" customWidth="1"/>
    <col min="1295" max="1295" width="13.140625" style="713" customWidth="1"/>
    <col min="1296" max="1296" width="13" style="713" customWidth="1"/>
    <col min="1297" max="1297" width="10.42578125" style="713" customWidth="1"/>
    <col min="1298" max="1533" width="9.140625" style="713"/>
    <col min="1534" max="1534" width="5" style="713" customWidth="1"/>
    <col min="1535" max="1535" width="17.7109375" style="713" customWidth="1"/>
    <col min="1536" max="1536" width="13.85546875" style="713" customWidth="1"/>
    <col min="1537" max="1537" width="13.140625" style="713" customWidth="1"/>
    <col min="1538" max="1538" width="12.28515625" style="713" customWidth="1"/>
    <col min="1539" max="1539" width="3" style="713" customWidth="1"/>
    <col min="1540" max="1540" width="20.28515625" style="713" customWidth="1"/>
    <col min="1541" max="1541" width="12.5703125" style="713" customWidth="1"/>
    <col min="1542" max="1542" width="11.7109375" style="713" customWidth="1"/>
    <col min="1543" max="1543" width="9.140625" style="713"/>
    <col min="1544" max="1544" width="2.85546875" style="713" customWidth="1"/>
    <col min="1545" max="1545" width="18.5703125" style="713" customWidth="1"/>
    <col min="1546" max="1546" width="14.42578125" style="713" customWidth="1"/>
    <col min="1547" max="1547" width="13.7109375" style="713" customWidth="1"/>
    <col min="1548" max="1548" width="10.140625" style="713" customWidth="1"/>
    <col min="1549" max="1549" width="4.42578125" style="713" customWidth="1"/>
    <col min="1550" max="1550" width="24" style="713" customWidth="1"/>
    <col min="1551" max="1551" width="13.140625" style="713" customWidth="1"/>
    <col min="1552" max="1552" width="13" style="713" customWidth="1"/>
    <col min="1553" max="1553" width="10.42578125" style="713" customWidth="1"/>
    <col min="1554" max="1789" width="9.140625" style="713"/>
    <col min="1790" max="1790" width="5" style="713" customWidth="1"/>
    <col min="1791" max="1791" width="17.7109375" style="713" customWidth="1"/>
    <col min="1792" max="1792" width="13.85546875" style="713" customWidth="1"/>
    <col min="1793" max="1793" width="13.140625" style="713" customWidth="1"/>
    <col min="1794" max="1794" width="12.28515625" style="713" customWidth="1"/>
    <col min="1795" max="1795" width="3" style="713" customWidth="1"/>
    <col min="1796" max="1796" width="20.28515625" style="713" customWidth="1"/>
    <col min="1797" max="1797" width="12.5703125" style="713" customWidth="1"/>
    <col min="1798" max="1798" width="11.7109375" style="713" customWidth="1"/>
    <col min="1799" max="1799" width="9.140625" style="713"/>
    <col min="1800" max="1800" width="2.85546875" style="713" customWidth="1"/>
    <col min="1801" max="1801" width="18.5703125" style="713" customWidth="1"/>
    <col min="1802" max="1802" width="14.42578125" style="713" customWidth="1"/>
    <col min="1803" max="1803" width="13.7109375" style="713" customWidth="1"/>
    <col min="1804" max="1804" width="10.140625" style="713" customWidth="1"/>
    <col min="1805" max="1805" width="4.42578125" style="713" customWidth="1"/>
    <col min="1806" max="1806" width="24" style="713" customWidth="1"/>
    <col min="1807" max="1807" width="13.140625" style="713" customWidth="1"/>
    <col min="1808" max="1808" width="13" style="713" customWidth="1"/>
    <col min="1809" max="1809" width="10.42578125" style="713" customWidth="1"/>
    <col min="1810" max="2045" width="9.140625" style="713"/>
    <col min="2046" max="2046" width="5" style="713" customWidth="1"/>
    <col min="2047" max="2047" width="17.7109375" style="713" customWidth="1"/>
    <col min="2048" max="2048" width="13.85546875" style="713" customWidth="1"/>
    <col min="2049" max="2049" width="13.140625" style="713" customWidth="1"/>
    <col min="2050" max="2050" width="12.28515625" style="713" customWidth="1"/>
    <col min="2051" max="2051" width="3" style="713" customWidth="1"/>
    <col min="2052" max="2052" width="20.28515625" style="713" customWidth="1"/>
    <col min="2053" max="2053" width="12.5703125" style="713" customWidth="1"/>
    <col min="2054" max="2054" width="11.7109375" style="713" customWidth="1"/>
    <col min="2055" max="2055" width="9.140625" style="713"/>
    <col min="2056" max="2056" width="2.85546875" style="713" customWidth="1"/>
    <col min="2057" max="2057" width="18.5703125" style="713" customWidth="1"/>
    <col min="2058" max="2058" width="14.42578125" style="713" customWidth="1"/>
    <col min="2059" max="2059" width="13.7109375" style="713" customWidth="1"/>
    <col min="2060" max="2060" width="10.140625" style="713" customWidth="1"/>
    <col min="2061" max="2061" width="4.42578125" style="713" customWidth="1"/>
    <col min="2062" max="2062" width="24" style="713" customWidth="1"/>
    <col min="2063" max="2063" width="13.140625" style="713" customWidth="1"/>
    <col min="2064" max="2064" width="13" style="713" customWidth="1"/>
    <col min="2065" max="2065" width="10.42578125" style="713" customWidth="1"/>
    <col min="2066" max="2301" width="9.140625" style="713"/>
    <col min="2302" max="2302" width="5" style="713" customWidth="1"/>
    <col min="2303" max="2303" width="17.7109375" style="713" customWidth="1"/>
    <col min="2304" max="2304" width="13.85546875" style="713" customWidth="1"/>
    <col min="2305" max="2305" width="13.140625" style="713" customWidth="1"/>
    <col min="2306" max="2306" width="12.28515625" style="713" customWidth="1"/>
    <col min="2307" max="2307" width="3" style="713" customWidth="1"/>
    <col min="2308" max="2308" width="20.28515625" style="713" customWidth="1"/>
    <col min="2309" max="2309" width="12.5703125" style="713" customWidth="1"/>
    <col min="2310" max="2310" width="11.7109375" style="713" customWidth="1"/>
    <col min="2311" max="2311" width="9.140625" style="713"/>
    <col min="2312" max="2312" width="2.85546875" style="713" customWidth="1"/>
    <col min="2313" max="2313" width="18.5703125" style="713" customWidth="1"/>
    <col min="2314" max="2314" width="14.42578125" style="713" customWidth="1"/>
    <col min="2315" max="2315" width="13.7109375" style="713" customWidth="1"/>
    <col min="2316" max="2316" width="10.140625" style="713" customWidth="1"/>
    <col min="2317" max="2317" width="4.42578125" style="713" customWidth="1"/>
    <col min="2318" max="2318" width="24" style="713" customWidth="1"/>
    <col min="2319" max="2319" width="13.140625" style="713" customWidth="1"/>
    <col min="2320" max="2320" width="13" style="713" customWidth="1"/>
    <col min="2321" max="2321" width="10.42578125" style="713" customWidth="1"/>
    <col min="2322" max="2557" width="9.140625" style="713"/>
    <col min="2558" max="2558" width="5" style="713" customWidth="1"/>
    <col min="2559" max="2559" width="17.7109375" style="713" customWidth="1"/>
    <col min="2560" max="2560" width="13.85546875" style="713" customWidth="1"/>
    <col min="2561" max="2561" width="13.140625" style="713" customWidth="1"/>
    <col min="2562" max="2562" width="12.28515625" style="713" customWidth="1"/>
    <col min="2563" max="2563" width="3" style="713" customWidth="1"/>
    <col min="2564" max="2564" width="20.28515625" style="713" customWidth="1"/>
    <col min="2565" max="2565" width="12.5703125" style="713" customWidth="1"/>
    <col min="2566" max="2566" width="11.7109375" style="713" customWidth="1"/>
    <col min="2567" max="2567" width="9.140625" style="713"/>
    <col min="2568" max="2568" width="2.85546875" style="713" customWidth="1"/>
    <col min="2569" max="2569" width="18.5703125" style="713" customWidth="1"/>
    <col min="2570" max="2570" width="14.42578125" style="713" customWidth="1"/>
    <col min="2571" max="2571" width="13.7109375" style="713" customWidth="1"/>
    <col min="2572" max="2572" width="10.140625" style="713" customWidth="1"/>
    <col min="2573" max="2573" width="4.42578125" style="713" customWidth="1"/>
    <col min="2574" max="2574" width="24" style="713" customWidth="1"/>
    <col min="2575" max="2575" width="13.140625" style="713" customWidth="1"/>
    <col min="2576" max="2576" width="13" style="713" customWidth="1"/>
    <col min="2577" max="2577" width="10.42578125" style="713" customWidth="1"/>
    <col min="2578" max="2813" width="9.140625" style="713"/>
    <col min="2814" max="2814" width="5" style="713" customWidth="1"/>
    <col min="2815" max="2815" width="17.7109375" style="713" customWidth="1"/>
    <col min="2816" max="2816" width="13.85546875" style="713" customWidth="1"/>
    <col min="2817" max="2817" width="13.140625" style="713" customWidth="1"/>
    <col min="2818" max="2818" width="12.28515625" style="713" customWidth="1"/>
    <col min="2819" max="2819" width="3" style="713" customWidth="1"/>
    <col min="2820" max="2820" width="20.28515625" style="713" customWidth="1"/>
    <col min="2821" max="2821" width="12.5703125" style="713" customWidth="1"/>
    <col min="2822" max="2822" width="11.7109375" style="713" customWidth="1"/>
    <col min="2823" max="2823" width="9.140625" style="713"/>
    <col min="2824" max="2824" width="2.85546875" style="713" customWidth="1"/>
    <col min="2825" max="2825" width="18.5703125" style="713" customWidth="1"/>
    <col min="2826" max="2826" width="14.42578125" style="713" customWidth="1"/>
    <col min="2827" max="2827" width="13.7109375" style="713" customWidth="1"/>
    <col min="2828" max="2828" width="10.140625" style="713" customWidth="1"/>
    <col min="2829" max="2829" width="4.42578125" style="713" customWidth="1"/>
    <col min="2830" max="2830" width="24" style="713" customWidth="1"/>
    <col min="2831" max="2831" width="13.140625" style="713" customWidth="1"/>
    <col min="2832" max="2832" width="13" style="713" customWidth="1"/>
    <col min="2833" max="2833" width="10.42578125" style="713" customWidth="1"/>
    <col min="2834" max="3069" width="9.140625" style="713"/>
    <col min="3070" max="3070" width="5" style="713" customWidth="1"/>
    <col min="3071" max="3071" width="17.7109375" style="713" customWidth="1"/>
    <col min="3072" max="3072" width="13.85546875" style="713" customWidth="1"/>
    <col min="3073" max="3073" width="13.140625" style="713" customWidth="1"/>
    <col min="3074" max="3074" width="12.28515625" style="713" customWidth="1"/>
    <col min="3075" max="3075" width="3" style="713" customWidth="1"/>
    <col min="3076" max="3076" width="20.28515625" style="713" customWidth="1"/>
    <col min="3077" max="3077" width="12.5703125" style="713" customWidth="1"/>
    <col min="3078" max="3078" width="11.7109375" style="713" customWidth="1"/>
    <col min="3079" max="3079" width="9.140625" style="713"/>
    <col min="3080" max="3080" width="2.85546875" style="713" customWidth="1"/>
    <col min="3081" max="3081" width="18.5703125" style="713" customWidth="1"/>
    <col min="3082" max="3082" width="14.42578125" style="713" customWidth="1"/>
    <col min="3083" max="3083" width="13.7109375" style="713" customWidth="1"/>
    <col min="3084" max="3084" width="10.140625" style="713" customWidth="1"/>
    <col min="3085" max="3085" width="4.42578125" style="713" customWidth="1"/>
    <col min="3086" max="3086" width="24" style="713" customWidth="1"/>
    <col min="3087" max="3087" width="13.140625" style="713" customWidth="1"/>
    <col min="3088" max="3088" width="13" style="713" customWidth="1"/>
    <col min="3089" max="3089" width="10.42578125" style="713" customWidth="1"/>
    <col min="3090" max="3325" width="9.140625" style="713"/>
    <col min="3326" max="3326" width="5" style="713" customWidth="1"/>
    <col min="3327" max="3327" width="17.7109375" style="713" customWidth="1"/>
    <col min="3328" max="3328" width="13.85546875" style="713" customWidth="1"/>
    <col min="3329" max="3329" width="13.140625" style="713" customWidth="1"/>
    <col min="3330" max="3330" width="12.28515625" style="713" customWidth="1"/>
    <col min="3331" max="3331" width="3" style="713" customWidth="1"/>
    <col min="3332" max="3332" width="20.28515625" style="713" customWidth="1"/>
    <col min="3333" max="3333" width="12.5703125" style="713" customWidth="1"/>
    <col min="3334" max="3334" width="11.7109375" style="713" customWidth="1"/>
    <col min="3335" max="3335" width="9.140625" style="713"/>
    <col min="3336" max="3336" width="2.85546875" style="713" customWidth="1"/>
    <col min="3337" max="3337" width="18.5703125" style="713" customWidth="1"/>
    <col min="3338" max="3338" width="14.42578125" style="713" customWidth="1"/>
    <col min="3339" max="3339" width="13.7109375" style="713" customWidth="1"/>
    <col min="3340" max="3340" width="10.140625" style="713" customWidth="1"/>
    <col min="3341" max="3341" width="4.42578125" style="713" customWidth="1"/>
    <col min="3342" max="3342" width="24" style="713" customWidth="1"/>
    <col min="3343" max="3343" width="13.140625" style="713" customWidth="1"/>
    <col min="3344" max="3344" width="13" style="713" customWidth="1"/>
    <col min="3345" max="3345" width="10.42578125" style="713" customWidth="1"/>
    <col min="3346" max="3581" width="9.140625" style="713"/>
    <col min="3582" max="3582" width="5" style="713" customWidth="1"/>
    <col min="3583" max="3583" width="17.7109375" style="713" customWidth="1"/>
    <col min="3584" max="3584" width="13.85546875" style="713" customWidth="1"/>
    <col min="3585" max="3585" width="13.140625" style="713" customWidth="1"/>
    <col min="3586" max="3586" width="12.28515625" style="713" customWidth="1"/>
    <col min="3587" max="3587" width="3" style="713" customWidth="1"/>
    <col min="3588" max="3588" width="20.28515625" style="713" customWidth="1"/>
    <col min="3589" max="3589" width="12.5703125" style="713" customWidth="1"/>
    <col min="3590" max="3590" width="11.7109375" style="713" customWidth="1"/>
    <col min="3591" max="3591" width="9.140625" style="713"/>
    <col min="3592" max="3592" width="2.85546875" style="713" customWidth="1"/>
    <col min="3593" max="3593" width="18.5703125" style="713" customWidth="1"/>
    <col min="3594" max="3594" width="14.42578125" style="713" customWidth="1"/>
    <col min="3595" max="3595" width="13.7109375" style="713" customWidth="1"/>
    <col min="3596" max="3596" width="10.140625" style="713" customWidth="1"/>
    <col min="3597" max="3597" width="4.42578125" style="713" customWidth="1"/>
    <col min="3598" max="3598" width="24" style="713" customWidth="1"/>
    <col min="3599" max="3599" width="13.140625" style="713" customWidth="1"/>
    <col min="3600" max="3600" width="13" style="713" customWidth="1"/>
    <col min="3601" max="3601" width="10.42578125" style="713" customWidth="1"/>
    <col min="3602" max="3837" width="9.140625" style="713"/>
    <col min="3838" max="3838" width="5" style="713" customWidth="1"/>
    <col min="3839" max="3839" width="17.7109375" style="713" customWidth="1"/>
    <col min="3840" max="3840" width="13.85546875" style="713" customWidth="1"/>
    <col min="3841" max="3841" width="13.140625" style="713" customWidth="1"/>
    <col min="3842" max="3842" width="12.28515625" style="713" customWidth="1"/>
    <col min="3843" max="3843" width="3" style="713" customWidth="1"/>
    <col min="3844" max="3844" width="20.28515625" style="713" customWidth="1"/>
    <col min="3845" max="3845" width="12.5703125" style="713" customWidth="1"/>
    <col min="3846" max="3846" width="11.7109375" style="713" customWidth="1"/>
    <col min="3847" max="3847" width="9.140625" style="713"/>
    <col min="3848" max="3848" width="2.85546875" style="713" customWidth="1"/>
    <col min="3849" max="3849" width="18.5703125" style="713" customWidth="1"/>
    <col min="3850" max="3850" width="14.42578125" style="713" customWidth="1"/>
    <col min="3851" max="3851" width="13.7109375" style="713" customWidth="1"/>
    <col min="3852" max="3852" width="10.140625" style="713" customWidth="1"/>
    <col min="3853" max="3853" width="4.42578125" style="713" customWidth="1"/>
    <col min="3854" max="3854" width="24" style="713" customWidth="1"/>
    <col min="3855" max="3855" width="13.140625" style="713" customWidth="1"/>
    <col min="3856" max="3856" width="13" style="713" customWidth="1"/>
    <col min="3857" max="3857" width="10.42578125" style="713" customWidth="1"/>
    <col min="3858" max="4093" width="9.140625" style="713"/>
    <col min="4094" max="4094" width="5" style="713" customWidth="1"/>
    <col min="4095" max="4095" width="17.7109375" style="713" customWidth="1"/>
    <col min="4096" max="4096" width="13.85546875" style="713" customWidth="1"/>
    <col min="4097" max="4097" width="13.140625" style="713" customWidth="1"/>
    <col min="4098" max="4098" width="12.28515625" style="713" customWidth="1"/>
    <col min="4099" max="4099" width="3" style="713" customWidth="1"/>
    <col min="4100" max="4100" width="20.28515625" style="713" customWidth="1"/>
    <col min="4101" max="4101" width="12.5703125" style="713" customWidth="1"/>
    <col min="4102" max="4102" width="11.7109375" style="713" customWidth="1"/>
    <col min="4103" max="4103" width="9.140625" style="713"/>
    <col min="4104" max="4104" width="2.85546875" style="713" customWidth="1"/>
    <col min="4105" max="4105" width="18.5703125" style="713" customWidth="1"/>
    <col min="4106" max="4106" width="14.42578125" style="713" customWidth="1"/>
    <col min="4107" max="4107" width="13.7109375" style="713" customWidth="1"/>
    <col min="4108" max="4108" width="10.140625" style="713" customWidth="1"/>
    <col min="4109" max="4109" width="4.42578125" style="713" customWidth="1"/>
    <col min="4110" max="4110" width="24" style="713" customWidth="1"/>
    <col min="4111" max="4111" width="13.140625" style="713" customWidth="1"/>
    <col min="4112" max="4112" width="13" style="713" customWidth="1"/>
    <col min="4113" max="4113" width="10.42578125" style="713" customWidth="1"/>
    <col min="4114" max="4349" width="9.140625" style="713"/>
    <col min="4350" max="4350" width="5" style="713" customWidth="1"/>
    <col min="4351" max="4351" width="17.7109375" style="713" customWidth="1"/>
    <col min="4352" max="4352" width="13.85546875" style="713" customWidth="1"/>
    <col min="4353" max="4353" width="13.140625" style="713" customWidth="1"/>
    <col min="4354" max="4354" width="12.28515625" style="713" customWidth="1"/>
    <col min="4355" max="4355" width="3" style="713" customWidth="1"/>
    <col min="4356" max="4356" width="20.28515625" style="713" customWidth="1"/>
    <col min="4357" max="4357" width="12.5703125" style="713" customWidth="1"/>
    <col min="4358" max="4358" width="11.7109375" style="713" customWidth="1"/>
    <col min="4359" max="4359" width="9.140625" style="713"/>
    <col min="4360" max="4360" width="2.85546875" style="713" customWidth="1"/>
    <col min="4361" max="4361" width="18.5703125" style="713" customWidth="1"/>
    <col min="4362" max="4362" width="14.42578125" style="713" customWidth="1"/>
    <col min="4363" max="4363" width="13.7109375" style="713" customWidth="1"/>
    <col min="4364" max="4364" width="10.140625" style="713" customWidth="1"/>
    <col min="4365" max="4365" width="4.42578125" style="713" customWidth="1"/>
    <col min="4366" max="4366" width="24" style="713" customWidth="1"/>
    <col min="4367" max="4367" width="13.140625" style="713" customWidth="1"/>
    <col min="4368" max="4368" width="13" style="713" customWidth="1"/>
    <col min="4369" max="4369" width="10.42578125" style="713" customWidth="1"/>
    <col min="4370" max="4605" width="9.140625" style="713"/>
    <col min="4606" max="4606" width="5" style="713" customWidth="1"/>
    <col min="4607" max="4607" width="17.7109375" style="713" customWidth="1"/>
    <col min="4608" max="4608" width="13.85546875" style="713" customWidth="1"/>
    <col min="4609" max="4609" width="13.140625" style="713" customWidth="1"/>
    <col min="4610" max="4610" width="12.28515625" style="713" customWidth="1"/>
    <col min="4611" max="4611" width="3" style="713" customWidth="1"/>
    <col min="4612" max="4612" width="20.28515625" style="713" customWidth="1"/>
    <col min="4613" max="4613" width="12.5703125" style="713" customWidth="1"/>
    <col min="4614" max="4614" width="11.7109375" style="713" customWidth="1"/>
    <col min="4615" max="4615" width="9.140625" style="713"/>
    <col min="4616" max="4616" width="2.85546875" style="713" customWidth="1"/>
    <col min="4617" max="4617" width="18.5703125" style="713" customWidth="1"/>
    <col min="4618" max="4618" width="14.42578125" style="713" customWidth="1"/>
    <col min="4619" max="4619" width="13.7109375" style="713" customWidth="1"/>
    <col min="4620" max="4620" width="10.140625" style="713" customWidth="1"/>
    <col min="4621" max="4621" width="4.42578125" style="713" customWidth="1"/>
    <col min="4622" max="4622" width="24" style="713" customWidth="1"/>
    <col min="4623" max="4623" width="13.140625" style="713" customWidth="1"/>
    <col min="4624" max="4624" width="13" style="713" customWidth="1"/>
    <col min="4625" max="4625" width="10.42578125" style="713" customWidth="1"/>
    <col min="4626" max="4861" width="9.140625" style="713"/>
    <col min="4862" max="4862" width="5" style="713" customWidth="1"/>
    <col min="4863" max="4863" width="17.7109375" style="713" customWidth="1"/>
    <col min="4864" max="4864" width="13.85546875" style="713" customWidth="1"/>
    <col min="4865" max="4865" width="13.140625" style="713" customWidth="1"/>
    <col min="4866" max="4866" width="12.28515625" style="713" customWidth="1"/>
    <col min="4867" max="4867" width="3" style="713" customWidth="1"/>
    <col min="4868" max="4868" width="20.28515625" style="713" customWidth="1"/>
    <col min="4869" max="4869" width="12.5703125" style="713" customWidth="1"/>
    <col min="4870" max="4870" width="11.7109375" style="713" customWidth="1"/>
    <col min="4871" max="4871" width="9.140625" style="713"/>
    <col min="4872" max="4872" width="2.85546875" style="713" customWidth="1"/>
    <col min="4873" max="4873" width="18.5703125" style="713" customWidth="1"/>
    <col min="4874" max="4874" width="14.42578125" style="713" customWidth="1"/>
    <col min="4875" max="4875" width="13.7109375" style="713" customWidth="1"/>
    <col min="4876" max="4876" width="10.140625" style="713" customWidth="1"/>
    <col min="4877" max="4877" width="4.42578125" style="713" customWidth="1"/>
    <col min="4878" max="4878" width="24" style="713" customWidth="1"/>
    <col min="4879" max="4879" width="13.140625" style="713" customWidth="1"/>
    <col min="4880" max="4880" width="13" style="713" customWidth="1"/>
    <col min="4881" max="4881" width="10.42578125" style="713" customWidth="1"/>
    <col min="4882" max="5117" width="9.140625" style="713"/>
    <col min="5118" max="5118" width="5" style="713" customWidth="1"/>
    <col min="5119" max="5119" width="17.7109375" style="713" customWidth="1"/>
    <col min="5120" max="5120" width="13.85546875" style="713" customWidth="1"/>
    <col min="5121" max="5121" width="13.140625" style="713" customWidth="1"/>
    <col min="5122" max="5122" width="12.28515625" style="713" customWidth="1"/>
    <col min="5123" max="5123" width="3" style="713" customWidth="1"/>
    <col min="5124" max="5124" width="20.28515625" style="713" customWidth="1"/>
    <col min="5125" max="5125" width="12.5703125" style="713" customWidth="1"/>
    <col min="5126" max="5126" width="11.7109375" style="713" customWidth="1"/>
    <col min="5127" max="5127" width="9.140625" style="713"/>
    <col min="5128" max="5128" width="2.85546875" style="713" customWidth="1"/>
    <col min="5129" max="5129" width="18.5703125" style="713" customWidth="1"/>
    <col min="5130" max="5130" width="14.42578125" style="713" customWidth="1"/>
    <col min="5131" max="5131" width="13.7109375" style="713" customWidth="1"/>
    <col min="5132" max="5132" width="10.140625" style="713" customWidth="1"/>
    <col min="5133" max="5133" width="4.42578125" style="713" customWidth="1"/>
    <col min="5134" max="5134" width="24" style="713" customWidth="1"/>
    <col min="5135" max="5135" width="13.140625" style="713" customWidth="1"/>
    <col min="5136" max="5136" width="13" style="713" customWidth="1"/>
    <col min="5137" max="5137" width="10.42578125" style="713" customWidth="1"/>
    <col min="5138" max="5373" width="9.140625" style="713"/>
    <col min="5374" max="5374" width="5" style="713" customWidth="1"/>
    <col min="5375" max="5375" width="17.7109375" style="713" customWidth="1"/>
    <col min="5376" max="5376" width="13.85546875" style="713" customWidth="1"/>
    <col min="5377" max="5377" width="13.140625" style="713" customWidth="1"/>
    <col min="5378" max="5378" width="12.28515625" style="713" customWidth="1"/>
    <col min="5379" max="5379" width="3" style="713" customWidth="1"/>
    <col min="5380" max="5380" width="20.28515625" style="713" customWidth="1"/>
    <col min="5381" max="5381" width="12.5703125" style="713" customWidth="1"/>
    <col min="5382" max="5382" width="11.7109375" style="713" customWidth="1"/>
    <col min="5383" max="5383" width="9.140625" style="713"/>
    <col min="5384" max="5384" width="2.85546875" style="713" customWidth="1"/>
    <col min="5385" max="5385" width="18.5703125" style="713" customWidth="1"/>
    <col min="5386" max="5386" width="14.42578125" style="713" customWidth="1"/>
    <col min="5387" max="5387" width="13.7109375" style="713" customWidth="1"/>
    <col min="5388" max="5388" width="10.140625" style="713" customWidth="1"/>
    <col min="5389" max="5389" width="4.42578125" style="713" customWidth="1"/>
    <col min="5390" max="5390" width="24" style="713" customWidth="1"/>
    <col min="5391" max="5391" width="13.140625" style="713" customWidth="1"/>
    <col min="5392" max="5392" width="13" style="713" customWidth="1"/>
    <col min="5393" max="5393" width="10.42578125" style="713" customWidth="1"/>
    <col min="5394" max="5629" width="9.140625" style="713"/>
    <col min="5630" max="5630" width="5" style="713" customWidth="1"/>
    <col min="5631" max="5631" width="17.7109375" style="713" customWidth="1"/>
    <col min="5632" max="5632" width="13.85546875" style="713" customWidth="1"/>
    <col min="5633" max="5633" width="13.140625" style="713" customWidth="1"/>
    <col min="5634" max="5634" width="12.28515625" style="713" customWidth="1"/>
    <col min="5635" max="5635" width="3" style="713" customWidth="1"/>
    <col min="5636" max="5636" width="20.28515625" style="713" customWidth="1"/>
    <col min="5637" max="5637" width="12.5703125" style="713" customWidth="1"/>
    <col min="5638" max="5638" width="11.7109375" style="713" customWidth="1"/>
    <col min="5639" max="5639" width="9.140625" style="713"/>
    <col min="5640" max="5640" width="2.85546875" style="713" customWidth="1"/>
    <col min="5641" max="5641" width="18.5703125" style="713" customWidth="1"/>
    <col min="5642" max="5642" width="14.42578125" style="713" customWidth="1"/>
    <col min="5643" max="5643" width="13.7109375" style="713" customWidth="1"/>
    <col min="5644" max="5644" width="10.140625" style="713" customWidth="1"/>
    <col min="5645" max="5645" width="4.42578125" style="713" customWidth="1"/>
    <col min="5646" max="5646" width="24" style="713" customWidth="1"/>
    <col min="5647" max="5647" width="13.140625" style="713" customWidth="1"/>
    <col min="5648" max="5648" width="13" style="713" customWidth="1"/>
    <col min="5649" max="5649" width="10.42578125" style="713" customWidth="1"/>
    <col min="5650" max="5885" width="9.140625" style="713"/>
    <col min="5886" max="5886" width="5" style="713" customWidth="1"/>
    <col min="5887" max="5887" width="17.7109375" style="713" customWidth="1"/>
    <col min="5888" max="5888" width="13.85546875" style="713" customWidth="1"/>
    <col min="5889" max="5889" width="13.140625" style="713" customWidth="1"/>
    <col min="5890" max="5890" width="12.28515625" style="713" customWidth="1"/>
    <col min="5891" max="5891" width="3" style="713" customWidth="1"/>
    <col min="5892" max="5892" width="20.28515625" style="713" customWidth="1"/>
    <col min="5893" max="5893" width="12.5703125" style="713" customWidth="1"/>
    <col min="5894" max="5894" width="11.7109375" style="713" customWidth="1"/>
    <col min="5895" max="5895" width="9.140625" style="713"/>
    <col min="5896" max="5896" width="2.85546875" style="713" customWidth="1"/>
    <col min="5897" max="5897" width="18.5703125" style="713" customWidth="1"/>
    <col min="5898" max="5898" width="14.42578125" style="713" customWidth="1"/>
    <col min="5899" max="5899" width="13.7109375" style="713" customWidth="1"/>
    <col min="5900" max="5900" width="10.140625" style="713" customWidth="1"/>
    <col min="5901" max="5901" width="4.42578125" style="713" customWidth="1"/>
    <col min="5902" max="5902" width="24" style="713" customWidth="1"/>
    <col min="5903" max="5903" width="13.140625" style="713" customWidth="1"/>
    <col min="5904" max="5904" width="13" style="713" customWidth="1"/>
    <col min="5905" max="5905" width="10.42578125" style="713" customWidth="1"/>
    <col min="5906" max="6141" width="9.140625" style="713"/>
    <col min="6142" max="6142" width="5" style="713" customWidth="1"/>
    <col min="6143" max="6143" width="17.7109375" style="713" customWidth="1"/>
    <col min="6144" max="6144" width="13.85546875" style="713" customWidth="1"/>
    <col min="6145" max="6145" width="13.140625" style="713" customWidth="1"/>
    <col min="6146" max="6146" width="12.28515625" style="713" customWidth="1"/>
    <col min="6147" max="6147" width="3" style="713" customWidth="1"/>
    <col min="6148" max="6148" width="20.28515625" style="713" customWidth="1"/>
    <col min="6149" max="6149" width="12.5703125" style="713" customWidth="1"/>
    <col min="6150" max="6150" width="11.7109375" style="713" customWidth="1"/>
    <col min="6151" max="6151" width="9.140625" style="713"/>
    <col min="6152" max="6152" width="2.85546875" style="713" customWidth="1"/>
    <col min="6153" max="6153" width="18.5703125" style="713" customWidth="1"/>
    <col min="6154" max="6154" width="14.42578125" style="713" customWidth="1"/>
    <col min="6155" max="6155" width="13.7109375" style="713" customWidth="1"/>
    <col min="6156" max="6156" width="10.140625" style="713" customWidth="1"/>
    <col min="6157" max="6157" width="4.42578125" style="713" customWidth="1"/>
    <col min="6158" max="6158" width="24" style="713" customWidth="1"/>
    <col min="6159" max="6159" width="13.140625" style="713" customWidth="1"/>
    <col min="6160" max="6160" width="13" style="713" customWidth="1"/>
    <col min="6161" max="6161" width="10.42578125" style="713" customWidth="1"/>
    <col min="6162" max="6397" width="9.140625" style="713"/>
    <col min="6398" max="6398" width="5" style="713" customWidth="1"/>
    <col min="6399" max="6399" width="17.7109375" style="713" customWidth="1"/>
    <col min="6400" max="6400" width="13.85546875" style="713" customWidth="1"/>
    <col min="6401" max="6401" width="13.140625" style="713" customWidth="1"/>
    <col min="6402" max="6402" width="12.28515625" style="713" customWidth="1"/>
    <col min="6403" max="6403" width="3" style="713" customWidth="1"/>
    <col min="6404" max="6404" width="20.28515625" style="713" customWidth="1"/>
    <col min="6405" max="6405" width="12.5703125" style="713" customWidth="1"/>
    <col min="6406" max="6406" width="11.7109375" style="713" customWidth="1"/>
    <col min="6407" max="6407" width="9.140625" style="713"/>
    <col min="6408" max="6408" width="2.85546875" style="713" customWidth="1"/>
    <col min="6409" max="6409" width="18.5703125" style="713" customWidth="1"/>
    <col min="6410" max="6410" width="14.42578125" style="713" customWidth="1"/>
    <col min="6411" max="6411" width="13.7109375" style="713" customWidth="1"/>
    <col min="6412" max="6412" width="10.140625" style="713" customWidth="1"/>
    <col min="6413" max="6413" width="4.42578125" style="713" customWidth="1"/>
    <col min="6414" max="6414" width="24" style="713" customWidth="1"/>
    <col min="6415" max="6415" width="13.140625" style="713" customWidth="1"/>
    <col min="6416" max="6416" width="13" style="713" customWidth="1"/>
    <col min="6417" max="6417" width="10.42578125" style="713" customWidth="1"/>
    <col min="6418" max="6653" width="9.140625" style="713"/>
    <col min="6654" max="6654" width="5" style="713" customWidth="1"/>
    <col min="6655" max="6655" width="17.7109375" style="713" customWidth="1"/>
    <col min="6656" max="6656" width="13.85546875" style="713" customWidth="1"/>
    <col min="6657" max="6657" width="13.140625" style="713" customWidth="1"/>
    <col min="6658" max="6658" width="12.28515625" style="713" customWidth="1"/>
    <col min="6659" max="6659" width="3" style="713" customWidth="1"/>
    <col min="6660" max="6660" width="20.28515625" style="713" customWidth="1"/>
    <col min="6661" max="6661" width="12.5703125" style="713" customWidth="1"/>
    <col min="6662" max="6662" width="11.7109375" style="713" customWidth="1"/>
    <col min="6663" max="6663" width="9.140625" style="713"/>
    <col min="6664" max="6664" width="2.85546875" style="713" customWidth="1"/>
    <col min="6665" max="6665" width="18.5703125" style="713" customWidth="1"/>
    <col min="6666" max="6666" width="14.42578125" style="713" customWidth="1"/>
    <col min="6667" max="6667" width="13.7109375" style="713" customWidth="1"/>
    <col min="6668" max="6668" width="10.140625" style="713" customWidth="1"/>
    <col min="6669" max="6669" width="4.42578125" style="713" customWidth="1"/>
    <col min="6670" max="6670" width="24" style="713" customWidth="1"/>
    <col min="6671" max="6671" width="13.140625" style="713" customWidth="1"/>
    <col min="6672" max="6672" width="13" style="713" customWidth="1"/>
    <col min="6673" max="6673" width="10.42578125" style="713" customWidth="1"/>
    <col min="6674" max="6909" width="9.140625" style="713"/>
    <col min="6910" max="6910" width="5" style="713" customWidth="1"/>
    <col min="6911" max="6911" width="17.7109375" style="713" customWidth="1"/>
    <col min="6912" max="6912" width="13.85546875" style="713" customWidth="1"/>
    <col min="6913" max="6913" width="13.140625" style="713" customWidth="1"/>
    <col min="6914" max="6914" width="12.28515625" style="713" customWidth="1"/>
    <col min="6915" max="6915" width="3" style="713" customWidth="1"/>
    <col min="6916" max="6916" width="20.28515625" style="713" customWidth="1"/>
    <col min="6917" max="6917" width="12.5703125" style="713" customWidth="1"/>
    <col min="6918" max="6918" width="11.7109375" style="713" customWidth="1"/>
    <col min="6919" max="6919" width="9.140625" style="713"/>
    <col min="6920" max="6920" width="2.85546875" style="713" customWidth="1"/>
    <col min="6921" max="6921" width="18.5703125" style="713" customWidth="1"/>
    <col min="6922" max="6922" width="14.42578125" style="713" customWidth="1"/>
    <col min="6923" max="6923" width="13.7109375" style="713" customWidth="1"/>
    <col min="6924" max="6924" width="10.140625" style="713" customWidth="1"/>
    <col min="6925" max="6925" width="4.42578125" style="713" customWidth="1"/>
    <col min="6926" max="6926" width="24" style="713" customWidth="1"/>
    <col min="6927" max="6927" width="13.140625" style="713" customWidth="1"/>
    <col min="6928" max="6928" width="13" style="713" customWidth="1"/>
    <col min="6929" max="6929" width="10.42578125" style="713" customWidth="1"/>
    <col min="6930" max="7165" width="9.140625" style="713"/>
    <col min="7166" max="7166" width="5" style="713" customWidth="1"/>
    <col min="7167" max="7167" width="17.7109375" style="713" customWidth="1"/>
    <col min="7168" max="7168" width="13.85546875" style="713" customWidth="1"/>
    <col min="7169" max="7169" width="13.140625" style="713" customWidth="1"/>
    <col min="7170" max="7170" width="12.28515625" style="713" customWidth="1"/>
    <col min="7171" max="7171" width="3" style="713" customWidth="1"/>
    <col min="7172" max="7172" width="20.28515625" style="713" customWidth="1"/>
    <col min="7173" max="7173" width="12.5703125" style="713" customWidth="1"/>
    <col min="7174" max="7174" width="11.7109375" style="713" customWidth="1"/>
    <col min="7175" max="7175" width="9.140625" style="713"/>
    <col min="7176" max="7176" width="2.85546875" style="713" customWidth="1"/>
    <col min="7177" max="7177" width="18.5703125" style="713" customWidth="1"/>
    <col min="7178" max="7178" width="14.42578125" style="713" customWidth="1"/>
    <col min="7179" max="7179" width="13.7109375" style="713" customWidth="1"/>
    <col min="7180" max="7180" width="10.140625" style="713" customWidth="1"/>
    <col min="7181" max="7181" width="4.42578125" style="713" customWidth="1"/>
    <col min="7182" max="7182" width="24" style="713" customWidth="1"/>
    <col min="7183" max="7183" width="13.140625" style="713" customWidth="1"/>
    <col min="7184" max="7184" width="13" style="713" customWidth="1"/>
    <col min="7185" max="7185" width="10.42578125" style="713" customWidth="1"/>
    <col min="7186" max="7421" width="9.140625" style="713"/>
    <col min="7422" max="7422" width="5" style="713" customWidth="1"/>
    <col min="7423" max="7423" width="17.7109375" style="713" customWidth="1"/>
    <col min="7424" max="7424" width="13.85546875" style="713" customWidth="1"/>
    <col min="7425" max="7425" width="13.140625" style="713" customWidth="1"/>
    <col min="7426" max="7426" width="12.28515625" style="713" customWidth="1"/>
    <col min="7427" max="7427" width="3" style="713" customWidth="1"/>
    <col min="7428" max="7428" width="20.28515625" style="713" customWidth="1"/>
    <col min="7429" max="7429" width="12.5703125" style="713" customWidth="1"/>
    <col min="7430" max="7430" width="11.7109375" style="713" customWidth="1"/>
    <col min="7431" max="7431" width="9.140625" style="713"/>
    <col min="7432" max="7432" width="2.85546875" style="713" customWidth="1"/>
    <col min="7433" max="7433" width="18.5703125" style="713" customWidth="1"/>
    <col min="7434" max="7434" width="14.42578125" style="713" customWidth="1"/>
    <col min="7435" max="7435" width="13.7109375" style="713" customWidth="1"/>
    <col min="7436" max="7436" width="10.140625" style="713" customWidth="1"/>
    <col min="7437" max="7437" width="4.42578125" style="713" customWidth="1"/>
    <col min="7438" max="7438" width="24" style="713" customWidth="1"/>
    <col min="7439" max="7439" width="13.140625" style="713" customWidth="1"/>
    <col min="7440" max="7440" width="13" style="713" customWidth="1"/>
    <col min="7441" max="7441" width="10.42578125" style="713" customWidth="1"/>
    <col min="7442" max="7677" width="9.140625" style="713"/>
    <col min="7678" max="7678" width="5" style="713" customWidth="1"/>
    <col min="7679" max="7679" width="17.7109375" style="713" customWidth="1"/>
    <col min="7680" max="7680" width="13.85546875" style="713" customWidth="1"/>
    <col min="7681" max="7681" width="13.140625" style="713" customWidth="1"/>
    <col min="7682" max="7682" width="12.28515625" style="713" customWidth="1"/>
    <col min="7683" max="7683" width="3" style="713" customWidth="1"/>
    <col min="7684" max="7684" width="20.28515625" style="713" customWidth="1"/>
    <col min="7685" max="7685" width="12.5703125" style="713" customWidth="1"/>
    <col min="7686" max="7686" width="11.7109375" style="713" customWidth="1"/>
    <col min="7687" max="7687" width="9.140625" style="713"/>
    <col min="7688" max="7688" width="2.85546875" style="713" customWidth="1"/>
    <col min="7689" max="7689" width="18.5703125" style="713" customWidth="1"/>
    <col min="7690" max="7690" width="14.42578125" style="713" customWidth="1"/>
    <col min="7691" max="7691" width="13.7109375" style="713" customWidth="1"/>
    <col min="7692" max="7692" width="10.140625" style="713" customWidth="1"/>
    <col min="7693" max="7693" width="4.42578125" style="713" customWidth="1"/>
    <col min="7694" max="7694" width="24" style="713" customWidth="1"/>
    <col min="7695" max="7695" width="13.140625" style="713" customWidth="1"/>
    <col min="7696" max="7696" width="13" style="713" customWidth="1"/>
    <col min="7697" max="7697" width="10.42578125" style="713" customWidth="1"/>
    <col min="7698" max="7933" width="9.140625" style="713"/>
    <col min="7934" max="7934" width="5" style="713" customWidth="1"/>
    <col min="7935" max="7935" width="17.7109375" style="713" customWidth="1"/>
    <col min="7936" max="7936" width="13.85546875" style="713" customWidth="1"/>
    <col min="7937" max="7937" width="13.140625" style="713" customWidth="1"/>
    <col min="7938" max="7938" width="12.28515625" style="713" customWidth="1"/>
    <col min="7939" max="7939" width="3" style="713" customWidth="1"/>
    <col min="7940" max="7940" width="20.28515625" style="713" customWidth="1"/>
    <col min="7941" max="7941" width="12.5703125" style="713" customWidth="1"/>
    <col min="7942" max="7942" width="11.7109375" style="713" customWidth="1"/>
    <col min="7943" max="7943" width="9.140625" style="713"/>
    <col min="7944" max="7944" width="2.85546875" style="713" customWidth="1"/>
    <col min="7945" max="7945" width="18.5703125" style="713" customWidth="1"/>
    <col min="7946" max="7946" width="14.42578125" style="713" customWidth="1"/>
    <col min="7947" max="7947" width="13.7109375" style="713" customWidth="1"/>
    <col min="7948" max="7948" width="10.140625" style="713" customWidth="1"/>
    <col min="7949" max="7949" width="4.42578125" style="713" customWidth="1"/>
    <col min="7950" max="7950" width="24" style="713" customWidth="1"/>
    <col min="7951" max="7951" width="13.140625" style="713" customWidth="1"/>
    <col min="7952" max="7952" width="13" style="713" customWidth="1"/>
    <col min="7953" max="7953" width="10.42578125" style="713" customWidth="1"/>
    <col min="7954" max="8189" width="9.140625" style="713"/>
    <col min="8190" max="8190" width="5" style="713" customWidth="1"/>
    <col min="8191" max="8191" width="17.7109375" style="713" customWidth="1"/>
    <col min="8192" max="8192" width="13.85546875" style="713" customWidth="1"/>
    <col min="8193" max="8193" width="13.140625" style="713" customWidth="1"/>
    <col min="8194" max="8194" width="12.28515625" style="713" customWidth="1"/>
    <col min="8195" max="8195" width="3" style="713" customWidth="1"/>
    <col min="8196" max="8196" width="20.28515625" style="713" customWidth="1"/>
    <col min="8197" max="8197" width="12.5703125" style="713" customWidth="1"/>
    <col min="8198" max="8198" width="11.7109375" style="713" customWidth="1"/>
    <col min="8199" max="8199" width="9.140625" style="713"/>
    <col min="8200" max="8200" width="2.85546875" style="713" customWidth="1"/>
    <col min="8201" max="8201" width="18.5703125" style="713" customWidth="1"/>
    <col min="8202" max="8202" width="14.42578125" style="713" customWidth="1"/>
    <col min="8203" max="8203" width="13.7109375" style="713" customWidth="1"/>
    <col min="8204" max="8204" width="10.140625" style="713" customWidth="1"/>
    <col min="8205" max="8205" width="4.42578125" style="713" customWidth="1"/>
    <col min="8206" max="8206" width="24" style="713" customWidth="1"/>
    <col min="8207" max="8207" width="13.140625" style="713" customWidth="1"/>
    <col min="8208" max="8208" width="13" style="713" customWidth="1"/>
    <col min="8209" max="8209" width="10.42578125" style="713" customWidth="1"/>
    <col min="8210" max="8445" width="9.140625" style="713"/>
    <col min="8446" max="8446" width="5" style="713" customWidth="1"/>
    <col min="8447" max="8447" width="17.7109375" style="713" customWidth="1"/>
    <col min="8448" max="8448" width="13.85546875" style="713" customWidth="1"/>
    <col min="8449" max="8449" width="13.140625" style="713" customWidth="1"/>
    <col min="8450" max="8450" width="12.28515625" style="713" customWidth="1"/>
    <col min="8451" max="8451" width="3" style="713" customWidth="1"/>
    <col min="8452" max="8452" width="20.28515625" style="713" customWidth="1"/>
    <col min="8453" max="8453" width="12.5703125" style="713" customWidth="1"/>
    <col min="8454" max="8454" width="11.7109375" style="713" customWidth="1"/>
    <col min="8455" max="8455" width="9.140625" style="713"/>
    <col min="8456" max="8456" width="2.85546875" style="713" customWidth="1"/>
    <col min="8457" max="8457" width="18.5703125" style="713" customWidth="1"/>
    <col min="8458" max="8458" width="14.42578125" style="713" customWidth="1"/>
    <col min="8459" max="8459" width="13.7109375" style="713" customWidth="1"/>
    <col min="8460" max="8460" width="10.140625" style="713" customWidth="1"/>
    <col min="8461" max="8461" width="4.42578125" style="713" customWidth="1"/>
    <col min="8462" max="8462" width="24" style="713" customWidth="1"/>
    <col min="8463" max="8463" width="13.140625" style="713" customWidth="1"/>
    <col min="8464" max="8464" width="13" style="713" customWidth="1"/>
    <col min="8465" max="8465" width="10.42578125" style="713" customWidth="1"/>
    <col min="8466" max="8701" width="9.140625" style="713"/>
    <col min="8702" max="8702" width="5" style="713" customWidth="1"/>
    <col min="8703" max="8703" width="17.7109375" style="713" customWidth="1"/>
    <col min="8704" max="8704" width="13.85546875" style="713" customWidth="1"/>
    <col min="8705" max="8705" width="13.140625" style="713" customWidth="1"/>
    <col min="8706" max="8706" width="12.28515625" style="713" customWidth="1"/>
    <col min="8707" max="8707" width="3" style="713" customWidth="1"/>
    <col min="8708" max="8708" width="20.28515625" style="713" customWidth="1"/>
    <col min="8709" max="8709" width="12.5703125" style="713" customWidth="1"/>
    <col min="8710" max="8710" width="11.7109375" style="713" customWidth="1"/>
    <col min="8711" max="8711" width="9.140625" style="713"/>
    <col min="8712" max="8712" width="2.85546875" style="713" customWidth="1"/>
    <col min="8713" max="8713" width="18.5703125" style="713" customWidth="1"/>
    <col min="8714" max="8714" width="14.42578125" style="713" customWidth="1"/>
    <col min="8715" max="8715" width="13.7109375" style="713" customWidth="1"/>
    <col min="8716" max="8716" width="10.140625" style="713" customWidth="1"/>
    <col min="8717" max="8717" width="4.42578125" style="713" customWidth="1"/>
    <col min="8718" max="8718" width="24" style="713" customWidth="1"/>
    <col min="8719" max="8719" width="13.140625" style="713" customWidth="1"/>
    <col min="8720" max="8720" width="13" style="713" customWidth="1"/>
    <col min="8721" max="8721" width="10.42578125" style="713" customWidth="1"/>
    <col min="8722" max="8957" width="9.140625" style="713"/>
    <col min="8958" max="8958" width="5" style="713" customWidth="1"/>
    <col min="8959" max="8959" width="17.7109375" style="713" customWidth="1"/>
    <col min="8960" max="8960" width="13.85546875" style="713" customWidth="1"/>
    <col min="8961" max="8961" width="13.140625" style="713" customWidth="1"/>
    <col min="8962" max="8962" width="12.28515625" style="713" customWidth="1"/>
    <col min="8963" max="8963" width="3" style="713" customWidth="1"/>
    <col min="8964" max="8964" width="20.28515625" style="713" customWidth="1"/>
    <col min="8965" max="8965" width="12.5703125" style="713" customWidth="1"/>
    <col min="8966" max="8966" width="11.7109375" style="713" customWidth="1"/>
    <col min="8967" max="8967" width="9.140625" style="713"/>
    <col min="8968" max="8968" width="2.85546875" style="713" customWidth="1"/>
    <col min="8969" max="8969" width="18.5703125" style="713" customWidth="1"/>
    <col min="8970" max="8970" width="14.42578125" style="713" customWidth="1"/>
    <col min="8971" max="8971" width="13.7109375" style="713" customWidth="1"/>
    <col min="8972" max="8972" width="10.140625" style="713" customWidth="1"/>
    <col min="8973" max="8973" width="4.42578125" style="713" customWidth="1"/>
    <col min="8974" max="8974" width="24" style="713" customWidth="1"/>
    <col min="8975" max="8975" width="13.140625" style="713" customWidth="1"/>
    <col min="8976" max="8976" width="13" style="713" customWidth="1"/>
    <col min="8977" max="8977" width="10.42578125" style="713" customWidth="1"/>
    <col min="8978" max="9213" width="9.140625" style="713"/>
    <col min="9214" max="9214" width="5" style="713" customWidth="1"/>
    <col min="9215" max="9215" width="17.7109375" style="713" customWidth="1"/>
    <col min="9216" max="9216" width="13.85546875" style="713" customWidth="1"/>
    <col min="9217" max="9217" width="13.140625" style="713" customWidth="1"/>
    <col min="9218" max="9218" width="12.28515625" style="713" customWidth="1"/>
    <col min="9219" max="9219" width="3" style="713" customWidth="1"/>
    <col min="9220" max="9220" width="20.28515625" style="713" customWidth="1"/>
    <col min="9221" max="9221" width="12.5703125" style="713" customWidth="1"/>
    <col min="9222" max="9222" width="11.7109375" style="713" customWidth="1"/>
    <col min="9223" max="9223" width="9.140625" style="713"/>
    <col min="9224" max="9224" width="2.85546875" style="713" customWidth="1"/>
    <col min="9225" max="9225" width="18.5703125" style="713" customWidth="1"/>
    <col min="9226" max="9226" width="14.42578125" style="713" customWidth="1"/>
    <col min="9227" max="9227" width="13.7109375" style="713" customWidth="1"/>
    <col min="9228" max="9228" width="10.140625" style="713" customWidth="1"/>
    <col min="9229" max="9229" width="4.42578125" style="713" customWidth="1"/>
    <col min="9230" max="9230" width="24" style="713" customWidth="1"/>
    <col min="9231" max="9231" width="13.140625" style="713" customWidth="1"/>
    <col min="9232" max="9232" width="13" style="713" customWidth="1"/>
    <col min="9233" max="9233" width="10.42578125" style="713" customWidth="1"/>
    <col min="9234" max="9469" width="9.140625" style="713"/>
    <col min="9470" max="9470" width="5" style="713" customWidth="1"/>
    <col min="9471" max="9471" width="17.7109375" style="713" customWidth="1"/>
    <col min="9472" max="9472" width="13.85546875" style="713" customWidth="1"/>
    <col min="9473" max="9473" width="13.140625" style="713" customWidth="1"/>
    <col min="9474" max="9474" width="12.28515625" style="713" customWidth="1"/>
    <col min="9475" max="9475" width="3" style="713" customWidth="1"/>
    <col min="9476" max="9476" width="20.28515625" style="713" customWidth="1"/>
    <col min="9477" max="9477" width="12.5703125" style="713" customWidth="1"/>
    <col min="9478" max="9478" width="11.7109375" style="713" customWidth="1"/>
    <col min="9479" max="9479" width="9.140625" style="713"/>
    <col min="9480" max="9480" width="2.85546875" style="713" customWidth="1"/>
    <col min="9481" max="9481" width="18.5703125" style="713" customWidth="1"/>
    <col min="9482" max="9482" width="14.42578125" style="713" customWidth="1"/>
    <col min="9483" max="9483" width="13.7109375" style="713" customWidth="1"/>
    <col min="9484" max="9484" width="10.140625" style="713" customWidth="1"/>
    <col min="9485" max="9485" width="4.42578125" style="713" customWidth="1"/>
    <col min="9486" max="9486" width="24" style="713" customWidth="1"/>
    <col min="9487" max="9487" width="13.140625" style="713" customWidth="1"/>
    <col min="9488" max="9488" width="13" style="713" customWidth="1"/>
    <col min="9489" max="9489" width="10.42578125" style="713" customWidth="1"/>
    <col min="9490" max="9725" width="9.140625" style="713"/>
    <col min="9726" max="9726" width="5" style="713" customWidth="1"/>
    <col min="9727" max="9727" width="17.7109375" style="713" customWidth="1"/>
    <col min="9728" max="9728" width="13.85546875" style="713" customWidth="1"/>
    <col min="9729" max="9729" width="13.140625" style="713" customWidth="1"/>
    <col min="9730" max="9730" width="12.28515625" style="713" customWidth="1"/>
    <col min="9731" max="9731" width="3" style="713" customWidth="1"/>
    <col min="9732" max="9732" width="20.28515625" style="713" customWidth="1"/>
    <col min="9733" max="9733" width="12.5703125" style="713" customWidth="1"/>
    <col min="9734" max="9734" width="11.7109375" style="713" customWidth="1"/>
    <col min="9735" max="9735" width="9.140625" style="713"/>
    <col min="9736" max="9736" width="2.85546875" style="713" customWidth="1"/>
    <col min="9737" max="9737" width="18.5703125" style="713" customWidth="1"/>
    <col min="9738" max="9738" width="14.42578125" style="713" customWidth="1"/>
    <col min="9739" max="9739" width="13.7109375" style="713" customWidth="1"/>
    <col min="9740" max="9740" width="10.140625" style="713" customWidth="1"/>
    <col min="9741" max="9741" width="4.42578125" style="713" customWidth="1"/>
    <col min="9742" max="9742" width="24" style="713" customWidth="1"/>
    <col min="9743" max="9743" width="13.140625" style="713" customWidth="1"/>
    <col min="9744" max="9744" width="13" style="713" customWidth="1"/>
    <col min="9745" max="9745" width="10.42578125" style="713" customWidth="1"/>
    <col min="9746" max="9981" width="9.140625" style="713"/>
    <col min="9982" max="9982" width="5" style="713" customWidth="1"/>
    <col min="9983" max="9983" width="17.7109375" style="713" customWidth="1"/>
    <col min="9984" max="9984" width="13.85546875" style="713" customWidth="1"/>
    <col min="9985" max="9985" width="13.140625" style="713" customWidth="1"/>
    <col min="9986" max="9986" width="12.28515625" style="713" customWidth="1"/>
    <col min="9987" max="9987" width="3" style="713" customWidth="1"/>
    <col min="9988" max="9988" width="20.28515625" style="713" customWidth="1"/>
    <col min="9989" max="9989" width="12.5703125" style="713" customWidth="1"/>
    <col min="9990" max="9990" width="11.7109375" style="713" customWidth="1"/>
    <col min="9991" max="9991" width="9.140625" style="713"/>
    <col min="9992" max="9992" width="2.85546875" style="713" customWidth="1"/>
    <col min="9993" max="9993" width="18.5703125" style="713" customWidth="1"/>
    <col min="9994" max="9994" width="14.42578125" style="713" customWidth="1"/>
    <col min="9995" max="9995" width="13.7109375" style="713" customWidth="1"/>
    <col min="9996" max="9996" width="10.140625" style="713" customWidth="1"/>
    <col min="9997" max="9997" width="4.42578125" style="713" customWidth="1"/>
    <col min="9998" max="9998" width="24" style="713" customWidth="1"/>
    <col min="9999" max="9999" width="13.140625" style="713" customWidth="1"/>
    <col min="10000" max="10000" width="13" style="713" customWidth="1"/>
    <col min="10001" max="10001" width="10.42578125" style="713" customWidth="1"/>
    <col min="10002" max="10237" width="9.140625" style="713"/>
    <col min="10238" max="10238" width="5" style="713" customWidth="1"/>
    <col min="10239" max="10239" width="17.7109375" style="713" customWidth="1"/>
    <col min="10240" max="10240" width="13.85546875" style="713" customWidth="1"/>
    <col min="10241" max="10241" width="13.140625" style="713" customWidth="1"/>
    <col min="10242" max="10242" width="12.28515625" style="713" customWidth="1"/>
    <col min="10243" max="10243" width="3" style="713" customWidth="1"/>
    <col min="10244" max="10244" width="20.28515625" style="713" customWidth="1"/>
    <col min="10245" max="10245" width="12.5703125" style="713" customWidth="1"/>
    <col min="10246" max="10246" width="11.7109375" style="713" customWidth="1"/>
    <col min="10247" max="10247" width="9.140625" style="713"/>
    <col min="10248" max="10248" width="2.85546875" style="713" customWidth="1"/>
    <col min="10249" max="10249" width="18.5703125" style="713" customWidth="1"/>
    <col min="10250" max="10250" width="14.42578125" style="713" customWidth="1"/>
    <col min="10251" max="10251" width="13.7109375" style="713" customWidth="1"/>
    <col min="10252" max="10252" width="10.140625" style="713" customWidth="1"/>
    <col min="10253" max="10253" width="4.42578125" style="713" customWidth="1"/>
    <col min="10254" max="10254" width="24" style="713" customWidth="1"/>
    <col min="10255" max="10255" width="13.140625" style="713" customWidth="1"/>
    <col min="10256" max="10256" width="13" style="713" customWidth="1"/>
    <col min="10257" max="10257" width="10.42578125" style="713" customWidth="1"/>
    <col min="10258" max="10493" width="9.140625" style="713"/>
    <col min="10494" max="10494" width="5" style="713" customWidth="1"/>
    <col min="10495" max="10495" width="17.7109375" style="713" customWidth="1"/>
    <col min="10496" max="10496" width="13.85546875" style="713" customWidth="1"/>
    <col min="10497" max="10497" width="13.140625" style="713" customWidth="1"/>
    <col min="10498" max="10498" width="12.28515625" style="713" customWidth="1"/>
    <col min="10499" max="10499" width="3" style="713" customWidth="1"/>
    <col min="10500" max="10500" width="20.28515625" style="713" customWidth="1"/>
    <col min="10501" max="10501" width="12.5703125" style="713" customWidth="1"/>
    <col min="10502" max="10502" width="11.7109375" style="713" customWidth="1"/>
    <col min="10503" max="10503" width="9.140625" style="713"/>
    <col min="10504" max="10504" width="2.85546875" style="713" customWidth="1"/>
    <col min="10505" max="10505" width="18.5703125" style="713" customWidth="1"/>
    <col min="10506" max="10506" width="14.42578125" style="713" customWidth="1"/>
    <col min="10507" max="10507" width="13.7109375" style="713" customWidth="1"/>
    <col min="10508" max="10508" width="10.140625" style="713" customWidth="1"/>
    <col min="10509" max="10509" width="4.42578125" style="713" customWidth="1"/>
    <col min="10510" max="10510" width="24" style="713" customWidth="1"/>
    <col min="10511" max="10511" width="13.140625" style="713" customWidth="1"/>
    <col min="10512" max="10512" width="13" style="713" customWidth="1"/>
    <col min="10513" max="10513" width="10.42578125" style="713" customWidth="1"/>
    <col min="10514" max="10749" width="9.140625" style="713"/>
    <col min="10750" max="10750" width="5" style="713" customWidth="1"/>
    <col min="10751" max="10751" width="17.7109375" style="713" customWidth="1"/>
    <col min="10752" max="10752" width="13.85546875" style="713" customWidth="1"/>
    <col min="10753" max="10753" width="13.140625" style="713" customWidth="1"/>
    <col min="10754" max="10754" width="12.28515625" style="713" customWidth="1"/>
    <col min="10755" max="10755" width="3" style="713" customWidth="1"/>
    <col min="10756" max="10756" width="20.28515625" style="713" customWidth="1"/>
    <col min="10757" max="10757" width="12.5703125" style="713" customWidth="1"/>
    <col min="10758" max="10758" width="11.7109375" style="713" customWidth="1"/>
    <col min="10759" max="10759" width="9.140625" style="713"/>
    <col min="10760" max="10760" width="2.85546875" style="713" customWidth="1"/>
    <col min="10761" max="10761" width="18.5703125" style="713" customWidth="1"/>
    <col min="10762" max="10762" width="14.42578125" style="713" customWidth="1"/>
    <col min="10763" max="10763" width="13.7109375" style="713" customWidth="1"/>
    <col min="10764" max="10764" width="10.140625" style="713" customWidth="1"/>
    <col min="10765" max="10765" width="4.42578125" style="713" customWidth="1"/>
    <col min="10766" max="10766" width="24" style="713" customWidth="1"/>
    <col min="10767" max="10767" width="13.140625" style="713" customWidth="1"/>
    <col min="10768" max="10768" width="13" style="713" customWidth="1"/>
    <col min="10769" max="10769" width="10.42578125" style="713" customWidth="1"/>
    <col min="10770" max="11005" width="9.140625" style="713"/>
    <col min="11006" max="11006" width="5" style="713" customWidth="1"/>
    <col min="11007" max="11007" width="17.7109375" style="713" customWidth="1"/>
    <col min="11008" max="11008" width="13.85546875" style="713" customWidth="1"/>
    <col min="11009" max="11009" width="13.140625" style="713" customWidth="1"/>
    <col min="11010" max="11010" width="12.28515625" style="713" customWidth="1"/>
    <col min="11011" max="11011" width="3" style="713" customWidth="1"/>
    <col min="11012" max="11012" width="20.28515625" style="713" customWidth="1"/>
    <col min="11013" max="11013" width="12.5703125" style="713" customWidth="1"/>
    <col min="11014" max="11014" width="11.7109375" style="713" customWidth="1"/>
    <col min="11015" max="11015" width="9.140625" style="713"/>
    <col min="11016" max="11016" width="2.85546875" style="713" customWidth="1"/>
    <col min="11017" max="11017" width="18.5703125" style="713" customWidth="1"/>
    <col min="11018" max="11018" width="14.42578125" style="713" customWidth="1"/>
    <col min="11019" max="11019" width="13.7109375" style="713" customWidth="1"/>
    <col min="11020" max="11020" width="10.140625" style="713" customWidth="1"/>
    <col min="11021" max="11021" width="4.42578125" style="713" customWidth="1"/>
    <col min="11022" max="11022" width="24" style="713" customWidth="1"/>
    <col min="11023" max="11023" width="13.140625" style="713" customWidth="1"/>
    <col min="11024" max="11024" width="13" style="713" customWidth="1"/>
    <col min="11025" max="11025" width="10.42578125" style="713" customWidth="1"/>
    <col min="11026" max="11261" width="9.140625" style="713"/>
    <col min="11262" max="11262" width="5" style="713" customWidth="1"/>
    <col min="11263" max="11263" width="17.7109375" style="713" customWidth="1"/>
    <col min="11264" max="11264" width="13.85546875" style="713" customWidth="1"/>
    <col min="11265" max="11265" width="13.140625" style="713" customWidth="1"/>
    <col min="11266" max="11266" width="12.28515625" style="713" customWidth="1"/>
    <col min="11267" max="11267" width="3" style="713" customWidth="1"/>
    <col min="11268" max="11268" width="20.28515625" style="713" customWidth="1"/>
    <col min="11269" max="11269" width="12.5703125" style="713" customWidth="1"/>
    <col min="11270" max="11270" width="11.7109375" style="713" customWidth="1"/>
    <col min="11271" max="11271" width="9.140625" style="713"/>
    <col min="11272" max="11272" width="2.85546875" style="713" customWidth="1"/>
    <col min="11273" max="11273" width="18.5703125" style="713" customWidth="1"/>
    <col min="11274" max="11274" width="14.42578125" style="713" customWidth="1"/>
    <col min="11275" max="11275" width="13.7109375" style="713" customWidth="1"/>
    <col min="11276" max="11276" width="10.140625" style="713" customWidth="1"/>
    <col min="11277" max="11277" width="4.42578125" style="713" customWidth="1"/>
    <col min="11278" max="11278" width="24" style="713" customWidth="1"/>
    <col min="11279" max="11279" width="13.140625" style="713" customWidth="1"/>
    <col min="11280" max="11280" width="13" style="713" customWidth="1"/>
    <col min="11281" max="11281" width="10.42578125" style="713" customWidth="1"/>
    <col min="11282" max="11517" width="9.140625" style="713"/>
    <col min="11518" max="11518" width="5" style="713" customWidth="1"/>
    <col min="11519" max="11519" width="17.7109375" style="713" customWidth="1"/>
    <col min="11520" max="11520" width="13.85546875" style="713" customWidth="1"/>
    <col min="11521" max="11521" width="13.140625" style="713" customWidth="1"/>
    <col min="11522" max="11522" width="12.28515625" style="713" customWidth="1"/>
    <col min="11523" max="11523" width="3" style="713" customWidth="1"/>
    <col min="11524" max="11524" width="20.28515625" style="713" customWidth="1"/>
    <col min="11525" max="11525" width="12.5703125" style="713" customWidth="1"/>
    <col min="11526" max="11526" width="11.7109375" style="713" customWidth="1"/>
    <col min="11527" max="11527" width="9.140625" style="713"/>
    <col min="11528" max="11528" width="2.85546875" style="713" customWidth="1"/>
    <col min="11529" max="11529" width="18.5703125" style="713" customWidth="1"/>
    <col min="11530" max="11530" width="14.42578125" style="713" customWidth="1"/>
    <col min="11531" max="11531" width="13.7109375" style="713" customWidth="1"/>
    <col min="11532" max="11532" width="10.140625" style="713" customWidth="1"/>
    <col min="11533" max="11533" width="4.42578125" style="713" customWidth="1"/>
    <col min="11534" max="11534" width="24" style="713" customWidth="1"/>
    <col min="11535" max="11535" width="13.140625" style="713" customWidth="1"/>
    <col min="11536" max="11536" width="13" style="713" customWidth="1"/>
    <col min="11537" max="11537" width="10.42578125" style="713" customWidth="1"/>
    <col min="11538" max="11773" width="9.140625" style="713"/>
    <col min="11774" max="11774" width="5" style="713" customWidth="1"/>
    <col min="11775" max="11775" width="17.7109375" style="713" customWidth="1"/>
    <col min="11776" max="11776" width="13.85546875" style="713" customWidth="1"/>
    <col min="11777" max="11777" width="13.140625" style="713" customWidth="1"/>
    <col min="11778" max="11778" width="12.28515625" style="713" customWidth="1"/>
    <col min="11779" max="11779" width="3" style="713" customWidth="1"/>
    <col min="11780" max="11780" width="20.28515625" style="713" customWidth="1"/>
    <col min="11781" max="11781" width="12.5703125" style="713" customWidth="1"/>
    <col min="11782" max="11782" width="11.7109375" style="713" customWidth="1"/>
    <col min="11783" max="11783" width="9.140625" style="713"/>
    <col min="11784" max="11784" width="2.85546875" style="713" customWidth="1"/>
    <col min="11785" max="11785" width="18.5703125" style="713" customWidth="1"/>
    <col min="11786" max="11786" width="14.42578125" style="713" customWidth="1"/>
    <col min="11787" max="11787" width="13.7109375" style="713" customWidth="1"/>
    <col min="11788" max="11788" width="10.140625" style="713" customWidth="1"/>
    <col min="11789" max="11789" width="4.42578125" style="713" customWidth="1"/>
    <col min="11790" max="11790" width="24" style="713" customWidth="1"/>
    <col min="11791" max="11791" width="13.140625" style="713" customWidth="1"/>
    <col min="11792" max="11792" width="13" style="713" customWidth="1"/>
    <col min="11793" max="11793" width="10.42578125" style="713" customWidth="1"/>
    <col min="11794" max="12029" width="9.140625" style="713"/>
    <col min="12030" max="12030" width="5" style="713" customWidth="1"/>
    <col min="12031" max="12031" width="17.7109375" style="713" customWidth="1"/>
    <col min="12032" max="12032" width="13.85546875" style="713" customWidth="1"/>
    <col min="12033" max="12033" width="13.140625" style="713" customWidth="1"/>
    <col min="12034" max="12034" width="12.28515625" style="713" customWidth="1"/>
    <col min="12035" max="12035" width="3" style="713" customWidth="1"/>
    <col min="12036" max="12036" width="20.28515625" style="713" customWidth="1"/>
    <col min="12037" max="12037" width="12.5703125" style="713" customWidth="1"/>
    <col min="12038" max="12038" width="11.7109375" style="713" customWidth="1"/>
    <col min="12039" max="12039" width="9.140625" style="713"/>
    <col min="12040" max="12040" width="2.85546875" style="713" customWidth="1"/>
    <col min="12041" max="12041" width="18.5703125" style="713" customWidth="1"/>
    <col min="12042" max="12042" width="14.42578125" style="713" customWidth="1"/>
    <col min="12043" max="12043" width="13.7109375" style="713" customWidth="1"/>
    <col min="12044" max="12044" width="10.140625" style="713" customWidth="1"/>
    <col min="12045" max="12045" width="4.42578125" style="713" customWidth="1"/>
    <col min="12046" max="12046" width="24" style="713" customWidth="1"/>
    <col min="12047" max="12047" width="13.140625" style="713" customWidth="1"/>
    <col min="12048" max="12048" width="13" style="713" customWidth="1"/>
    <col min="12049" max="12049" width="10.42578125" style="713" customWidth="1"/>
    <col min="12050" max="12285" width="9.140625" style="713"/>
    <col min="12286" max="12286" width="5" style="713" customWidth="1"/>
    <col min="12287" max="12287" width="17.7109375" style="713" customWidth="1"/>
    <col min="12288" max="12288" width="13.85546875" style="713" customWidth="1"/>
    <col min="12289" max="12289" width="13.140625" style="713" customWidth="1"/>
    <col min="12290" max="12290" width="12.28515625" style="713" customWidth="1"/>
    <col min="12291" max="12291" width="3" style="713" customWidth="1"/>
    <col min="12292" max="12292" width="20.28515625" style="713" customWidth="1"/>
    <col min="12293" max="12293" width="12.5703125" style="713" customWidth="1"/>
    <col min="12294" max="12294" width="11.7109375" style="713" customWidth="1"/>
    <col min="12295" max="12295" width="9.140625" style="713"/>
    <col min="12296" max="12296" width="2.85546875" style="713" customWidth="1"/>
    <col min="12297" max="12297" width="18.5703125" style="713" customWidth="1"/>
    <col min="12298" max="12298" width="14.42578125" style="713" customWidth="1"/>
    <col min="12299" max="12299" width="13.7109375" style="713" customWidth="1"/>
    <col min="12300" max="12300" width="10.140625" style="713" customWidth="1"/>
    <col min="12301" max="12301" width="4.42578125" style="713" customWidth="1"/>
    <col min="12302" max="12302" width="24" style="713" customWidth="1"/>
    <col min="12303" max="12303" width="13.140625" style="713" customWidth="1"/>
    <col min="12304" max="12304" width="13" style="713" customWidth="1"/>
    <col min="12305" max="12305" width="10.42578125" style="713" customWidth="1"/>
    <col min="12306" max="12541" width="9.140625" style="713"/>
    <col min="12542" max="12542" width="5" style="713" customWidth="1"/>
    <col min="12543" max="12543" width="17.7109375" style="713" customWidth="1"/>
    <col min="12544" max="12544" width="13.85546875" style="713" customWidth="1"/>
    <col min="12545" max="12545" width="13.140625" style="713" customWidth="1"/>
    <col min="12546" max="12546" width="12.28515625" style="713" customWidth="1"/>
    <col min="12547" max="12547" width="3" style="713" customWidth="1"/>
    <col min="12548" max="12548" width="20.28515625" style="713" customWidth="1"/>
    <col min="12549" max="12549" width="12.5703125" style="713" customWidth="1"/>
    <col min="12550" max="12550" width="11.7109375" style="713" customWidth="1"/>
    <col min="12551" max="12551" width="9.140625" style="713"/>
    <col min="12552" max="12552" width="2.85546875" style="713" customWidth="1"/>
    <col min="12553" max="12553" width="18.5703125" style="713" customWidth="1"/>
    <col min="12554" max="12554" width="14.42578125" style="713" customWidth="1"/>
    <col min="12555" max="12555" width="13.7109375" style="713" customWidth="1"/>
    <col min="12556" max="12556" width="10.140625" style="713" customWidth="1"/>
    <col min="12557" max="12557" width="4.42578125" style="713" customWidth="1"/>
    <col min="12558" max="12558" width="24" style="713" customWidth="1"/>
    <col min="12559" max="12559" width="13.140625" style="713" customWidth="1"/>
    <col min="12560" max="12560" width="13" style="713" customWidth="1"/>
    <col min="12561" max="12561" width="10.42578125" style="713" customWidth="1"/>
    <col min="12562" max="12797" width="9.140625" style="713"/>
    <col min="12798" max="12798" width="5" style="713" customWidth="1"/>
    <col min="12799" max="12799" width="17.7109375" style="713" customWidth="1"/>
    <col min="12800" max="12800" width="13.85546875" style="713" customWidth="1"/>
    <col min="12801" max="12801" width="13.140625" style="713" customWidth="1"/>
    <col min="12802" max="12802" width="12.28515625" style="713" customWidth="1"/>
    <col min="12803" max="12803" width="3" style="713" customWidth="1"/>
    <col min="12804" max="12804" width="20.28515625" style="713" customWidth="1"/>
    <col min="12805" max="12805" width="12.5703125" style="713" customWidth="1"/>
    <col min="12806" max="12806" width="11.7109375" style="713" customWidth="1"/>
    <col min="12807" max="12807" width="9.140625" style="713"/>
    <col min="12808" max="12808" width="2.85546875" style="713" customWidth="1"/>
    <col min="12809" max="12809" width="18.5703125" style="713" customWidth="1"/>
    <col min="12810" max="12810" width="14.42578125" style="713" customWidth="1"/>
    <col min="12811" max="12811" width="13.7109375" style="713" customWidth="1"/>
    <col min="12812" max="12812" width="10.140625" style="713" customWidth="1"/>
    <col min="12813" max="12813" width="4.42578125" style="713" customWidth="1"/>
    <col min="12814" max="12814" width="24" style="713" customWidth="1"/>
    <col min="12815" max="12815" width="13.140625" style="713" customWidth="1"/>
    <col min="12816" max="12816" width="13" style="713" customWidth="1"/>
    <col min="12817" max="12817" width="10.42578125" style="713" customWidth="1"/>
    <col min="12818" max="13053" width="9.140625" style="713"/>
    <col min="13054" max="13054" width="5" style="713" customWidth="1"/>
    <col min="13055" max="13055" width="17.7109375" style="713" customWidth="1"/>
    <col min="13056" max="13056" width="13.85546875" style="713" customWidth="1"/>
    <col min="13057" max="13057" width="13.140625" style="713" customWidth="1"/>
    <col min="13058" max="13058" width="12.28515625" style="713" customWidth="1"/>
    <col min="13059" max="13059" width="3" style="713" customWidth="1"/>
    <col min="13060" max="13060" width="20.28515625" style="713" customWidth="1"/>
    <col min="13061" max="13061" width="12.5703125" style="713" customWidth="1"/>
    <col min="13062" max="13062" width="11.7109375" style="713" customWidth="1"/>
    <col min="13063" max="13063" width="9.140625" style="713"/>
    <col min="13064" max="13064" width="2.85546875" style="713" customWidth="1"/>
    <col min="13065" max="13065" width="18.5703125" style="713" customWidth="1"/>
    <col min="13066" max="13066" width="14.42578125" style="713" customWidth="1"/>
    <col min="13067" max="13067" width="13.7109375" style="713" customWidth="1"/>
    <col min="13068" max="13068" width="10.140625" style="713" customWidth="1"/>
    <col min="13069" max="13069" width="4.42578125" style="713" customWidth="1"/>
    <col min="13070" max="13070" width="24" style="713" customWidth="1"/>
    <col min="13071" max="13071" width="13.140625" style="713" customWidth="1"/>
    <col min="13072" max="13072" width="13" style="713" customWidth="1"/>
    <col min="13073" max="13073" width="10.42578125" style="713" customWidth="1"/>
    <col min="13074" max="13309" width="9.140625" style="713"/>
    <col min="13310" max="13310" width="5" style="713" customWidth="1"/>
    <col min="13311" max="13311" width="17.7109375" style="713" customWidth="1"/>
    <col min="13312" max="13312" width="13.85546875" style="713" customWidth="1"/>
    <col min="13313" max="13313" width="13.140625" style="713" customWidth="1"/>
    <col min="13314" max="13314" width="12.28515625" style="713" customWidth="1"/>
    <col min="13315" max="13315" width="3" style="713" customWidth="1"/>
    <col min="13316" max="13316" width="20.28515625" style="713" customWidth="1"/>
    <col min="13317" max="13317" width="12.5703125" style="713" customWidth="1"/>
    <col min="13318" max="13318" width="11.7109375" style="713" customWidth="1"/>
    <col min="13319" max="13319" width="9.140625" style="713"/>
    <col min="13320" max="13320" width="2.85546875" style="713" customWidth="1"/>
    <col min="13321" max="13321" width="18.5703125" style="713" customWidth="1"/>
    <col min="13322" max="13322" width="14.42578125" style="713" customWidth="1"/>
    <col min="13323" max="13323" width="13.7109375" style="713" customWidth="1"/>
    <col min="13324" max="13324" width="10.140625" style="713" customWidth="1"/>
    <col min="13325" max="13325" width="4.42578125" style="713" customWidth="1"/>
    <col min="13326" max="13326" width="24" style="713" customWidth="1"/>
    <col min="13327" max="13327" width="13.140625" style="713" customWidth="1"/>
    <col min="13328" max="13328" width="13" style="713" customWidth="1"/>
    <col min="13329" max="13329" width="10.42578125" style="713" customWidth="1"/>
    <col min="13330" max="13565" width="9.140625" style="713"/>
    <col min="13566" max="13566" width="5" style="713" customWidth="1"/>
    <col min="13567" max="13567" width="17.7109375" style="713" customWidth="1"/>
    <col min="13568" max="13568" width="13.85546875" style="713" customWidth="1"/>
    <col min="13569" max="13569" width="13.140625" style="713" customWidth="1"/>
    <col min="13570" max="13570" width="12.28515625" style="713" customWidth="1"/>
    <col min="13571" max="13571" width="3" style="713" customWidth="1"/>
    <col min="13572" max="13572" width="20.28515625" style="713" customWidth="1"/>
    <col min="13573" max="13573" width="12.5703125" style="713" customWidth="1"/>
    <col min="13574" max="13574" width="11.7109375" style="713" customWidth="1"/>
    <col min="13575" max="13575" width="9.140625" style="713"/>
    <col min="13576" max="13576" width="2.85546875" style="713" customWidth="1"/>
    <col min="13577" max="13577" width="18.5703125" style="713" customWidth="1"/>
    <col min="13578" max="13578" width="14.42578125" style="713" customWidth="1"/>
    <col min="13579" max="13579" width="13.7109375" style="713" customWidth="1"/>
    <col min="13580" max="13580" width="10.140625" style="713" customWidth="1"/>
    <col min="13581" max="13581" width="4.42578125" style="713" customWidth="1"/>
    <col min="13582" max="13582" width="24" style="713" customWidth="1"/>
    <col min="13583" max="13583" width="13.140625" style="713" customWidth="1"/>
    <col min="13584" max="13584" width="13" style="713" customWidth="1"/>
    <col min="13585" max="13585" width="10.42578125" style="713" customWidth="1"/>
    <col min="13586" max="13821" width="9.140625" style="713"/>
    <col min="13822" max="13822" width="5" style="713" customWidth="1"/>
    <col min="13823" max="13823" width="17.7109375" style="713" customWidth="1"/>
    <col min="13824" max="13824" width="13.85546875" style="713" customWidth="1"/>
    <col min="13825" max="13825" width="13.140625" style="713" customWidth="1"/>
    <col min="13826" max="13826" width="12.28515625" style="713" customWidth="1"/>
    <col min="13827" max="13827" width="3" style="713" customWidth="1"/>
    <col min="13828" max="13828" width="20.28515625" style="713" customWidth="1"/>
    <col min="13829" max="13829" width="12.5703125" style="713" customWidth="1"/>
    <col min="13830" max="13830" width="11.7109375" style="713" customWidth="1"/>
    <col min="13831" max="13831" width="9.140625" style="713"/>
    <col min="13832" max="13832" width="2.85546875" style="713" customWidth="1"/>
    <col min="13833" max="13833" width="18.5703125" style="713" customWidth="1"/>
    <col min="13834" max="13834" width="14.42578125" style="713" customWidth="1"/>
    <col min="13835" max="13835" width="13.7109375" style="713" customWidth="1"/>
    <col min="13836" max="13836" width="10.140625" style="713" customWidth="1"/>
    <col min="13837" max="13837" width="4.42578125" style="713" customWidth="1"/>
    <col min="13838" max="13838" width="24" style="713" customWidth="1"/>
    <col min="13839" max="13839" width="13.140625" style="713" customWidth="1"/>
    <col min="13840" max="13840" width="13" style="713" customWidth="1"/>
    <col min="13841" max="13841" width="10.42578125" style="713" customWidth="1"/>
    <col min="13842" max="14077" width="9.140625" style="713"/>
    <col min="14078" max="14078" width="5" style="713" customWidth="1"/>
    <col min="14079" max="14079" width="17.7109375" style="713" customWidth="1"/>
    <col min="14080" max="14080" width="13.85546875" style="713" customWidth="1"/>
    <col min="14081" max="14081" width="13.140625" style="713" customWidth="1"/>
    <col min="14082" max="14082" width="12.28515625" style="713" customWidth="1"/>
    <col min="14083" max="14083" width="3" style="713" customWidth="1"/>
    <col min="14084" max="14084" width="20.28515625" style="713" customWidth="1"/>
    <col min="14085" max="14085" width="12.5703125" style="713" customWidth="1"/>
    <col min="14086" max="14086" width="11.7109375" style="713" customWidth="1"/>
    <col min="14087" max="14087" width="9.140625" style="713"/>
    <col min="14088" max="14088" width="2.85546875" style="713" customWidth="1"/>
    <col min="14089" max="14089" width="18.5703125" style="713" customWidth="1"/>
    <col min="14090" max="14090" width="14.42578125" style="713" customWidth="1"/>
    <col min="14091" max="14091" width="13.7109375" style="713" customWidth="1"/>
    <col min="14092" max="14092" width="10.140625" style="713" customWidth="1"/>
    <col min="14093" max="14093" width="4.42578125" style="713" customWidth="1"/>
    <col min="14094" max="14094" width="24" style="713" customWidth="1"/>
    <col min="14095" max="14095" width="13.140625" style="713" customWidth="1"/>
    <col min="14096" max="14096" width="13" style="713" customWidth="1"/>
    <col min="14097" max="14097" width="10.42578125" style="713" customWidth="1"/>
    <col min="14098" max="14333" width="9.140625" style="713"/>
    <col min="14334" max="14334" width="5" style="713" customWidth="1"/>
    <col min="14335" max="14335" width="17.7109375" style="713" customWidth="1"/>
    <col min="14336" max="14336" width="13.85546875" style="713" customWidth="1"/>
    <col min="14337" max="14337" width="13.140625" style="713" customWidth="1"/>
    <col min="14338" max="14338" width="12.28515625" style="713" customWidth="1"/>
    <col min="14339" max="14339" width="3" style="713" customWidth="1"/>
    <col min="14340" max="14340" width="20.28515625" style="713" customWidth="1"/>
    <col min="14341" max="14341" width="12.5703125" style="713" customWidth="1"/>
    <col min="14342" max="14342" width="11.7109375" style="713" customWidth="1"/>
    <col min="14343" max="14343" width="9.140625" style="713"/>
    <col min="14344" max="14344" width="2.85546875" style="713" customWidth="1"/>
    <col min="14345" max="14345" width="18.5703125" style="713" customWidth="1"/>
    <col min="14346" max="14346" width="14.42578125" style="713" customWidth="1"/>
    <col min="14347" max="14347" width="13.7109375" style="713" customWidth="1"/>
    <col min="14348" max="14348" width="10.140625" style="713" customWidth="1"/>
    <col min="14349" max="14349" width="4.42578125" style="713" customWidth="1"/>
    <col min="14350" max="14350" width="24" style="713" customWidth="1"/>
    <col min="14351" max="14351" width="13.140625" style="713" customWidth="1"/>
    <col min="14352" max="14352" width="13" style="713" customWidth="1"/>
    <col min="14353" max="14353" width="10.42578125" style="713" customWidth="1"/>
    <col min="14354" max="14589" width="9.140625" style="713"/>
    <col min="14590" max="14590" width="5" style="713" customWidth="1"/>
    <col min="14591" max="14591" width="17.7109375" style="713" customWidth="1"/>
    <col min="14592" max="14592" width="13.85546875" style="713" customWidth="1"/>
    <col min="14593" max="14593" width="13.140625" style="713" customWidth="1"/>
    <col min="14594" max="14594" width="12.28515625" style="713" customWidth="1"/>
    <col min="14595" max="14595" width="3" style="713" customWidth="1"/>
    <col min="14596" max="14596" width="20.28515625" style="713" customWidth="1"/>
    <col min="14597" max="14597" width="12.5703125" style="713" customWidth="1"/>
    <col min="14598" max="14598" width="11.7109375" style="713" customWidth="1"/>
    <col min="14599" max="14599" width="9.140625" style="713"/>
    <col min="14600" max="14600" width="2.85546875" style="713" customWidth="1"/>
    <col min="14601" max="14601" width="18.5703125" style="713" customWidth="1"/>
    <col min="14602" max="14602" width="14.42578125" style="713" customWidth="1"/>
    <col min="14603" max="14603" width="13.7109375" style="713" customWidth="1"/>
    <col min="14604" max="14604" width="10.140625" style="713" customWidth="1"/>
    <col min="14605" max="14605" width="4.42578125" style="713" customWidth="1"/>
    <col min="14606" max="14606" width="24" style="713" customWidth="1"/>
    <col min="14607" max="14607" width="13.140625" style="713" customWidth="1"/>
    <col min="14608" max="14608" width="13" style="713" customWidth="1"/>
    <col min="14609" max="14609" width="10.42578125" style="713" customWidth="1"/>
    <col min="14610" max="14845" width="9.140625" style="713"/>
    <col min="14846" max="14846" width="5" style="713" customWidth="1"/>
    <col min="14847" max="14847" width="17.7109375" style="713" customWidth="1"/>
    <col min="14848" max="14848" width="13.85546875" style="713" customWidth="1"/>
    <col min="14849" max="14849" width="13.140625" style="713" customWidth="1"/>
    <col min="14850" max="14850" width="12.28515625" style="713" customWidth="1"/>
    <col min="14851" max="14851" width="3" style="713" customWidth="1"/>
    <col min="14852" max="14852" width="20.28515625" style="713" customWidth="1"/>
    <col min="14853" max="14853" width="12.5703125" style="713" customWidth="1"/>
    <col min="14854" max="14854" width="11.7109375" style="713" customWidth="1"/>
    <col min="14855" max="14855" width="9.140625" style="713"/>
    <col min="14856" max="14856" width="2.85546875" style="713" customWidth="1"/>
    <col min="14857" max="14857" width="18.5703125" style="713" customWidth="1"/>
    <col min="14858" max="14858" width="14.42578125" style="713" customWidth="1"/>
    <col min="14859" max="14859" width="13.7109375" style="713" customWidth="1"/>
    <col min="14860" max="14860" width="10.140625" style="713" customWidth="1"/>
    <col min="14861" max="14861" width="4.42578125" style="713" customWidth="1"/>
    <col min="14862" max="14862" width="24" style="713" customWidth="1"/>
    <col min="14863" max="14863" width="13.140625" style="713" customWidth="1"/>
    <col min="14864" max="14864" width="13" style="713" customWidth="1"/>
    <col min="14865" max="14865" width="10.42578125" style="713" customWidth="1"/>
    <col min="14866" max="15101" width="9.140625" style="713"/>
    <col min="15102" max="15102" width="5" style="713" customWidth="1"/>
    <col min="15103" max="15103" width="17.7109375" style="713" customWidth="1"/>
    <col min="15104" max="15104" width="13.85546875" style="713" customWidth="1"/>
    <col min="15105" max="15105" width="13.140625" style="713" customWidth="1"/>
    <col min="15106" max="15106" width="12.28515625" style="713" customWidth="1"/>
    <col min="15107" max="15107" width="3" style="713" customWidth="1"/>
    <col min="15108" max="15108" width="20.28515625" style="713" customWidth="1"/>
    <col min="15109" max="15109" width="12.5703125" style="713" customWidth="1"/>
    <col min="15110" max="15110" width="11.7109375" style="713" customWidth="1"/>
    <col min="15111" max="15111" width="9.140625" style="713"/>
    <col min="15112" max="15112" width="2.85546875" style="713" customWidth="1"/>
    <col min="15113" max="15113" width="18.5703125" style="713" customWidth="1"/>
    <col min="15114" max="15114" width="14.42578125" style="713" customWidth="1"/>
    <col min="15115" max="15115" width="13.7109375" style="713" customWidth="1"/>
    <col min="15116" max="15116" width="10.140625" style="713" customWidth="1"/>
    <col min="15117" max="15117" width="4.42578125" style="713" customWidth="1"/>
    <col min="15118" max="15118" width="24" style="713" customWidth="1"/>
    <col min="15119" max="15119" width="13.140625" style="713" customWidth="1"/>
    <col min="15120" max="15120" width="13" style="713" customWidth="1"/>
    <col min="15121" max="15121" width="10.42578125" style="713" customWidth="1"/>
    <col min="15122" max="15357" width="9.140625" style="713"/>
    <col min="15358" max="15358" width="5" style="713" customWidth="1"/>
    <col min="15359" max="15359" width="17.7109375" style="713" customWidth="1"/>
    <col min="15360" max="15360" width="13.85546875" style="713" customWidth="1"/>
    <col min="15361" max="15361" width="13.140625" style="713" customWidth="1"/>
    <col min="15362" max="15362" width="12.28515625" style="713" customWidth="1"/>
    <col min="15363" max="15363" width="3" style="713" customWidth="1"/>
    <col min="15364" max="15364" width="20.28515625" style="713" customWidth="1"/>
    <col min="15365" max="15365" width="12.5703125" style="713" customWidth="1"/>
    <col min="15366" max="15366" width="11.7109375" style="713" customWidth="1"/>
    <col min="15367" max="15367" width="9.140625" style="713"/>
    <col min="15368" max="15368" width="2.85546875" style="713" customWidth="1"/>
    <col min="15369" max="15369" width="18.5703125" style="713" customWidth="1"/>
    <col min="15370" max="15370" width="14.42578125" style="713" customWidth="1"/>
    <col min="15371" max="15371" width="13.7109375" style="713" customWidth="1"/>
    <col min="15372" max="15372" width="10.140625" style="713" customWidth="1"/>
    <col min="15373" max="15373" width="4.42578125" style="713" customWidth="1"/>
    <col min="15374" max="15374" width="24" style="713" customWidth="1"/>
    <col min="15375" max="15375" width="13.140625" style="713" customWidth="1"/>
    <col min="15376" max="15376" width="13" style="713" customWidth="1"/>
    <col min="15377" max="15377" width="10.42578125" style="713" customWidth="1"/>
    <col min="15378" max="15613" width="9.140625" style="713"/>
    <col min="15614" max="15614" width="5" style="713" customWidth="1"/>
    <col min="15615" max="15615" width="17.7109375" style="713" customWidth="1"/>
    <col min="15616" max="15616" width="13.85546875" style="713" customWidth="1"/>
    <col min="15617" max="15617" width="13.140625" style="713" customWidth="1"/>
    <col min="15618" max="15618" width="12.28515625" style="713" customWidth="1"/>
    <col min="15619" max="15619" width="3" style="713" customWidth="1"/>
    <col min="15620" max="15620" width="20.28515625" style="713" customWidth="1"/>
    <col min="15621" max="15621" width="12.5703125" style="713" customWidth="1"/>
    <col min="15622" max="15622" width="11.7109375" style="713" customWidth="1"/>
    <col min="15623" max="15623" width="9.140625" style="713"/>
    <col min="15624" max="15624" width="2.85546875" style="713" customWidth="1"/>
    <col min="15625" max="15625" width="18.5703125" style="713" customWidth="1"/>
    <col min="15626" max="15626" width="14.42578125" style="713" customWidth="1"/>
    <col min="15627" max="15627" width="13.7109375" style="713" customWidth="1"/>
    <col min="15628" max="15628" width="10.140625" style="713" customWidth="1"/>
    <col min="15629" max="15629" width="4.42578125" style="713" customWidth="1"/>
    <col min="15630" max="15630" width="24" style="713" customWidth="1"/>
    <col min="15631" max="15631" width="13.140625" style="713" customWidth="1"/>
    <col min="15632" max="15632" width="13" style="713" customWidth="1"/>
    <col min="15633" max="15633" width="10.42578125" style="713" customWidth="1"/>
    <col min="15634" max="15869" width="9.140625" style="713"/>
    <col min="15870" max="15870" width="5" style="713" customWidth="1"/>
    <col min="15871" max="15871" width="17.7109375" style="713" customWidth="1"/>
    <col min="15872" max="15872" width="13.85546875" style="713" customWidth="1"/>
    <col min="15873" max="15873" width="13.140625" style="713" customWidth="1"/>
    <col min="15874" max="15874" width="12.28515625" style="713" customWidth="1"/>
    <col min="15875" max="15875" width="3" style="713" customWidth="1"/>
    <col min="15876" max="15876" width="20.28515625" style="713" customWidth="1"/>
    <col min="15877" max="15877" width="12.5703125" style="713" customWidth="1"/>
    <col min="15878" max="15878" width="11.7109375" style="713" customWidth="1"/>
    <col min="15879" max="15879" width="9.140625" style="713"/>
    <col min="15880" max="15880" width="2.85546875" style="713" customWidth="1"/>
    <col min="15881" max="15881" width="18.5703125" style="713" customWidth="1"/>
    <col min="15882" max="15882" width="14.42578125" style="713" customWidth="1"/>
    <col min="15883" max="15883" width="13.7109375" style="713" customWidth="1"/>
    <col min="15884" max="15884" width="10.140625" style="713" customWidth="1"/>
    <col min="15885" max="15885" width="4.42578125" style="713" customWidth="1"/>
    <col min="15886" max="15886" width="24" style="713" customWidth="1"/>
    <col min="15887" max="15887" width="13.140625" style="713" customWidth="1"/>
    <col min="15888" max="15888" width="13" style="713" customWidth="1"/>
    <col min="15889" max="15889" width="10.42578125" style="713" customWidth="1"/>
    <col min="15890" max="16125" width="9.140625" style="713"/>
    <col min="16126" max="16126" width="5" style="713" customWidth="1"/>
    <col min="16127" max="16127" width="17.7109375" style="713" customWidth="1"/>
    <col min="16128" max="16128" width="13.85546875" style="713" customWidth="1"/>
    <col min="16129" max="16129" width="13.140625" style="713" customWidth="1"/>
    <col min="16130" max="16130" width="12.28515625" style="713" customWidth="1"/>
    <col min="16131" max="16131" width="3" style="713" customWidth="1"/>
    <col min="16132" max="16132" width="20.28515625" style="713" customWidth="1"/>
    <col min="16133" max="16133" width="12.5703125" style="713" customWidth="1"/>
    <col min="16134" max="16134" width="11.7109375" style="713" customWidth="1"/>
    <col min="16135" max="16135" width="9.140625" style="713"/>
    <col min="16136" max="16136" width="2.85546875" style="713" customWidth="1"/>
    <col min="16137" max="16137" width="18.5703125" style="713" customWidth="1"/>
    <col min="16138" max="16138" width="14.42578125" style="713" customWidth="1"/>
    <col min="16139" max="16139" width="13.7109375" style="713" customWidth="1"/>
    <col min="16140" max="16140" width="10.140625" style="713" customWidth="1"/>
    <col min="16141" max="16141" width="4.42578125" style="713" customWidth="1"/>
    <col min="16142" max="16142" width="24" style="713" customWidth="1"/>
    <col min="16143" max="16143" width="13.140625" style="713" customWidth="1"/>
    <col min="16144" max="16144" width="13" style="713" customWidth="1"/>
    <col min="16145" max="16145" width="10.42578125" style="713" customWidth="1"/>
    <col min="16146" max="16384" width="9.140625" style="713"/>
  </cols>
  <sheetData>
    <row r="1" spans="2:25" ht="18.75">
      <c r="B1" s="617" t="s">
        <v>307</v>
      </c>
    </row>
    <row r="2" spans="2:25" ht="28.5" customHeight="1">
      <c r="B2" s="1211" t="s">
        <v>369</v>
      </c>
      <c r="C2" s="1211"/>
      <c r="D2" s="1211"/>
      <c r="E2" s="1211"/>
      <c r="F2" s="1211"/>
      <c r="G2" s="1211"/>
      <c r="H2" s="1211"/>
      <c r="I2" s="1211"/>
      <c r="J2" s="1211"/>
      <c r="K2" s="1211"/>
      <c r="L2" s="1211"/>
      <c r="M2" s="1211"/>
      <c r="N2" s="1211"/>
      <c r="O2" s="1211"/>
      <c r="P2" s="1211"/>
      <c r="Q2" s="1211"/>
      <c r="R2" s="1211"/>
      <c r="S2" s="1211"/>
      <c r="T2" s="1211"/>
      <c r="U2" s="1211"/>
      <c r="V2" s="1211"/>
      <c r="W2" s="1211"/>
      <c r="X2" s="1211"/>
      <c r="Y2" s="1211"/>
    </row>
    <row r="3" spans="2:25" ht="15.75" customHeight="1">
      <c r="B3" s="1212" t="s">
        <v>370</v>
      </c>
      <c r="C3" s="1212"/>
      <c r="D3" s="1212"/>
      <c r="E3" s="1212"/>
      <c r="F3" s="1212"/>
      <c r="G3" s="1212"/>
      <c r="Q3" s="619"/>
    </row>
    <row r="4" spans="2:25" ht="4.5" customHeight="1">
      <c r="B4" s="620"/>
      <c r="C4" s="620"/>
      <c r="D4" s="618"/>
      <c r="E4" s="618"/>
    </row>
    <row r="5" spans="2:25" ht="15.75" thickBot="1">
      <c r="B5" s="621" t="s">
        <v>181</v>
      </c>
      <c r="C5" s="1213" t="s">
        <v>182</v>
      </c>
      <c r="D5" s="1213"/>
      <c r="E5" s="622"/>
      <c r="F5" s="622"/>
      <c r="G5" s="621" t="s">
        <v>183</v>
      </c>
      <c r="H5" s="623" t="s">
        <v>184</v>
      </c>
      <c r="I5" s="622"/>
      <c r="J5" s="622"/>
      <c r="K5" s="622"/>
      <c r="L5" s="621" t="s">
        <v>185</v>
      </c>
      <c r="M5" s="624" t="s">
        <v>186</v>
      </c>
      <c r="N5" s="622"/>
      <c r="O5" s="625"/>
      <c r="P5" s="622"/>
      <c r="Q5" s="621" t="s">
        <v>187</v>
      </c>
      <c r="R5" s="624" t="s">
        <v>188</v>
      </c>
      <c r="S5" s="622"/>
    </row>
    <row r="6" spans="2:25" ht="43.5" thickBot="1">
      <c r="B6" s="630" t="s">
        <v>189</v>
      </c>
      <c r="C6" s="631" t="s">
        <v>190</v>
      </c>
      <c r="D6" s="632" t="s">
        <v>191</v>
      </c>
      <c r="E6" s="699" t="s">
        <v>192</v>
      </c>
      <c r="G6" s="626" t="s">
        <v>189</v>
      </c>
      <c r="H6" s="627" t="s">
        <v>190</v>
      </c>
      <c r="I6" s="628" t="s">
        <v>191</v>
      </c>
      <c r="J6" s="670" t="s">
        <v>192</v>
      </c>
      <c r="L6" s="626" t="s">
        <v>189</v>
      </c>
      <c r="M6" s="627" t="s">
        <v>190</v>
      </c>
      <c r="N6" s="628" t="s">
        <v>193</v>
      </c>
      <c r="O6" s="670" t="s">
        <v>192</v>
      </c>
      <c r="Q6" s="630" t="s">
        <v>189</v>
      </c>
      <c r="R6" s="631" t="s">
        <v>190</v>
      </c>
      <c r="S6" s="632" t="s">
        <v>193</v>
      </c>
      <c r="T6" s="699" t="s">
        <v>192</v>
      </c>
    </row>
    <row r="7" spans="2:25" ht="15.75">
      <c r="B7" s="818" t="s">
        <v>194</v>
      </c>
      <c r="C7" s="633">
        <v>6609.7610000000004</v>
      </c>
      <c r="D7" s="633">
        <v>12690</v>
      </c>
      <c r="E7" s="1014">
        <v>2.7114287366869574</v>
      </c>
      <c r="G7" s="636" t="s">
        <v>196</v>
      </c>
      <c r="H7" s="637">
        <v>2644.3020000000001</v>
      </c>
      <c r="I7" s="637">
        <v>12633</v>
      </c>
      <c r="J7" s="967">
        <v>2.9798914109143531</v>
      </c>
      <c r="L7" s="818" t="s">
        <v>194</v>
      </c>
      <c r="M7" s="633">
        <v>240897.92600000001</v>
      </c>
      <c r="N7" s="633">
        <v>63897.434999999998</v>
      </c>
      <c r="O7" s="803">
        <v>3.7700719285523747</v>
      </c>
      <c r="Q7" s="634" t="s">
        <v>195</v>
      </c>
      <c r="R7" s="635">
        <v>55301.286</v>
      </c>
      <c r="S7" s="635">
        <v>15173.808000000001</v>
      </c>
      <c r="T7" s="698">
        <v>3.6445225878698344</v>
      </c>
    </row>
    <row r="8" spans="2:25" ht="15.75">
      <c r="B8" s="636" t="s">
        <v>206</v>
      </c>
      <c r="C8" s="637">
        <v>3894.48</v>
      </c>
      <c r="D8" s="637">
        <v>2568</v>
      </c>
      <c r="E8" s="967">
        <v>2.3595673084496509</v>
      </c>
      <c r="G8" s="636" t="s">
        <v>194</v>
      </c>
      <c r="H8" s="637">
        <v>1912.173</v>
      </c>
      <c r="I8" s="637">
        <v>7561</v>
      </c>
      <c r="J8" s="967">
        <v>3.8237800805480786</v>
      </c>
      <c r="L8" s="636" t="s">
        <v>197</v>
      </c>
      <c r="M8" s="637">
        <v>118013.74</v>
      </c>
      <c r="N8" s="637">
        <v>32475.05</v>
      </c>
      <c r="O8" s="696">
        <v>3.6339817798586918</v>
      </c>
      <c r="Q8" s="636" t="s">
        <v>197</v>
      </c>
      <c r="R8" s="637">
        <v>33897.574999999997</v>
      </c>
      <c r="S8" s="637">
        <v>10387.57</v>
      </c>
      <c r="T8" s="698">
        <v>3.263282461634434</v>
      </c>
    </row>
    <row r="9" spans="2:25" ht="16.5" thickBot="1">
      <c r="B9" s="636" t="s">
        <v>204</v>
      </c>
      <c r="C9" s="637">
        <v>3280.1390000000001</v>
      </c>
      <c r="D9" s="637">
        <v>2638</v>
      </c>
      <c r="E9" s="967">
        <v>2.3851740085222728</v>
      </c>
      <c r="G9" s="636" t="s">
        <v>311</v>
      </c>
      <c r="H9" s="637">
        <v>1196.8879999999999</v>
      </c>
      <c r="I9" s="637">
        <v>4661</v>
      </c>
      <c r="J9" s="967">
        <v>3.665072297789727</v>
      </c>
      <c r="L9" s="636" t="s">
        <v>343</v>
      </c>
      <c r="M9" s="637">
        <v>111586.443</v>
      </c>
      <c r="N9" s="637">
        <v>33569.705000000002</v>
      </c>
      <c r="O9" s="696">
        <v>3.3240221503286964</v>
      </c>
      <c r="Q9" s="636" t="s">
        <v>201</v>
      </c>
      <c r="R9" s="637">
        <v>28614.526999999998</v>
      </c>
      <c r="S9" s="637">
        <v>5083.4269999999997</v>
      </c>
      <c r="T9" s="698">
        <v>5.6289835577455918</v>
      </c>
    </row>
    <row r="10" spans="2:25" ht="16.5" thickBot="1">
      <c r="B10" s="636" t="s">
        <v>202</v>
      </c>
      <c r="C10" s="637">
        <v>3264.3620000000001</v>
      </c>
      <c r="D10" s="637">
        <v>4835</v>
      </c>
      <c r="E10" s="967">
        <v>2.7815798712298605</v>
      </c>
      <c r="G10" s="640" t="s">
        <v>331</v>
      </c>
      <c r="H10" s="641">
        <v>5909.259</v>
      </c>
      <c r="I10" s="641">
        <v>25659</v>
      </c>
      <c r="J10" s="990">
        <v>3.3343992334998487</v>
      </c>
      <c r="L10" s="636" t="s">
        <v>196</v>
      </c>
      <c r="M10" s="637">
        <v>84138.854000000007</v>
      </c>
      <c r="N10" s="637">
        <v>21646.695</v>
      </c>
      <c r="O10" s="696">
        <v>3.8869145613221789</v>
      </c>
      <c r="Q10" s="636" t="s">
        <v>196</v>
      </c>
      <c r="R10" s="637">
        <v>21464.758999999998</v>
      </c>
      <c r="S10" s="637">
        <v>5304.8969999999999</v>
      </c>
      <c r="T10" s="698">
        <v>4.0462159774261401</v>
      </c>
    </row>
    <row r="11" spans="2:25" ht="15.75">
      <c r="B11" s="636" t="s">
        <v>196</v>
      </c>
      <c r="C11" s="637">
        <v>2644.3020000000001</v>
      </c>
      <c r="D11" s="637">
        <v>12633</v>
      </c>
      <c r="E11" s="967">
        <v>2.9798914109143531</v>
      </c>
      <c r="G11" s="127"/>
      <c r="H11" s="127"/>
      <c r="I11" s="127"/>
      <c r="J11" s="127"/>
      <c r="L11" s="636" t="s">
        <v>311</v>
      </c>
      <c r="M11" s="637">
        <v>67154.535000000003</v>
      </c>
      <c r="N11" s="637">
        <v>20019.213</v>
      </c>
      <c r="O11" s="696">
        <v>3.3545042454965639</v>
      </c>
      <c r="Q11" s="636" t="s">
        <v>198</v>
      </c>
      <c r="R11" s="637">
        <v>20564.074000000001</v>
      </c>
      <c r="S11" s="637">
        <v>4434.5889999999999</v>
      </c>
      <c r="T11" s="698">
        <v>4.6371995240145143</v>
      </c>
    </row>
    <row r="12" spans="2:25" ht="15.75">
      <c r="B12" s="636" t="s">
        <v>200</v>
      </c>
      <c r="C12" s="637">
        <v>1929.364</v>
      </c>
      <c r="D12" s="637">
        <v>3788</v>
      </c>
      <c r="E12" s="967">
        <v>2.7848184580299211</v>
      </c>
      <c r="L12" s="636" t="s">
        <v>203</v>
      </c>
      <c r="M12" s="637">
        <v>60472.514999999999</v>
      </c>
      <c r="N12" s="637">
        <v>12425.118</v>
      </c>
      <c r="O12" s="696">
        <v>4.8669569979134204</v>
      </c>
      <c r="Q12" s="636" t="s">
        <v>311</v>
      </c>
      <c r="R12" s="637">
        <v>16615.670999999998</v>
      </c>
      <c r="S12" s="637">
        <v>5813.3770000000004</v>
      </c>
      <c r="T12" s="698">
        <v>2.8581788175788354</v>
      </c>
    </row>
    <row r="13" spans="2:25" ht="15.75">
      <c r="B13" s="636" t="s">
        <v>311</v>
      </c>
      <c r="C13" s="637">
        <v>1585.434</v>
      </c>
      <c r="D13" s="637">
        <v>5436</v>
      </c>
      <c r="E13" s="967">
        <v>3.370553044572663</v>
      </c>
      <c r="L13" s="636" t="s">
        <v>195</v>
      </c>
      <c r="M13" s="637">
        <v>33208.857000000004</v>
      </c>
      <c r="N13" s="637">
        <v>7557.8270000000002</v>
      </c>
      <c r="O13" s="696">
        <v>4.3939689278412963</v>
      </c>
      <c r="Q13" s="636" t="s">
        <v>203</v>
      </c>
      <c r="R13" s="637">
        <v>12345.806</v>
      </c>
      <c r="S13" s="637">
        <v>3318.2959999999998</v>
      </c>
      <c r="T13" s="698">
        <v>3.7205258361520497</v>
      </c>
    </row>
    <row r="14" spans="2:25" ht="16.5" thickBot="1">
      <c r="B14" s="636" t="s">
        <v>362</v>
      </c>
      <c r="C14" s="637">
        <v>880.93700000000001</v>
      </c>
      <c r="D14" s="637">
        <v>452</v>
      </c>
      <c r="E14" s="967">
        <v>3.9185148611741263</v>
      </c>
      <c r="G14" s="714"/>
      <c r="L14" s="636" t="s">
        <v>201</v>
      </c>
      <c r="M14" s="637">
        <v>31782.228999999999</v>
      </c>
      <c r="N14" s="637">
        <v>5047.3280000000004</v>
      </c>
      <c r="O14" s="696">
        <v>6.2968424084981196</v>
      </c>
      <c r="Q14" s="636" t="s">
        <v>205</v>
      </c>
      <c r="R14" s="637">
        <v>8525.59</v>
      </c>
      <c r="S14" s="637">
        <v>2939.0250000000001</v>
      </c>
      <c r="T14" s="698">
        <v>2.900822551696566</v>
      </c>
    </row>
    <row r="15" spans="2:25" ht="16.5" thickBot="1">
      <c r="B15" s="640" t="s">
        <v>331</v>
      </c>
      <c r="C15" s="641">
        <v>24761.339</v>
      </c>
      <c r="D15" s="641">
        <v>46383</v>
      </c>
      <c r="E15" s="990">
        <v>2.7032956151553669</v>
      </c>
      <c r="F15" s="933"/>
      <c r="G15" s="714"/>
      <c r="L15" s="636" t="s">
        <v>199</v>
      </c>
      <c r="M15" s="637">
        <v>30108.214</v>
      </c>
      <c r="N15" s="637">
        <v>8085.61</v>
      </c>
      <c r="O15" s="696">
        <v>3.7236787329589234</v>
      </c>
      <c r="Q15" s="636" t="s">
        <v>204</v>
      </c>
      <c r="R15" s="637">
        <v>8191.2839999999997</v>
      </c>
      <c r="S15" s="637">
        <v>2238.366</v>
      </c>
      <c r="T15" s="698">
        <v>3.6594926835021617</v>
      </c>
    </row>
    <row r="16" spans="2:25" ht="15.75">
      <c r="B16" s="127"/>
      <c r="C16" s="127"/>
      <c r="D16" s="127"/>
      <c r="E16" s="127"/>
      <c r="F16" s="714"/>
      <c r="L16" s="636" t="s">
        <v>204</v>
      </c>
      <c r="M16" s="637">
        <v>27563.261999999999</v>
      </c>
      <c r="N16" s="637">
        <v>7711.4129999999996</v>
      </c>
      <c r="O16" s="696">
        <v>3.5743464913628671</v>
      </c>
      <c r="Q16" s="636" t="s">
        <v>211</v>
      </c>
      <c r="R16" s="637">
        <v>6425.2730000000001</v>
      </c>
      <c r="S16" s="637">
        <v>2126.0479999999998</v>
      </c>
      <c r="T16" s="698">
        <v>3.0221674204909772</v>
      </c>
    </row>
    <row r="17" spans="2:20" ht="15.75">
      <c r="B17" s="127"/>
      <c r="C17" s="127"/>
      <c r="D17" s="127"/>
      <c r="E17" s="127"/>
      <c r="L17" s="636" t="s">
        <v>211</v>
      </c>
      <c r="M17" s="637">
        <v>21974.456999999999</v>
      </c>
      <c r="N17" s="637">
        <v>6456.674</v>
      </c>
      <c r="O17" s="696">
        <v>3.4033709925574684</v>
      </c>
      <c r="Q17" s="636" t="s">
        <v>194</v>
      </c>
      <c r="R17" s="637">
        <v>6198.2430000000004</v>
      </c>
      <c r="S17" s="637">
        <v>1767.0440000000001</v>
      </c>
      <c r="T17" s="698">
        <v>3.5076902442723554</v>
      </c>
    </row>
    <row r="18" spans="2:20" ht="15.75">
      <c r="B18" s="127"/>
      <c r="C18" s="127"/>
      <c r="D18" s="127"/>
      <c r="E18" s="127"/>
      <c r="L18" s="636" t="s">
        <v>210</v>
      </c>
      <c r="M18" s="637">
        <v>20495.401999999998</v>
      </c>
      <c r="N18" s="637">
        <v>3739.3539999999998</v>
      </c>
      <c r="O18" s="696">
        <v>5.4810007290029237</v>
      </c>
      <c r="Q18" s="636" t="s">
        <v>215</v>
      </c>
      <c r="R18" s="637">
        <v>5681.8370000000004</v>
      </c>
      <c r="S18" s="637">
        <v>1491.825</v>
      </c>
      <c r="T18" s="698">
        <v>3.8086484674811056</v>
      </c>
    </row>
    <row r="19" spans="2:20" ht="15.75">
      <c r="B19" s="127"/>
      <c r="C19" s="127"/>
      <c r="D19" s="127"/>
      <c r="E19" s="127"/>
      <c r="L19" s="636" t="s">
        <v>208</v>
      </c>
      <c r="M19" s="637">
        <v>19440.772000000001</v>
      </c>
      <c r="N19" s="637">
        <v>4827.5690000000004</v>
      </c>
      <c r="O19" s="696">
        <v>4.0270314106333851</v>
      </c>
      <c r="Q19" s="636" t="s">
        <v>208</v>
      </c>
      <c r="R19" s="637">
        <v>4832.3029999999999</v>
      </c>
      <c r="S19" s="637">
        <v>1195.81</v>
      </c>
      <c r="T19" s="698">
        <v>4.0410290932506001</v>
      </c>
    </row>
    <row r="20" spans="2:20" ht="15.75">
      <c r="L20" s="636" t="s">
        <v>212</v>
      </c>
      <c r="M20" s="637">
        <v>17960.437999999998</v>
      </c>
      <c r="N20" s="637">
        <v>5991.77</v>
      </c>
      <c r="O20" s="696">
        <v>2.9975179287589473</v>
      </c>
      <c r="Q20" s="636" t="s">
        <v>213</v>
      </c>
      <c r="R20" s="637">
        <v>4198.4179999999997</v>
      </c>
      <c r="S20" s="637">
        <v>1112.4829999999999</v>
      </c>
      <c r="T20" s="698">
        <v>3.7739165452415899</v>
      </c>
    </row>
    <row r="21" spans="2:20" ht="15.75">
      <c r="B21" s="127"/>
      <c r="C21" s="127"/>
      <c r="D21" s="127"/>
      <c r="E21" s="127"/>
      <c r="L21" s="636" t="s">
        <v>209</v>
      </c>
      <c r="M21" s="637">
        <v>16603.003000000001</v>
      </c>
      <c r="N21" s="637">
        <v>4077.0329999999999</v>
      </c>
      <c r="O21" s="696">
        <v>4.0723248990135721</v>
      </c>
      <c r="Q21" s="636" t="s">
        <v>216</v>
      </c>
      <c r="R21" s="637">
        <v>3917.8159999999998</v>
      </c>
      <c r="S21" s="637">
        <v>1384.0170000000001</v>
      </c>
      <c r="T21" s="698">
        <v>2.8307571366536681</v>
      </c>
    </row>
    <row r="22" spans="2:20" ht="15.75">
      <c r="F22" s="127"/>
      <c r="G22" s="127"/>
      <c r="H22" s="127"/>
      <c r="I22" s="127"/>
      <c r="L22" s="636" t="s">
        <v>202</v>
      </c>
      <c r="M22" s="637">
        <v>15812.624</v>
      </c>
      <c r="N22" s="637">
        <v>5507.7240000000002</v>
      </c>
      <c r="O22" s="696">
        <v>2.8709906306125723</v>
      </c>
      <c r="Q22" s="636" t="s">
        <v>199</v>
      </c>
      <c r="R22" s="637">
        <v>3896.5369999999998</v>
      </c>
      <c r="S22" s="637">
        <v>1492.943</v>
      </c>
      <c r="T22" s="698">
        <v>2.6099703739526556</v>
      </c>
    </row>
    <row r="23" spans="2:20" ht="16.5" thickBot="1">
      <c r="B23" s="127"/>
      <c r="C23" s="127"/>
      <c r="D23" s="127"/>
      <c r="E23" s="127"/>
      <c r="F23" s="127"/>
      <c r="G23" s="127"/>
      <c r="H23" s="127"/>
      <c r="I23" s="127"/>
      <c r="L23" s="636" t="s">
        <v>198</v>
      </c>
      <c r="M23" s="637">
        <v>12481.245999999999</v>
      </c>
      <c r="N23" s="637">
        <v>2688.297</v>
      </c>
      <c r="O23" s="696">
        <v>4.6428076957270719</v>
      </c>
      <c r="Q23" s="636" t="s">
        <v>209</v>
      </c>
      <c r="R23" s="637">
        <v>2745.85</v>
      </c>
      <c r="S23" s="637">
        <v>769.15899999999999</v>
      </c>
      <c r="T23" s="698">
        <v>3.5699380752224181</v>
      </c>
    </row>
    <row r="24" spans="2:20" ht="16.5" thickBot="1">
      <c r="B24" s="127"/>
      <c r="C24" s="127"/>
      <c r="D24" s="127"/>
      <c r="E24" s="127"/>
      <c r="F24" s="127"/>
      <c r="G24" s="127"/>
      <c r="H24" s="127"/>
      <c r="I24" s="127"/>
      <c r="L24" s="640" t="s">
        <v>331</v>
      </c>
      <c r="M24" s="641">
        <v>975845.68099999998</v>
      </c>
      <c r="N24" s="641">
        <v>259681.81599999999</v>
      </c>
      <c r="O24" s="990">
        <v>3.7578514199854487</v>
      </c>
      <c r="Q24" s="636" t="s">
        <v>214</v>
      </c>
      <c r="R24" s="637">
        <v>2482.9859999999999</v>
      </c>
      <c r="S24" s="637">
        <v>679.45899999999995</v>
      </c>
      <c r="T24" s="698">
        <v>3.6543573637261408</v>
      </c>
    </row>
    <row r="25" spans="2:20" ht="15.75">
      <c r="B25" s="127"/>
      <c r="C25" s="127"/>
      <c r="D25" s="127"/>
      <c r="E25" s="127"/>
      <c r="F25" s="127"/>
      <c r="G25" s="127"/>
      <c r="H25" s="127"/>
      <c r="I25" s="127"/>
      <c r="J25" s="127"/>
      <c r="L25" s="127"/>
      <c r="M25" s="127"/>
      <c r="N25" s="127"/>
      <c r="O25" s="127"/>
      <c r="Q25" s="636" t="s">
        <v>350</v>
      </c>
      <c r="R25" s="637">
        <v>2470.4769999999999</v>
      </c>
      <c r="S25" s="637">
        <v>567.96900000000005</v>
      </c>
      <c r="T25" s="698">
        <v>4.3496687319202278</v>
      </c>
    </row>
    <row r="26" spans="2:20" ht="15.75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Q26" s="636" t="s">
        <v>354</v>
      </c>
      <c r="R26" s="637">
        <v>2050.8440000000001</v>
      </c>
      <c r="S26" s="637">
        <v>504.25299999999999</v>
      </c>
      <c r="T26" s="698">
        <v>4.0670933043531718</v>
      </c>
    </row>
    <row r="27" spans="2:20" ht="16.5" thickBot="1"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Q27" s="636" t="s">
        <v>212</v>
      </c>
      <c r="R27" s="637">
        <v>2048.1370000000002</v>
      </c>
      <c r="S27" s="637">
        <v>639.54399999999998</v>
      </c>
      <c r="T27" s="698">
        <v>3.2024958407865607</v>
      </c>
    </row>
    <row r="28" spans="2:20" ht="16.5" thickBot="1"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Q28" s="640" t="s">
        <v>331</v>
      </c>
      <c r="R28" s="641">
        <v>270962.65600000002</v>
      </c>
      <c r="S28" s="641">
        <v>74659.149000000005</v>
      </c>
      <c r="T28" s="990">
        <v>3.629329554774325</v>
      </c>
    </row>
    <row r="29" spans="2:20"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Q29" s="127"/>
      <c r="R29" s="127"/>
      <c r="S29" s="127"/>
      <c r="T29" s="127"/>
    </row>
    <row r="30" spans="2:20"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Q30" s="127"/>
      <c r="R30" s="127"/>
      <c r="S30" s="127"/>
      <c r="T30" s="127"/>
    </row>
    <row r="31" spans="2:20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 s="127"/>
      <c r="R36" s="127"/>
      <c r="S36" s="127"/>
      <c r="T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5"/>
  <sheetViews>
    <sheetView zoomScaleNormal="100" workbookViewId="0">
      <selection activeCell="Q36" sqref="Q36"/>
    </sheetView>
  </sheetViews>
  <sheetFormatPr defaultRowHeight="12.75"/>
  <cols>
    <col min="1" max="1" width="4" style="713" customWidth="1"/>
    <col min="2" max="2" width="16.85546875" style="713" customWidth="1"/>
    <col min="3" max="3" width="12.28515625" style="713" bestFit="1" customWidth="1"/>
    <col min="4" max="4" width="10.140625" style="713" customWidth="1"/>
    <col min="5" max="5" width="9.140625" style="713"/>
    <col min="6" max="6" width="6" style="713" customWidth="1"/>
    <col min="7" max="7" width="13.28515625" style="713" customWidth="1"/>
    <col min="8" max="8" width="11.28515625" style="713" customWidth="1"/>
    <col min="9" max="9" width="10.42578125" style="713" customWidth="1"/>
    <col min="10" max="10" width="9.140625" style="713"/>
    <col min="11" max="11" width="3.5703125" style="713" customWidth="1"/>
    <col min="12" max="12" width="18" style="713" customWidth="1"/>
    <col min="13" max="13" width="11.7109375" style="713" customWidth="1"/>
    <col min="14" max="14" width="12.28515625" style="713" customWidth="1"/>
    <col min="15" max="15" width="10.42578125" style="713" customWidth="1"/>
    <col min="16" max="16" width="3.85546875" style="713" customWidth="1"/>
    <col min="17" max="17" width="31.85546875" style="713" customWidth="1"/>
    <col min="18" max="18" width="11.28515625" style="713" customWidth="1"/>
    <col min="19" max="19" width="10.28515625" style="713" customWidth="1"/>
    <col min="20" max="20" width="10" style="713" customWidth="1"/>
    <col min="21" max="256" width="9.140625" style="713"/>
    <col min="257" max="257" width="4" style="713" customWidth="1"/>
    <col min="258" max="258" width="15.140625" style="713" customWidth="1"/>
    <col min="259" max="259" width="13.85546875" style="713" customWidth="1"/>
    <col min="260" max="260" width="10.140625" style="713" customWidth="1"/>
    <col min="261" max="261" width="9.140625" style="713"/>
    <col min="262" max="262" width="3.42578125" style="713" customWidth="1"/>
    <col min="263" max="263" width="19.5703125" style="713" customWidth="1"/>
    <col min="264" max="264" width="12.28515625" style="713" customWidth="1"/>
    <col min="265" max="265" width="10.42578125" style="713" customWidth="1"/>
    <col min="266" max="266" width="9.140625" style="713"/>
    <col min="267" max="267" width="3.5703125" style="713" customWidth="1"/>
    <col min="268" max="268" width="16.42578125" style="713" customWidth="1"/>
    <col min="269" max="269" width="11.7109375" style="713" customWidth="1"/>
    <col min="270" max="270" width="10.140625" style="713" customWidth="1"/>
    <col min="271" max="271" width="15.85546875" style="713" customWidth="1"/>
    <col min="272" max="272" width="3.85546875" style="713" customWidth="1"/>
    <col min="273" max="273" width="16.42578125" style="713" customWidth="1"/>
    <col min="274" max="274" width="11.28515625" style="713" customWidth="1"/>
    <col min="275" max="275" width="10.28515625" style="713" customWidth="1"/>
    <col min="276" max="276" width="10" style="713" customWidth="1"/>
    <col min="277" max="512" width="9.140625" style="713"/>
    <col min="513" max="513" width="4" style="713" customWidth="1"/>
    <col min="514" max="514" width="15.140625" style="713" customWidth="1"/>
    <col min="515" max="515" width="13.85546875" style="713" customWidth="1"/>
    <col min="516" max="516" width="10.140625" style="713" customWidth="1"/>
    <col min="517" max="517" width="9.140625" style="713"/>
    <col min="518" max="518" width="3.42578125" style="713" customWidth="1"/>
    <col min="519" max="519" width="19.5703125" style="713" customWidth="1"/>
    <col min="520" max="520" width="12.28515625" style="713" customWidth="1"/>
    <col min="521" max="521" width="10.42578125" style="713" customWidth="1"/>
    <col min="522" max="522" width="9.140625" style="713"/>
    <col min="523" max="523" width="3.5703125" style="713" customWidth="1"/>
    <col min="524" max="524" width="16.42578125" style="713" customWidth="1"/>
    <col min="525" max="525" width="11.7109375" style="713" customWidth="1"/>
    <col min="526" max="526" width="10.140625" style="713" customWidth="1"/>
    <col min="527" max="527" width="15.85546875" style="713" customWidth="1"/>
    <col min="528" max="528" width="3.85546875" style="713" customWidth="1"/>
    <col min="529" max="529" width="16.42578125" style="713" customWidth="1"/>
    <col min="530" max="530" width="11.28515625" style="713" customWidth="1"/>
    <col min="531" max="531" width="10.28515625" style="713" customWidth="1"/>
    <col min="532" max="532" width="10" style="713" customWidth="1"/>
    <col min="533" max="768" width="9.140625" style="713"/>
    <col min="769" max="769" width="4" style="713" customWidth="1"/>
    <col min="770" max="770" width="15.140625" style="713" customWidth="1"/>
    <col min="771" max="771" width="13.85546875" style="713" customWidth="1"/>
    <col min="772" max="772" width="10.140625" style="713" customWidth="1"/>
    <col min="773" max="773" width="9.140625" style="713"/>
    <col min="774" max="774" width="3.42578125" style="713" customWidth="1"/>
    <col min="775" max="775" width="19.5703125" style="713" customWidth="1"/>
    <col min="776" max="776" width="12.28515625" style="713" customWidth="1"/>
    <col min="777" max="777" width="10.42578125" style="713" customWidth="1"/>
    <col min="778" max="778" width="9.140625" style="713"/>
    <col min="779" max="779" width="3.5703125" style="713" customWidth="1"/>
    <col min="780" max="780" width="16.42578125" style="713" customWidth="1"/>
    <col min="781" max="781" width="11.7109375" style="713" customWidth="1"/>
    <col min="782" max="782" width="10.140625" style="713" customWidth="1"/>
    <col min="783" max="783" width="15.85546875" style="713" customWidth="1"/>
    <col min="784" max="784" width="3.85546875" style="713" customWidth="1"/>
    <col min="785" max="785" width="16.42578125" style="713" customWidth="1"/>
    <col min="786" max="786" width="11.28515625" style="713" customWidth="1"/>
    <col min="787" max="787" width="10.28515625" style="713" customWidth="1"/>
    <col min="788" max="788" width="10" style="713" customWidth="1"/>
    <col min="789" max="1024" width="9.140625" style="713"/>
    <col min="1025" max="1025" width="4" style="713" customWidth="1"/>
    <col min="1026" max="1026" width="15.140625" style="713" customWidth="1"/>
    <col min="1027" max="1027" width="13.85546875" style="713" customWidth="1"/>
    <col min="1028" max="1028" width="10.140625" style="713" customWidth="1"/>
    <col min="1029" max="1029" width="9.140625" style="713"/>
    <col min="1030" max="1030" width="3.42578125" style="713" customWidth="1"/>
    <col min="1031" max="1031" width="19.5703125" style="713" customWidth="1"/>
    <col min="1032" max="1032" width="12.28515625" style="713" customWidth="1"/>
    <col min="1033" max="1033" width="10.42578125" style="713" customWidth="1"/>
    <col min="1034" max="1034" width="9.140625" style="713"/>
    <col min="1035" max="1035" width="3.5703125" style="713" customWidth="1"/>
    <col min="1036" max="1036" width="16.42578125" style="713" customWidth="1"/>
    <col min="1037" max="1037" width="11.7109375" style="713" customWidth="1"/>
    <col min="1038" max="1038" width="10.140625" style="713" customWidth="1"/>
    <col min="1039" max="1039" width="15.85546875" style="713" customWidth="1"/>
    <col min="1040" max="1040" width="3.85546875" style="713" customWidth="1"/>
    <col min="1041" max="1041" width="16.42578125" style="713" customWidth="1"/>
    <col min="1042" max="1042" width="11.28515625" style="713" customWidth="1"/>
    <col min="1043" max="1043" width="10.28515625" style="713" customWidth="1"/>
    <col min="1044" max="1044" width="10" style="713" customWidth="1"/>
    <col min="1045" max="1280" width="9.140625" style="713"/>
    <col min="1281" max="1281" width="4" style="713" customWidth="1"/>
    <col min="1282" max="1282" width="15.140625" style="713" customWidth="1"/>
    <col min="1283" max="1283" width="13.85546875" style="713" customWidth="1"/>
    <col min="1284" max="1284" width="10.140625" style="713" customWidth="1"/>
    <col min="1285" max="1285" width="9.140625" style="713"/>
    <col min="1286" max="1286" width="3.42578125" style="713" customWidth="1"/>
    <col min="1287" max="1287" width="19.5703125" style="713" customWidth="1"/>
    <col min="1288" max="1288" width="12.28515625" style="713" customWidth="1"/>
    <col min="1289" max="1289" width="10.42578125" style="713" customWidth="1"/>
    <col min="1290" max="1290" width="9.140625" style="713"/>
    <col min="1291" max="1291" width="3.5703125" style="713" customWidth="1"/>
    <col min="1292" max="1292" width="16.42578125" style="713" customWidth="1"/>
    <col min="1293" max="1293" width="11.7109375" style="713" customWidth="1"/>
    <col min="1294" max="1294" width="10.140625" style="713" customWidth="1"/>
    <col min="1295" max="1295" width="15.85546875" style="713" customWidth="1"/>
    <col min="1296" max="1296" width="3.85546875" style="713" customWidth="1"/>
    <col min="1297" max="1297" width="16.42578125" style="713" customWidth="1"/>
    <col min="1298" max="1298" width="11.28515625" style="713" customWidth="1"/>
    <col min="1299" max="1299" width="10.28515625" style="713" customWidth="1"/>
    <col min="1300" max="1300" width="10" style="713" customWidth="1"/>
    <col min="1301" max="1536" width="9.140625" style="713"/>
    <col min="1537" max="1537" width="4" style="713" customWidth="1"/>
    <col min="1538" max="1538" width="15.140625" style="713" customWidth="1"/>
    <col min="1539" max="1539" width="13.85546875" style="713" customWidth="1"/>
    <col min="1540" max="1540" width="10.140625" style="713" customWidth="1"/>
    <col min="1541" max="1541" width="9.140625" style="713"/>
    <col min="1542" max="1542" width="3.42578125" style="713" customWidth="1"/>
    <col min="1543" max="1543" width="19.5703125" style="713" customWidth="1"/>
    <col min="1544" max="1544" width="12.28515625" style="713" customWidth="1"/>
    <col min="1545" max="1545" width="10.42578125" style="713" customWidth="1"/>
    <col min="1546" max="1546" width="9.140625" style="713"/>
    <col min="1547" max="1547" width="3.5703125" style="713" customWidth="1"/>
    <col min="1548" max="1548" width="16.42578125" style="713" customWidth="1"/>
    <col min="1549" max="1549" width="11.7109375" style="713" customWidth="1"/>
    <col min="1550" max="1550" width="10.140625" style="713" customWidth="1"/>
    <col min="1551" max="1551" width="15.85546875" style="713" customWidth="1"/>
    <col min="1552" max="1552" width="3.85546875" style="713" customWidth="1"/>
    <col min="1553" max="1553" width="16.42578125" style="713" customWidth="1"/>
    <col min="1554" max="1554" width="11.28515625" style="713" customWidth="1"/>
    <col min="1555" max="1555" width="10.28515625" style="713" customWidth="1"/>
    <col min="1556" max="1556" width="10" style="713" customWidth="1"/>
    <col min="1557" max="1792" width="9.140625" style="713"/>
    <col min="1793" max="1793" width="4" style="713" customWidth="1"/>
    <col min="1794" max="1794" width="15.140625" style="713" customWidth="1"/>
    <col min="1795" max="1795" width="13.85546875" style="713" customWidth="1"/>
    <col min="1796" max="1796" width="10.140625" style="713" customWidth="1"/>
    <col min="1797" max="1797" width="9.140625" style="713"/>
    <col min="1798" max="1798" width="3.42578125" style="713" customWidth="1"/>
    <col min="1799" max="1799" width="19.5703125" style="713" customWidth="1"/>
    <col min="1800" max="1800" width="12.28515625" style="713" customWidth="1"/>
    <col min="1801" max="1801" width="10.42578125" style="713" customWidth="1"/>
    <col min="1802" max="1802" width="9.140625" style="713"/>
    <col min="1803" max="1803" width="3.5703125" style="713" customWidth="1"/>
    <col min="1804" max="1804" width="16.42578125" style="713" customWidth="1"/>
    <col min="1805" max="1805" width="11.7109375" style="713" customWidth="1"/>
    <col min="1806" max="1806" width="10.140625" style="713" customWidth="1"/>
    <col min="1807" max="1807" width="15.85546875" style="713" customWidth="1"/>
    <col min="1808" max="1808" width="3.85546875" style="713" customWidth="1"/>
    <col min="1809" max="1809" width="16.42578125" style="713" customWidth="1"/>
    <col min="1810" max="1810" width="11.28515625" style="713" customWidth="1"/>
    <col min="1811" max="1811" width="10.28515625" style="713" customWidth="1"/>
    <col min="1812" max="1812" width="10" style="713" customWidth="1"/>
    <col min="1813" max="2048" width="9.140625" style="713"/>
    <col min="2049" max="2049" width="4" style="713" customWidth="1"/>
    <col min="2050" max="2050" width="15.140625" style="713" customWidth="1"/>
    <col min="2051" max="2051" width="13.85546875" style="713" customWidth="1"/>
    <col min="2052" max="2052" width="10.140625" style="713" customWidth="1"/>
    <col min="2053" max="2053" width="9.140625" style="713"/>
    <col min="2054" max="2054" width="3.42578125" style="713" customWidth="1"/>
    <col min="2055" max="2055" width="19.5703125" style="713" customWidth="1"/>
    <col min="2056" max="2056" width="12.28515625" style="713" customWidth="1"/>
    <col min="2057" max="2057" width="10.42578125" style="713" customWidth="1"/>
    <col min="2058" max="2058" width="9.140625" style="713"/>
    <col min="2059" max="2059" width="3.5703125" style="713" customWidth="1"/>
    <col min="2060" max="2060" width="16.42578125" style="713" customWidth="1"/>
    <col min="2061" max="2061" width="11.7109375" style="713" customWidth="1"/>
    <col min="2062" max="2062" width="10.140625" style="713" customWidth="1"/>
    <col min="2063" max="2063" width="15.85546875" style="713" customWidth="1"/>
    <col min="2064" max="2064" width="3.85546875" style="713" customWidth="1"/>
    <col min="2065" max="2065" width="16.42578125" style="713" customWidth="1"/>
    <col min="2066" max="2066" width="11.28515625" style="713" customWidth="1"/>
    <col min="2067" max="2067" width="10.28515625" style="713" customWidth="1"/>
    <col min="2068" max="2068" width="10" style="713" customWidth="1"/>
    <col min="2069" max="2304" width="9.140625" style="713"/>
    <col min="2305" max="2305" width="4" style="713" customWidth="1"/>
    <col min="2306" max="2306" width="15.140625" style="713" customWidth="1"/>
    <col min="2307" max="2307" width="13.85546875" style="713" customWidth="1"/>
    <col min="2308" max="2308" width="10.140625" style="713" customWidth="1"/>
    <col min="2309" max="2309" width="9.140625" style="713"/>
    <col min="2310" max="2310" width="3.42578125" style="713" customWidth="1"/>
    <col min="2311" max="2311" width="19.5703125" style="713" customWidth="1"/>
    <col min="2312" max="2312" width="12.28515625" style="713" customWidth="1"/>
    <col min="2313" max="2313" width="10.42578125" style="713" customWidth="1"/>
    <col min="2314" max="2314" width="9.140625" style="713"/>
    <col min="2315" max="2315" width="3.5703125" style="713" customWidth="1"/>
    <col min="2316" max="2316" width="16.42578125" style="713" customWidth="1"/>
    <col min="2317" max="2317" width="11.7109375" style="713" customWidth="1"/>
    <col min="2318" max="2318" width="10.140625" style="713" customWidth="1"/>
    <col min="2319" max="2319" width="15.85546875" style="713" customWidth="1"/>
    <col min="2320" max="2320" width="3.85546875" style="713" customWidth="1"/>
    <col min="2321" max="2321" width="16.42578125" style="713" customWidth="1"/>
    <col min="2322" max="2322" width="11.28515625" style="713" customWidth="1"/>
    <col min="2323" max="2323" width="10.28515625" style="713" customWidth="1"/>
    <col min="2324" max="2324" width="10" style="713" customWidth="1"/>
    <col min="2325" max="2560" width="9.140625" style="713"/>
    <col min="2561" max="2561" width="4" style="713" customWidth="1"/>
    <col min="2562" max="2562" width="15.140625" style="713" customWidth="1"/>
    <col min="2563" max="2563" width="13.85546875" style="713" customWidth="1"/>
    <col min="2564" max="2564" width="10.140625" style="713" customWidth="1"/>
    <col min="2565" max="2565" width="9.140625" style="713"/>
    <col min="2566" max="2566" width="3.42578125" style="713" customWidth="1"/>
    <col min="2567" max="2567" width="19.5703125" style="713" customWidth="1"/>
    <col min="2568" max="2568" width="12.28515625" style="713" customWidth="1"/>
    <col min="2569" max="2569" width="10.42578125" style="713" customWidth="1"/>
    <col min="2570" max="2570" width="9.140625" style="713"/>
    <col min="2571" max="2571" width="3.5703125" style="713" customWidth="1"/>
    <col min="2572" max="2572" width="16.42578125" style="713" customWidth="1"/>
    <col min="2573" max="2573" width="11.7109375" style="713" customWidth="1"/>
    <col min="2574" max="2574" width="10.140625" style="713" customWidth="1"/>
    <col min="2575" max="2575" width="15.85546875" style="713" customWidth="1"/>
    <col min="2576" max="2576" width="3.85546875" style="713" customWidth="1"/>
    <col min="2577" max="2577" width="16.42578125" style="713" customWidth="1"/>
    <col min="2578" max="2578" width="11.28515625" style="713" customWidth="1"/>
    <col min="2579" max="2579" width="10.28515625" style="713" customWidth="1"/>
    <col min="2580" max="2580" width="10" style="713" customWidth="1"/>
    <col min="2581" max="2816" width="9.140625" style="713"/>
    <col min="2817" max="2817" width="4" style="713" customWidth="1"/>
    <col min="2818" max="2818" width="15.140625" style="713" customWidth="1"/>
    <col min="2819" max="2819" width="13.85546875" style="713" customWidth="1"/>
    <col min="2820" max="2820" width="10.140625" style="713" customWidth="1"/>
    <col min="2821" max="2821" width="9.140625" style="713"/>
    <col min="2822" max="2822" width="3.42578125" style="713" customWidth="1"/>
    <col min="2823" max="2823" width="19.5703125" style="713" customWidth="1"/>
    <col min="2824" max="2824" width="12.28515625" style="713" customWidth="1"/>
    <col min="2825" max="2825" width="10.42578125" style="713" customWidth="1"/>
    <col min="2826" max="2826" width="9.140625" style="713"/>
    <col min="2827" max="2827" width="3.5703125" style="713" customWidth="1"/>
    <col min="2828" max="2828" width="16.42578125" style="713" customWidth="1"/>
    <col min="2829" max="2829" width="11.7109375" style="713" customWidth="1"/>
    <col min="2830" max="2830" width="10.140625" style="713" customWidth="1"/>
    <col min="2831" max="2831" width="15.85546875" style="713" customWidth="1"/>
    <col min="2832" max="2832" width="3.85546875" style="713" customWidth="1"/>
    <col min="2833" max="2833" width="16.42578125" style="713" customWidth="1"/>
    <col min="2834" max="2834" width="11.28515625" style="713" customWidth="1"/>
    <col min="2835" max="2835" width="10.28515625" style="713" customWidth="1"/>
    <col min="2836" max="2836" width="10" style="713" customWidth="1"/>
    <col min="2837" max="3072" width="9.140625" style="713"/>
    <col min="3073" max="3073" width="4" style="713" customWidth="1"/>
    <col min="3074" max="3074" width="15.140625" style="713" customWidth="1"/>
    <col min="3075" max="3075" width="13.85546875" style="713" customWidth="1"/>
    <col min="3076" max="3076" width="10.140625" style="713" customWidth="1"/>
    <col min="3077" max="3077" width="9.140625" style="713"/>
    <col min="3078" max="3078" width="3.42578125" style="713" customWidth="1"/>
    <col min="3079" max="3079" width="19.5703125" style="713" customWidth="1"/>
    <col min="3080" max="3080" width="12.28515625" style="713" customWidth="1"/>
    <col min="3081" max="3081" width="10.42578125" style="713" customWidth="1"/>
    <col min="3082" max="3082" width="9.140625" style="713"/>
    <col min="3083" max="3083" width="3.5703125" style="713" customWidth="1"/>
    <col min="3084" max="3084" width="16.42578125" style="713" customWidth="1"/>
    <col min="3085" max="3085" width="11.7109375" style="713" customWidth="1"/>
    <col min="3086" max="3086" width="10.140625" style="713" customWidth="1"/>
    <col min="3087" max="3087" width="15.85546875" style="713" customWidth="1"/>
    <col min="3088" max="3088" width="3.85546875" style="713" customWidth="1"/>
    <col min="3089" max="3089" width="16.42578125" style="713" customWidth="1"/>
    <col min="3090" max="3090" width="11.28515625" style="713" customWidth="1"/>
    <col min="3091" max="3091" width="10.28515625" style="713" customWidth="1"/>
    <col min="3092" max="3092" width="10" style="713" customWidth="1"/>
    <col min="3093" max="3328" width="9.140625" style="713"/>
    <col min="3329" max="3329" width="4" style="713" customWidth="1"/>
    <col min="3330" max="3330" width="15.140625" style="713" customWidth="1"/>
    <col min="3331" max="3331" width="13.85546875" style="713" customWidth="1"/>
    <col min="3332" max="3332" width="10.140625" style="713" customWidth="1"/>
    <col min="3333" max="3333" width="9.140625" style="713"/>
    <col min="3334" max="3334" width="3.42578125" style="713" customWidth="1"/>
    <col min="3335" max="3335" width="19.5703125" style="713" customWidth="1"/>
    <col min="3336" max="3336" width="12.28515625" style="713" customWidth="1"/>
    <col min="3337" max="3337" width="10.42578125" style="713" customWidth="1"/>
    <col min="3338" max="3338" width="9.140625" style="713"/>
    <col min="3339" max="3339" width="3.5703125" style="713" customWidth="1"/>
    <col min="3340" max="3340" width="16.42578125" style="713" customWidth="1"/>
    <col min="3341" max="3341" width="11.7109375" style="713" customWidth="1"/>
    <col min="3342" max="3342" width="10.140625" style="713" customWidth="1"/>
    <col min="3343" max="3343" width="15.85546875" style="713" customWidth="1"/>
    <col min="3344" max="3344" width="3.85546875" style="713" customWidth="1"/>
    <col min="3345" max="3345" width="16.42578125" style="713" customWidth="1"/>
    <col min="3346" max="3346" width="11.28515625" style="713" customWidth="1"/>
    <col min="3347" max="3347" width="10.28515625" style="713" customWidth="1"/>
    <col min="3348" max="3348" width="10" style="713" customWidth="1"/>
    <col min="3349" max="3584" width="9.140625" style="713"/>
    <col min="3585" max="3585" width="4" style="713" customWidth="1"/>
    <col min="3586" max="3586" width="15.140625" style="713" customWidth="1"/>
    <col min="3587" max="3587" width="13.85546875" style="713" customWidth="1"/>
    <col min="3588" max="3588" width="10.140625" style="713" customWidth="1"/>
    <col min="3589" max="3589" width="9.140625" style="713"/>
    <col min="3590" max="3590" width="3.42578125" style="713" customWidth="1"/>
    <col min="3591" max="3591" width="19.5703125" style="713" customWidth="1"/>
    <col min="3592" max="3592" width="12.28515625" style="713" customWidth="1"/>
    <col min="3593" max="3593" width="10.42578125" style="713" customWidth="1"/>
    <col min="3594" max="3594" width="9.140625" style="713"/>
    <col min="3595" max="3595" width="3.5703125" style="713" customWidth="1"/>
    <col min="3596" max="3596" width="16.42578125" style="713" customWidth="1"/>
    <col min="3597" max="3597" width="11.7109375" style="713" customWidth="1"/>
    <col min="3598" max="3598" width="10.140625" style="713" customWidth="1"/>
    <col min="3599" max="3599" width="15.85546875" style="713" customWidth="1"/>
    <col min="3600" max="3600" width="3.85546875" style="713" customWidth="1"/>
    <col min="3601" max="3601" width="16.42578125" style="713" customWidth="1"/>
    <col min="3602" max="3602" width="11.28515625" style="713" customWidth="1"/>
    <col min="3603" max="3603" width="10.28515625" style="713" customWidth="1"/>
    <col min="3604" max="3604" width="10" style="713" customWidth="1"/>
    <col min="3605" max="3840" width="9.140625" style="713"/>
    <col min="3841" max="3841" width="4" style="713" customWidth="1"/>
    <col min="3842" max="3842" width="15.140625" style="713" customWidth="1"/>
    <col min="3843" max="3843" width="13.85546875" style="713" customWidth="1"/>
    <col min="3844" max="3844" width="10.140625" style="713" customWidth="1"/>
    <col min="3845" max="3845" width="9.140625" style="713"/>
    <col min="3846" max="3846" width="3.42578125" style="713" customWidth="1"/>
    <col min="3847" max="3847" width="19.5703125" style="713" customWidth="1"/>
    <col min="3848" max="3848" width="12.28515625" style="713" customWidth="1"/>
    <col min="3849" max="3849" width="10.42578125" style="713" customWidth="1"/>
    <col min="3850" max="3850" width="9.140625" style="713"/>
    <col min="3851" max="3851" width="3.5703125" style="713" customWidth="1"/>
    <col min="3852" max="3852" width="16.42578125" style="713" customWidth="1"/>
    <col min="3853" max="3853" width="11.7109375" style="713" customWidth="1"/>
    <col min="3854" max="3854" width="10.140625" style="713" customWidth="1"/>
    <col min="3855" max="3855" width="15.85546875" style="713" customWidth="1"/>
    <col min="3856" max="3856" width="3.85546875" style="713" customWidth="1"/>
    <col min="3857" max="3857" width="16.42578125" style="713" customWidth="1"/>
    <col min="3858" max="3858" width="11.28515625" style="713" customWidth="1"/>
    <col min="3859" max="3859" width="10.28515625" style="713" customWidth="1"/>
    <col min="3860" max="3860" width="10" style="713" customWidth="1"/>
    <col min="3861" max="4096" width="9.140625" style="713"/>
    <col min="4097" max="4097" width="4" style="713" customWidth="1"/>
    <col min="4098" max="4098" width="15.140625" style="713" customWidth="1"/>
    <col min="4099" max="4099" width="13.85546875" style="713" customWidth="1"/>
    <col min="4100" max="4100" width="10.140625" style="713" customWidth="1"/>
    <col min="4101" max="4101" width="9.140625" style="713"/>
    <col min="4102" max="4102" width="3.42578125" style="713" customWidth="1"/>
    <col min="4103" max="4103" width="19.5703125" style="713" customWidth="1"/>
    <col min="4104" max="4104" width="12.28515625" style="713" customWidth="1"/>
    <col min="4105" max="4105" width="10.42578125" style="713" customWidth="1"/>
    <col min="4106" max="4106" width="9.140625" style="713"/>
    <col min="4107" max="4107" width="3.5703125" style="713" customWidth="1"/>
    <col min="4108" max="4108" width="16.42578125" style="713" customWidth="1"/>
    <col min="4109" max="4109" width="11.7109375" style="713" customWidth="1"/>
    <col min="4110" max="4110" width="10.140625" style="713" customWidth="1"/>
    <col min="4111" max="4111" width="15.85546875" style="713" customWidth="1"/>
    <col min="4112" max="4112" width="3.85546875" style="713" customWidth="1"/>
    <col min="4113" max="4113" width="16.42578125" style="713" customWidth="1"/>
    <col min="4114" max="4114" width="11.28515625" style="713" customWidth="1"/>
    <col min="4115" max="4115" width="10.28515625" style="713" customWidth="1"/>
    <col min="4116" max="4116" width="10" style="713" customWidth="1"/>
    <col min="4117" max="4352" width="9.140625" style="713"/>
    <col min="4353" max="4353" width="4" style="713" customWidth="1"/>
    <col min="4354" max="4354" width="15.140625" style="713" customWidth="1"/>
    <col min="4355" max="4355" width="13.85546875" style="713" customWidth="1"/>
    <col min="4356" max="4356" width="10.140625" style="713" customWidth="1"/>
    <col min="4357" max="4357" width="9.140625" style="713"/>
    <col min="4358" max="4358" width="3.42578125" style="713" customWidth="1"/>
    <col min="4359" max="4359" width="19.5703125" style="713" customWidth="1"/>
    <col min="4360" max="4360" width="12.28515625" style="713" customWidth="1"/>
    <col min="4361" max="4361" width="10.42578125" style="713" customWidth="1"/>
    <col min="4362" max="4362" width="9.140625" style="713"/>
    <col min="4363" max="4363" width="3.5703125" style="713" customWidth="1"/>
    <col min="4364" max="4364" width="16.42578125" style="713" customWidth="1"/>
    <col min="4365" max="4365" width="11.7109375" style="713" customWidth="1"/>
    <col min="4366" max="4366" width="10.140625" style="713" customWidth="1"/>
    <col min="4367" max="4367" width="15.85546875" style="713" customWidth="1"/>
    <col min="4368" max="4368" width="3.85546875" style="713" customWidth="1"/>
    <col min="4369" max="4369" width="16.42578125" style="713" customWidth="1"/>
    <col min="4370" max="4370" width="11.28515625" style="713" customWidth="1"/>
    <col min="4371" max="4371" width="10.28515625" style="713" customWidth="1"/>
    <col min="4372" max="4372" width="10" style="713" customWidth="1"/>
    <col min="4373" max="4608" width="9.140625" style="713"/>
    <col min="4609" max="4609" width="4" style="713" customWidth="1"/>
    <col min="4610" max="4610" width="15.140625" style="713" customWidth="1"/>
    <col min="4611" max="4611" width="13.85546875" style="713" customWidth="1"/>
    <col min="4612" max="4612" width="10.140625" style="713" customWidth="1"/>
    <col min="4613" max="4613" width="9.140625" style="713"/>
    <col min="4614" max="4614" width="3.42578125" style="713" customWidth="1"/>
    <col min="4615" max="4615" width="19.5703125" style="713" customWidth="1"/>
    <col min="4616" max="4616" width="12.28515625" style="713" customWidth="1"/>
    <col min="4617" max="4617" width="10.42578125" style="713" customWidth="1"/>
    <col min="4618" max="4618" width="9.140625" style="713"/>
    <col min="4619" max="4619" width="3.5703125" style="713" customWidth="1"/>
    <col min="4620" max="4620" width="16.42578125" style="713" customWidth="1"/>
    <col min="4621" max="4621" width="11.7109375" style="713" customWidth="1"/>
    <col min="4622" max="4622" width="10.140625" style="713" customWidth="1"/>
    <col min="4623" max="4623" width="15.85546875" style="713" customWidth="1"/>
    <col min="4624" max="4624" width="3.85546875" style="713" customWidth="1"/>
    <col min="4625" max="4625" width="16.42578125" style="713" customWidth="1"/>
    <col min="4626" max="4626" width="11.28515625" style="713" customWidth="1"/>
    <col min="4627" max="4627" width="10.28515625" style="713" customWidth="1"/>
    <col min="4628" max="4628" width="10" style="713" customWidth="1"/>
    <col min="4629" max="4864" width="9.140625" style="713"/>
    <col min="4865" max="4865" width="4" style="713" customWidth="1"/>
    <col min="4866" max="4866" width="15.140625" style="713" customWidth="1"/>
    <col min="4867" max="4867" width="13.85546875" style="713" customWidth="1"/>
    <col min="4868" max="4868" width="10.140625" style="713" customWidth="1"/>
    <col min="4869" max="4869" width="9.140625" style="713"/>
    <col min="4870" max="4870" width="3.42578125" style="713" customWidth="1"/>
    <col min="4871" max="4871" width="19.5703125" style="713" customWidth="1"/>
    <col min="4872" max="4872" width="12.28515625" style="713" customWidth="1"/>
    <col min="4873" max="4873" width="10.42578125" style="713" customWidth="1"/>
    <col min="4874" max="4874" width="9.140625" style="713"/>
    <col min="4875" max="4875" width="3.5703125" style="713" customWidth="1"/>
    <col min="4876" max="4876" width="16.42578125" style="713" customWidth="1"/>
    <col min="4877" max="4877" width="11.7109375" style="713" customWidth="1"/>
    <col min="4878" max="4878" width="10.140625" style="713" customWidth="1"/>
    <col min="4879" max="4879" width="15.85546875" style="713" customWidth="1"/>
    <col min="4880" max="4880" width="3.85546875" style="713" customWidth="1"/>
    <col min="4881" max="4881" width="16.42578125" style="713" customWidth="1"/>
    <col min="4882" max="4882" width="11.28515625" style="713" customWidth="1"/>
    <col min="4883" max="4883" width="10.28515625" style="713" customWidth="1"/>
    <col min="4884" max="4884" width="10" style="713" customWidth="1"/>
    <col min="4885" max="5120" width="9.140625" style="713"/>
    <col min="5121" max="5121" width="4" style="713" customWidth="1"/>
    <col min="5122" max="5122" width="15.140625" style="713" customWidth="1"/>
    <col min="5123" max="5123" width="13.85546875" style="713" customWidth="1"/>
    <col min="5124" max="5124" width="10.140625" style="713" customWidth="1"/>
    <col min="5125" max="5125" width="9.140625" style="713"/>
    <col min="5126" max="5126" width="3.42578125" style="713" customWidth="1"/>
    <col min="5127" max="5127" width="19.5703125" style="713" customWidth="1"/>
    <col min="5128" max="5128" width="12.28515625" style="713" customWidth="1"/>
    <col min="5129" max="5129" width="10.42578125" style="713" customWidth="1"/>
    <col min="5130" max="5130" width="9.140625" style="713"/>
    <col min="5131" max="5131" width="3.5703125" style="713" customWidth="1"/>
    <col min="5132" max="5132" width="16.42578125" style="713" customWidth="1"/>
    <col min="5133" max="5133" width="11.7109375" style="713" customWidth="1"/>
    <col min="5134" max="5134" width="10.140625" style="713" customWidth="1"/>
    <col min="5135" max="5135" width="15.85546875" style="713" customWidth="1"/>
    <col min="5136" max="5136" width="3.85546875" style="713" customWidth="1"/>
    <col min="5137" max="5137" width="16.42578125" style="713" customWidth="1"/>
    <col min="5138" max="5138" width="11.28515625" style="713" customWidth="1"/>
    <col min="5139" max="5139" width="10.28515625" style="713" customWidth="1"/>
    <col min="5140" max="5140" width="10" style="713" customWidth="1"/>
    <col min="5141" max="5376" width="9.140625" style="713"/>
    <col min="5377" max="5377" width="4" style="713" customWidth="1"/>
    <col min="5378" max="5378" width="15.140625" style="713" customWidth="1"/>
    <col min="5379" max="5379" width="13.85546875" style="713" customWidth="1"/>
    <col min="5380" max="5380" width="10.140625" style="713" customWidth="1"/>
    <col min="5381" max="5381" width="9.140625" style="713"/>
    <col min="5382" max="5382" width="3.42578125" style="713" customWidth="1"/>
    <col min="5383" max="5383" width="19.5703125" style="713" customWidth="1"/>
    <col min="5384" max="5384" width="12.28515625" style="713" customWidth="1"/>
    <col min="5385" max="5385" width="10.42578125" style="713" customWidth="1"/>
    <col min="5386" max="5386" width="9.140625" style="713"/>
    <col min="5387" max="5387" width="3.5703125" style="713" customWidth="1"/>
    <col min="5388" max="5388" width="16.42578125" style="713" customWidth="1"/>
    <col min="5389" max="5389" width="11.7109375" style="713" customWidth="1"/>
    <col min="5390" max="5390" width="10.140625" style="713" customWidth="1"/>
    <col min="5391" max="5391" width="15.85546875" style="713" customWidth="1"/>
    <col min="5392" max="5392" width="3.85546875" style="713" customWidth="1"/>
    <col min="5393" max="5393" width="16.42578125" style="713" customWidth="1"/>
    <col min="5394" max="5394" width="11.28515625" style="713" customWidth="1"/>
    <col min="5395" max="5395" width="10.28515625" style="713" customWidth="1"/>
    <col min="5396" max="5396" width="10" style="713" customWidth="1"/>
    <col min="5397" max="5632" width="9.140625" style="713"/>
    <col min="5633" max="5633" width="4" style="713" customWidth="1"/>
    <col min="5634" max="5634" width="15.140625" style="713" customWidth="1"/>
    <col min="5635" max="5635" width="13.85546875" style="713" customWidth="1"/>
    <col min="5636" max="5636" width="10.140625" style="713" customWidth="1"/>
    <col min="5637" max="5637" width="9.140625" style="713"/>
    <col min="5638" max="5638" width="3.42578125" style="713" customWidth="1"/>
    <col min="5639" max="5639" width="19.5703125" style="713" customWidth="1"/>
    <col min="5640" max="5640" width="12.28515625" style="713" customWidth="1"/>
    <col min="5641" max="5641" width="10.42578125" style="713" customWidth="1"/>
    <col min="5642" max="5642" width="9.140625" style="713"/>
    <col min="5643" max="5643" width="3.5703125" style="713" customWidth="1"/>
    <col min="5644" max="5644" width="16.42578125" style="713" customWidth="1"/>
    <col min="5645" max="5645" width="11.7109375" style="713" customWidth="1"/>
    <col min="5646" max="5646" width="10.140625" style="713" customWidth="1"/>
    <col min="5647" max="5647" width="15.85546875" style="713" customWidth="1"/>
    <col min="5648" max="5648" width="3.85546875" style="713" customWidth="1"/>
    <col min="5649" max="5649" width="16.42578125" style="713" customWidth="1"/>
    <col min="5650" max="5650" width="11.28515625" style="713" customWidth="1"/>
    <col min="5651" max="5651" width="10.28515625" style="713" customWidth="1"/>
    <col min="5652" max="5652" width="10" style="713" customWidth="1"/>
    <col min="5653" max="5888" width="9.140625" style="713"/>
    <col min="5889" max="5889" width="4" style="713" customWidth="1"/>
    <col min="5890" max="5890" width="15.140625" style="713" customWidth="1"/>
    <col min="5891" max="5891" width="13.85546875" style="713" customWidth="1"/>
    <col min="5892" max="5892" width="10.140625" style="713" customWidth="1"/>
    <col min="5893" max="5893" width="9.140625" style="713"/>
    <col min="5894" max="5894" width="3.42578125" style="713" customWidth="1"/>
    <col min="5895" max="5895" width="19.5703125" style="713" customWidth="1"/>
    <col min="5896" max="5896" width="12.28515625" style="713" customWidth="1"/>
    <col min="5897" max="5897" width="10.42578125" style="713" customWidth="1"/>
    <col min="5898" max="5898" width="9.140625" style="713"/>
    <col min="5899" max="5899" width="3.5703125" style="713" customWidth="1"/>
    <col min="5900" max="5900" width="16.42578125" style="713" customWidth="1"/>
    <col min="5901" max="5901" width="11.7109375" style="713" customWidth="1"/>
    <col min="5902" max="5902" width="10.140625" style="713" customWidth="1"/>
    <col min="5903" max="5903" width="15.85546875" style="713" customWidth="1"/>
    <col min="5904" max="5904" width="3.85546875" style="713" customWidth="1"/>
    <col min="5905" max="5905" width="16.42578125" style="713" customWidth="1"/>
    <col min="5906" max="5906" width="11.28515625" style="713" customWidth="1"/>
    <col min="5907" max="5907" width="10.28515625" style="713" customWidth="1"/>
    <col min="5908" max="5908" width="10" style="713" customWidth="1"/>
    <col min="5909" max="6144" width="9.140625" style="713"/>
    <col min="6145" max="6145" width="4" style="713" customWidth="1"/>
    <col min="6146" max="6146" width="15.140625" style="713" customWidth="1"/>
    <col min="6147" max="6147" width="13.85546875" style="713" customWidth="1"/>
    <col min="6148" max="6148" width="10.140625" style="713" customWidth="1"/>
    <col min="6149" max="6149" width="9.140625" style="713"/>
    <col min="6150" max="6150" width="3.42578125" style="713" customWidth="1"/>
    <col min="6151" max="6151" width="19.5703125" style="713" customWidth="1"/>
    <col min="6152" max="6152" width="12.28515625" style="713" customWidth="1"/>
    <col min="6153" max="6153" width="10.42578125" style="713" customWidth="1"/>
    <col min="6154" max="6154" width="9.140625" style="713"/>
    <col min="6155" max="6155" width="3.5703125" style="713" customWidth="1"/>
    <col min="6156" max="6156" width="16.42578125" style="713" customWidth="1"/>
    <col min="6157" max="6157" width="11.7109375" style="713" customWidth="1"/>
    <col min="6158" max="6158" width="10.140625" style="713" customWidth="1"/>
    <col min="6159" max="6159" width="15.85546875" style="713" customWidth="1"/>
    <col min="6160" max="6160" width="3.85546875" style="713" customWidth="1"/>
    <col min="6161" max="6161" width="16.42578125" style="713" customWidth="1"/>
    <col min="6162" max="6162" width="11.28515625" style="713" customWidth="1"/>
    <col min="6163" max="6163" width="10.28515625" style="713" customWidth="1"/>
    <col min="6164" max="6164" width="10" style="713" customWidth="1"/>
    <col min="6165" max="6400" width="9.140625" style="713"/>
    <col min="6401" max="6401" width="4" style="713" customWidth="1"/>
    <col min="6402" max="6402" width="15.140625" style="713" customWidth="1"/>
    <col min="6403" max="6403" width="13.85546875" style="713" customWidth="1"/>
    <col min="6404" max="6404" width="10.140625" style="713" customWidth="1"/>
    <col min="6405" max="6405" width="9.140625" style="713"/>
    <col min="6406" max="6406" width="3.42578125" style="713" customWidth="1"/>
    <col min="6407" max="6407" width="19.5703125" style="713" customWidth="1"/>
    <col min="6408" max="6408" width="12.28515625" style="713" customWidth="1"/>
    <col min="6409" max="6409" width="10.42578125" style="713" customWidth="1"/>
    <col min="6410" max="6410" width="9.140625" style="713"/>
    <col min="6411" max="6411" width="3.5703125" style="713" customWidth="1"/>
    <col min="6412" max="6412" width="16.42578125" style="713" customWidth="1"/>
    <col min="6413" max="6413" width="11.7109375" style="713" customWidth="1"/>
    <col min="6414" max="6414" width="10.140625" style="713" customWidth="1"/>
    <col min="6415" max="6415" width="15.85546875" style="713" customWidth="1"/>
    <col min="6416" max="6416" width="3.85546875" style="713" customWidth="1"/>
    <col min="6417" max="6417" width="16.42578125" style="713" customWidth="1"/>
    <col min="6418" max="6418" width="11.28515625" style="713" customWidth="1"/>
    <col min="6419" max="6419" width="10.28515625" style="713" customWidth="1"/>
    <col min="6420" max="6420" width="10" style="713" customWidth="1"/>
    <col min="6421" max="6656" width="9.140625" style="713"/>
    <col min="6657" max="6657" width="4" style="713" customWidth="1"/>
    <col min="6658" max="6658" width="15.140625" style="713" customWidth="1"/>
    <col min="6659" max="6659" width="13.85546875" style="713" customWidth="1"/>
    <col min="6660" max="6660" width="10.140625" style="713" customWidth="1"/>
    <col min="6661" max="6661" width="9.140625" style="713"/>
    <col min="6662" max="6662" width="3.42578125" style="713" customWidth="1"/>
    <col min="6663" max="6663" width="19.5703125" style="713" customWidth="1"/>
    <col min="6664" max="6664" width="12.28515625" style="713" customWidth="1"/>
    <col min="6665" max="6665" width="10.42578125" style="713" customWidth="1"/>
    <col min="6666" max="6666" width="9.140625" style="713"/>
    <col min="6667" max="6667" width="3.5703125" style="713" customWidth="1"/>
    <col min="6668" max="6668" width="16.42578125" style="713" customWidth="1"/>
    <col min="6669" max="6669" width="11.7109375" style="713" customWidth="1"/>
    <col min="6670" max="6670" width="10.140625" style="713" customWidth="1"/>
    <col min="6671" max="6671" width="15.85546875" style="713" customWidth="1"/>
    <col min="6672" max="6672" width="3.85546875" style="713" customWidth="1"/>
    <col min="6673" max="6673" width="16.42578125" style="713" customWidth="1"/>
    <col min="6674" max="6674" width="11.28515625" style="713" customWidth="1"/>
    <col min="6675" max="6675" width="10.28515625" style="713" customWidth="1"/>
    <col min="6676" max="6676" width="10" style="713" customWidth="1"/>
    <col min="6677" max="6912" width="9.140625" style="713"/>
    <col min="6913" max="6913" width="4" style="713" customWidth="1"/>
    <col min="6914" max="6914" width="15.140625" style="713" customWidth="1"/>
    <col min="6915" max="6915" width="13.85546875" style="713" customWidth="1"/>
    <col min="6916" max="6916" width="10.140625" style="713" customWidth="1"/>
    <col min="6917" max="6917" width="9.140625" style="713"/>
    <col min="6918" max="6918" width="3.42578125" style="713" customWidth="1"/>
    <col min="6919" max="6919" width="19.5703125" style="713" customWidth="1"/>
    <col min="6920" max="6920" width="12.28515625" style="713" customWidth="1"/>
    <col min="6921" max="6921" width="10.42578125" style="713" customWidth="1"/>
    <col min="6922" max="6922" width="9.140625" style="713"/>
    <col min="6923" max="6923" width="3.5703125" style="713" customWidth="1"/>
    <col min="6924" max="6924" width="16.42578125" style="713" customWidth="1"/>
    <col min="6925" max="6925" width="11.7109375" style="713" customWidth="1"/>
    <col min="6926" max="6926" width="10.140625" style="713" customWidth="1"/>
    <col min="6927" max="6927" width="15.85546875" style="713" customWidth="1"/>
    <col min="6928" max="6928" width="3.85546875" style="713" customWidth="1"/>
    <col min="6929" max="6929" width="16.42578125" style="713" customWidth="1"/>
    <col min="6930" max="6930" width="11.28515625" style="713" customWidth="1"/>
    <col min="6931" max="6931" width="10.28515625" style="713" customWidth="1"/>
    <col min="6932" max="6932" width="10" style="713" customWidth="1"/>
    <col min="6933" max="7168" width="9.140625" style="713"/>
    <col min="7169" max="7169" width="4" style="713" customWidth="1"/>
    <col min="7170" max="7170" width="15.140625" style="713" customWidth="1"/>
    <col min="7171" max="7171" width="13.85546875" style="713" customWidth="1"/>
    <col min="7172" max="7172" width="10.140625" style="713" customWidth="1"/>
    <col min="7173" max="7173" width="9.140625" style="713"/>
    <col min="7174" max="7174" width="3.42578125" style="713" customWidth="1"/>
    <col min="7175" max="7175" width="19.5703125" style="713" customWidth="1"/>
    <col min="7176" max="7176" width="12.28515625" style="713" customWidth="1"/>
    <col min="7177" max="7177" width="10.42578125" style="713" customWidth="1"/>
    <col min="7178" max="7178" width="9.140625" style="713"/>
    <col min="7179" max="7179" width="3.5703125" style="713" customWidth="1"/>
    <col min="7180" max="7180" width="16.42578125" style="713" customWidth="1"/>
    <col min="7181" max="7181" width="11.7109375" style="713" customWidth="1"/>
    <col min="7182" max="7182" width="10.140625" style="713" customWidth="1"/>
    <col min="7183" max="7183" width="15.85546875" style="713" customWidth="1"/>
    <col min="7184" max="7184" width="3.85546875" style="713" customWidth="1"/>
    <col min="7185" max="7185" width="16.42578125" style="713" customWidth="1"/>
    <col min="7186" max="7186" width="11.28515625" style="713" customWidth="1"/>
    <col min="7187" max="7187" width="10.28515625" style="713" customWidth="1"/>
    <col min="7188" max="7188" width="10" style="713" customWidth="1"/>
    <col min="7189" max="7424" width="9.140625" style="713"/>
    <col min="7425" max="7425" width="4" style="713" customWidth="1"/>
    <col min="7426" max="7426" width="15.140625" style="713" customWidth="1"/>
    <col min="7427" max="7427" width="13.85546875" style="713" customWidth="1"/>
    <col min="7428" max="7428" width="10.140625" style="713" customWidth="1"/>
    <col min="7429" max="7429" width="9.140625" style="713"/>
    <col min="7430" max="7430" width="3.42578125" style="713" customWidth="1"/>
    <col min="7431" max="7431" width="19.5703125" style="713" customWidth="1"/>
    <col min="7432" max="7432" width="12.28515625" style="713" customWidth="1"/>
    <col min="7433" max="7433" width="10.42578125" style="713" customWidth="1"/>
    <col min="7434" max="7434" width="9.140625" style="713"/>
    <col min="7435" max="7435" width="3.5703125" style="713" customWidth="1"/>
    <col min="7436" max="7436" width="16.42578125" style="713" customWidth="1"/>
    <col min="7437" max="7437" width="11.7109375" style="713" customWidth="1"/>
    <col min="7438" max="7438" width="10.140625" style="713" customWidth="1"/>
    <col min="7439" max="7439" width="15.85546875" style="713" customWidth="1"/>
    <col min="7440" max="7440" width="3.85546875" style="713" customWidth="1"/>
    <col min="7441" max="7441" width="16.42578125" style="713" customWidth="1"/>
    <col min="7442" max="7442" width="11.28515625" style="713" customWidth="1"/>
    <col min="7443" max="7443" width="10.28515625" style="713" customWidth="1"/>
    <col min="7444" max="7444" width="10" style="713" customWidth="1"/>
    <col min="7445" max="7680" width="9.140625" style="713"/>
    <col min="7681" max="7681" width="4" style="713" customWidth="1"/>
    <col min="7682" max="7682" width="15.140625" style="713" customWidth="1"/>
    <col min="7683" max="7683" width="13.85546875" style="713" customWidth="1"/>
    <col min="7684" max="7684" width="10.140625" style="713" customWidth="1"/>
    <col min="7685" max="7685" width="9.140625" style="713"/>
    <col min="7686" max="7686" width="3.42578125" style="713" customWidth="1"/>
    <col min="7687" max="7687" width="19.5703125" style="713" customWidth="1"/>
    <col min="7688" max="7688" width="12.28515625" style="713" customWidth="1"/>
    <col min="7689" max="7689" width="10.42578125" style="713" customWidth="1"/>
    <col min="7690" max="7690" width="9.140625" style="713"/>
    <col min="7691" max="7691" width="3.5703125" style="713" customWidth="1"/>
    <col min="7692" max="7692" width="16.42578125" style="713" customWidth="1"/>
    <col min="7693" max="7693" width="11.7109375" style="713" customWidth="1"/>
    <col min="7694" max="7694" width="10.140625" style="713" customWidth="1"/>
    <col min="7695" max="7695" width="15.85546875" style="713" customWidth="1"/>
    <col min="7696" max="7696" width="3.85546875" style="713" customWidth="1"/>
    <col min="7697" max="7697" width="16.42578125" style="713" customWidth="1"/>
    <col min="7698" max="7698" width="11.28515625" style="713" customWidth="1"/>
    <col min="7699" max="7699" width="10.28515625" style="713" customWidth="1"/>
    <col min="7700" max="7700" width="10" style="713" customWidth="1"/>
    <col min="7701" max="7936" width="9.140625" style="713"/>
    <col min="7937" max="7937" width="4" style="713" customWidth="1"/>
    <col min="7938" max="7938" width="15.140625" style="713" customWidth="1"/>
    <col min="7939" max="7939" width="13.85546875" style="713" customWidth="1"/>
    <col min="7940" max="7940" width="10.140625" style="713" customWidth="1"/>
    <col min="7941" max="7941" width="9.140625" style="713"/>
    <col min="7942" max="7942" width="3.42578125" style="713" customWidth="1"/>
    <col min="7943" max="7943" width="19.5703125" style="713" customWidth="1"/>
    <col min="7944" max="7944" width="12.28515625" style="713" customWidth="1"/>
    <col min="7945" max="7945" width="10.42578125" style="713" customWidth="1"/>
    <col min="7946" max="7946" width="9.140625" style="713"/>
    <col min="7947" max="7947" width="3.5703125" style="713" customWidth="1"/>
    <col min="7948" max="7948" width="16.42578125" style="713" customWidth="1"/>
    <col min="7949" max="7949" width="11.7109375" style="713" customWidth="1"/>
    <col min="7950" max="7950" width="10.140625" style="713" customWidth="1"/>
    <col min="7951" max="7951" width="15.85546875" style="713" customWidth="1"/>
    <col min="7952" max="7952" width="3.85546875" style="713" customWidth="1"/>
    <col min="7953" max="7953" width="16.42578125" style="713" customWidth="1"/>
    <col min="7954" max="7954" width="11.28515625" style="713" customWidth="1"/>
    <col min="7955" max="7955" width="10.28515625" style="713" customWidth="1"/>
    <col min="7956" max="7956" width="10" style="713" customWidth="1"/>
    <col min="7957" max="8192" width="9.140625" style="713"/>
    <col min="8193" max="8193" width="4" style="713" customWidth="1"/>
    <col min="8194" max="8194" width="15.140625" style="713" customWidth="1"/>
    <col min="8195" max="8195" width="13.85546875" style="713" customWidth="1"/>
    <col min="8196" max="8196" width="10.140625" style="713" customWidth="1"/>
    <col min="8197" max="8197" width="9.140625" style="713"/>
    <col min="8198" max="8198" width="3.42578125" style="713" customWidth="1"/>
    <col min="8199" max="8199" width="19.5703125" style="713" customWidth="1"/>
    <col min="8200" max="8200" width="12.28515625" style="713" customWidth="1"/>
    <col min="8201" max="8201" width="10.42578125" style="713" customWidth="1"/>
    <col min="8202" max="8202" width="9.140625" style="713"/>
    <col min="8203" max="8203" width="3.5703125" style="713" customWidth="1"/>
    <col min="8204" max="8204" width="16.42578125" style="713" customWidth="1"/>
    <col min="8205" max="8205" width="11.7109375" style="713" customWidth="1"/>
    <col min="8206" max="8206" width="10.140625" style="713" customWidth="1"/>
    <col min="8207" max="8207" width="15.85546875" style="713" customWidth="1"/>
    <col min="8208" max="8208" width="3.85546875" style="713" customWidth="1"/>
    <col min="8209" max="8209" width="16.42578125" style="713" customWidth="1"/>
    <col min="8210" max="8210" width="11.28515625" style="713" customWidth="1"/>
    <col min="8211" max="8211" width="10.28515625" style="713" customWidth="1"/>
    <col min="8212" max="8212" width="10" style="713" customWidth="1"/>
    <col min="8213" max="8448" width="9.140625" style="713"/>
    <col min="8449" max="8449" width="4" style="713" customWidth="1"/>
    <col min="8450" max="8450" width="15.140625" style="713" customWidth="1"/>
    <col min="8451" max="8451" width="13.85546875" style="713" customWidth="1"/>
    <col min="8452" max="8452" width="10.140625" style="713" customWidth="1"/>
    <col min="8453" max="8453" width="9.140625" style="713"/>
    <col min="8454" max="8454" width="3.42578125" style="713" customWidth="1"/>
    <col min="8455" max="8455" width="19.5703125" style="713" customWidth="1"/>
    <col min="8456" max="8456" width="12.28515625" style="713" customWidth="1"/>
    <col min="8457" max="8457" width="10.42578125" style="713" customWidth="1"/>
    <col min="8458" max="8458" width="9.140625" style="713"/>
    <col min="8459" max="8459" width="3.5703125" style="713" customWidth="1"/>
    <col min="8460" max="8460" width="16.42578125" style="713" customWidth="1"/>
    <col min="8461" max="8461" width="11.7109375" style="713" customWidth="1"/>
    <col min="8462" max="8462" width="10.140625" style="713" customWidth="1"/>
    <col min="8463" max="8463" width="15.85546875" style="713" customWidth="1"/>
    <col min="8464" max="8464" width="3.85546875" style="713" customWidth="1"/>
    <col min="8465" max="8465" width="16.42578125" style="713" customWidth="1"/>
    <col min="8466" max="8466" width="11.28515625" style="713" customWidth="1"/>
    <col min="8467" max="8467" width="10.28515625" style="713" customWidth="1"/>
    <col min="8468" max="8468" width="10" style="713" customWidth="1"/>
    <col min="8469" max="8704" width="9.140625" style="713"/>
    <col min="8705" max="8705" width="4" style="713" customWidth="1"/>
    <col min="8706" max="8706" width="15.140625" style="713" customWidth="1"/>
    <col min="8707" max="8707" width="13.85546875" style="713" customWidth="1"/>
    <col min="8708" max="8708" width="10.140625" style="713" customWidth="1"/>
    <col min="8709" max="8709" width="9.140625" style="713"/>
    <col min="8710" max="8710" width="3.42578125" style="713" customWidth="1"/>
    <col min="8711" max="8711" width="19.5703125" style="713" customWidth="1"/>
    <col min="8712" max="8712" width="12.28515625" style="713" customWidth="1"/>
    <col min="8713" max="8713" width="10.42578125" style="713" customWidth="1"/>
    <col min="8714" max="8714" width="9.140625" style="713"/>
    <col min="8715" max="8715" width="3.5703125" style="713" customWidth="1"/>
    <col min="8716" max="8716" width="16.42578125" style="713" customWidth="1"/>
    <col min="8717" max="8717" width="11.7109375" style="713" customWidth="1"/>
    <col min="8718" max="8718" width="10.140625" style="713" customWidth="1"/>
    <col min="8719" max="8719" width="15.85546875" style="713" customWidth="1"/>
    <col min="8720" max="8720" width="3.85546875" style="713" customWidth="1"/>
    <col min="8721" max="8721" width="16.42578125" style="713" customWidth="1"/>
    <col min="8722" max="8722" width="11.28515625" style="713" customWidth="1"/>
    <col min="8723" max="8723" width="10.28515625" style="713" customWidth="1"/>
    <col min="8724" max="8724" width="10" style="713" customWidth="1"/>
    <col min="8725" max="8960" width="9.140625" style="713"/>
    <col min="8961" max="8961" width="4" style="713" customWidth="1"/>
    <col min="8962" max="8962" width="15.140625" style="713" customWidth="1"/>
    <col min="8963" max="8963" width="13.85546875" style="713" customWidth="1"/>
    <col min="8964" max="8964" width="10.140625" style="713" customWidth="1"/>
    <col min="8965" max="8965" width="9.140625" style="713"/>
    <col min="8966" max="8966" width="3.42578125" style="713" customWidth="1"/>
    <col min="8967" max="8967" width="19.5703125" style="713" customWidth="1"/>
    <col min="8968" max="8968" width="12.28515625" style="713" customWidth="1"/>
    <col min="8969" max="8969" width="10.42578125" style="713" customWidth="1"/>
    <col min="8970" max="8970" width="9.140625" style="713"/>
    <col min="8971" max="8971" width="3.5703125" style="713" customWidth="1"/>
    <col min="8972" max="8972" width="16.42578125" style="713" customWidth="1"/>
    <col min="8973" max="8973" width="11.7109375" style="713" customWidth="1"/>
    <col min="8974" max="8974" width="10.140625" style="713" customWidth="1"/>
    <col min="8975" max="8975" width="15.85546875" style="713" customWidth="1"/>
    <col min="8976" max="8976" width="3.85546875" style="713" customWidth="1"/>
    <col min="8977" max="8977" width="16.42578125" style="713" customWidth="1"/>
    <col min="8978" max="8978" width="11.28515625" style="713" customWidth="1"/>
    <col min="8979" max="8979" width="10.28515625" style="713" customWidth="1"/>
    <col min="8980" max="8980" width="10" style="713" customWidth="1"/>
    <col min="8981" max="9216" width="9.140625" style="713"/>
    <col min="9217" max="9217" width="4" style="713" customWidth="1"/>
    <col min="9218" max="9218" width="15.140625" style="713" customWidth="1"/>
    <col min="9219" max="9219" width="13.85546875" style="713" customWidth="1"/>
    <col min="9220" max="9220" width="10.140625" style="713" customWidth="1"/>
    <col min="9221" max="9221" width="9.140625" style="713"/>
    <col min="9222" max="9222" width="3.42578125" style="713" customWidth="1"/>
    <col min="9223" max="9223" width="19.5703125" style="713" customWidth="1"/>
    <col min="9224" max="9224" width="12.28515625" style="713" customWidth="1"/>
    <col min="9225" max="9225" width="10.42578125" style="713" customWidth="1"/>
    <col min="9226" max="9226" width="9.140625" style="713"/>
    <col min="9227" max="9227" width="3.5703125" style="713" customWidth="1"/>
    <col min="9228" max="9228" width="16.42578125" style="713" customWidth="1"/>
    <col min="9229" max="9229" width="11.7109375" style="713" customWidth="1"/>
    <col min="9230" max="9230" width="10.140625" style="713" customWidth="1"/>
    <col min="9231" max="9231" width="15.85546875" style="713" customWidth="1"/>
    <col min="9232" max="9232" width="3.85546875" style="713" customWidth="1"/>
    <col min="9233" max="9233" width="16.42578125" style="713" customWidth="1"/>
    <col min="9234" max="9234" width="11.28515625" style="713" customWidth="1"/>
    <col min="9235" max="9235" width="10.28515625" style="713" customWidth="1"/>
    <col min="9236" max="9236" width="10" style="713" customWidth="1"/>
    <col min="9237" max="9472" width="9.140625" style="713"/>
    <col min="9473" max="9473" width="4" style="713" customWidth="1"/>
    <col min="9474" max="9474" width="15.140625" style="713" customWidth="1"/>
    <col min="9475" max="9475" width="13.85546875" style="713" customWidth="1"/>
    <col min="9476" max="9476" width="10.140625" style="713" customWidth="1"/>
    <col min="9477" max="9477" width="9.140625" style="713"/>
    <col min="9478" max="9478" width="3.42578125" style="713" customWidth="1"/>
    <col min="9479" max="9479" width="19.5703125" style="713" customWidth="1"/>
    <col min="9480" max="9480" width="12.28515625" style="713" customWidth="1"/>
    <col min="9481" max="9481" width="10.42578125" style="713" customWidth="1"/>
    <col min="9482" max="9482" width="9.140625" style="713"/>
    <col min="9483" max="9483" width="3.5703125" style="713" customWidth="1"/>
    <col min="9484" max="9484" width="16.42578125" style="713" customWidth="1"/>
    <col min="9485" max="9485" width="11.7109375" style="713" customWidth="1"/>
    <col min="9486" max="9486" width="10.140625" style="713" customWidth="1"/>
    <col min="9487" max="9487" width="15.85546875" style="713" customWidth="1"/>
    <col min="9488" max="9488" width="3.85546875" style="713" customWidth="1"/>
    <col min="9489" max="9489" width="16.42578125" style="713" customWidth="1"/>
    <col min="9490" max="9490" width="11.28515625" style="713" customWidth="1"/>
    <col min="9491" max="9491" width="10.28515625" style="713" customWidth="1"/>
    <col min="9492" max="9492" width="10" style="713" customWidth="1"/>
    <col min="9493" max="9728" width="9.140625" style="713"/>
    <col min="9729" max="9729" width="4" style="713" customWidth="1"/>
    <col min="9730" max="9730" width="15.140625" style="713" customWidth="1"/>
    <col min="9731" max="9731" width="13.85546875" style="713" customWidth="1"/>
    <col min="9732" max="9732" width="10.140625" style="713" customWidth="1"/>
    <col min="9733" max="9733" width="9.140625" style="713"/>
    <col min="9734" max="9734" width="3.42578125" style="713" customWidth="1"/>
    <col min="9735" max="9735" width="19.5703125" style="713" customWidth="1"/>
    <col min="9736" max="9736" width="12.28515625" style="713" customWidth="1"/>
    <col min="9737" max="9737" width="10.42578125" style="713" customWidth="1"/>
    <col min="9738" max="9738" width="9.140625" style="713"/>
    <col min="9739" max="9739" width="3.5703125" style="713" customWidth="1"/>
    <col min="9740" max="9740" width="16.42578125" style="713" customWidth="1"/>
    <col min="9741" max="9741" width="11.7109375" style="713" customWidth="1"/>
    <col min="9742" max="9742" width="10.140625" style="713" customWidth="1"/>
    <col min="9743" max="9743" width="15.85546875" style="713" customWidth="1"/>
    <col min="9744" max="9744" width="3.85546875" style="713" customWidth="1"/>
    <col min="9745" max="9745" width="16.42578125" style="713" customWidth="1"/>
    <col min="9746" max="9746" width="11.28515625" style="713" customWidth="1"/>
    <col min="9747" max="9747" width="10.28515625" style="713" customWidth="1"/>
    <col min="9748" max="9748" width="10" style="713" customWidth="1"/>
    <col min="9749" max="9984" width="9.140625" style="713"/>
    <col min="9985" max="9985" width="4" style="713" customWidth="1"/>
    <col min="9986" max="9986" width="15.140625" style="713" customWidth="1"/>
    <col min="9987" max="9987" width="13.85546875" style="713" customWidth="1"/>
    <col min="9988" max="9988" width="10.140625" style="713" customWidth="1"/>
    <col min="9989" max="9989" width="9.140625" style="713"/>
    <col min="9990" max="9990" width="3.42578125" style="713" customWidth="1"/>
    <col min="9991" max="9991" width="19.5703125" style="713" customWidth="1"/>
    <col min="9992" max="9992" width="12.28515625" style="713" customWidth="1"/>
    <col min="9993" max="9993" width="10.42578125" style="713" customWidth="1"/>
    <col min="9994" max="9994" width="9.140625" style="713"/>
    <col min="9995" max="9995" width="3.5703125" style="713" customWidth="1"/>
    <col min="9996" max="9996" width="16.42578125" style="713" customWidth="1"/>
    <col min="9997" max="9997" width="11.7109375" style="713" customWidth="1"/>
    <col min="9998" max="9998" width="10.140625" style="713" customWidth="1"/>
    <col min="9999" max="9999" width="15.85546875" style="713" customWidth="1"/>
    <col min="10000" max="10000" width="3.85546875" style="713" customWidth="1"/>
    <col min="10001" max="10001" width="16.42578125" style="713" customWidth="1"/>
    <col min="10002" max="10002" width="11.28515625" style="713" customWidth="1"/>
    <col min="10003" max="10003" width="10.28515625" style="713" customWidth="1"/>
    <col min="10004" max="10004" width="10" style="713" customWidth="1"/>
    <col min="10005" max="10240" width="9.140625" style="713"/>
    <col min="10241" max="10241" width="4" style="713" customWidth="1"/>
    <col min="10242" max="10242" width="15.140625" style="713" customWidth="1"/>
    <col min="10243" max="10243" width="13.85546875" style="713" customWidth="1"/>
    <col min="10244" max="10244" width="10.140625" style="713" customWidth="1"/>
    <col min="10245" max="10245" width="9.140625" style="713"/>
    <col min="10246" max="10246" width="3.42578125" style="713" customWidth="1"/>
    <col min="10247" max="10247" width="19.5703125" style="713" customWidth="1"/>
    <col min="10248" max="10248" width="12.28515625" style="713" customWidth="1"/>
    <col min="10249" max="10249" width="10.42578125" style="713" customWidth="1"/>
    <col min="10250" max="10250" width="9.140625" style="713"/>
    <col min="10251" max="10251" width="3.5703125" style="713" customWidth="1"/>
    <col min="10252" max="10252" width="16.42578125" style="713" customWidth="1"/>
    <col min="10253" max="10253" width="11.7109375" style="713" customWidth="1"/>
    <col min="10254" max="10254" width="10.140625" style="713" customWidth="1"/>
    <col min="10255" max="10255" width="15.85546875" style="713" customWidth="1"/>
    <col min="10256" max="10256" width="3.85546875" style="713" customWidth="1"/>
    <col min="10257" max="10257" width="16.42578125" style="713" customWidth="1"/>
    <col min="10258" max="10258" width="11.28515625" style="713" customWidth="1"/>
    <col min="10259" max="10259" width="10.28515625" style="713" customWidth="1"/>
    <col min="10260" max="10260" width="10" style="713" customWidth="1"/>
    <col min="10261" max="10496" width="9.140625" style="713"/>
    <col min="10497" max="10497" width="4" style="713" customWidth="1"/>
    <col min="10498" max="10498" width="15.140625" style="713" customWidth="1"/>
    <col min="10499" max="10499" width="13.85546875" style="713" customWidth="1"/>
    <col min="10500" max="10500" width="10.140625" style="713" customWidth="1"/>
    <col min="10501" max="10501" width="9.140625" style="713"/>
    <col min="10502" max="10502" width="3.42578125" style="713" customWidth="1"/>
    <col min="10503" max="10503" width="19.5703125" style="713" customWidth="1"/>
    <col min="10504" max="10504" width="12.28515625" style="713" customWidth="1"/>
    <col min="10505" max="10505" width="10.42578125" style="713" customWidth="1"/>
    <col min="10506" max="10506" width="9.140625" style="713"/>
    <col min="10507" max="10507" width="3.5703125" style="713" customWidth="1"/>
    <col min="10508" max="10508" width="16.42578125" style="713" customWidth="1"/>
    <col min="10509" max="10509" width="11.7109375" style="713" customWidth="1"/>
    <col min="10510" max="10510" width="10.140625" style="713" customWidth="1"/>
    <col min="10511" max="10511" width="15.85546875" style="713" customWidth="1"/>
    <col min="10512" max="10512" width="3.85546875" style="713" customWidth="1"/>
    <col min="10513" max="10513" width="16.42578125" style="713" customWidth="1"/>
    <col min="10514" max="10514" width="11.28515625" style="713" customWidth="1"/>
    <col min="10515" max="10515" width="10.28515625" style="713" customWidth="1"/>
    <col min="10516" max="10516" width="10" style="713" customWidth="1"/>
    <col min="10517" max="10752" width="9.140625" style="713"/>
    <col min="10753" max="10753" width="4" style="713" customWidth="1"/>
    <col min="10754" max="10754" width="15.140625" style="713" customWidth="1"/>
    <col min="10755" max="10755" width="13.85546875" style="713" customWidth="1"/>
    <col min="10756" max="10756" width="10.140625" style="713" customWidth="1"/>
    <col min="10757" max="10757" width="9.140625" style="713"/>
    <col min="10758" max="10758" width="3.42578125" style="713" customWidth="1"/>
    <col min="10759" max="10759" width="19.5703125" style="713" customWidth="1"/>
    <col min="10760" max="10760" width="12.28515625" style="713" customWidth="1"/>
    <col min="10761" max="10761" width="10.42578125" style="713" customWidth="1"/>
    <col min="10762" max="10762" width="9.140625" style="713"/>
    <col min="10763" max="10763" width="3.5703125" style="713" customWidth="1"/>
    <col min="10764" max="10764" width="16.42578125" style="713" customWidth="1"/>
    <col min="10765" max="10765" width="11.7109375" style="713" customWidth="1"/>
    <col min="10766" max="10766" width="10.140625" style="713" customWidth="1"/>
    <col min="10767" max="10767" width="15.85546875" style="713" customWidth="1"/>
    <col min="10768" max="10768" width="3.85546875" style="713" customWidth="1"/>
    <col min="10769" max="10769" width="16.42578125" style="713" customWidth="1"/>
    <col min="10770" max="10770" width="11.28515625" style="713" customWidth="1"/>
    <col min="10771" max="10771" width="10.28515625" style="713" customWidth="1"/>
    <col min="10772" max="10772" width="10" style="713" customWidth="1"/>
    <col min="10773" max="11008" width="9.140625" style="713"/>
    <col min="11009" max="11009" width="4" style="713" customWidth="1"/>
    <col min="11010" max="11010" width="15.140625" style="713" customWidth="1"/>
    <col min="11011" max="11011" width="13.85546875" style="713" customWidth="1"/>
    <col min="11012" max="11012" width="10.140625" style="713" customWidth="1"/>
    <col min="11013" max="11013" width="9.140625" style="713"/>
    <col min="11014" max="11014" width="3.42578125" style="713" customWidth="1"/>
    <col min="11015" max="11015" width="19.5703125" style="713" customWidth="1"/>
    <col min="11016" max="11016" width="12.28515625" style="713" customWidth="1"/>
    <col min="11017" max="11017" width="10.42578125" style="713" customWidth="1"/>
    <col min="11018" max="11018" width="9.140625" style="713"/>
    <col min="11019" max="11019" width="3.5703125" style="713" customWidth="1"/>
    <col min="11020" max="11020" width="16.42578125" style="713" customWidth="1"/>
    <col min="11021" max="11021" width="11.7109375" style="713" customWidth="1"/>
    <col min="11022" max="11022" width="10.140625" style="713" customWidth="1"/>
    <col min="11023" max="11023" width="15.85546875" style="713" customWidth="1"/>
    <col min="11024" max="11024" width="3.85546875" style="713" customWidth="1"/>
    <col min="11025" max="11025" width="16.42578125" style="713" customWidth="1"/>
    <col min="11026" max="11026" width="11.28515625" style="713" customWidth="1"/>
    <col min="11027" max="11027" width="10.28515625" style="713" customWidth="1"/>
    <col min="11028" max="11028" width="10" style="713" customWidth="1"/>
    <col min="11029" max="11264" width="9.140625" style="713"/>
    <col min="11265" max="11265" width="4" style="713" customWidth="1"/>
    <col min="11266" max="11266" width="15.140625" style="713" customWidth="1"/>
    <col min="11267" max="11267" width="13.85546875" style="713" customWidth="1"/>
    <col min="11268" max="11268" width="10.140625" style="713" customWidth="1"/>
    <col min="11269" max="11269" width="9.140625" style="713"/>
    <col min="11270" max="11270" width="3.42578125" style="713" customWidth="1"/>
    <col min="11271" max="11271" width="19.5703125" style="713" customWidth="1"/>
    <col min="11272" max="11272" width="12.28515625" style="713" customWidth="1"/>
    <col min="11273" max="11273" width="10.42578125" style="713" customWidth="1"/>
    <col min="11274" max="11274" width="9.140625" style="713"/>
    <col min="11275" max="11275" width="3.5703125" style="713" customWidth="1"/>
    <col min="11276" max="11276" width="16.42578125" style="713" customWidth="1"/>
    <col min="11277" max="11277" width="11.7109375" style="713" customWidth="1"/>
    <col min="11278" max="11278" width="10.140625" style="713" customWidth="1"/>
    <col min="11279" max="11279" width="15.85546875" style="713" customWidth="1"/>
    <col min="11280" max="11280" width="3.85546875" style="713" customWidth="1"/>
    <col min="11281" max="11281" width="16.42578125" style="713" customWidth="1"/>
    <col min="11282" max="11282" width="11.28515625" style="713" customWidth="1"/>
    <col min="11283" max="11283" width="10.28515625" style="713" customWidth="1"/>
    <col min="11284" max="11284" width="10" style="713" customWidth="1"/>
    <col min="11285" max="11520" width="9.140625" style="713"/>
    <col min="11521" max="11521" width="4" style="713" customWidth="1"/>
    <col min="11522" max="11522" width="15.140625" style="713" customWidth="1"/>
    <col min="11523" max="11523" width="13.85546875" style="713" customWidth="1"/>
    <col min="11524" max="11524" width="10.140625" style="713" customWidth="1"/>
    <col min="11525" max="11525" width="9.140625" style="713"/>
    <col min="11526" max="11526" width="3.42578125" style="713" customWidth="1"/>
    <col min="11527" max="11527" width="19.5703125" style="713" customWidth="1"/>
    <col min="11528" max="11528" width="12.28515625" style="713" customWidth="1"/>
    <col min="11529" max="11529" width="10.42578125" style="713" customWidth="1"/>
    <col min="11530" max="11530" width="9.140625" style="713"/>
    <col min="11531" max="11531" width="3.5703125" style="713" customWidth="1"/>
    <col min="11532" max="11532" width="16.42578125" style="713" customWidth="1"/>
    <col min="11533" max="11533" width="11.7109375" style="713" customWidth="1"/>
    <col min="11534" max="11534" width="10.140625" style="713" customWidth="1"/>
    <col min="11535" max="11535" width="15.85546875" style="713" customWidth="1"/>
    <col min="11536" max="11536" width="3.85546875" style="713" customWidth="1"/>
    <col min="11537" max="11537" width="16.42578125" style="713" customWidth="1"/>
    <col min="11538" max="11538" width="11.28515625" style="713" customWidth="1"/>
    <col min="11539" max="11539" width="10.28515625" style="713" customWidth="1"/>
    <col min="11540" max="11540" width="10" style="713" customWidth="1"/>
    <col min="11541" max="11776" width="9.140625" style="713"/>
    <col min="11777" max="11777" width="4" style="713" customWidth="1"/>
    <col min="11778" max="11778" width="15.140625" style="713" customWidth="1"/>
    <col min="11779" max="11779" width="13.85546875" style="713" customWidth="1"/>
    <col min="11780" max="11780" width="10.140625" style="713" customWidth="1"/>
    <col min="11781" max="11781" width="9.140625" style="713"/>
    <col min="11782" max="11782" width="3.42578125" style="713" customWidth="1"/>
    <col min="11783" max="11783" width="19.5703125" style="713" customWidth="1"/>
    <col min="11784" max="11784" width="12.28515625" style="713" customWidth="1"/>
    <col min="11785" max="11785" width="10.42578125" style="713" customWidth="1"/>
    <col min="11786" max="11786" width="9.140625" style="713"/>
    <col min="11787" max="11787" width="3.5703125" style="713" customWidth="1"/>
    <col min="11788" max="11788" width="16.42578125" style="713" customWidth="1"/>
    <col min="11789" max="11789" width="11.7109375" style="713" customWidth="1"/>
    <col min="11790" max="11790" width="10.140625" style="713" customWidth="1"/>
    <col min="11791" max="11791" width="15.85546875" style="713" customWidth="1"/>
    <col min="11792" max="11792" width="3.85546875" style="713" customWidth="1"/>
    <col min="11793" max="11793" width="16.42578125" style="713" customWidth="1"/>
    <col min="11794" max="11794" width="11.28515625" style="713" customWidth="1"/>
    <col min="11795" max="11795" width="10.28515625" style="713" customWidth="1"/>
    <col min="11796" max="11796" width="10" style="713" customWidth="1"/>
    <col min="11797" max="12032" width="9.140625" style="713"/>
    <col min="12033" max="12033" width="4" style="713" customWidth="1"/>
    <col min="12034" max="12034" width="15.140625" style="713" customWidth="1"/>
    <col min="12035" max="12035" width="13.85546875" style="713" customWidth="1"/>
    <col min="12036" max="12036" width="10.140625" style="713" customWidth="1"/>
    <col min="12037" max="12037" width="9.140625" style="713"/>
    <col min="12038" max="12038" width="3.42578125" style="713" customWidth="1"/>
    <col min="12039" max="12039" width="19.5703125" style="713" customWidth="1"/>
    <col min="12040" max="12040" width="12.28515625" style="713" customWidth="1"/>
    <col min="12041" max="12041" width="10.42578125" style="713" customWidth="1"/>
    <col min="12042" max="12042" width="9.140625" style="713"/>
    <col min="12043" max="12043" width="3.5703125" style="713" customWidth="1"/>
    <col min="12044" max="12044" width="16.42578125" style="713" customWidth="1"/>
    <col min="12045" max="12045" width="11.7109375" style="713" customWidth="1"/>
    <col min="12046" max="12046" width="10.140625" style="713" customWidth="1"/>
    <col min="12047" max="12047" width="15.85546875" style="713" customWidth="1"/>
    <col min="12048" max="12048" width="3.85546875" style="713" customWidth="1"/>
    <col min="12049" max="12049" width="16.42578125" style="713" customWidth="1"/>
    <col min="12050" max="12050" width="11.28515625" style="713" customWidth="1"/>
    <col min="12051" max="12051" width="10.28515625" style="713" customWidth="1"/>
    <col min="12052" max="12052" width="10" style="713" customWidth="1"/>
    <col min="12053" max="12288" width="9.140625" style="713"/>
    <col min="12289" max="12289" width="4" style="713" customWidth="1"/>
    <col min="12290" max="12290" width="15.140625" style="713" customWidth="1"/>
    <col min="12291" max="12291" width="13.85546875" style="713" customWidth="1"/>
    <col min="12292" max="12292" width="10.140625" style="713" customWidth="1"/>
    <col min="12293" max="12293" width="9.140625" style="713"/>
    <col min="12294" max="12294" width="3.42578125" style="713" customWidth="1"/>
    <col min="12295" max="12295" width="19.5703125" style="713" customWidth="1"/>
    <col min="12296" max="12296" width="12.28515625" style="713" customWidth="1"/>
    <col min="12297" max="12297" width="10.42578125" style="713" customWidth="1"/>
    <col min="12298" max="12298" width="9.140625" style="713"/>
    <col min="12299" max="12299" width="3.5703125" style="713" customWidth="1"/>
    <col min="12300" max="12300" width="16.42578125" style="713" customWidth="1"/>
    <col min="12301" max="12301" width="11.7109375" style="713" customWidth="1"/>
    <col min="12302" max="12302" width="10.140625" style="713" customWidth="1"/>
    <col min="12303" max="12303" width="15.85546875" style="713" customWidth="1"/>
    <col min="12304" max="12304" width="3.85546875" style="713" customWidth="1"/>
    <col min="12305" max="12305" width="16.42578125" style="713" customWidth="1"/>
    <col min="12306" max="12306" width="11.28515625" style="713" customWidth="1"/>
    <col min="12307" max="12307" width="10.28515625" style="713" customWidth="1"/>
    <col min="12308" max="12308" width="10" style="713" customWidth="1"/>
    <col min="12309" max="12544" width="9.140625" style="713"/>
    <col min="12545" max="12545" width="4" style="713" customWidth="1"/>
    <col min="12546" max="12546" width="15.140625" style="713" customWidth="1"/>
    <col min="12547" max="12547" width="13.85546875" style="713" customWidth="1"/>
    <col min="12548" max="12548" width="10.140625" style="713" customWidth="1"/>
    <col min="12549" max="12549" width="9.140625" style="713"/>
    <col min="12550" max="12550" width="3.42578125" style="713" customWidth="1"/>
    <col min="12551" max="12551" width="19.5703125" style="713" customWidth="1"/>
    <col min="12552" max="12552" width="12.28515625" style="713" customWidth="1"/>
    <col min="12553" max="12553" width="10.42578125" style="713" customWidth="1"/>
    <col min="12554" max="12554" width="9.140625" style="713"/>
    <col min="12555" max="12555" width="3.5703125" style="713" customWidth="1"/>
    <col min="12556" max="12556" width="16.42578125" style="713" customWidth="1"/>
    <col min="12557" max="12557" width="11.7109375" style="713" customWidth="1"/>
    <col min="12558" max="12558" width="10.140625" style="713" customWidth="1"/>
    <col min="12559" max="12559" width="15.85546875" style="713" customWidth="1"/>
    <col min="12560" max="12560" width="3.85546875" style="713" customWidth="1"/>
    <col min="12561" max="12561" width="16.42578125" style="713" customWidth="1"/>
    <col min="12562" max="12562" width="11.28515625" style="713" customWidth="1"/>
    <col min="12563" max="12563" width="10.28515625" style="713" customWidth="1"/>
    <col min="12564" max="12564" width="10" style="713" customWidth="1"/>
    <col min="12565" max="12800" width="9.140625" style="713"/>
    <col min="12801" max="12801" width="4" style="713" customWidth="1"/>
    <col min="12802" max="12802" width="15.140625" style="713" customWidth="1"/>
    <col min="12803" max="12803" width="13.85546875" style="713" customWidth="1"/>
    <col min="12804" max="12804" width="10.140625" style="713" customWidth="1"/>
    <col min="12805" max="12805" width="9.140625" style="713"/>
    <col min="12806" max="12806" width="3.42578125" style="713" customWidth="1"/>
    <col min="12807" max="12807" width="19.5703125" style="713" customWidth="1"/>
    <col min="12808" max="12808" width="12.28515625" style="713" customWidth="1"/>
    <col min="12809" max="12809" width="10.42578125" style="713" customWidth="1"/>
    <col min="12810" max="12810" width="9.140625" style="713"/>
    <col min="12811" max="12811" width="3.5703125" style="713" customWidth="1"/>
    <col min="12812" max="12812" width="16.42578125" style="713" customWidth="1"/>
    <col min="12813" max="12813" width="11.7109375" style="713" customWidth="1"/>
    <col min="12814" max="12814" width="10.140625" style="713" customWidth="1"/>
    <col min="12815" max="12815" width="15.85546875" style="713" customWidth="1"/>
    <col min="12816" max="12816" width="3.85546875" style="713" customWidth="1"/>
    <col min="12817" max="12817" width="16.42578125" style="713" customWidth="1"/>
    <col min="12818" max="12818" width="11.28515625" style="713" customWidth="1"/>
    <col min="12819" max="12819" width="10.28515625" style="713" customWidth="1"/>
    <col min="12820" max="12820" width="10" style="713" customWidth="1"/>
    <col min="12821" max="13056" width="9.140625" style="713"/>
    <col min="13057" max="13057" width="4" style="713" customWidth="1"/>
    <col min="13058" max="13058" width="15.140625" style="713" customWidth="1"/>
    <col min="13059" max="13059" width="13.85546875" style="713" customWidth="1"/>
    <col min="13060" max="13060" width="10.140625" style="713" customWidth="1"/>
    <col min="13061" max="13061" width="9.140625" style="713"/>
    <col min="13062" max="13062" width="3.42578125" style="713" customWidth="1"/>
    <col min="13063" max="13063" width="19.5703125" style="713" customWidth="1"/>
    <col min="13064" max="13064" width="12.28515625" style="713" customWidth="1"/>
    <col min="13065" max="13065" width="10.42578125" style="713" customWidth="1"/>
    <col min="13066" max="13066" width="9.140625" style="713"/>
    <col min="13067" max="13067" width="3.5703125" style="713" customWidth="1"/>
    <col min="13068" max="13068" width="16.42578125" style="713" customWidth="1"/>
    <col min="13069" max="13069" width="11.7109375" style="713" customWidth="1"/>
    <col min="13070" max="13070" width="10.140625" style="713" customWidth="1"/>
    <col min="13071" max="13071" width="15.85546875" style="713" customWidth="1"/>
    <col min="13072" max="13072" width="3.85546875" style="713" customWidth="1"/>
    <col min="13073" max="13073" width="16.42578125" style="713" customWidth="1"/>
    <col min="13074" max="13074" width="11.28515625" style="713" customWidth="1"/>
    <col min="13075" max="13075" width="10.28515625" style="713" customWidth="1"/>
    <col min="13076" max="13076" width="10" style="713" customWidth="1"/>
    <col min="13077" max="13312" width="9.140625" style="713"/>
    <col min="13313" max="13313" width="4" style="713" customWidth="1"/>
    <col min="13314" max="13314" width="15.140625" style="713" customWidth="1"/>
    <col min="13315" max="13315" width="13.85546875" style="713" customWidth="1"/>
    <col min="13316" max="13316" width="10.140625" style="713" customWidth="1"/>
    <col min="13317" max="13317" width="9.140625" style="713"/>
    <col min="13318" max="13318" width="3.42578125" style="713" customWidth="1"/>
    <col min="13319" max="13319" width="19.5703125" style="713" customWidth="1"/>
    <col min="13320" max="13320" width="12.28515625" style="713" customWidth="1"/>
    <col min="13321" max="13321" width="10.42578125" style="713" customWidth="1"/>
    <col min="13322" max="13322" width="9.140625" style="713"/>
    <col min="13323" max="13323" width="3.5703125" style="713" customWidth="1"/>
    <col min="13324" max="13324" width="16.42578125" style="713" customWidth="1"/>
    <col min="13325" max="13325" width="11.7109375" style="713" customWidth="1"/>
    <col min="13326" max="13326" width="10.140625" style="713" customWidth="1"/>
    <col min="13327" max="13327" width="15.85546875" style="713" customWidth="1"/>
    <col min="13328" max="13328" width="3.85546875" style="713" customWidth="1"/>
    <col min="13329" max="13329" width="16.42578125" style="713" customWidth="1"/>
    <col min="13330" max="13330" width="11.28515625" style="713" customWidth="1"/>
    <col min="13331" max="13331" width="10.28515625" style="713" customWidth="1"/>
    <col min="13332" max="13332" width="10" style="713" customWidth="1"/>
    <col min="13333" max="13568" width="9.140625" style="713"/>
    <col min="13569" max="13569" width="4" style="713" customWidth="1"/>
    <col min="13570" max="13570" width="15.140625" style="713" customWidth="1"/>
    <col min="13571" max="13571" width="13.85546875" style="713" customWidth="1"/>
    <col min="13572" max="13572" width="10.140625" style="713" customWidth="1"/>
    <col min="13573" max="13573" width="9.140625" style="713"/>
    <col min="13574" max="13574" width="3.42578125" style="713" customWidth="1"/>
    <col min="13575" max="13575" width="19.5703125" style="713" customWidth="1"/>
    <col min="13576" max="13576" width="12.28515625" style="713" customWidth="1"/>
    <col min="13577" max="13577" width="10.42578125" style="713" customWidth="1"/>
    <col min="13578" max="13578" width="9.140625" style="713"/>
    <col min="13579" max="13579" width="3.5703125" style="713" customWidth="1"/>
    <col min="13580" max="13580" width="16.42578125" style="713" customWidth="1"/>
    <col min="13581" max="13581" width="11.7109375" style="713" customWidth="1"/>
    <col min="13582" max="13582" width="10.140625" style="713" customWidth="1"/>
    <col min="13583" max="13583" width="15.85546875" style="713" customWidth="1"/>
    <col min="13584" max="13584" width="3.85546875" style="713" customWidth="1"/>
    <col min="13585" max="13585" width="16.42578125" style="713" customWidth="1"/>
    <col min="13586" max="13586" width="11.28515625" style="713" customWidth="1"/>
    <col min="13587" max="13587" width="10.28515625" style="713" customWidth="1"/>
    <col min="13588" max="13588" width="10" style="713" customWidth="1"/>
    <col min="13589" max="13824" width="9.140625" style="713"/>
    <col min="13825" max="13825" width="4" style="713" customWidth="1"/>
    <col min="13826" max="13826" width="15.140625" style="713" customWidth="1"/>
    <col min="13827" max="13827" width="13.85546875" style="713" customWidth="1"/>
    <col min="13828" max="13828" width="10.140625" style="713" customWidth="1"/>
    <col min="13829" max="13829" width="9.140625" style="713"/>
    <col min="13830" max="13830" width="3.42578125" style="713" customWidth="1"/>
    <col min="13831" max="13831" width="19.5703125" style="713" customWidth="1"/>
    <col min="13832" max="13832" width="12.28515625" style="713" customWidth="1"/>
    <col min="13833" max="13833" width="10.42578125" style="713" customWidth="1"/>
    <col min="13834" max="13834" width="9.140625" style="713"/>
    <col min="13835" max="13835" width="3.5703125" style="713" customWidth="1"/>
    <col min="13836" max="13836" width="16.42578125" style="713" customWidth="1"/>
    <col min="13837" max="13837" width="11.7109375" style="713" customWidth="1"/>
    <col min="13838" max="13838" width="10.140625" style="713" customWidth="1"/>
    <col min="13839" max="13839" width="15.85546875" style="713" customWidth="1"/>
    <col min="13840" max="13840" width="3.85546875" style="713" customWidth="1"/>
    <col min="13841" max="13841" width="16.42578125" style="713" customWidth="1"/>
    <col min="13842" max="13842" width="11.28515625" style="713" customWidth="1"/>
    <col min="13843" max="13843" width="10.28515625" style="713" customWidth="1"/>
    <col min="13844" max="13844" width="10" style="713" customWidth="1"/>
    <col min="13845" max="14080" width="9.140625" style="713"/>
    <col min="14081" max="14081" width="4" style="713" customWidth="1"/>
    <col min="14082" max="14082" width="15.140625" style="713" customWidth="1"/>
    <col min="14083" max="14083" width="13.85546875" style="713" customWidth="1"/>
    <col min="14084" max="14084" width="10.140625" style="713" customWidth="1"/>
    <col min="14085" max="14085" width="9.140625" style="713"/>
    <col min="14086" max="14086" width="3.42578125" style="713" customWidth="1"/>
    <col min="14087" max="14087" width="19.5703125" style="713" customWidth="1"/>
    <col min="14088" max="14088" width="12.28515625" style="713" customWidth="1"/>
    <col min="14089" max="14089" width="10.42578125" style="713" customWidth="1"/>
    <col min="14090" max="14090" width="9.140625" style="713"/>
    <col min="14091" max="14091" width="3.5703125" style="713" customWidth="1"/>
    <col min="14092" max="14092" width="16.42578125" style="713" customWidth="1"/>
    <col min="14093" max="14093" width="11.7109375" style="713" customWidth="1"/>
    <col min="14094" max="14094" width="10.140625" style="713" customWidth="1"/>
    <col min="14095" max="14095" width="15.85546875" style="713" customWidth="1"/>
    <col min="14096" max="14096" width="3.85546875" style="713" customWidth="1"/>
    <col min="14097" max="14097" width="16.42578125" style="713" customWidth="1"/>
    <col min="14098" max="14098" width="11.28515625" style="713" customWidth="1"/>
    <col min="14099" max="14099" width="10.28515625" style="713" customWidth="1"/>
    <col min="14100" max="14100" width="10" style="713" customWidth="1"/>
    <col min="14101" max="14336" width="9.140625" style="713"/>
    <col min="14337" max="14337" width="4" style="713" customWidth="1"/>
    <col min="14338" max="14338" width="15.140625" style="713" customWidth="1"/>
    <col min="14339" max="14339" width="13.85546875" style="713" customWidth="1"/>
    <col min="14340" max="14340" width="10.140625" style="713" customWidth="1"/>
    <col min="14341" max="14341" width="9.140625" style="713"/>
    <col min="14342" max="14342" width="3.42578125" style="713" customWidth="1"/>
    <col min="14343" max="14343" width="19.5703125" style="713" customWidth="1"/>
    <col min="14344" max="14344" width="12.28515625" style="713" customWidth="1"/>
    <col min="14345" max="14345" width="10.42578125" style="713" customWidth="1"/>
    <col min="14346" max="14346" width="9.140625" style="713"/>
    <col min="14347" max="14347" width="3.5703125" style="713" customWidth="1"/>
    <col min="14348" max="14348" width="16.42578125" style="713" customWidth="1"/>
    <col min="14349" max="14349" width="11.7109375" style="713" customWidth="1"/>
    <col min="14350" max="14350" width="10.140625" style="713" customWidth="1"/>
    <col min="14351" max="14351" width="15.85546875" style="713" customWidth="1"/>
    <col min="14352" max="14352" width="3.85546875" style="713" customWidth="1"/>
    <col min="14353" max="14353" width="16.42578125" style="713" customWidth="1"/>
    <col min="14354" max="14354" width="11.28515625" style="713" customWidth="1"/>
    <col min="14355" max="14355" width="10.28515625" style="713" customWidth="1"/>
    <col min="14356" max="14356" width="10" style="713" customWidth="1"/>
    <col min="14357" max="14592" width="9.140625" style="713"/>
    <col min="14593" max="14593" width="4" style="713" customWidth="1"/>
    <col min="14594" max="14594" width="15.140625" style="713" customWidth="1"/>
    <col min="14595" max="14595" width="13.85546875" style="713" customWidth="1"/>
    <col min="14596" max="14596" width="10.140625" style="713" customWidth="1"/>
    <col min="14597" max="14597" width="9.140625" style="713"/>
    <col min="14598" max="14598" width="3.42578125" style="713" customWidth="1"/>
    <col min="14599" max="14599" width="19.5703125" style="713" customWidth="1"/>
    <col min="14600" max="14600" width="12.28515625" style="713" customWidth="1"/>
    <col min="14601" max="14601" width="10.42578125" style="713" customWidth="1"/>
    <col min="14602" max="14602" width="9.140625" style="713"/>
    <col min="14603" max="14603" width="3.5703125" style="713" customWidth="1"/>
    <col min="14604" max="14604" width="16.42578125" style="713" customWidth="1"/>
    <col min="14605" max="14605" width="11.7109375" style="713" customWidth="1"/>
    <col min="14606" max="14606" width="10.140625" style="713" customWidth="1"/>
    <col min="14607" max="14607" width="15.85546875" style="713" customWidth="1"/>
    <col min="14608" max="14608" width="3.85546875" style="713" customWidth="1"/>
    <col min="14609" max="14609" width="16.42578125" style="713" customWidth="1"/>
    <col min="14610" max="14610" width="11.28515625" style="713" customWidth="1"/>
    <col min="14611" max="14611" width="10.28515625" style="713" customWidth="1"/>
    <col min="14612" max="14612" width="10" style="713" customWidth="1"/>
    <col min="14613" max="14848" width="9.140625" style="713"/>
    <col min="14849" max="14849" width="4" style="713" customWidth="1"/>
    <col min="14850" max="14850" width="15.140625" style="713" customWidth="1"/>
    <col min="14851" max="14851" width="13.85546875" style="713" customWidth="1"/>
    <col min="14852" max="14852" width="10.140625" style="713" customWidth="1"/>
    <col min="14853" max="14853" width="9.140625" style="713"/>
    <col min="14854" max="14854" width="3.42578125" style="713" customWidth="1"/>
    <col min="14855" max="14855" width="19.5703125" style="713" customWidth="1"/>
    <col min="14856" max="14856" width="12.28515625" style="713" customWidth="1"/>
    <col min="14857" max="14857" width="10.42578125" style="713" customWidth="1"/>
    <col min="14858" max="14858" width="9.140625" style="713"/>
    <col min="14859" max="14859" width="3.5703125" style="713" customWidth="1"/>
    <col min="14860" max="14860" width="16.42578125" style="713" customWidth="1"/>
    <col min="14861" max="14861" width="11.7109375" style="713" customWidth="1"/>
    <col min="14862" max="14862" width="10.140625" style="713" customWidth="1"/>
    <col min="14863" max="14863" width="15.85546875" style="713" customWidth="1"/>
    <col min="14864" max="14864" width="3.85546875" style="713" customWidth="1"/>
    <col min="14865" max="14865" width="16.42578125" style="713" customWidth="1"/>
    <col min="14866" max="14866" width="11.28515625" style="713" customWidth="1"/>
    <col min="14867" max="14867" width="10.28515625" style="713" customWidth="1"/>
    <col min="14868" max="14868" width="10" style="713" customWidth="1"/>
    <col min="14869" max="15104" width="9.140625" style="713"/>
    <col min="15105" max="15105" width="4" style="713" customWidth="1"/>
    <col min="15106" max="15106" width="15.140625" style="713" customWidth="1"/>
    <col min="15107" max="15107" width="13.85546875" style="713" customWidth="1"/>
    <col min="15108" max="15108" width="10.140625" style="713" customWidth="1"/>
    <col min="15109" max="15109" width="9.140625" style="713"/>
    <col min="15110" max="15110" width="3.42578125" style="713" customWidth="1"/>
    <col min="15111" max="15111" width="19.5703125" style="713" customWidth="1"/>
    <col min="15112" max="15112" width="12.28515625" style="713" customWidth="1"/>
    <col min="15113" max="15113" width="10.42578125" style="713" customWidth="1"/>
    <col min="15114" max="15114" width="9.140625" style="713"/>
    <col min="15115" max="15115" width="3.5703125" style="713" customWidth="1"/>
    <col min="15116" max="15116" width="16.42578125" style="713" customWidth="1"/>
    <col min="15117" max="15117" width="11.7109375" style="713" customWidth="1"/>
    <col min="15118" max="15118" width="10.140625" style="713" customWidth="1"/>
    <col min="15119" max="15119" width="15.85546875" style="713" customWidth="1"/>
    <col min="15120" max="15120" width="3.85546875" style="713" customWidth="1"/>
    <col min="15121" max="15121" width="16.42578125" style="713" customWidth="1"/>
    <col min="15122" max="15122" width="11.28515625" style="713" customWidth="1"/>
    <col min="15123" max="15123" width="10.28515625" style="713" customWidth="1"/>
    <col min="15124" max="15124" width="10" style="713" customWidth="1"/>
    <col min="15125" max="15360" width="9.140625" style="713"/>
    <col min="15361" max="15361" width="4" style="713" customWidth="1"/>
    <col min="15362" max="15362" width="15.140625" style="713" customWidth="1"/>
    <col min="15363" max="15363" width="13.85546875" style="713" customWidth="1"/>
    <col min="15364" max="15364" width="10.140625" style="713" customWidth="1"/>
    <col min="15365" max="15365" width="9.140625" style="713"/>
    <col min="15366" max="15366" width="3.42578125" style="713" customWidth="1"/>
    <col min="15367" max="15367" width="19.5703125" style="713" customWidth="1"/>
    <col min="15368" max="15368" width="12.28515625" style="713" customWidth="1"/>
    <col min="15369" max="15369" width="10.42578125" style="713" customWidth="1"/>
    <col min="15370" max="15370" width="9.140625" style="713"/>
    <col min="15371" max="15371" width="3.5703125" style="713" customWidth="1"/>
    <col min="15372" max="15372" width="16.42578125" style="713" customWidth="1"/>
    <col min="15373" max="15373" width="11.7109375" style="713" customWidth="1"/>
    <col min="15374" max="15374" width="10.140625" style="713" customWidth="1"/>
    <col min="15375" max="15375" width="15.85546875" style="713" customWidth="1"/>
    <col min="15376" max="15376" width="3.85546875" style="713" customWidth="1"/>
    <col min="15377" max="15377" width="16.42578125" style="713" customWidth="1"/>
    <col min="15378" max="15378" width="11.28515625" style="713" customWidth="1"/>
    <col min="15379" max="15379" width="10.28515625" style="713" customWidth="1"/>
    <col min="15380" max="15380" width="10" style="713" customWidth="1"/>
    <col min="15381" max="15616" width="9.140625" style="713"/>
    <col min="15617" max="15617" width="4" style="713" customWidth="1"/>
    <col min="15618" max="15618" width="15.140625" style="713" customWidth="1"/>
    <col min="15619" max="15619" width="13.85546875" style="713" customWidth="1"/>
    <col min="15620" max="15620" width="10.140625" style="713" customWidth="1"/>
    <col min="15621" max="15621" width="9.140625" style="713"/>
    <col min="15622" max="15622" width="3.42578125" style="713" customWidth="1"/>
    <col min="15623" max="15623" width="19.5703125" style="713" customWidth="1"/>
    <col min="15624" max="15624" width="12.28515625" style="713" customWidth="1"/>
    <col min="15625" max="15625" width="10.42578125" style="713" customWidth="1"/>
    <col min="15626" max="15626" width="9.140625" style="713"/>
    <col min="15627" max="15627" width="3.5703125" style="713" customWidth="1"/>
    <col min="15628" max="15628" width="16.42578125" style="713" customWidth="1"/>
    <col min="15629" max="15629" width="11.7109375" style="713" customWidth="1"/>
    <col min="15630" max="15630" width="10.140625" style="713" customWidth="1"/>
    <col min="15631" max="15631" width="15.85546875" style="713" customWidth="1"/>
    <col min="15632" max="15632" width="3.85546875" style="713" customWidth="1"/>
    <col min="15633" max="15633" width="16.42578125" style="713" customWidth="1"/>
    <col min="15634" max="15634" width="11.28515625" style="713" customWidth="1"/>
    <col min="15635" max="15635" width="10.28515625" style="713" customWidth="1"/>
    <col min="15636" max="15636" width="10" style="713" customWidth="1"/>
    <col min="15637" max="15872" width="9.140625" style="713"/>
    <col min="15873" max="15873" width="4" style="713" customWidth="1"/>
    <col min="15874" max="15874" width="15.140625" style="713" customWidth="1"/>
    <col min="15875" max="15875" width="13.85546875" style="713" customWidth="1"/>
    <col min="15876" max="15876" width="10.140625" style="713" customWidth="1"/>
    <col min="15877" max="15877" width="9.140625" style="713"/>
    <col min="15878" max="15878" width="3.42578125" style="713" customWidth="1"/>
    <col min="15879" max="15879" width="19.5703125" style="713" customWidth="1"/>
    <col min="15880" max="15880" width="12.28515625" style="713" customWidth="1"/>
    <col min="15881" max="15881" width="10.42578125" style="713" customWidth="1"/>
    <col min="15882" max="15882" width="9.140625" style="713"/>
    <col min="15883" max="15883" width="3.5703125" style="713" customWidth="1"/>
    <col min="15884" max="15884" width="16.42578125" style="713" customWidth="1"/>
    <col min="15885" max="15885" width="11.7109375" style="713" customWidth="1"/>
    <col min="15886" max="15886" width="10.140625" style="713" customWidth="1"/>
    <col min="15887" max="15887" width="15.85546875" style="713" customWidth="1"/>
    <col min="15888" max="15888" width="3.85546875" style="713" customWidth="1"/>
    <col min="15889" max="15889" width="16.42578125" style="713" customWidth="1"/>
    <col min="15890" max="15890" width="11.28515625" style="713" customWidth="1"/>
    <col min="15891" max="15891" width="10.28515625" style="713" customWidth="1"/>
    <col min="15892" max="15892" width="10" style="713" customWidth="1"/>
    <col min="15893" max="16128" width="9.140625" style="713"/>
    <col min="16129" max="16129" width="4" style="713" customWidth="1"/>
    <col min="16130" max="16130" width="15.140625" style="713" customWidth="1"/>
    <col min="16131" max="16131" width="13.85546875" style="713" customWidth="1"/>
    <col min="16132" max="16132" width="10.140625" style="713" customWidth="1"/>
    <col min="16133" max="16133" width="9.140625" style="713"/>
    <col min="16134" max="16134" width="3.42578125" style="713" customWidth="1"/>
    <col min="16135" max="16135" width="19.5703125" style="713" customWidth="1"/>
    <col min="16136" max="16136" width="12.28515625" style="713" customWidth="1"/>
    <col min="16137" max="16137" width="10.42578125" style="713" customWidth="1"/>
    <col min="16138" max="16138" width="9.140625" style="713"/>
    <col min="16139" max="16139" width="3.5703125" style="713" customWidth="1"/>
    <col min="16140" max="16140" width="16.42578125" style="713" customWidth="1"/>
    <col min="16141" max="16141" width="11.7109375" style="713" customWidth="1"/>
    <col min="16142" max="16142" width="10.140625" style="713" customWidth="1"/>
    <col min="16143" max="16143" width="15.85546875" style="713" customWidth="1"/>
    <col min="16144" max="16144" width="3.85546875" style="713" customWidth="1"/>
    <col min="16145" max="16145" width="16.42578125" style="713" customWidth="1"/>
    <col min="16146" max="16146" width="11.28515625" style="713" customWidth="1"/>
    <col min="16147" max="16147" width="10.28515625" style="713" customWidth="1"/>
    <col min="16148" max="16148" width="10" style="713" customWidth="1"/>
    <col min="16149" max="16384" width="9.140625" style="713"/>
  </cols>
  <sheetData>
    <row r="1" spans="2:28" ht="18.75">
      <c r="B1" s="617" t="s">
        <v>307</v>
      </c>
    </row>
    <row r="2" spans="2:28" ht="18" customHeight="1">
      <c r="B2" s="1211" t="s">
        <v>371</v>
      </c>
      <c r="C2" s="1211"/>
      <c r="D2" s="1211"/>
      <c r="E2" s="1211"/>
      <c r="F2" s="1211"/>
      <c r="G2" s="1211"/>
      <c r="H2" s="1211"/>
      <c r="I2" s="1211"/>
      <c r="J2" s="1211"/>
      <c r="K2" s="1211"/>
      <c r="L2" s="1211"/>
      <c r="M2" s="1211"/>
      <c r="N2" s="1211"/>
      <c r="O2" s="1211"/>
      <c r="P2" s="1211"/>
      <c r="Q2" s="1211"/>
      <c r="R2" s="1211"/>
      <c r="S2" s="1211"/>
      <c r="T2" s="1211"/>
      <c r="U2" s="1211"/>
      <c r="V2" s="1211"/>
      <c r="W2" s="1211"/>
      <c r="X2" s="1211"/>
      <c r="Y2" s="1211"/>
      <c r="Z2" s="1211"/>
      <c r="AA2" s="1211"/>
      <c r="AB2" s="1211"/>
    </row>
    <row r="3" spans="2:28" ht="18" customHeight="1">
      <c r="B3" s="1214" t="s">
        <v>370</v>
      </c>
      <c r="C3" s="1214"/>
      <c r="D3" s="1214"/>
      <c r="E3" s="1214"/>
      <c r="F3" s="1214"/>
      <c r="G3" s="1214"/>
      <c r="H3" s="1214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</row>
    <row r="5" spans="2:28" s="643" customFormat="1" ht="30">
      <c r="B5" s="621" t="s">
        <v>181</v>
      </c>
      <c r="C5" s="621" t="s">
        <v>182</v>
      </c>
      <c r="D5" s="622"/>
      <c r="E5" s="622"/>
      <c r="F5" s="622"/>
      <c r="G5" s="621" t="s">
        <v>183</v>
      </c>
      <c r="H5" s="623" t="s">
        <v>184</v>
      </c>
      <c r="I5" s="622"/>
      <c r="J5" s="622"/>
      <c r="K5" s="622"/>
      <c r="L5" s="737" t="s">
        <v>185</v>
      </c>
      <c r="M5" s="624" t="s">
        <v>186</v>
      </c>
      <c r="N5" s="622"/>
      <c r="O5" s="625"/>
      <c r="P5" s="622"/>
      <c r="Q5" s="621" t="s">
        <v>187</v>
      </c>
      <c r="R5" s="624" t="s">
        <v>188</v>
      </c>
      <c r="S5" s="622"/>
      <c r="T5" s="622"/>
    </row>
    <row r="6" spans="2:28" ht="4.5" customHeight="1" thickBot="1"/>
    <row r="7" spans="2:28" ht="29.25" thickBot="1">
      <c r="B7" s="626" t="s">
        <v>189</v>
      </c>
      <c r="C7" s="627" t="s">
        <v>190</v>
      </c>
      <c r="D7" s="628" t="s">
        <v>191</v>
      </c>
      <c r="E7" s="629" t="s">
        <v>192</v>
      </c>
      <c r="F7" s="934"/>
      <c r="G7" s="626" t="s">
        <v>189</v>
      </c>
      <c r="H7" s="627" t="s">
        <v>190</v>
      </c>
      <c r="I7" s="628" t="s">
        <v>191</v>
      </c>
      <c r="J7" s="629" t="s">
        <v>192</v>
      </c>
      <c r="L7" s="626" t="s">
        <v>189</v>
      </c>
      <c r="M7" s="627" t="s">
        <v>190</v>
      </c>
      <c r="N7" s="628" t="s">
        <v>193</v>
      </c>
      <c r="O7" s="629" t="s">
        <v>192</v>
      </c>
      <c r="Q7" s="626" t="s">
        <v>189</v>
      </c>
      <c r="R7" s="627" t="s">
        <v>190</v>
      </c>
      <c r="S7" s="628" t="s">
        <v>193</v>
      </c>
      <c r="T7" s="629" t="s">
        <v>192</v>
      </c>
    </row>
    <row r="8" spans="2:28" ht="15.75">
      <c r="B8" s="935" t="s">
        <v>213</v>
      </c>
      <c r="C8" s="633">
        <v>17931.04</v>
      </c>
      <c r="D8" s="633">
        <v>45722</v>
      </c>
      <c r="E8" s="803">
        <v>2.1580503909840369</v>
      </c>
      <c r="F8" s="936"/>
      <c r="G8" s="935" t="s">
        <v>213</v>
      </c>
      <c r="H8" s="633">
        <v>6801.2479999999996</v>
      </c>
      <c r="I8" s="1083">
        <v>28611</v>
      </c>
      <c r="J8" s="1084">
        <v>3.1714517267717466</v>
      </c>
      <c r="K8" s="714"/>
      <c r="L8" s="818" t="s">
        <v>194</v>
      </c>
      <c r="M8" s="633">
        <v>7099.4489999999996</v>
      </c>
      <c r="N8" s="633">
        <v>2685.538</v>
      </c>
      <c r="O8" s="803">
        <v>2.6435853821468918</v>
      </c>
      <c r="P8" s="714"/>
      <c r="Q8" s="818" t="s">
        <v>311</v>
      </c>
      <c r="R8" s="633">
        <v>6489.5069999999996</v>
      </c>
      <c r="S8" s="633">
        <v>1267.33</v>
      </c>
      <c r="T8" s="803">
        <v>5.1206134156060381</v>
      </c>
    </row>
    <row r="9" spans="2:28" ht="15.75">
      <c r="B9" s="636" t="s">
        <v>209</v>
      </c>
      <c r="C9" s="637">
        <v>14276.195</v>
      </c>
      <c r="D9" s="637">
        <v>25274</v>
      </c>
      <c r="E9" s="696">
        <v>2.1351083684306791</v>
      </c>
      <c r="F9" s="937"/>
      <c r="G9" s="638" t="s">
        <v>311</v>
      </c>
      <c r="H9" s="637">
        <v>1999.366</v>
      </c>
      <c r="I9" s="637">
        <v>9446</v>
      </c>
      <c r="J9" s="696">
        <v>3.2421397772916629</v>
      </c>
      <c r="K9" s="714"/>
      <c r="L9" s="636" t="s">
        <v>197</v>
      </c>
      <c r="M9" s="637">
        <v>5603.91</v>
      </c>
      <c r="N9" s="637">
        <v>1348.877</v>
      </c>
      <c r="O9" s="696">
        <v>4.1545003732734713</v>
      </c>
      <c r="P9" s="714"/>
      <c r="Q9" s="636" t="s">
        <v>199</v>
      </c>
      <c r="R9" s="637">
        <v>3121.8629999999998</v>
      </c>
      <c r="S9" s="637">
        <v>918.67700000000002</v>
      </c>
      <c r="T9" s="696">
        <v>3.3982161303700864</v>
      </c>
    </row>
    <row r="10" spans="2:28" ht="15.75">
      <c r="B10" s="638" t="s">
        <v>311</v>
      </c>
      <c r="C10" s="637">
        <v>13490.875</v>
      </c>
      <c r="D10" s="637">
        <v>27123</v>
      </c>
      <c r="E10" s="696">
        <v>3.0008904214409391</v>
      </c>
      <c r="F10" s="936"/>
      <c r="G10" s="638" t="s">
        <v>217</v>
      </c>
      <c r="H10" s="637">
        <v>1137.693</v>
      </c>
      <c r="I10" s="639">
        <v>6741</v>
      </c>
      <c r="J10" s="697">
        <v>2.8383075330248109</v>
      </c>
      <c r="K10" s="714"/>
      <c r="L10" s="636" t="s">
        <v>199</v>
      </c>
      <c r="M10" s="637">
        <v>5337.1930000000002</v>
      </c>
      <c r="N10" s="637">
        <v>1529.3879999999999</v>
      </c>
      <c r="O10" s="696">
        <v>3.489757340844835</v>
      </c>
      <c r="P10" s="714"/>
      <c r="Q10" s="636" t="s">
        <v>197</v>
      </c>
      <c r="R10" s="637">
        <v>2468.826</v>
      </c>
      <c r="S10" s="637">
        <v>666.85699999999997</v>
      </c>
      <c r="T10" s="696">
        <v>3.7021820270312826</v>
      </c>
    </row>
    <row r="11" spans="2:28" ht="16.5" thickBot="1">
      <c r="B11" s="638" t="s">
        <v>217</v>
      </c>
      <c r="C11" s="637">
        <v>7775.5860000000002</v>
      </c>
      <c r="D11" s="637">
        <v>17434</v>
      </c>
      <c r="E11" s="696">
        <v>1.9998019637989826</v>
      </c>
      <c r="F11" s="937"/>
      <c r="G11" s="638" t="s">
        <v>194</v>
      </c>
      <c r="H11" s="637">
        <v>187.74799999999999</v>
      </c>
      <c r="I11" s="639">
        <v>1112</v>
      </c>
      <c r="J11" s="697">
        <v>2.7939106236699951</v>
      </c>
      <c r="K11" s="714"/>
      <c r="L11" s="636" t="s">
        <v>203</v>
      </c>
      <c r="M11" s="637">
        <v>4697.6090000000004</v>
      </c>
      <c r="N11" s="637">
        <v>1567.259</v>
      </c>
      <c r="O11" s="696">
        <v>2.9973405799551958</v>
      </c>
      <c r="P11" s="714"/>
      <c r="Q11" s="636" t="s">
        <v>208</v>
      </c>
      <c r="R11" s="637">
        <v>1312.3230000000001</v>
      </c>
      <c r="S11" s="637">
        <v>453.05900000000003</v>
      </c>
      <c r="T11" s="696">
        <v>2.8965830057453887</v>
      </c>
    </row>
    <row r="12" spans="2:28" ht="16.5" thickBot="1">
      <c r="B12" s="638" t="s">
        <v>197</v>
      </c>
      <c r="C12" s="637">
        <v>7201.6220000000003</v>
      </c>
      <c r="D12" s="639">
        <v>9220</v>
      </c>
      <c r="E12" s="697">
        <v>2.5260694793259719</v>
      </c>
      <c r="F12" s="937"/>
      <c r="G12" s="1015" t="s">
        <v>331</v>
      </c>
      <c r="H12" s="641">
        <v>10322.911</v>
      </c>
      <c r="I12" s="641">
        <v>47064</v>
      </c>
      <c r="J12" s="802">
        <v>3.1271731056553156</v>
      </c>
      <c r="K12" s="714"/>
      <c r="L12" s="636" t="s">
        <v>311</v>
      </c>
      <c r="M12" s="637">
        <v>4063.8589999999999</v>
      </c>
      <c r="N12" s="637">
        <v>787.95799999999997</v>
      </c>
      <c r="O12" s="696">
        <v>5.1574563618873084</v>
      </c>
      <c r="P12" s="714"/>
      <c r="Q12" s="636" t="s">
        <v>215</v>
      </c>
      <c r="R12" s="637">
        <v>1308.2829999999999</v>
      </c>
      <c r="S12" s="637">
        <v>267.08100000000002</v>
      </c>
      <c r="T12" s="696">
        <v>4.898450282872985</v>
      </c>
    </row>
    <row r="13" spans="2:28" ht="15.75">
      <c r="B13" s="636" t="s">
        <v>214</v>
      </c>
      <c r="C13" s="637">
        <v>5371.6809999999996</v>
      </c>
      <c r="D13" s="637">
        <v>8520</v>
      </c>
      <c r="E13" s="696">
        <v>2.1198149353224682</v>
      </c>
      <c r="F13" s="937"/>
      <c r="G13" s="127"/>
      <c r="H13" s="127"/>
      <c r="I13" s="127"/>
      <c r="J13" s="127"/>
      <c r="K13" s="714"/>
      <c r="L13" s="636" t="s">
        <v>216</v>
      </c>
      <c r="M13" s="637">
        <v>3658.826</v>
      </c>
      <c r="N13" s="637">
        <v>1397.5909999999999</v>
      </c>
      <c r="O13" s="696">
        <v>2.6179518900737055</v>
      </c>
      <c r="P13" s="714"/>
      <c r="Q13" s="636" t="s">
        <v>194</v>
      </c>
      <c r="R13" s="637">
        <v>1085.713</v>
      </c>
      <c r="S13" s="637">
        <v>329.54199999999997</v>
      </c>
      <c r="T13" s="696">
        <v>3.2946119159318084</v>
      </c>
    </row>
    <row r="14" spans="2:28" ht="15.75">
      <c r="B14" s="638" t="s">
        <v>208</v>
      </c>
      <c r="C14" s="637">
        <v>4552.509</v>
      </c>
      <c r="D14" s="639">
        <v>3145</v>
      </c>
      <c r="E14" s="697">
        <v>2.8127812775716894</v>
      </c>
      <c r="F14" s="937"/>
      <c r="G14" s="127"/>
      <c r="H14" s="127"/>
      <c r="I14" s="127"/>
      <c r="J14" s="127"/>
      <c r="K14" s="714"/>
      <c r="L14" s="636" t="s">
        <v>207</v>
      </c>
      <c r="M14" s="637">
        <v>2720.4720000000002</v>
      </c>
      <c r="N14" s="637">
        <v>1018.184</v>
      </c>
      <c r="O14" s="696">
        <v>2.6718864173862489</v>
      </c>
      <c r="P14" s="714"/>
      <c r="Q14" s="636" t="s">
        <v>202</v>
      </c>
      <c r="R14" s="637">
        <v>256.20999999999998</v>
      </c>
      <c r="S14" s="637">
        <v>93.388000000000005</v>
      </c>
      <c r="T14" s="696">
        <v>2.7435002355763047</v>
      </c>
    </row>
    <row r="15" spans="2:28" ht="15.75">
      <c r="B15" s="638" t="s">
        <v>199</v>
      </c>
      <c r="C15" s="637">
        <v>3540.623</v>
      </c>
      <c r="D15" s="639">
        <v>3332</v>
      </c>
      <c r="E15" s="697">
        <v>1.9343026454309593</v>
      </c>
      <c r="F15" s="937"/>
      <c r="G15" s="127"/>
      <c r="H15" s="127"/>
      <c r="I15" s="127"/>
      <c r="J15" s="127"/>
      <c r="K15" s="714"/>
      <c r="L15" s="636" t="s">
        <v>215</v>
      </c>
      <c r="M15" s="637">
        <v>2635.3809999999999</v>
      </c>
      <c r="N15" s="637">
        <v>609.08600000000001</v>
      </c>
      <c r="O15" s="696">
        <v>4.3267797979267293</v>
      </c>
      <c r="P15" s="714"/>
      <c r="Q15" s="636" t="s">
        <v>196</v>
      </c>
      <c r="R15" s="637">
        <v>231.85</v>
      </c>
      <c r="S15" s="637">
        <v>64.171000000000006</v>
      </c>
      <c r="T15" s="696">
        <v>3.6130027582552864</v>
      </c>
    </row>
    <row r="16" spans="2:28" ht="16.5" thickBot="1">
      <c r="B16" s="636" t="s">
        <v>194</v>
      </c>
      <c r="C16" s="637">
        <v>2305.6889999999999</v>
      </c>
      <c r="D16" s="637">
        <v>9817</v>
      </c>
      <c r="E16" s="696">
        <v>3.0941619004420442</v>
      </c>
      <c r="F16" s="937"/>
      <c r="K16" s="714"/>
      <c r="L16" s="636" t="s">
        <v>217</v>
      </c>
      <c r="M16" s="637">
        <v>2501.7959999999998</v>
      </c>
      <c r="N16" s="637">
        <v>1133.883</v>
      </c>
      <c r="O16" s="696">
        <v>2.2063969562997237</v>
      </c>
      <c r="P16" s="714"/>
      <c r="Q16" s="636" t="s">
        <v>363</v>
      </c>
      <c r="R16" s="637">
        <v>219.89099999999999</v>
      </c>
      <c r="S16" s="637">
        <v>28.373000000000001</v>
      </c>
      <c r="T16" s="696">
        <v>7.75000881119374</v>
      </c>
    </row>
    <row r="17" spans="2:21" ht="16.5" thickBot="1">
      <c r="B17" s="1015" t="s">
        <v>331</v>
      </c>
      <c r="C17" s="641">
        <v>79609.736999999994</v>
      </c>
      <c r="D17" s="641">
        <v>153960</v>
      </c>
      <c r="E17" s="802">
        <v>2.2817094459701108</v>
      </c>
      <c r="F17" s="936"/>
      <c r="K17" s="714"/>
      <c r="L17" s="636" t="s">
        <v>208</v>
      </c>
      <c r="M17" s="637">
        <v>1051.2139999999999</v>
      </c>
      <c r="N17" s="637">
        <v>357.23</v>
      </c>
      <c r="O17" s="696">
        <v>2.9426811857906667</v>
      </c>
      <c r="P17" s="714"/>
      <c r="Q17" s="1015" t="s">
        <v>331</v>
      </c>
      <c r="R17" s="641">
        <v>17295.893</v>
      </c>
      <c r="S17" s="641">
        <v>4355.8230000000003</v>
      </c>
      <c r="T17" s="802">
        <v>3.970752025507005</v>
      </c>
      <c r="U17" s="127"/>
    </row>
    <row r="18" spans="2:21" ht="15.75">
      <c r="B18" s="127"/>
      <c r="C18" s="127"/>
      <c r="D18" s="127"/>
      <c r="E18" s="127"/>
      <c r="F18" s="938"/>
      <c r="K18" s="714"/>
      <c r="L18" s="636" t="s">
        <v>213</v>
      </c>
      <c r="M18" s="637">
        <v>832.01800000000003</v>
      </c>
      <c r="N18" s="637">
        <v>313.84500000000003</v>
      </c>
      <c r="O18" s="696">
        <v>2.6510474915961701</v>
      </c>
      <c r="P18" s="714"/>
      <c r="Q18" s="127"/>
      <c r="R18" s="127"/>
      <c r="S18" s="127"/>
      <c r="T18" s="127"/>
      <c r="U18" s="127"/>
    </row>
    <row r="19" spans="2:21" ht="15.75">
      <c r="B19" s="127"/>
      <c r="C19" s="127"/>
      <c r="D19" s="127"/>
      <c r="E19" s="127"/>
      <c r="F19" s="939"/>
      <c r="K19" s="714"/>
      <c r="L19" s="636" t="s">
        <v>212</v>
      </c>
      <c r="M19" s="637">
        <v>560.05200000000002</v>
      </c>
      <c r="N19" s="637">
        <v>144.43</v>
      </c>
      <c r="O19" s="696">
        <v>3.8776708440074774</v>
      </c>
      <c r="P19" s="714"/>
      <c r="Q19" s="127"/>
      <c r="R19" s="127"/>
      <c r="S19" s="127"/>
      <c r="T19" s="127"/>
      <c r="U19" s="127"/>
    </row>
    <row r="20" spans="2:21" ht="15" customHeight="1">
      <c r="B20" s="127"/>
      <c r="C20" s="127"/>
      <c r="D20" s="127"/>
      <c r="E20" s="127"/>
      <c r="F20" s="939"/>
      <c r="K20" s="714"/>
      <c r="L20" s="636" t="s">
        <v>196</v>
      </c>
      <c r="M20" s="637">
        <v>459.80399999999997</v>
      </c>
      <c r="N20" s="637">
        <v>141.93600000000001</v>
      </c>
      <c r="O20" s="696">
        <v>3.2395164017585385</v>
      </c>
      <c r="P20" s="714"/>
      <c r="Q20" s="127"/>
      <c r="R20" s="127"/>
      <c r="S20" s="127"/>
      <c r="T20" s="127"/>
      <c r="U20" s="127"/>
    </row>
    <row r="21" spans="2:21" ht="15.75">
      <c r="B21" s="127"/>
      <c r="C21" s="127"/>
      <c r="D21" s="127"/>
      <c r="E21" s="127"/>
      <c r="F21" s="940"/>
      <c r="K21" s="714"/>
      <c r="L21" s="636" t="s">
        <v>195</v>
      </c>
      <c r="M21" s="637">
        <v>409.03399999999999</v>
      </c>
      <c r="N21" s="637">
        <v>46.87</v>
      </c>
      <c r="O21" s="696">
        <v>8.7269895455515254</v>
      </c>
      <c r="U21" s="127"/>
    </row>
    <row r="22" spans="2:21" ht="15.75">
      <c r="B22" s="127"/>
      <c r="C22" s="127"/>
      <c r="D22" s="127"/>
      <c r="E22" s="127"/>
      <c r="F22" s="714"/>
      <c r="L22" s="636" t="s">
        <v>211</v>
      </c>
      <c r="M22" s="637">
        <v>149.27500000000001</v>
      </c>
      <c r="N22" s="637">
        <v>50.465000000000003</v>
      </c>
      <c r="O22" s="696">
        <v>2.9579906866144854</v>
      </c>
      <c r="Q22" s="127"/>
      <c r="R22" s="127"/>
      <c r="S22" s="127"/>
      <c r="T22" s="127"/>
      <c r="U22" s="127"/>
    </row>
    <row r="23" spans="2:21" ht="16.5" thickBot="1">
      <c r="L23" s="636" t="s">
        <v>349</v>
      </c>
      <c r="M23" s="637">
        <v>120.744</v>
      </c>
      <c r="N23" s="637">
        <v>32.091999999999999</v>
      </c>
      <c r="O23" s="696">
        <v>3.7624330051103079</v>
      </c>
      <c r="Q23" s="127"/>
      <c r="R23" s="127"/>
      <c r="S23" s="127"/>
      <c r="T23" s="127"/>
      <c r="U23" s="127"/>
    </row>
    <row r="24" spans="2:21" ht="16.5" thickBot="1">
      <c r="B24" s="127"/>
      <c r="C24" s="127"/>
      <c r="D24" s="127"/>
      <c r="E24" s="127"/>
      <c r="F24" s="127"/>
      <c r="G24" s="127"/>
      <c r="H24" s="127"/>
      <c r="I24" s="127"/>
      <c r="J24" s="127"/>
      <c r="L24" s="1015" t="s">
        <v>331</v>
      </c>
      <c r="M24" s="641">
        <v>42000.999000000003</v>
      </c>
      <c r="N24" s="641">
        <v>13201.588</v>
      </c>
      <c r="O24" s="802">
        <v>3.1815111182079008</v>
      </c>
      <c r="Q24" s="127"/>
      <c r="R24" s="127"/>
      <c r="S24" s="127"/>
      <c r="T24" s="127"/>
      <c r="U24" s="127"/>
    </row>
    <row r="25" spans="2:21">
      <c r="B25" s="127"/>
      <c r="C25" s="127"/>
      <c r="D25" s="127"/>
      <c r="E25" s="127"/>
      <c r="F25" s="127"/>
      <c r="G25" s="127"/>
      <c r="H25" s="127"/>
      <c r="I25" s="127"/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</row>
    <row r="33" spans="2:10">
      <c r="B33" s="127"/>
      <c r="C33" s="127"/>
      <c r="D33" s="127"/>
      <c r="E33" s="127"/>
      <c r="F33" s="127"/>
      <c r="G33" s="127"/>
      <c r="H33" s="127"/>
      <c r="I33" s="127"/>
      <c r="J33" s="127"/>
    </row>
    <row r="34" spans="2:10">
      <c r="B34" s="127"/>
      <c r="C34" s="127"/>
      <c r="D34" s="127"/>
      <c r="E34" s="127"/>
      <c r="F34" s="127"/>
      <c r="G34" s="127"/>
      <c r="H34" s="127"/>
      <c r="I34" s="127"/>
      <c r="J34" s="127"/>
    </row>
    <row r="35" spans="2:10">
      <c r="B35" s="127"/>
      <c r="C35" s="127"/>
      <c r="D35" s="127"/>
      <c r="E35" s="127"/>
      <c r="F35" s="127"/>
      <c r="G35" s="127"/>
      <c r="H35" s="127"/>
      <c r="I35" s="127"/>
      <c r="J35" s="127"/>
    </row>
    <row r="36" spans="2:10">
      <c r="B36" s="127"/>
      <c r="C36" s="127"/>
      <c r="D36" s="127"/>
      <c r="E36" s="127"/>
      <c r="F36" s="127"/>
      <c r="G36" s="127"/>
      <c r="H36" s="127"/>
      <c r="I36" s="127"/>
      <c r="J36" s="127"/>
    </row>
    <row r="37" spans="2:1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1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1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1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1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1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1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1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1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1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1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1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463" zoomScale="80" zoomScaleNormal="80" workbookViewId="0">
      <selection activeCell="S495" sqref="S495"/>
    </sheetView>
  </sheetViews>
  <sheetFormatPr defaultColWidth="13.5703125" defaultRowHeight="11.25"/>
  <cols>
    <col min="1" max="1" width="5.85546875" style="465" customWidth="1"/>
    <col min="2" max="13" width="13.5703125" style="465" customWidth="1"/>
    <col min="14" max="15" width="21" style="465" customWidth="1"/>
    <col min="16" max="16" width="15.140625" style="465" bestFit="1" customWidth="1"/>
    <col min="17" max="256" width="13.5703125" style="465"/>
    <col min="257" max="257" width="5.85546875" style="465" customWidth="1"/>
    <col min="258" max="269" width="13.5703125" style="465" customWidth="1"/>
    <col min="270" max="271" width="21" style="465" customWidth="1"/>
    <col min="272" max="512" width="13.5703125" style="465"/>
    <col min="513" max="513" width="5.85546875" style="465" customWidth="1"/>
    <col min="514" max="525" width="13.5703125" style="465" customWidth="1"/>
    <col min="526" max="527" width="21" style="465" customWidth="1"/>
    <col min="528" max="768" width="13.5703125" style="465"/>
    <col min="769" max="769" width="5.85546875" style="465" customWidth="1"/>
    <col min="770" max="781" width="13.5703125" style="465" customWidth="1"/>
    <col min="782" max="783" width="21" style="465" customWidth="1"/>
    <col min="784" max="1024" width="13.5703125" style="465"/>
    <col min="1025" max="1025" width="5.85546875" style="465" customWidth="1"/>
    <col min="1026" max="1037" width="13.5703125" style="465" customWidth="1"/>
    <col min="1038" max="1039" width="21" style="465" customWidth="1"/>
    <col min="1040" max="1280" width="13.5703125" style="465"/>
    <col min="1281" max="1281" width="5.85546875" style="465" customWidth="1"/>
    <col min="1282" max="1293" width="13.5703125" style="465" customWidth="1"/>
    <col min="1294" max="1295" width="21" style="465" customWidth="1"/>
    <col min="1296" max="1536" width="13.5703125" style="465"/>
    <col min="1537" max="1537" width="5.85546875" style="465" customWidth="1"/>
    <col min="1538" max="1549" width="13.5703125" style="465" customWidth="1"/>
    <col min="1550" max="1551" width="21" style="465" customWidth="1"/>
    <col min="1552" max="1792" width="13.5703125" style="465"/>
    <col min="1793" max="1793" width="5.85546875" style="465" customWidth="1"/>
    <col min="1794" max="1805" width="13.5703125" style="465" customWidth="1"/>
    <col min="1806" max="1807" width="21" style="465" customWidth="1"/>
    <col min="1808" max="2048" width="13.5703125" style="465"/>
    <col min="2049" max="2049" width="5.85546875" style="465" customWidth="1"/>
    <col min="2050" max="2061" width="13.5703125" style="465" customWidth="1"/>
    <col min="2062" max="2063" width="21" style="465" customWidth="1"/>
    <col min="2064" max="2304" width="13.5703125" style="465"/>
    <col min="2305" max="2305" width="5.85546875" style="465" customWidth="1"/>
    <col min="2306" max="2317" width="13.5703125" style="465" customWidth="1"/>
    <col min="2318" max="2319" width="21" style="465" customWidth="1"/>
    <col min="2320" max="2560" width="13.5703125" style="465"/>
    <col min="2561" max="2561" width="5.85546875" style="465" customWidth="1"/>
    <col min="2562" max="2573" width="13.5703125" style="465" customWidth="1"/>
    <col min="2574" max="2575" width="21" style="465" customWidth="1"/>
    <col min="2576" max="2816" width="13.5703125" style="465"/>
    <col min="2817" max="2817" width="5.85546875" style="465" customWidth="1"/>
    <col min="2818" max="2829" width="13.5703125" style="465" customWidth="1"/>
    <col min="2830" max="2831" width="21" style="465" customWidth="1"/>
    <col min="2832" max="3072" width="13.5703125" style="465"/>
    <col min="3073" max="3073" width="5.85546875" style="465" customWidth="1"/>
    <col min="3074" max="3085" width="13.5703125" style="465" customWidth="1"/>
    <col min="3086" max="3087" width="21" style="465" customWidth="1"/>
    <col min="3088" max="3328" width="13.5703125" style="465"/>
    <col min="3329" max="3329" width="5.85546875" style="465" customWidth="1"/>
    <col min="3330" max="3341" width="13.5703125" style="465" customWidth="1"/>
    <col min="3342" max="3343" width="21" style="465" customWidth="1"/>
    <col min="3344" max="3584" width="13.5703125" style="465"/>
    <col min="3585" max="3585" width="5.85546875" style="465" customWidth="1"/>
    <col min="3586" max="3597" width="13.5703125" style="465" customWidth="1"/>
    <col min="3598" max="3599" width="21" style="465" customWidth="1"/>
    <col min="3600" max="3840" width="13.5703125" style="465"/>
    <col min="3841" max="3841" width="5.85546875" style="465" customWidth="1"/>
    <col min="3842" max="3853" width="13.5703125" style="465" customWidth="1"/>
    <col min="3854" max="3855" width="21" style="465" customWidth="1"/>
    <col min="3856" max="4096" width="13.5703125" style="465"/>
    <col min="4097" max="4097" width="5.85546875" style="465" customWidth="1"/>
    <col min="4098" max="4109" width="13.5703125" style="465" customWidth="1"/>
    <col min="4110" max="4111" width="21" style="465" customWidth="1"/>
    <col min="4112" max="4352" width="13.5703125" style="465"/>
    <col min="4353" max="4353" width="5.85546875" style="465" customWidth="1"/>
    <col min="4354" max="4365" width="13.5703125" style="465" customWidth="1"/>
    <col min="4366" max="4367" width="21" style="465" customWidth="1"/>
    <col min="4368" max="4608" width="13.5703125" style="465"/>
    <col min="4609" max="4609" width="5.85546875" style="465" customWidth="1"/>
    <col min="4610" max="4621" width="13.5703125" style="465" customWidth="1"/>
    <col min="4622" max="4623" width="21" style="465" customWidth="1"/>
    <col min="4624" max="4864" width="13.5703125" style="465"/>
    <col min="4865" max="4865" width="5.85546875" style="465" customWidth="1"/>
    <col min="4866" max="4877" width="13.5703125" style="465" customWidth="1"/>
    <col min="4878" max="4879" width="21" style="465" customWidth="1"/>
    <col min="4880" max="5120" width="13.5703125" style="465"/>
    <col min="5121" max="5121" width="5.85546875" style="465" customWidth="1"/>
    <col min="5122" max="5133" width="13.5703125" style="465" customWidth="1"/>
    <col min="5134" max="5135" width="21" style="465" customWidth="1"/>
    <col min="5136" max="5376" width="13.5703125" style="465"/>
    <col min="5377" max="5377" width="5.85546875" style="465" customWidth="1"/>
    <col min="5378" max="5389" width="13.5703125" style="465" customWidth="1"/>
    <col min="5390" max="5391" width="21" style="465" customWidth="1"/>
    <col min="5392" max="5632" width="13.5703125" style="465"/>
    <col min="5633" max="5633" width="5.85546875" style="465" customWidth="1"/>
    <col min="5634" max="5645" width="13.5703125" style="465" customWidth="1"/>
    <col min="5646" max="5647" width="21" style="465" customWidth="1"/>
    <col min="5648" max="5888" width="13.5703125" style="465"/>
    <col min="5889" max="5889" width="5.85546875" style="465" customWidth="1"/>
    <col min="5890" max="5901" width="13.5703125" style="465" customWidth="1"/>
    <col min="5902" max="5903" width="21" style="465" customWidth="1"/>
    <col min="5904" max="6144" width="13.5703125" style="465"/>
    <col min="6145" max="6145" width="5.85546875" style="465" customWidth="1"/>
    <col min="6146" max="6157" width="13.5703125" style="465" customWidth="1"/>
    <col min="6158" max="6159" width="21" style="465" customWidth="1"/>
    <col min="6160" max="6400" width="13.5703125" style="465"/>
    <col min="6401" max="6401" width="5.85546875" style="465" customWidth="1"/>
    <col min="6402" max="6413" width="13.5703125" style="465" customWidth="1"/>
    <col min="6414" max="6415" width="21" style="465" customWidth="1"/>
    <col min="6416" max="6656" width="13.5703125" style="465"/>
    <col min="6657" max="6657" width="5.85546875" style="465" customWidth="1"/>
    <col min="6658" max="6669" width="13.5703125" style="465" customWidth="1"/>
    <col min="6670" max="6671" width="21" style="465" customWidth="1"/>
    <col min="6672" max="6912" width="13.5703125" style="465"/>
    <col min="6913" max="6913" width="5.85546875" style="465" customWidth="1"/>
    <col min="6914" max="6925" width="13.5703125" style="465" customWidth="1"/>
    <col min="6926" max="6927" width="21" style="465" customWidth="1"/>
    <col min="6928" max="7168" width="13.5703125" style="465"/>
    <col min="7169" max="7169" width="5.85546875" style="465" customWidth="1"/>
    <col min="7170" max="7181" width="13.5703125" style="465" customWidth="1"/>
    <col min="7182" max="7183" width="21" style="465" customWidth="1"/>
    <col min="7184" max="7424" width="13.5703125" style="465"/>
    <col min="7425" max="7425" width="5.85546875" style="465" customWidth="1"/>
    <col min="7426" max="7437" width="13.5703125" style="465" customWidth="1"/>
    <col min="7438" max="7439" width="21" style="465" customWidth="1"/>
    <col min="7440" max="7680" width="13.5703125" style="465"/>
    <col min="7681" max="7681" width="5.85546875" style="465" customWidth="1"/>
    <col min="7682" max="7693" width="13.5703125" style="465" customWidth="1"/>
    <col min="7694" max="7695" width="21" style="465" customWidth="1"/>
    <col min="7696" max="7936" width="13.5703125" style="465"/>
    <col min="7937" max="7937" width="5.85546875" style="465" customWidth="1"/>
    <col min="7938" max="7949" width="13.5703125" style="465" customWidth="1"/>
    <col min="7950" max="7951" width="21" style="465" customWidth="1"/>
    <col min="7952" max="8192" width="13.5703125" style="465"/>
    <col min="8193" max="8193" width="5.85546875" style="465" customWidth="1"/>
    <col min="8194" max="8205" width="13.5703125" style="465" customWidth="1"/>
    <col min="8206" max="8207" width="21" style="465" customWidth="1"/>
    <col min="8208" max="8448" width="13.5703125" style="465"/>
    <col min="8449" max="8449" width="5.85546875" style="465" customWidth="1"/>
    <col min="8450" max="8461" width="13.5703125" style="465" customWidth="1"/>
    <col min="8462" max="8463" width="21" style="465" customWidth="1"/>
    <col min="8464" max="8704" width="13.5703125" style="465"/>
    <col min="8705" max="8705" width="5.85546875" style="465" customWidth="1"/>
    <col min="8706" max="8717" width="13.5703125" style="465" customWidth="1"/>
    <col min="8718" max="8719" width="21" style="465" customWidth="1"/>
    <col min="8720" max="8960" width="13.5703125" style="465"/>
    <col min="8961" max="8961" width="5.85546875" style="465" customWidth="1"/>
    <col min="8962" max="8973" width="13.5703125" style="465" customWidth="1"/>
    <col min="8974" max="8975" width="21" style="465" customWidth="1"/>
    <col min="8976" max="9216" width="13.5703125" style="465"/>
    <col min="9217" max="9217" width="5.85546875" style="465" customWidth="1"/>
    <col min="9218" max="9229" width="13.5703125" style="465" customWidth="1"/>
    <col min="9230" max="9231" width="21" style="465" customWidth="1"/>
    <col min="9232" max="9472" width="13.5703125" style="465"/>
    <col min="9473" max="9473" width="5.85546875" style="465" customWidth="1"/>
    <col min="9474" max="9485" width="13.5703125" style="465" customWidth="1"/>
    <col min="9486" max="9487" width="21" style="465" customWidth="1"/>
    <col min="9488" max="9728" width="13.5703125" style="465"/>
    <col min="9729" max="9729" width="5.85546875" style="465" customWidth="1"/>
    <col min="9730" max="9741" width="13.5703125" style="465" customWidth="1"/>
    <col min="9742" max="9743" width="21" style="465" customWidth="1"/>
    <col min="9744" max="9984" width="13.5703125" style="465"/>
    <col min="9985" max="9985" width="5.85546875" style="465" customWidth="1"/>
    <col min="9986" max="9997" width="13.5703125" style="465" customWidth="1"/>
    <col min="9998" max="9999" width="21" style="465" customWidth="1"/>
    <col min="10000" max="10240" width="13.5703125" style="465"/>
    <col min="10241" max="10241" width="5.85546875" style="465" customWidth="1"/>
    <col min="10242" max="10253" width="13.5703125" style="465" customWidth="1"/>
    <col min="10254" max="10255" width="21" style="465" customWidth="1"/>
    <col min="10256" max="10496" width="13.5703125" style="465"/>
    <col min="10497" max="10497" width="5.85546875" style="465" customWidth="1"/>
    <col min="10498" max="10509" width="13.5703125" style="465" customWidth="1"/>
    <col min="10510" max="10511" width="21" style="465" customWidth="1"/>
    <col min="10512" max="10752" width="13.5703125" style="465"/>
    <col min="10753" max="10753" width="5.85546875" style="465" customWidth="1"/>
    <col min="10754" max="10765" width="13.5703125" style="465" customWidth="1"/>
    <col min="10766" max="10767" width="21" style="465" customWidth="1"/>
    <col min="10768" max="11008" width="13.5703125" style="465"/>
    <col min="11009" max="11009" width="5.85546875" style="465" customWidth="1"/>
    <col min="11010" max="11021" width="13.5703125" style="465" customWidth="1"/>
    <col min="11022" max="11023" width="21" style="465" customWidth="1"/>
    <col min="11024" max="11264" width="13.5703125" style="465"/>
    <col min="11265" max="11265" width="5.85546875" style="465" customWidth="1"/>
    <col min="11266" max="11277" width="13.5703125" style="465" customWidth="1"/>
    <col min="11278" max="11279" width="21" style="465" customWidth="1"/>
    <col min="11280" max="11520" width="13.5703125" style="465"/>
    <col min="11521" max="11521" width="5.85546875" style="465" customWidth="1"/>
    <col min="11522" max="11533" width="13.5703125" style="465" customWidth="1"/>
    <col min="11534" max="11535" width="21" style="465" customWidth="1"/>
    <col min="11536" max="11776" width="13.5703125" style="465"/>
    <col min="11777" max="11777" width="5.85546875" style="465" customWidth="1"/>
    <col min="11778" max="11789" width="13.5703125" style="465" customWidth="1"/>
    <col min="11790" max="11791" width="21" style="465" customWidth="1"/>
    <col min="11792" max="12032" width="13.5703125" style="465"/>
    <col min="12033" max="12033" width="5.85546875" style="465" customWidth="1"/>
    <col min="12034" max="12045" width="13.5703125" style="465" customWidth="1"/>
    <col min="12046" max="12047" width="21" style="465" customWidth="1"/>
    <col min="12048" max="12288" width="13.5703125" style="465"/>
    <col min="12289" max="12289" width="5.85546875" style="465" customWidth="1"/>
    <col min="12290" max="12301" width="13.5703125" style="465" customWidth="1"/>
    <col min="12302" max="12303" width="21" style="465" customWidth="1"/>
    <col min="12304" max="12544" width="13.5703125" style="465"/>
    <col min="12545" max="12545" width="5.85546875" style="465" customWidth="1"/>
    <col min="12546" max="12557" width="13.5703125" style="465" customWidth="1"/>
    <col min="12558" max="12559" width="21" style="465" customWidth="1"/>
    <col min="12560" max="12800" width="13.5703125" style="465"/>
    <col min="12801" max="12801" width="5.85546875" style="465" customWidth="1"/>
    <col min="12802" max="12813" width="13.5703125" style="465" customWidth="1"/>
    <col min="12814" max="12815" width="21" style="465" customWidth="1"/>
    <col min="12816" max="13056" width="13.5703125" style="465"/>
    <col min="13057" max="13057" width="5.85546875" style="465" customWidth="1"/>
    <col min="13058" max="13069" width="13.5703125" style="465" customWidth="1"/>
    <col min="13070" max="13071" width="21" style="465" customWidth="1"/>
    <col min="13072" max="13312" width="13.5703125" style="465"/>
    <col min="13313" max="13313" width="5.85546875" style="465" customWidth="1"/>
    <col min="13314" max="13325" width="13.5703125" style="465" customWidth="1"/>
    <col min="13326" max="13327" width="21" style="465" customWidth="1"/>
    <col min="13328" max="13568" width="13.5703125" style="465"/>
    <col min="13569" max="13569" width="5.85546875" style="465" customWidth="1"/>
    <col min="13570" max="13581" width="13.5703125" style="465" customWidth="1"/>
    <col min="13582" max="13583" width="21" style="465" customWidth="1"/>
    <col min="13584" max="13824" width="13.5703125" style="465"/>
    <col min="13825" max="13825" width="5.85546875" style="465" customWidth="1"/>
    <col min="13826" max="13837" width="13.5703125" style="465" customWidth="1"/>
    <col min="13838" max="13839" width="21" style="465" customWidth="1"/>
    <col min="13840" max="14080" width="13.5703125" style="465"/>
    <col min="14081" max="14081" width="5.85546875" style="465" customWidth="1"/>
    <col min="14082" max="14093" width="13.5703125" style="465" customWidth="1"/>
    <col min="14094" max="14095" width="21" style="465" customWidth="1"/>
    <col min="14096" max="14336" width="13.5703125" style="465"/>
    <col min="14337" max="14337" width="5.85546875" style="465" customWidth="1"/>
    <col min="14338" max="14349" width="13.5703125" style="465" customWidth="1"/>
    <col min="14350" max="14351" width="21" style="465" customWidth="1"/>
    <col min="14352" max="14592" width="13.5703125" style="465"/>
    <col min="14593" max="14593" width="5.85546875" style="465" customWidth="1"/>
    <col min="14594" max="14605" width="13.5703125" style="465" customWidth="1"/>
    <col min="14606" max="14607" width="21" style="465" customWidth="1"/>
    <col min="14608" max="14848" width="13.5703125" style="465"/>
    <col min="14849" max="14849" width="5.85546875" style="465" customWidth="1"/>
    <col min="14850" max="14861" width="13.5703125" style="465" customWidth="1"/>
    <col min="14862" max="14863" width="21" style="465" customWidth="1"/>
    <col min="14864" max="15104" width="13.5703125" style="465"/>
    <col min="15105" max="15105" width="5.85546875" style="465" customWidth="1"/>
    <col min="15106" max="15117" width="13.5703125" style="465" customWidth="1"/>
    <col min="15118" max="15119" width="21" style="465" customWidth="1"/>
    <col min="15120" max="15360" width="13.5703125" style="465"/>
    <col min="15361" max="15361" width="5.85546875" style="465" customWidth="1"/>
    <col min="15362" max="15373" width="13.5703125" style="465" customWidth="1"/>
    <col min="15374" max="15375" width="21" style="465" customWidth="1"/>
    <col min="15376" max="15616" width="13.5703125" style="465"/>
    <col min="15617" max="15617" width="5.85546875" style="465" customWidth="1"/>
    <col min="15618" max="15629" width="13.5703125" style="465" customWidth="1"/>
    <col min="15630" max="15631" width="21" style="465" customWidth="1"/>
    <col min="15632" max="15872" width="13.5703125" style="465"/>
    <col min="15873" max="15873" width="5.85546875" style="465" customWidth="1"/>
    <col min="15874" max="15885" width="13.5703125" style="465" customWidth="1"/>
    <col min="15886" max="15887" width="21" style="465" customWidth="1"/>
    <col min="15888" max="16128" width="13.5703125" style="465"/>
    <col min="16129" max="16129" width="5.85546875" style="465" customWidth="1"/>
    <col min="16130" max="16141" width="13.5703125" style="465" customWidth="1"/>
    <col min="16142" max="16143" width="21" style="465" customWidth="1"/>
    <col min="16144" max="16384" width="13.5703125" style="465"/>
  </cols>
  <sheetData>
    <row r="5" spans="2:13" ht="18" customHeight="1">
      <c r="B5" s="1216" t="s">
        <v>261</v>
      </c>
      <c r="C5" s="1216"/>
      <c r="D5" s="1216"/>
      <c r="E5" s="1216"/>
      <c r="F5" s="1216"/>
      <c r="G5" s="1216"/>
      <c r="H5" s="1216"/>
      <c r="I5" s="1216"/>
      <c r="J5" s="1216"/>
      <c r="K5" s="1216"/>
      <c r="L5" s="1216"/>
    </row>
    <row r="6" spans="2:13" ht="18">
      <c r="B6" s="722"/>
      <c r="C6" s="722"/>
      <c r="D6" s="722"/>
      <c r="E6" s="722"/>
      <c r="F6" s="466" t="s">
        <v>262</v>
      </c>
      <c r="G6" s="722"/>
      <c r="H6" s="722"/>
      <c r="I6" s="722"/>
      <c r="J6" s="722"/>
      <c r="K6" s="722"/>
      <c r="L6" s="722"/>
    </row>
    <row r="7" spans="2:13" s="467" customFormat="1" ht="15">
      <c r="B7" s="1217" t="s">
        <v>263</v>
      </c>
      <c r="C7" s="1219" t="s">
        <v>22</v>
      </c>
      <c r="D7" s="1219" t="s">
        <v>264</v>
      </c>
      <c r="E7" s="1221" t="s">
        <v>265</v>
      </c>
      <c r="F7" s="1222"/>
      <c r="G7" s="1223"/>
      <c r="H7" s="1224" t="s">
        <v>266</v>
      </c>
      <c r="I7" s="1226" t="s">
        <v>267</v>
      </c>
      <c r="J7" s="1227"/>
      <c r="K7" s="1227"/>
      <c r="L7" s="1217"/>
    </row>
    <row r="8" spans="2:13">
      <c r="B8" s="1218"/>
      <c r="C8" s="1220"/>
      <c r="D8" s="1220"/>
      <c r="E8" s="1228" t="s">
        <v>268</v>
      </c>
      <c r="F8" s="1219" t="s">
        <v>269</v>
      </c>
      <c r="G8" s="1219" t="s">
        <v>270</v>
      </c>
      <c r="H8" s="1225"/>
      <c r="I8" s="1228" t="s">
        <v>271</v>
      </c>
      <c r="J8" s="1228" t="s">
        <v>24</v>
      </c>
      <c r="K8" s="1219" t="s">
        <v>272</v>
      </c>
      <c r="L8" s="1228" t="s">
        <v>273</v>
      </c>
    </row>
    <row r="9" spans="2:13">
      <c r="B9" s="1218"/>
      <c r="C9" s="1220"/>
      <c r="D9" s="1220"/>
      <c r="E9" s="1229"/>
      <c r="F9" s="1220"/>
      <c r="G9" s="1220"/>
      <c r="H9" s="1225"/>
      <c r="I9" s="1229"/>
      <c r="J9" s="1229"/>
      <c r="K9" s="1244"/>
      <c r="L9" s="1229"/>
    </row>
    <row r="10" spans="2:13" ht="12.75">
      <c r="B10" s="468">
        <v>0</v>
      </c>
      <c r="C10" s="468">
        <v>1</v>
      </c>
      <c r="D10" s="468">
        <v>2</v>
      </c>
      <c r="E10" s="469">
        <v>3</v>
      </c>
      <c r="F10" s="469">
        <v>4</v>
      </c>
      <c r="G10" s="468">
        <v>5</v>
      </c>
      <c r="H10" s="468">
        <v>6</v>
      </c>
      <c r="I10" s="468">
        <v>7</v>
      </c>
      <c r="J10" s="468">
        <v>8</v>
      </c>
      <c r="K10" s="470">
        <v>9</v>
      </c>
      <c r="L10" s="471">
        <v>10</v>
      </c>
      <c r="M10" s="472"/>
    </row>
    <row r="11" spans="2:13" ht="12.75"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</row>
    <row r="12" spans="2:13" ht="14.25">
      <c r="B12" s="132"/>
      <c r="D12" s="474"/>
      <c r="E12" s="474"/>
      <c r="F12" s="474"/>
      <c r="G12" s="474" t="s">
        <v>274</v>
      </c>
      <c r="H12" s="474"/>
      <c r="I12" s="474"/>
      <c r="J12" s="474"/>
      <c r="K12" s="474"/>
      <c r="L12" s="474"/>
    </row>
    <row r="13" spans="2:13" ht="12.75"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</row>
    <row r="14" spans="2:13" ht="16.5" customHeight="1">
      <c r="B14" s="475" t="s">
        <v>275</v>
      </c>
      <c r="C14" s="476">
        <v>111170</v>
      </c>
      <c r="D14" s="476">
        <v>8623</v>
      </c>
      <c r="E14" s="477">
        <v>4062</v>
      </c>
      <c r="F14" s="477">
        <v>4470</v>
      </c>
      <c r="G14" s="476">
        <v>91</v>
      </c>
      <c r="H14" s="476">
        <v>102547</v>
      </c>
      <c r="I14" s="476">
        <v>14124</v>
      </c>
      <c r="J14" s="476">
        <v>38146</v>
      </c>
      <c r="K14" s="476">
        <v>50276</v>
      </c>
      <c r="L14" s="478">
        <v>1</v>
      </c>
      <c r="M14" s="472"/>
    </row>
    <row r="15" spans="2:13" ht="15">
      <c r="B15" s="475" t="s">
        <v>276</v>
      </c>
      <c r="C15" s="476">
        <v>115203</v>
      </c>
      <c r="D15" s="476">
        <v>8222</v>
      </c>
      <c r="E15" s="477">
        <v>3948</v>
      </c>
      <c r="F15" s="477">
        <v>4170</v>
      </c>
      <c r="G15" s="476">
        <v>104</v>
      </c>
      <c r="H15" s="476">
        <v>106981</v>
      </c>
      <c r="I15" s="476">
        <v>15491</v>
      </c>
      <c r="J15" s="476">
        <v>36186</v>
      </c>
      <c r="K15" s="476">
        <v>55304</v>
      </c>
      <c r="L15" s="478">
        <v>0</v>
      </c>
      <c r="M15" s="472"/>
    </row>
    <row r="16" spans="2:13" ht="15">
      <c r="B16" s="475" t="s">
        <v>277</v>
      </c>
      <c r="C16" s="476">
        <v>116562</v>
      </c>
      <c r="D16" s="476">
        <v>10853</v>
      </c>
      <c r="E16" s="477">
        <v>5177</v>
      </c>
      <c r="F16" s="477">
        <v>5437</v>
      </c>
      <c r="G16" s="476">
        <v>239</v>
      </c>
      <c r="H16" s="476">
        <v>105709</v>
      </c>
      <c r="I16" s="476">
        <v>15320</v>
      </c>
      <c r="J16" s="476">
        <v>35101</v>
      </c>
      <c r="K16" s="476">
        <v>55288</v>
      </c>
      <c r="L16" s="478">
        <v>0</v>
      </c>
      <c r="M16" s="472"/>
    </row>
    <row r="17" spans="2:13" ht="15">
      <c r="B17" s="475" t="s">
        <v>278</v>
      </c>
      <c r="C17" s="476">
        <v>125105</v>
      </c>
      <c r="D17" s="476">
        <v>10047</v>
      </c>
      <c r="E17" s="477">
        <v>4413</v>
      </c>
      <c r="F17" s="477">
        <v>5418</v>
      </c>
      <c r="G17" s="476">
        <v>216</v>
      </c>
      <c r="H17" s="476">
        <v>115058</v>
      </c>
      <c r="I17" s="476">
        <v>16812</v>
      </c>
      <c r="J17" s="476">
        <v>42431</v>
      </c>
      <c r="K17" s="476">
        <v>55806</v>
      </c>
      <c r="L17" s="478">
        <v>9</v>
      </c>
      <c r="M17" s="472"/>
    </row>
    <row r="18" spans="2:13" ht="15">
      <c r="B18" s="475" t="s">
        <v>279</v>
      </c>
      <c r="C18" s="476">
        <v>112007</v>
      </c>
      <c r="D18" s="476">
        <v>9289</v>
      </c>
      <c r="E18" s="477">
        <v>4372</v>
      </c>
      <c r="F18" s="477">
        <v>4637</v>
      </c>
      <c r="G18" s="476">
        <v>280</v>
      </c>
      <c r="H18" s="476">
        <v>102718</v>
      </c>
      <c r="I18" s="476">
        <v>14362</v>
      </c>
      <c r="J18" s="476">
        <v>38076</v>
      </c>
      <c r="K18" s="476">
        <v>50272</v>
      </c>
      <c r="L18" s="478">
        <v>8</v>
      </c>
      <c r="M18" s="472"/>
    </row>
    <row r="19" spans="2:13" ht="15">
      <c r="B19" s="475" t="s">
        <v>280</v>
      </c>
      <c r="C19" s="476">
        <v>111410</v>
      </c>
      <c r="D19" s="476">
        <v>8309</v>
      </c>
      <c r="E19" s="477">
        <v>3771</v>
      </c>
      <c r="F19" s="477">
        <v>4321</v>
      </c>
      <c r="G19" s="476">
        <v>217</v>
      </c>
      <c r="H19" s="476">
        <v>103101</v>
      </c>
      <c r="I19" s="476">
        <v>13545</v>
      </c>
      <c r="J19" s="476">
        <v>39139</v>
      </c>
      <c r="K19" s="476">
        <v>50368</v>
      </c>
      <c r="L19" s="478">
        <v>49</v>
      </c>
      <c r="M19" s="472"/>
    </row>
    <row r="20" spans="2:13" ht="15">
      <c r="B20" s="475" t="s">
        <v>281</v>
      </c>
      <c r="C20" s="476">
        <v>100172</v>
      </c>
      <c r="D20" s="476">
        <v>8241</v>
      </c>
      <c r="E20" s="477">
        <v>3857</v>
      </c>
      <c r="F20" s="477">
        <v>4249</v>
      </c>
      <c r="G20" s="476">
        <v>135</v>
      </c>
      <c r="H20" s="476">
        <v>91931</v>
      </c>
      <c r="I20" s="476">
        <v>12676</v>
      </c>
      <c r="J20" s="476">
        <v>37400</v>
      </c>
      <c r="K20" s="476">
        <v>41855</v>
      </c>
      <c r="L20" s="478">
        <v>0</v>
      </c>
      <c r="M20" s="472"/>
    </row>
    <row r="21" spans="2:13" ht="16.5" customHeight="1">
      <c r="B21" s="475" t="s">
        <v>282</v>
      </c>
      <c r="C21" s="476">
        <v>98819</v>
      </c>
      <c r="D21" s="476">
        <v>7846</v>
      </c>
      <c r="E21" s="477">
        <v>3484</v>
      </c>
      <c r="F21" s="477">
        <v>4232</v>
      </c>
      <c r="G21" s="476">
        <v>130</v>
      </c>
      <c r="H21" s="476">
        <v>90973</v>
      </c>
      <c r="I21" s="476">
        <v>12054</v>
      </c>
      <c r="J21" s="476">
        <v>36440</v>
      </c>
      <c r="K21" s="476">
        <v>42479</v>
      </c>
      <c r="L21" s="478">
        <v>0</v>
      </c>
      <c r="M21" s="472"/>
    </row>
    <row r="22" spans="2:13" ht="15">
      <c r="B22" s="475" t="s">
        <v>283</v>
      </c>
      <c r="C22" s="476">
        <v>123297</v>
      </c>
      <c r="D22" s="476">
        <v>8800</v>
      </c>
      <c r="E22" s="477">
        <v>3810</v>
      </c>
      <c r="F22" s="477">
        <v>4759</v>
      </c>
      <c r="G22" s="476">
        <v>231</v>
      </c>
      <c r="H22" s="479">
        <v>114497</v>
      </c>
      <c r="I22" s="479">
        <v>15331</v>
      </c>
      <c r="J22" s="479">
        <v>45240</v>
      </c>
      <c r="K22" s="479">
        <v>53925</v>
      </c>
      <c r="L22" s="480">
        <v>1</v>
      </c>
      <c r="M22" s="472"/>
    </row>
    <row r="23" spans="2:13" ht="15">
      <c r="B23" s="481" t="s">
        <v>284</v>
      </c>
      <c r="C23" s="476">
        <v>138891</v>
      </c>
      <c r="D23" s="476">
        <v>8798</v>
      </c>
      <c r="E23" s="477">
        <v>4032</v>
      </c>
      <c r="F23" s="477">
        <v>4489</v>
      </c>
      <c r="G23" s="476">
        <v>277</v>
      </c>
      <c r="H23" s="479">
        <v>130093</v>
      </c>
      <c r="I23" s="479">
        <v>18666</v>
      </c>
      <c r="J23" s="479">
        <v>51077</v>
      </c>
      <c r="K23" s="479">
        <v>60332</v>
      </c>
      <c r="L23" s="480">
        <v>18</v>
      </c>
      <c r="M23" s="472"/>
    </row>
    <row r="24" spans="2:13" ht="15">
      <c r="B24" s="481" t="s">
        <v>285</v>
      </c>
      <c r="C24" s="476">
        <v>120349</v>
      </c>
      <c r="D24" s="476">
        <v>7846</v>
      </c>
      <c r="E24" s="477">
        <v>3600</v>
      </c>
      <c r="F24" s="477">
        <v>4083</v>
      </c>
      <c r="G24" s="476">
        <v>163</v>
      </c>
      <c r="H24" s="479">
        <v>112503</v>
      </c>
      <c r="I24" s="479">
        <v>16315</v>
      </c>
      <c r="J24" s="479">
        <v>44463</v>
      </c>
      <c r="K24" s="479">
        <v>51721</v>
      </c>
      <c r="L24" s="480">
        <v>4</v>
      </c>
      <c r="M24" s="472"/>
    </row>
    <row r="25" spans="2:13" ht="15">
      <c r="B25" s="481" t="s">
        <v>286</v>
      </c>
      <c r="C25" s="476">
        <v>119896</v>
      </c>
      <c r="D25" s="476">
        <v>9300</v>
      </c>
      <c r="E25" s="477">
        <v>4706</v>
      </c>
      <c r="F25" s="477">
        <v>4408</v>
      </c>
      <c r="G25" s="476">
        <v>186</v>
      </c>
      <c r="H25" s="479">
        <v>110596</v>
      </c>
      <c r="I25" s="479">
        <v>15515</v>
      </c>
      <c r="J25" s="479">
        <v>40665</v>
      </c>
      <c r="K25" s="479">
        <v>54406</v>
      </c>
      <c r="L25" s="480">
        <v>10</v>
      </c>
      <c r="M25" s="472"/>
    </row>
    <row r="26" spans="2:13" ht="15">
      <c r="B26" s="482"/>
      <c r="C26" s="477"/>
      <c r="D26" s="477"/>
      <c r="E26" s="477"/>
      <c r="F26" s="477"/>
      <c r="G26" s="477"/>
      <c r="H26" s="477"/>
      <c r="I26" s="477"/>
      <c r="J26" s="477"/>
      <c r="K26" s="477"/>
      <c r="L26" s="478"/>
      <c r="M26" s="472"/>
    </row>
    <row r="27" spans="2:13" ht="15">
      <c r="B27" s="483" t="s">
        <v>287</v>
      </c>
      <c r="C27" s="484">
        <v>1392881</v>
      </c>
      <c r="D27" s="484">
        <v>106174</v>
      </c>
      <c r="E27" s="484">
        <v>49232</v>
      </c>
      <c r="F27" s="484">
        <v>54673</v>
      </c>
      <c r="G27" s="484">
        <v>2269</v>
      </c>
      <c r="H27" s="484">
        <v>1286707</v>
      </c>
      <c r="I27" s="484">
        <v>180211</v>
      </c>
      <c r="J27" s="484">
        <v>484364</v>
      </c>
      <c r="K27" s="484">
        <v>622032</v>
      </c>
      <c r="L27" s="485">
        <v>100</v>
      </c>
      <c r="M27" s="472"/>
    </row>
    <row r="29" spans="2:13" ht="18">
      <c r="B29" s="486" t="s">
        <v>288</v>
      </c>
      <c r="C29" s="722"/>
      <c r="D29" s="486"/>
      <c r="E29" s="722"/>
      <c r="F29" s="722"/>
      <c r="H29" s="722"/>
      <c r="I29" s="722"/>
      <c r="J29" s="722"/>
      <c r="K29" s="722"/>
      <c r="L29" s="722"/>
    </row>
    <row r="30" spans="2:13" s="467" customFormat="1" ht="18.75" customHeight="1">
      <c r="B30" s="722"/>
      <c r="C30" s="722"/>
      <c r="D30" s="722"/>
      <c r="E30" s="722"/>
      <c r="F30" s="466" t="s">
        <v>262</v>
      </c>
      <c r="G30" s="722"/>
      <c r="H30" s="722"/>
      <c r="I30" s="722"/>
      <c r="J30" s="722"/>
      <c r="K30" s="722"/>
      <c r="L30" s="722"/>
    </row>
    <row r="31" spans="2:13" ht="30">
      <c r="B31" s="723" t="s">
        <v>263</v>
      </c>
      <c r="C31" s="725" t="s">
        <v>22</v>
      </c>
      <c r="D31" s="725" t="s">
        <v>264</v>
      </c>
      <c r="E31" s="727" t="s">
        <v>265</v>
      </c>
      <c r="F31" s="728"/>
      <c r="G31" s="729"/>
      <c r="H31" s="730" t="s">
        <v>266</v>
      </c>
      <c r="I31" s="727" t="s">
        <v>267</v>
      </c>
      <c r="J31" s="728"/>
      <c r="K31" s="728"/>
      <c r="L31" s="728"/>
      <c r="M31" s="472"/>
    </row>
    <row r="32" spans="2:13" ht="15">
      <c r="B32" s="724"/>
      <c r="C32" s="726"/>
      <c r="D32" s="726"/>
      <c r="E32" s="733" t="s">
        <v>268</v>
      </c>
      <c r="F32" s="725" t="s">
        <v>269</v>
      </c>
      <c r="G32" s="725" t="s">
        <v>270</v>
      </c>
      <c r="H32" s="731"/>
      <c r="I32" s="733" t="s">
        <v>271</v>
      </c>
      <c r="J32" s="733" t="s">
        <v>24</v>
      </c>
      <c r="K32" s="725" t="s">
        <v>272</v>
      </c>
      <c r="L32" s="732" t="s">
        <v>273</v>
      </c>
      <c r="M32" s="472"/>
    </row>
    <row r="33" spans="2:13" ht="15">
      <c r="B33" s="724"/>
      <c r="C33" s="726"/>
      <c r="D33" s="726"/>
      <c r="E33" s="734"/>
      <c r="F33" s="726"/>
      <c r="G33" s="726"/>
      <c r="H33" s="731"/>
      <c r="I33" s="734"/>
      <c r="J33" s="734"/>
      <c r="K33" s="735"/>
      <c r="L33" s="487"/>
      <c r="M33" s="472"/>
    </row>
    <row r="34" spans="2:13" ht="15" customHeight="1">
      <c r="B34" s="468">
        <v>0</v>
      </c>
      <c r="C34" s="468">
        <v>1</v>
      </c>
      <c r="D34" s="468">
        <v>2</v>
      </c>
      <c r="E34" s="469">
        <v>3</v>
      </c>
      <c r="F34" s="469">
        <v>4</v>
      </c>
      <c r="G34" s="468">
        <v>5</v>
      </c>
      <c r="H34" s="468">
        <v>6</v>
      </c>
      <c r="I34" s="468">
        <v>7</v>
      </c>
      <c r="J34" s="468">
        <v>8</v>
      </c>
      <c r="K34" s="470">
        <v>9</v>
      </c>
      <c r="L34" s="471">
        <v>10</v>
      </c>
      <c r="M34" s="472"/>
    </row>
    <row r="35" spans="2:13" ht="12.75"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</row>
    <row r="36" spans="2:13" ht="16.5" customHeight="1">
      <c r="B36" s="132"/>
      <c r="D36" s="721"/>
      <c r="E36" s="721"/>
      <c r="G36" s="721" t="s">
        <v>274</v>
      </c>
      <c r="H36" s="721"/>
      <c r="I36" s="721"/>
      <c r="J36" s="721"/>
      <c r="K36" s="721"/>
      <c r="L36" s="721"/>
    </row>
    <row r="37" spans="2:13" ht="12.75">
      <c r="B37" s="473"/>
      <c r="C37" s="473"/>
      <c r="D37" s="473"/>
      <c r="E37" s="473"/>
      <c r="F37" s="473"/>
      <c r="G37" s="473"/>
      <c r="H37" s="473"/>
      <c r="I37" s="473"/>
      <c r="J37" s="473"/>
      <c r="K37" s="473"/>
      <c r="L37" s="473"/>
    </row>
    <row r="38" spans="2:13" ht="15">
      <c r="B38" s="475" t="s">
        <v>275</v>
      </c>
      <c r="C38" s="488">
        <v>112149</v>
      </c>
      <c r="D38" s="488">
        <v>7252</v>
      </c>
      <c r="E38" s="489">
        <v>3259</v>
      </c>
      <c r="F38" s="489">
        <v>3523</v>
      </c>
      <c r="G38" s="488">
        <v>470</v>
      </c>
      <c r="H38" s="488">
        <v>104897</v>
      </c>
      <c r="I38" s="488">
        <v>14543</v>
      </c>
      <c r="J38" s="488">
        <v>38246</v>
      </c>
      <c r="K38" s="488">
        <v>52108</v>
      </c>
      <c r="L38" s="490">
        <v>0</v>
      </c>
      <c r="M38" s="472"/>
    </row>
    <row r="39" spans="2:13" ht="15">
      <c r="B39" s="475" t="s">
        <v>276</v>
      </c>
      <c r="C39" s="488">
        <v>117366</v>
      </c>
      <c r="D39" s="488">
        <v>6229</v>
      </c>
      <c r="E39" s="489">
        <v>2680</v>
      </c>
      <c r="F39" s="489">
        <v>3329</v>
      </c>
      <c r="G39" s="488">
        <v>220</v>
      </c>
      <c r="H39" s="488">
        <v>111137</v>
      </c>
      <c r="I39" s="488">
        <v>15963</v>
      </c>
      <c r="J39" s="488">
        <v>37050</v>
      </c>
      <c r="K39" s="488">
        <v>58122</v>
      </c>
      <c r="L39" s="490">
        <v>2</v>
      </c>
      <c r="M39" s="472"/>
    </row>
    <row r="40" spans="2:13" ht="15" customHeight="1">
      <c r="B40" s="475" t="s">
        <v>277</v>
      </c>
      <c r="C40" s="488">
        <v>149470</v>
      </c>
      <c r="D40" s="488">
        <v>7601</v>
      </c>
      <c r="E40" s="489">
        <v>3691</v>
      </c>
      <c r="F40" s="489">
        <v>3784</v>
      </c>
      <c r="G40" s="488">
        <v>126</v>
      </c>
      <c r="H40" s="488">
        <v>141869</v>
      </c>
      <c r="I40" s="488">
        <v>21282</v>
      </c>
      <c r="J40" s="488">
        <v>48615</v>
      </c>
      <c r="K40" s="488">
        <v>71968</v>
      </c>
      <c r="L40" s="490">
        <v>4</v>
      </c>
      <c r="M40" s="472"/>
    </row>
    <row r="41" spans="2:13" ht="15">
      <c r="B41" s="475" t="s">
        <v>278</v>
      </c>
      <c r="C41" s="488">
        <v>129079</v>
      </c>
      <c r="D41" s="488">
        <v>9084</v>
      </c>
      <c r="E41" s="489">
        <v>4200</v>
      </c>
      <c r="F41" s="489">
        <v>4672</v>
      </c>
      <c r="G41" s="488">
        <v>212</v>
      </c>
      <c r="H41" s="488">
        <v>119995</v>
      </c>
      <c r="I41" s="488">
        <v>18707</v>
      </c>
      <c r="J41" s="488">
        <v>43144</v>
      </c>
      <c r="K41" s="488">
        <v>58144</v>
      </c>
      <c r="L41" s="490">
        <v>0</v>
      </c>
      <c r="M41" s="472"/>
    </row>
    <row r="42" spans="2:13" ht="15">
      <c r="B42" s="475" t="s">
        <v>279</v>
      </c>
      <c r="C42" s="491">
        <v>128921</v>
      </c>
      <c r="D42" s="491">
        <v>7616</v>
      </c>
      <c r="E42" s="489">
        <v>2998</v>
      </c>
      <c r="F42" s="489">
        <v>4131</v>
      </c>
      <c r="G42" s="488">
        <v>487</v>
      </c>
      <c r="H42" s="491">
        <v>121305</v>
      </c>
      <c r="I42" s="488">
        <v>19706</v>
      </c>
      <c r="J42" s="488">
        <v>45020</v>
      </c>
      <c r="K42" s="488">
        <v>56572</v>
      </c>
      <c r="L42" s="490">
        <v>7</v>
      </c>
      <c r="M42" s="472"/>
    </row>
    <row r="43" spans="2:13" ht="15">
      <c r="B43" s="475" t="s">
        <v>280</v>
      </c>
      <c r="C43" s="488">
        <v>112870</v>
      </c>
      <c r="D43" s="488">
        <v>6418</v>
      </c>
      <c r="E43" s="489">
        <v>2391</v>
      </c>
      <c r="F43" s="489">
        <v>3619</v>
      </c>
      <c r="G43" s="488">
        <v>408</v>
      </c>
      <c r="H43" s="488">
        <v>106452</v>
      </c>
      <c r="I43" s="488">
        <v>16361</v>
      </c>
      <c r="J43" s="488">
        <v>39344</v>
      </c>
      <c r="K43" s="488">
        <v>50741</v>
      </c>
      <c r="L43" s="490">
        <v>6</v>
      </c>
      <c r="M43" s="472"/>
    </row>
    <row r="44" spans="2:13" ht="15">
      <c r="B44" s="475" t="s">
        <v>281</v>
      </c>
      <c r="C44" s="488">
        <v>115313</v>
      </c>
      <c r="D44" s="488">
        <v>5978</v>
      </c>
      <c r="E44" s="489">
        <v>2317</v>
      </c>
      <c r="F44" s="489">
        <v>3458</v>
      </c>
      <c r="G44" s="488">
        <v>203</v>
      </c>
      <c r="H44" s="488">
        <v>109335</v>
      </c>
      <c r="I44" s="492">
        <v>16617</v>
      </c>
      <c r="J44" s="492">
        <v>42211</v>
      </c>
      <c r="K44" s="492">
        <v>50502</v>
      </c>
      <c r="L44" s="493">
        <v>5</v>
      </c>
      <c r="M44" s="472"/>
    </row>
    <row r="45" spans="2:13" ht="15.75" customHeight="1">
      <c r="B45" s="475" t="s">
        <v>282</v>
      </c>
      <c r="C45" s="488">
        <v>100176</v>
      </c>
      <c r="D45" s="488">
        <v>6200</v>
      </c>
      <c r="E45" s="489">
        <v>2447</v>
      </c>
      <c r="F45" s="489">
        <v>3349</v>
      </c>
      <c r="G45" s="488">
        <v>404</v>
      </c>
      <c r="H45" s="488">
        <v>93976</v>
      </c>
      <c r="I45" s="488">
        <v>14262</v>
      </c>
      <c r="J45" s="488">
        <v>37783</v>
      </c>
      <c r="K45" s="488">
        <v>41925</v>
      </c>
      <c r="L45" s="490">
        <v>6</v>
      </c>
      <c r="M45" s="472"/>
    </row>
    <row r="46" spans="2:13" ht="15">
      <c r="B46" s="475" t="s">
        <v>283</v>
      </c>
      <c r="C46" s="488">
        <v>116510</v>
      </c>
      <c r="D46" s="488">
        <v>5572</v>
      </c>
      <c r="E46" s="489">
        <v>1460</v>
      </c>
      <c r="F46" s="489">
        <v>3789</v>
      </c>
      <c r="G46" s="488">
        <v>323</v>
      </c>
      <c r="H46" s="488">
        <v>110938</v>
      </c>
      <c r="I46" s="488">
        <v>17370</v>
      </c>
      <c r="J46" s="488">
        <v>41886</v>
      </c>
      <c r="K46" s="488">
        <v>51678</v>
      </c>
      <c r="L46" s="490">
        <v>4</v>
      </c>
      <c r="M46" s="472"/>
    </row>
    <row r="47" spans="2:13" ht="15">
      <c r="B47" s="481" t="s">
        <v>284</v>
      </c>
      <c r="C47" s="488">
        <v>123235</v>
      </c>
      <c r="D47" s="488">
        <v>5391</v>
      </c>
      <c r="E47" s="489">
        <v>1404</v>
      </c>
      <c r="F47" s="489">
        <v>3149</v>
      </c>
      <c r="G47" s="488">
        <v>838</v>
      </c>
      <c r="H47" s="488">
        <v>117844</v>
      </c>
      <c r="I47" s="488">
        <v>19563</v>
      </c>
      <c r="J47" s="488">
        <v>45078</v>
      </c>
      <c r="K47" s="488">
        <v>53199</v>
      </c>
      <c r="L47" s="490">
        <v>4</v>
      </c>
      <c r="M47" s="472"/>
    </row>
    <row r="48" spans="2:13" ht="15">
      <c r="B48" s="494" t="s">
        <v>285</v>
      </c>
      <c r="C48" s="488">
        <v>105168</v>
      </c>
      <c r="D48" s="488">
        <v>4306</v>
      </c>
      <c r="E48" s="489">
        <v>956</v>
      </c>
      <c r="F48" s="489">
        <v>2509</v>
      </c>
      <c r="G48" s="488">
        <v>841</v>
      </c>
      <c r="H48" s="488">
        <v>100862</v>
      </c>
      <c r="I48" s="488">
        <v>16044</v>
      </c>
      <c r="J48" s="488">
        <v>38711</v>
      </c>
      <c r="K48" s="488">
        <v>46095</v>
      </c>
      <c r="L48" s="490">
        <v>12</v>
      </c>
      <c r="M48" s="472"/>
    </row>
    <row r="49" spans="2:13" ht="15" customHeight="1">
      <c r="B49" s="494" t="s">
        <v>286</v>
      </c>
      <c r="C49" s="488">
        <v>102822</v>
      </c>
      <c r="D49" s="488">
        <v>5334</v>
      </c>
      <c r="E49" s="489">
        <v>2079</v>
      </c>
      <c r="F49" s="489">
        <v>2427</v>
      </c>
      <c r="G49" s="488">
        <v>828</v>
      </c>
      <c r="H49" s="488">
        <v>97488</v>
      </c>
      <c r="I49" s="488">
        <v>15351</v>
      </c>
      <c r="J49" s="488">
        <v>33962</v>
      </c>
      <c r="K49" s="488">
        <v>48174</v>
      </c>
      <c r="L49" s="490">
        <v>1</v>
      </c>
      <c r="M49" s="472"/>
    </row>
    <row r="50" spans="2:13" ht="15">
      <c r="B50" s="482"/>
      <c r="C50" s="489"/>
      <c r="D50" s="489"/>
      <c r="E50" s="489"/>
      <c r="F50" s="489"/>
      <c r="G50" s="489"/>
      <c r="H50" s="489"/>
      <c r="I50" s="489"/>
      <c r="J50" s="489"/>
      <c r="K50" s="489"/>
      <c r="L50" s="490"/>
      <c r="M50" s="472"/>
    </row>
    <row r="51" spans="2:13" ht="15">
      <c r="B51" s="483" t="s">
        <v>289</v>
      </c>
      <c r="C51" s="495">
        <v>1413079</v>
      </c>
      <c r="D51" s="495">
        <v>76981</v>
      </c>
      <c r="E51" s="495">
        <v>29882</v>
      </c>
      <c r="F51" s="495">
        <v>41739</v>
      </c>
      <c r="G51" s="495">
        <v>5360</v>
      </c>
      <c r="H51" s="495">
        <v>1336098</v>
      </c>
      <c r="I51" s="495">
        <v>205769</v>
      </c>
      <c r="J51" s="495">
        <v>491050</v>
      </c>
      <c r="K51" s="495">
        <v>639228</v>
      </c>
      <c r="L51" s="496">
        <v>51</v>
      </c>
      <c r="M51" s="472"/>
    </row>
    <row r="52" spans="2:13" ht="16.5" customHeight="1"/>
    <row r="53" spans="2:13" ht="18">
      <c r="B53" s="486" t="s">
        <v>290</v>
      </c>
      <c r="C53" s="722"/>
      <c r="D53" s="486"/>
      <c r="E53" s="722"/>
      <c r="F53" s="722"/>
      <c r="H53" s="722"/>
      <c r="I53" s="722"/>
      <c r="J53" s="722"/>
      <c r="K53" s="722"/>
      <c r="L53" s="722"/>
    </row>
    <row r="54" spans="2:13" ht="18">
      <c r="B54" s="722"/>
      <c r="C54" s="722"/>
      <c r="D54" s="722"/>
      <c r="E54" s="722"/>
      <c r="F54" s="466" t="s">
        <v>262</v>
      </c>
      <c r="G54" s="722"/>
      <c r="H54" s="722"/>
      <c r="I54" s="722"/>
      <c r="J54" s="722"/>
      <c r="K54" s="722"/>
      <c r="L54" s="722"/>
    </row>
    <row r="55" spans="2:13" ht="30">
      <c r="B55" s="723" t="s">
        <v>263</v>
      </c>
      <c r="C55" s="725" t="s">
        <v>22</v>
      </c>
      <c r="D55" s="725" t="s">
        <v>264</v>
      </c>
      <c r="E55" s="727" t="s">
        <v>265</v>
      </c>
      <c r="F55" s="728"/>
      <c r="G55" s="729"/>
      <c r="H55" s="730" t="s">
        <v>266</v>
      </c>
      <c r="I55" s="727" t="s">
        <v>267</v>
      </c>
      <c r="J55" s="728"/>
      <c r="K55" s="728"/>
      <c r="L55" s="728"/>
      <c r="M55" s="472"/>
    </row>
    <row r="56" spans="2:13" ht="15" customHeight="1">
      <c r="B56" s="724"/>
      <c r="C56" s="726"/>
      <c r="D56" s="726"/>
      <c r="E56" s="733" t="s">
        <v>268</v>
      </c>
      <c r="F56" s="725" t="s">
        <v>269</v>
      </c>
      <c r="G56" s="725" t="s">
        <v>270</v>
      </c>
      <c r="H56" s="731"/>
      <c r="I56" s="733" t="s">
        <v>271</v>
      </c>
      <c r="J56" s="733" t="s">
        <v>24</v>
      </c>
      <c r="K56" s="725" t="s">
        <v>272</v>
      </c>
      <c r="L56" s="732" t="s">
        <v>273</v>
      </c>
      <c r="M56" s="472"/>
    </row>
    <row r="57" spans="2:13" ht="15">
      <c r="B57" s="724"/>
      <c r="C57" s="726"/>
      <c r="D57" s="726"/>
      <c r="E57" s="734"/>
      <c r="F57" s="726"/>
      <c r="G57" s="726"/>
      <c r="H57" s="731"/>
      <c r="I57" s="734"/>
      <c r="J57" s="734"/>
      <c r="K57" s="735"/>
      <c r="L57" s="487"/>
      <c r="M57" s="472"/>
    </row>
    <row r="58" spans="2:13" ht="12.75">
      <c r="B58" s="468">
        <v>0</v>
      </c>
      <c r="C58" s="468">
        <v>1</v>
      </c>
      <c r="D58" s="468">
        <v>2</v>
      </c>
      <c r="E58" s="469">
        <v>3</v>
      </c>
      <c r="F58" s="469">
        <v>4</v>
      </c>
      <c r="G58" s="468">
        <v>5</v>
      </c>
      <c r="H58" s="468">
        <v>6</v>
      </c>
      <c r="I58" s="468">
        <v>7</v>
      </c>
      <c r="J58" s="468">
        <v>8</v>
      </c>
      <c r="K58" s="470">
        <v>9</v>
      </c>
      <c r="L58" s="471">
        <v>10</v>
      </c>
      <c r="M58" s="472"/>
    </row>
    <row r="59" spans="2:13" ht="12.75"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</row>
    <row r="60" spans="2:13" ht="14.25">
      <c r="B60" s="132"/>
      <c r="D60" s="721"/>
      <c r="E60" s="721"/>
      <c r="G60" s="721" t="s">
        <v>274</v>
      </c>
      <c r="H60" s="721"/>
      <c r="I60" s="721"/>
      <c r="J60" s="721"/>
      <c r="K60" s="721"/>
      <c r="L60" s="721"/>
    </row>
    <row r="61" spans="2:13" ht="15.75" customHeight="1">
      <c r="B61" s="473"/>
      <c r="C61" s="473"/>
      <c r="D61" s="473"/>
      <c r="E61" s="473"/>
      <c r="F61" s="473"/>
      <c r="G61" s="473"/>
      <c r="H61" s="473"/>
      <c r="I61" s="473"/>
      <c r="J61" s="473"/>
      <c r="K61" s="473"/>
      <c r="L61" s="473"/>
    </row>
    <row r="62" spans="2:13" ht="15">
      <c r="B62" s="475" t="s">
        <v>275</v>
      </c>
      <c r="C62" s="488">
        <v>83900</v>
      </c>
      <c r="D62" s="488">
        <v>5741</v>
      </c>
      <c r="E62" s="489">
        <v>2277</v>
      </c>
      <c r="F62" s="489">
        <v>2883</v>
      </c>
      <c r="G62" s="488">
        <v>581</v>
      </c>
      <c r="H62" s="488">
        <v>78159</v>
      </c>
      <c r="I62" s="488">
        <v>11069</v>
      </c>
      <c r="J62" s="488">
        <v>29046</v>
      </c>
      <c r="K62" s="488">
        <v>38039</v>
      </c>
      <c r="L62" s="490">
        <v>5</v>
      </c>
      <c r="M62" s="472"/>
    </row>
    <row r="63" spans="2:13" ht="15">
      <c r="B63" s="475" t="s">
        <v>276</v>
      </c>
      <c r="C63" s="488">
        <v>97205</v>
      </c>
      <c r="D63" s="488">
        <v>5693</v>
      </c>
      <c r="E63" s="489">
        <v>1987</v>
      </c>
      <c r="F63" s="489">
        <v>3347</v>
      </c>
      <c r="G63" s="488">
        <v>359</v>
      </c>
      <c r="H63" s="488">
        <v>91512</v>
      </c>
      <c r="I63" s="488">
        <v>13704</v>
      </c>
      <c r="J63" s="488">
        <v>33306</v>
      </c>
      <c r="K63" s="488">
        <v>44498</v>
      </c>
      <c r="L63" s="490">
        <v>4</v>
      </c>
      <c r="M63" s="472"/>
    </row>
    <row r="64" spans="2:13" ht="15">
      <c r="B64" s="475" t="s">
        <v>277</v>
      </c>
      <c r="C64" s="488">
        <v>121943</v>
      </c>
      <c r="D64" s="488">
        <v>9356</v>
      </c>
      <c r="E64" s="489">
        <v>4360</v>
      </c>
      <c r="F64" s="489">
        <v>4839</v>
      </c>
      <c r="G64" s="488">
        <v>157</v>
      </c>
      <c r="H64" s="488">
        <v>112587</v>
      </c>
      <c r="I64" s="488">
        <v>18107</v>
      </c>
      <c r="J64" s="488">
        <v>42637</v>
      </c>
      <c r="K64" s="488">
        <v>51833</v>
      </c>
      <c r="L64" s="490">
        <v>10</v>
      </c>
      <c r="M64" s="472"/>
    </row>
    <row r="65" spans="2:13" ht="15" customHeight="1">
      <c r="B65" s="475" t="s">
        <v>278</v>
      </c>
      <c r="C65" s="488">
        <v>103860</v>
      </c>
      <c r="D65" s="488">
        <v>6418</v>
      </c>
      <c r="E65" s="489">
        <v>2651</v>
      </c>
      <c r="F65" s="489">
        <v>3675</v>
      </c>
      <c r="G65" s="488">
        <v>92</v>
      </c>
      <c r="H65" s="488">
        <v>97442</v>
      </c>
      <c r="I65" s="488">
        <v>14969</v>
      </c>
      <c r="J65" s="488">
        <v>35067</v>
      </c>
      <c r="K65" s="488">
        <v>47394</v>
      </c>
      <c r="L65" s="490">
        <v>12</v>
      </c>
      <c r="M65" s="472"/>
    </row>
    <row r="66" spans="2:13" ht="15">
      <c r="B66" s="475" t="s">
        <v>279</v>
      </c>
      <c r="C66" s="491">
        <v>112470</v>
      </c>
      <c r="D66" s="491">
        <v>7604</v>
      </c>
      <c r="E66" s="489">
        <v>2858</v>
      </c>
      <c r="F66" s="489">
        <v>4353</v>
      </c>
      <c r="G66" s="488">
        <v>393</v>
      </c>
      <c r="H66" s="491">
        <v>104866</v>
      </c>
      <c r="I66" s="488">
        <v>17040</v>
      </c>
      <c r="J66" s="488">
        <v>35740</v>
      </c>
      <c r="K66" s="488">
        <v>52074</v>
      </c>
      <c r="L66" s="490">
        <v>12</v>
      </c>
      <c r="M66" s="472"/>
    </row>
    <row r="67" spans="2:13" ht="15">
      <c r="B67" s="475" t="s">
        <v>280</v>
      </c>
      <c r="C67" s="488">
        <v>120156</v>
      </c>
      <c r="D67" s="488">
        <v>6461</v>
      </c>
      <c r="E67" s="489">
        <v>2259</v>
      </c>
      <c r="F67" s="489">
        <v>4088</v>
      </c>
      <c r="G67" s="488">
        <v>114</v>
      </c>
      <c r="H67" s="488">
        <v>113695</v>
      </c>
      <c r="I67" s="488">
        <v>16387</v>
      </c>
      <c r="J67" s="488">
        <v>40079</v>
      </c>
      <c r="K67" s="488">
        <v>57223</v>
      </c>
      <c r="L67" s="490">
        <v>6</v>
      </c>
      <c r="M67" s="472"/>
    </row>
    <row r="68" spans="2:13" ht="15.75" customHeight="1">
      <c r="B68" s="475" t="s">
        <v>281</v>
      </c>
      <c r="C68" s="488">
        <v>124601</v>
      </c>
      <c r="D68" s="488">
        <v>6169</v>
      </c>
      <c r="E68" s="489">
        <v>2106</v>
      </c>
      <c r="F68" s="489">
        <v>3919</v>
      </c>
      <c r="G68" s="488">
        <v>144</v>
      </c>
      <c r="H68" s="488">
        <v>118432</v>
      </c>
      <c r="I68" s="492">
        <v>17843</v>
      </c>
      <c r="J68" s="492">
        <v>41112</v>
      </c>
      <c r="K68" s="492">
        <v>59469</v>
      </c>
      <c r="L68" s="493">
        <v>8</v>
      </c>
      <c r="M68" s="472"/>
    </row>
    <row r="69" spans="2:13" ht="15">
      <c r="B69" s="475" t="s">
        <v>282</v>
      </c>
      <c r="C69" s="488">
        <v>112766</v>
      </c>
      <c r="D69" s="488">
        <v>6652</v>
      </c>
      <c r="E69" s="489">
        <v>2278</v>
      </c>
      <c r="F69" s="489">
        <v>4217</v>
      </c>
      <c r="G69" s="488">
        <v>157</v>
      </c>
      <c r="H69" s="488">
        <v>106114</v>
      </c>
      <c r="I69" s="488">
        <v>15233</v>
      </c>
      <c r="J69" s="488">
        <v>36223</v>
      </c>
      <c r="K69" s="488">
        <v>54651</v>
      </c>
      <c r="L69" s="490">
        <v>7</v>
      </c>
      <c r="M69" s="472"/>
    </row>
    <row r="70" spans="2:13" ht="15">
      <c r="B70" s="475" t="s">
        <v>283</v>
      </c>
      <c r="C70" s="488">
        <v>127669</v>
      </c>
      <c r="D70" s="488">
        <v>6143</v>
      </c>
      <c r="E70" s="489">
        <v>1834</v>
      </c>
      <c r="F70" s="489">
        <v>4173</v>
      </c>
      <c r="G70" s="488">
        <v>136</v>
      </c>
      <c r="H70" s="488">
        <v>121526</v>
      </c>
      <c r="I70" s="488">
        <v>17448</v>
      </c>
      <c r="J70" s="488">
        <v>41665</v>
      </c>
      <c r="K70" s="488">
        <v>62363</v>
      </c>
      <c r="L70" s="490">
        <v>50</v>
      </c>
      <c r="M70" s="472"/>
    </row>
    <row r="71" spans="2:13" ht="15">
      <c r="B71" s="481" t="s">
        <v>284</v>
      </c>
      <c r="C71" s="488">
        <v>133935</v>
      </c>
      <c r="D71" s="488">
        <v>6592</v>
      </c>
      <c r="E71" s="489">
        <v>1606</v>
      </c>
      <c r="F71" s="489">
        <v>4838</v>
      </c>
      <c r="G71" s="488">
        <v>148</v>
      </c>
      <c r="H71" s="488">
        <v>127343</v>
      </c>
      <c r="I71" s="488">
        <v>19284</v>
      </c>
      <c r="J71" s="488">
        <v>44437</v>
      </c>
      <c r="K71" s="488">
        <v>63514</v>
      </c>
      <c r="L71" s="490">
        <v>108</v>
      </c>
      <c r="M71" s="472"/>
    </row>
    <row r="72" spans="2:13" ht="15">
      <c r="B72" s="494" t="s">
        <v>285</v>
      </c>
      <c r="C72" s="488">
        <v>132864</v>
      </c>
      <c r="D72" s="488">
        <v>5207</v>
      </c>
      <c r="E72" s="489">
        <v>1621</v>
      </c>
      <c r="F72" s="489">
        <v>3252</v>
      </c>
      <c r="G72" s="488">
        <v>334</v>
      </c>
      <c r="H72" s="488">
        <v>127657</v>
      </c>
      <c r="I72" s="488">
        <v>18098</v>
      </c>
      <c r="J72" s="488">
        <v>43625</v>
      </c>
      <c r="K72" s="488">
        <v>65887</v>
      </c>
      <c r="L72" s="490">
        <v>47</v>
      </c>
      <c r="M72" s="472"/>
    </row>
    <row r="73" spans="2:13" ht="15">
      <c r="B73" s="494" t="s">
        <v>286</v>
      </c>
      <c r="C73" s="488">
        <v>120399</v>
      </c>
      <c r="D73" s="488">
        <v>6124</v>
      </c>
      <c r="E73" s="489">
        <v>2367</v>
      </c>
      <c r="F73" s="489">
        <v>3447</v>
      </c>
      <c r="G73" s="488">
        <v>310</v>
      </c>
      <c r="H73" s="488">
        <v>114275</v>
      </c>
      <c r="I73" s="488">
        <v>14722</v>
      </c>
      <c r="J73" s="488">
        <v>37599</v>
      </c>
      <c r="K73" s="488">
        <v>61934</v>
      </c>
      <c r="L73" s="490">
        <v>20</v>
      </c>
      <c r="M73" s="472"/>
    </row>
    <row r="74" spans="2:13" ht="15">
      <c r="B74" s="482"/>
      <c r="C74" s="489"/>
      <c r="D74" s="489"/>
      <c r="E74" s="489"/>
      <c r="F74" s="489"/>
      <c r="G74" s="489"/>
      <c r="H74" s="489"/>
      <c r="I74" s="489"/>
      <c r="J74" s="489"/>
      <c r="K74" s="489"/>
      <c r="L74" s="490"/>
      <c r="M74" s="472"/>
    </row>
    <row r="75" spans="2:13" ht="15">
      <c r="B75" s="483" t="s">
        <v>291</v>
      </c>
      <c r="C75" s="497">
        <f t="shared" ref="C75:L75" si="0">SUM(C62:C73)</f>
        <v>1391768</v>
      </c>
      <c r="D75" s="497">
        <f t="shared" si="0"/>
        <v>78160</v>
      </c>
      <c r="E75" s="497">
        <f t="shared" si="0"/>
        <v>28204</v>
      </c>
      <c r="F75" s="497">
        <f t="shared" si="0"/>
        <v>47031</v>
      </c>
      <c r="G75" s="497">
        <f t="shared" si="0"/>
        <v>2925</v>
      </c>
      <c r="H75" s="497">
        <f t="shared" si="0"/>
        <v>1313608</v>
      </c>
      <c r="I75" s="497">
        <f t="shared" si="0"/>
        <v>193904</v>
      </c>
      <c r="J75" s="497">
        <f t="shared" si="0"/>
        <v>460536</v>
      </c>
      <c r="K75" s="497">
        <f t="shared" si="0"/>
        <v>658879</v>
      </c>
      <c r="L75" s="498">
        <f t="shared" si="0"/>
        <v>289</v>
      </c>
      <c r="M75" s="472"/>
    </row>
    <row r="77" spans="2:13" ht="15.75" customHeight="1">
      <c r="C77" s="499"/>
      <c r="D77" s="499"/>
      <c r="E77" s="499"/>
      <c r="F77" s="499"/>
      <c r="G77" s="499"/>
      <c r="H77" s="499"/>
      <c r="I77" s="499"/>
      <c r="J77" s="499"/>
      <c r="K77" s="499"/>
      <c r="L77" s="499"/>
    </row>
    <row r="78" spans="2:13" ht="18">
      <c r="B78" s="486" t="s">
        <v>292</v>
      </c>
      <c r="C78" s="722"/>
      <c r="D78" s="486"/>
      <c r="E78" s="722"/>
      <c r="F78" s="722"/>
      <c r="H78" s="722"/>
      <c r="I78" s="722"/>
      <c r="J78" s="722"/>
      <c r="K78" s="722"/>
      <c r="L78" s="722"/>
    </row>
    <row r="79" spans="2:13" ht="18">
      <c r="B79" s="722"/>
      <c r="C79" s="722"/>
      <c r="D79" s="722"/>
      <c r="E79" s="722"/>
      <c r="F79" s="466" t="s">
        <v>262</v>
      </c>
      <c r="G79" s="722"/>
      <c r="H79" s="722"/>
      <c r="I79" s="722"/>
      <c r="J79" s="722"/>
      <c r="K79" s="722"/>
      <c r="L79" s="722"/>
    </row>
    <row r="80" spans="2:13" ht="30">
      <c r="B80" s="723" t="s">
        <v>263</v>
      </c>
      <c r="C80" s="725" t="s">
        <v>22</v>
      </c>
      <c r="D80" s="725" t="s">
        <v>264</v>
      </c>
      <c r="E80" s="727" t="s">
        <v>265</v>
      </c>
      <c r="F80" s="728"/>
      <c r="G80" s="729"/>
      <c r="H80" s="730" t="s">
        <v>266</v>
      </c>
      <c r="I80" s="727" t="s">
        <v>267</v>
      </c>
      <c r="J80" s="728"/>
      <c r="K80" s="728"/>
      <c r="L80" s="728"/>
      <c r="M80" s="472"/>
    </row>
    <row r="81" spans="2:13" ht="15">
      <c r="B81" s="724"/>
      <c r="C81" s="726"/>
      <c r="D81" s="726"/>
      <c r="E81" s="733" t="s">
        <v>268</v>
      </c>
      <c r="F81" s="725" t="s">
        <v>269</v>
      </c>
      <c r="G81" s="725" t="s">
        <v>270</v>
      </c>
      <c r="H81" s="731"/>
      <c r="I81" s="733" t="s">
        <v>271</v>
      </c>
      <c r="J81" s="733" t="s">
        <v>24</v>
      </c>
      <c r="K81" s="725" t="s">
        <v>272</v>
      </c>
      <c r="L81" s="732" t="s">
        <v>273</v>
      </c>
      <c r="M81" s="472"/>
    </row>
    <row r="82" spans="2:13" ht="15">
      <c r="B82" s="724"/>
      <c r="C82" s="726"/>
      <c r="D82" s="726"/>
      <c r="E82" s="734"/>
      <c r="F82" s="726"/>
      <c r="G82" s="726"/>
      <c r="H82" s="731"/>
      <c r="I82" s="734"/>
      <c r="J82" s="734"/>
      <c r="K82" s="735"/>
      <c r="L82" s="487"/>
      <c r="M82" s="472"/>
    </row>
    <row r="83" spans="2:13" ht="12.75">
      <c r="B83" s="468">
        <v>0</v>
      </c>
      <c r="C83" s="468">
        <v>1</v>
      </c>
      <c r="D83" s="468">
        <v>2</v>
      </c>
      <c r="E83" s="469">
        <v>3</v>
      </c>
      <c r="F83" s="469">
        <v>4</v>
      </c>
      <c r="G83" s="468">
        <v>5</v>
      </c>
      <c r="H83" s="468">
        <v>6</v>
      </c>
      <c r="I83" s="468">
        <v>7</v>
      </c>
      <c r="J83" s="468">
        <v>8</v>
      </c>
      <c r="K83" s="470">
        <v>9</v>
      </c>
      <c r="L83" s="471">
        <v>10</v>
      </c>
      <c r="M83" s="472"/>
    </row>
    <row r="84" spans="2:13" ht="12.75">
      <c r="B84" s="473"/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2"/>
    </row>
    <row r="85" spans="2:13" ht="14.25">
      <c r="B85" s="132"/>
      <c r="D85" s="721"/>
      <c r="E85" s="721"/>
      <c r="G85" s="721" t="s">
        <v>274</v>
      </c>
      <c r="H85" s="721"/>
      <c r="I85" s="721"/>
      <c r="J85" s="721"/>
      <c r="K85" s="721"/>
      <c r="L85" s="721"/>
      <c r="M85" s="472"/>
    </row>
    <row r="86" spans="2:13" ht="12.75">
      <c r="B86" s="473"/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2"/>
    </row>
    <row r="87" spans="2:13" ht="15">
      <c r="B87" s="475" t="s">
        <v>275</v>
      </c>
      <c r="C87" s="488">
        <v>112561</v>
      </c>
      <c r="D87" s="488">
        <v>7269</v>
      </c>
      <c r="E87" s="489">
        <v>2961</v>
      </c>
      <c r="F87" s="489">
        <v>4094</v>
      </c>
      <c r="G87" s="488">
        <v>214</v>
      </c>
      <c r="H87" s="488">
        <v>105292</v>
      </c>
      <c r="I87" s="488">
        <v>14362</v>
      </c>
      <c r="J87" s="488">
        <v>33796</v>
      </c>
      <c r="K87" s="488">
        <v>57000</v>
      </c>
      <c r="L87" s="490">
        <v>134</v>
      </c>
      <c r="M87" s="472"/>
    </row>
    <row r="88" spans="2:13" ht="15">
      <c r="B88" s="475" t="s">
        <v>276</v>
      </c>
      <c r="C88" s="488">
        <v>109077</v>
      </c>
      <c r="D88" s="488">
        <v>6316</v>
      </c>
      <c r="E88" s="489">
        <v>2645</v>
      </c>
      <c r="F88" s="489">
        <v>3187</v>
      </c>
      <c r="G88" s="488">
        <v>484</v>
      </c>
      <c r="H88" s="488">
        <v>102761</v>
      </c>
      <c r="I88" s="488">
        <v>14691</v>
      </c>
      <c r="J88" s="488">
        <v>32213</v>
      </c>
      <c r="K88" s="488">
        <v>55847</v>
      </c>
      <c r="L88" s="490">
        <v>10</v>
      </c>
      <c r="M88" s="472"/>
    </row>
    <row r="89" spans="2:13" ht="15">
      <c r="B89" s="475" t="s">
        <v>277</v>
      </c>
      <c r="C89" s="488">
        <v>130700</v>
      </c>
      <c r="D89" s="488">
        <v>6991</v>
      </c>
      <c r="E89" s="489">
        <v>3137</v>
      </c>
      <c r="F89" s="489">
        <v>3724</v>
      </c>
      <c r="G89" s="488">
        <v>130</v>
      </c>
      <c r="H89" s="488">
        <v>123709</v>
      </c>
      <c r="I89" s="488">
        <v>18690</v>
      </c>
      <c r="J89" s="488">
        <v>41521</v>
      </c>
      <c r="K89" s="488">
        <v>63498</v>
      </c>
      <c r="L89" s="490">
        <v>0</v>
      </c>
      <c r="M89" s="472"/>
    </row>
    <row r="90" spans="2:13" ht="15">
      <c r="B90" s="475" t="s">
        <v>278</v>
      </c>
      <c r="C90" s="488">
        <v>110848</v>
      </c>
      <c r="D90" s="488">
        <v>7885</v>
      </c>
      <c r="E90" s="489">
        <v>3953</v>
      </c>
      <c r="F90" s="489">
        <v>3801</v>
      </c>
      <c r="G90" s="488">
        <v>131</v>
      </c>
      <c r="H90" s="488">
        <v>102963</v>
      </c>
      <c r="I90" s="488">
        <v>15359</v>
      </c>
      <c r="J90" s="488">
        <v>34533</v>
      </c>
      <c r="K90" s="488">
        <v>53071</v>
      </c>
      <c r="L90" s="490">
        <v>0</v>
      </c>
      <c r="M90" s="472"/>
    </row>
    <row r="91" spans="2:13" ht="15">
      <c r="B91" s="475" t="s">
        <v>279</v>
      </c>
      <c r="C91" s="491">
        <v>112741</v>
      </c>
      <c r="D91" s="491">
        <v>6588</v>
      </c>
      <c r="E91" s="489">
        <v>2591</v>
      </c>
      <c r="F91" s="489">
        <v>3709</v>
      </c>
      <c r="G91" s="488">
        <v>288</v>
      </c>
      <c r="H91" s="491">
        <v>106153</v>
      </c>
      <c r="I91" s="488">
        <v>16207</v>
      </c>
      <c r="J91" s="488">
        <v>35142</v>
      </c>
      <c r="K91" s="488">
        <v>54804</v>
      </c>
      <c r="L91" s="490">
        <v>0</v>
      </c>
      <c r="M91" s="472"/>
    </row>
    <row r="92" spans="2:13" ht="15">
      <c r="B92" s="475" t="s">
        <v>280</v>
      </c>
      <c r="C92" s="488">
        <v>113572</v>
      </c>
      <c r="D92" s="488">
        <v>5596</v>
      </c>
      <c r="E92" s="489">
        <v>2136</v>
      </c>
      <c r="F92" s="489">
        <v>3336</v>
      </c>
      <c r="G92" s="488">
        <v>124</v>
      </c>
      <c r="H92" s="488">
        <v>107976</v>
      </c>
      <c r="I92" s="488">
        <v>19189</v>
      </c>
      <c r="J92" s="488">
        <v>41161</v>
      </c>
      <c r="K92" s="488">
        <v>47626</v>
      </c>
      <c r="L92" s="490">
        <v>0</v>
      </c>
      <c r="M92" s="472"/>
    </row>
    <row r="93" spans="2:13" ht="15">
      <c r="B93" s="475" t="s">
        <v>281</v>
      </c>
      <c r="C93" s="488">
        <v>107320</v>
      </c>
      <c r="D93" s="488">
        <v>6343</v>
      </c>
      <c r="E93" s="489">
        <v>2828</v>
      </c>
      <c r="F93" s="489">
        <v>3175</v>
      </c>
      <c r="G93" s="488">
        <v>340</v>
      </c>
      <c r="H93" s="488">
        <v>100977</v>
      </c>
      <c r="I93" s="492">
        <v>15242</v>
      </c>
      <c r="J93" s="492">
        <v>36412</v>
      </c>
      <c r="K93" s="492">
        <v>49323</v>
      </c>
      <c r="L93" s="493">
        <v>0</v>
      </c>
      <c r="M93" s="472"/>
    </row>
    <row r="94" spans="2:13" ht="15">
      <c r="B94" s="475" t="s">
        <v>282</v>
      </c>
      <c r="C94" s="488">
        <v>107606</v>
      </c>
      <c r="D94" s="488">
        <v>7100</v>
      </c>
      <c r="E94" s="489">
        <v>2545</v>
      </c>
      <c r="F94" s="489">
        <v>4414</v>
      </c>
      <c r="G94" s="488">
        <v>141</v>
      </c>
      <c r="H94" s="488">
        <v>100506</v>
      </c>
      <c r="I94" s="488">
        <v>14346</v>
      </c>
      <c r="J94" s="488">
        <v>38260</v>
      </c>
      <c r="K94" s="488">
        <v>47888</v>
      </c>
      <c r="L94" s="490">
        <v>12</v>
      </c>
      <c r="M94" s="472"/>
    </row>
    <row r="95" spans="2:13" ht="15">
      <c r="B95" s="475" t="s">
        <v>283</v>
      </c>
      <c r="C95" s="488">
        <v>114839</v>
      </c>
      <c r="D95" s="488">
        <v>5922</v>
      </c>
      <c r="E95" s="489">
        <v>1996</v>
      </c>
      <c r="F95" s="489">
        <v>3788</v>
      </c>
      <c r="G95" s="488">
        <v>138</v>
      </c>
      <c r="H95" s="488">
        <v>108917</v>
      </c>
      <c r="I95" s="488">
        <v>15899</v>
      </c>
      <c r="J95" s="488">
        <v>40817</v>
      </c>
      <c r="K95" s="488">
        <v>52201</v>
      </c>
      <c r="L95" s="490">
        <v>0</v>
      </c>
      <c r="M95" s="472"/>
    </row>
    <row r="96" spans="2:13" ht="15">
      <c r="B96" s="494" t="s">
        <v>284</v>
      </c>
      <c r="C96" s="488">
        <v>117095</v>
      </c>
      <c r="D96" s="488">
        <v>5393</v>
      </c>
      <c r="E96" s="489">
        <v>1697</v>
      </c>
      <c r="F96" s="489">
        <v>3512</v>
      </c>
      <c r="G96" s="488">
        <v>184</v>
      </c>
      <c r="H96" s="488">
        <v>111702</v>
      </c>
      <c r="I96" s="488">
        <v>16611</v>
      </c>
      <c r="J96" s="488">
        <v>43924</v>
      </c>
      <c r="K96" s="488">
        <v>51167</v>
      </c>
      <c r="L96" s="490">
        <v>0</v>
      </c>
      <c r="M96" s="472"/>
    </row>
    <row r="97" spans="2:15" ht="15">
      <c r="B97" s="494" t="s">
        <v>285</v>
      </c>
      <c r="C97" s="488">
        <v>110633</v>
      </c>
      <c r="D97" s="488">
        <v>6574</v>
      </c>
      <c r="E97" s="489">
        <v>1632</v>
      </c>
      <c r="F97" s="489">
        <v>4807</v>
      </c>
      <c r="G97" s="488">
        <v>135</v>
      </c>
      <c r="H97" s="488">
        <v>104059</v>
      </c>
      <c r="I97" s="488">
        <v>15314</v>
      </c>
      <c r="J97" s="488">
        <v>40847</v>
      </c>
      <c r="K97" s="488">
        <v>47898</v>
      </c>
      <c r="L97" s="490">
        <v>0</v>
      </c>
      <c r="M97" s="472"/>
    </row>
    <row r="98" spans="2:15" ht="15">
      <c r="B98" s="494" t="s">
        <v>286</v>
      </c>
      <c r="C98" s="488">
        <v>110226</v>
      </c>
      <c r="D98" s="488">
        <v>4842</v>
      </c>
      <c r="E98" s="489">
        <v>1921</v>
      </c>
      <c r="F98" s="489">
        <v>2749</v>
      </c>
      <c r="G98" s="488">
        <v>172</v>
      </c>
      <c r="H98" s="488">
        <v>105384</v>
      </c>
      <c r="I98" s="488">
        <v>13769</v>
      </c>
      <c r="J98" s="488">
        <v>39645</v>
      </c>
      <c r="K98" s="488">
        <v>51970</v>
      </c>
      <c r="L98" s="490">
        <v>0</v>
      </c>
      <c r="M98" s="472"/>
    </row>
    <row r="99" spans="2:15" ht="15">
      <c r="B99" s="482"/>
      <c r="C99" s="489"/>
      <c r="D99" s="489"/>
      <c r="E99" s="489"/>
      <c r="F99" s="489"/>
      <c r="G99" s="489"/>
      <c r="H99" s="489"/>
      <c r="I99" s="489"/>
      <c r="J99" s="489"/>
      <c r="K99" s="489"/>
      <c r="L99" s="490"/>
      <c r="M99" s="472"/>
    </row>
    <row r="100" spans="2:15" ht="15">
      <c r="B100" s="483" t="s">
        <v>293</v>
      </c>
      <c r="C100" s="497">
        <f t="shared" ref="C100:L100" si="1">SUM(C87:C98)</f>
        <v>1357218</v>
      </c>
      <c r="D100" s="497">
        <f t="shared" si="1"/>
        <v>76819</v>
      </c>
      <c r="E100" s="497">
        <f t="shared" si="1"/>
        <v>30042</v>
      </c>
      <c r="F100" s="497">
        <f t="shared" si="1"/>
        <v>44296</v>
      </c>
      <c r="G100" s="497">
        <f t="shared" si="1"/>
        <v>2481</v>
      </c>
      <c r="H100" s="497">
        <f t="shared" si="1"/>
        <v>1280399</v>
      </c>
      <c r="I100" s="497">
        <f t="shared" si="1"/>
        <v>189679</v>
      </c>
      <c r="J100" s="497">
        <f t="shared" si="1"/>
        <v>458271</v>
      </c>
      <c r="K100" s="497">
        <f t="shared" si="1"/>
        <v>632293</v>
      </c>
      <c r="L100" s="498">
        <f t="shared" si="1"/>
        <v>156</v>
      </c>
      <c r="M100" s="472"/>
    </row>
    <row r="102" spans="2:15" ht="12.75">
      <c r="C102" s="500"/>
      <c r="D102" s="500"/>
      <c r="E102" s="500"/>
      <c r="F102" s="500"/>
      <c r="G102" s="500"/>
      <c r="H102" s="500"/>
      <c r="I102" s="500"/>
      <c r="J102" s="500"/>
      <c r="K102" s="500"/>
      <c r="L102" s="500"/>
    </row>
    <row r="103" spans="2:15" ht="18">
      <c r="B103" s="486" t="s">
        <v>294</v>
      </c>
      <c r="C103" s="722"/>
      <c r="D103" s="486"/>
      <c r="E103" s="722"/>
      <c r="F103" s="722"/>
      <c r="H103" s="722"/>
      <c r="I103" s="722"/>
      <c r="J103" s="722"/>
      <c r="K103" s="722"/>
      <c r="L103" s="722"/>
    </row>
    <row r="104" spans="2:15" ht="18">
      <c r="B104" s="722"/>
      <c r="C104" s="722"/>
      <c r="D104" s="722"/>
      <c r="E104" s="722"/>
      <c r="F104" s="466" t="s">
        <v>262</v>
      </c>
      <c r="G104" s="722"/>
      <c r="H104" s="722"/>
      <c r="I104" s="722"/>
      <c r="J104" s="722"/>
      <c r="K104" s="722"/>
      <c r="L104" s="722"/>
    </row>
    <row r="105" spans="2:15" ht="30">
      <c r="B105" s="723" t="s">
        <v>263</v>
      </c>
      <c r="C105" s="725" t="s">
        <v>22</v>
      </c>
      <c r="D105" s="725" t="s">
        <v>264</v>
      </c>
      <c r="E105" s="727" t="s">
        <v>265</v>
      </c>
      <c r="F105" s="728"/>
      <c r="G105" s="729"/>
      <c r="H105" s="730" t="s">
        <v>266</v>
      </c>
      <c r="I105" s="727" t="s">
        <v>267</v>
      </c>
      <c r="J105" s="728"/>
      <c r="K105" s="728"/>
      <c r="L105" s="728"/>
      <c r="N105" s="1215"/>
      <c r="O105" s="1215"/>
    </row>
    <row r="106" spans="2:15" ht="15">
      <c r="B106" s="724"/>
      <c r="C106" s="726"/>
      <c r="D106" s="726"/>
      <c r="E106" s="733" t="s">
        <v>268</v>
      </c>
      <c r="F106" s="725" t="s">
        <v>269</v>
      </c>
      <c r="G106" s="725" t="s">
        <v>270</v>
      </c>
      <c r="H106" s="731"/>
      <c r="I106" s="733" t="s">
        <v>271</v>
      </c>
      <c r="J106" s="733" t="s">
        <v>24</v>
      </c>
      <c r="K106" s="725" t="s">
        <v>272</v>
      </c>
      <c r="L106" s="732" t="s">
        <v>273</v>
      </c>
    </row>
    <row r="107" spans="2:15" ht="15">
      <c r="B107" s="724"/>
      <c r="C107" s="726"/>
      <c r="D107" s="726"/>
      <c r="E107" s="734"/>
      <c r="F107" s="726"/>
      <c r="G107" s="726"/>
      <c r="H107" s="731"/>
      <c r="I107" s="734"/>
      <c r="J107" s="734"/>
      <c r="K107" s="735"/>
      <c r="L107" s="487"/>
      <c r="N107" s="501"/>
      <c r="O107" s="502"/>
    </row>
    <row r="108" spans="2:15" ht="12.75">
      <c r="B108" s="468">
        <v>0</v>
      </c>
      <c r="C108" s="468">
        <v>1</v>
      </c>
      <c r="D108" s="468">
        <v>2</v>
      </c>
      <c r="E108" s="469">
        <v>3</v>
      </c>
      <c r="F108" s="469">
        <v>4</v>
      </c>
      <c r="G108" s="468">
        <v>5</v>
      </c>
      <c r="H108" s="468">
        <v>6</v>
      </c>
      <c r="I108" s="468">
        <v>7</v>
      </c>
      <c r="J108" s="468">
        <v>8</v>
      </c>
      <c r="K108" s="470">
        <v>9</v>
      </c>
      <c r="L108" s="471">
        <v>10</v>
      </c>
    </row>
    <row r="109" spans="2:15" ht="12.75">
      <c r="B109" s="473"/>
      <c r="C109" s="473"/>
      <c r="D109" s="473"/>
      <c r="E109" s="473"/>
      <c r="F109" s="473"/>
      <c r="G109" s="473"/>
      <c r="H109" s="473"/>
      <c r="I109" s="473"/>
      <c r="J109" s="473"/>
      <c r="K109" s="473"/>
      <c r="L109" s="473"/>
    </row>
    <row r="110" spans="2:15" ht="14.25">
      <c r="B110" s="132"/>
      <c r="D110" s="721"/>
      <c r="E110" s="721"/>
      <c r="G110" s="721" t="s">
        <v>274</v>
      </c>
      <c r="H110" s="721"/>
      <c r="I110" s="721"/>
      <c r="J110" s="721"/>
      <c r="K110" s="721"/>
      <c r="L110" s="721"/>
    </row>
    <row r="111" spans="2:15" ht="12.75">
      <c r="B111" s="473"/>
      <c r="C111" s="473"/>
      <c r="D111" s="473"/>
      <c r="E111" s="473"/>
      <c r="F111" s="473"/>
      <c r="G111" s="473"/>
      <c r="H111" s="473"/>
      <c r="I111" s="473"/>
      <c r="J111" s="473"/>
      <c r="K111" s="473"/>
      <c r="L111" s="473"/>
    </row>
    <row r="112" spans="2:15" ht="15">
      <c r="B112" s="475" t="s">
        <v>275</v>
      </c>
      <c r="C112" s="491">
        <v>88074</v>
      </c>
      <c r="D112" s="491">
        <v>4966</v>
      </c>
      <c r="E112" s="503">
        <v>1895</v>
      </c>
      <c r="F112" s="503">
        <v>2936</v>
      </c>
      <c r="G112" s="491">
        <v>135</v>
      </c>
      <c r="H112" s="504">
        <v>83108</v>
      </c>
      <c r="I112" s="491">
        <v>11335</v>
      </c>
      <c r="J112" s="504">
        <v>29439</v>
      </c>
      <c r="K112" s="504">
        <v>42334</v>
      </c>
      <c r="L112" s="505">
        <v>0</v>
      </c>
    </row>
    <row r="113" spans="2:15" ht="15">
      <c r="B113" s="475" t="s">
        <v>276</v>
      </c>
      <c r="C113" s="488">
        <v>84039</v>
      </c>
      <c r="D113" s="488">
        <v>5111</v>
      </c>
      <c r="E113" s="489">
        <v>2084</v>
      </c>
      <c r="F113" s="489">
        <v>2578</v>
      </c>
      <c r="G113" s="488">
        <v>449</v>
      </c>
      <c r="H113" s="488">
        <v>78928</v>
      </c>
      <c r="I113" s="488">
        <v>10671</v>
      </c>
      <c r="J113" s="488">
        <v>26527</v>
      </c>
      <c r="K113" s="488">
        <v>41730</v>
      </c>
      <c r="L113" s="490">
        <v>0</v>
      </c>
    </row>
    <row r="114" spans="2:15" ht="15">
      <c r="B114" s="475" t="s">
        <v>277</v>
      </c>
      <c r="C114" s="488">
        <v>124698</v>
      </c>
      <c r="D114" s="488">
        <v>6555</v>
      </c>
      <c r="E114" s="489">
        <v>2937</v>
      </c>
      <c r="F114" s="489">
        <v>3400</v>
      </c>
      <c r="G114" s="488">
        <v>218</v>
      </c>
      <c r="H114" s="488">
        <v>118143</v>
      </c>
      <c r="I114" s="488">
        <v>18187</v>
      </c>
      <c r="J114" s="488">
        <v>38810</v>
      </c>
      <c r="K114" s="488">
        <v>61146</v>
      </c>
      <c r="L114" s="490">
        <v>0</v>
      </c>
    </row>
    <row r="115" spans="2:15" ht="15">
      <c r="B115" s="475" t="s">
        <v>278</v>
      </c>
      <c r="C115" s="488">
        <v>92694</v>
      </c>
      <c r="D115" s="488">
        <v>5545</v>
      </c>
      <c r="E115" s="489">
        <v>2379</v>
      </c>
      <c r="F115" s="489">
        <v>3006</v>
      </c>
      <c r="G115" s="488">
        <v>160</v>
      </c>
      <c r="H115" s="488">
        <v>87149</v>
      </c>
      <c r="I115" s="488">
        <v>13286</v>
      </c>
      <c r="J115" s="488">
        <v>31469</v>
      </c>
      <c r="K115" s="488">
        <v>42394</v>
      </c>
      <c r="L115" s="490">
        <v>0</v>
      </c>
    </row>
    <row r="116" spans="2:15" ht="15">
      <c r="B116" s="475" t="s">
        <v>279</v>
      </c>
      <c r="C116" s="491">
        <v>118251</v>
      </c>
      <c r="D116" s="491">
        <v>5697</v>
      </c>
      <c r="E116" s="489">
        <v>2230</v>
      </c>
      <c r="F116" s="489">
        <v>3293</v>
      </c>
      <c r="G116" s="488">
        <v>174</v>
      </c>
      <c r="H116" s="491">
        <v>112554</v>
      </c>
      <c r="I116" s="488">
        <v>17224</v>
      </c>
      <c r="J116" s="488">
        <v>37242</v>
      </c>
      <c r="K116" s="488">
        <v>58088</v>
      </c>
      <c r="L116" s="490">
        <v>0</v>
      </c>
    </row>
    <row r="117" spans="2:15" ht="15">
      <c r="B117" s="475" t="s">
        <v>280</v>
      </c>
      <c r="C117" s="488">
        <v>113078</v>
      </c>
      <c r="D117" s="488">
        <v>5174</v>
      </c>
      <c r="E117" s="489">
        <v>1889</v>
      </c>
      <c r="F117" s="489">
        <v>3124</v>
      </c>
      <c r="G117" s="488">
        <v>161</v>
      </c>
      <c r="H117" s="488">
        <v>107904</v>
      </c>
      <c r="I117" s="488">
        <v>14580</v>
      </c>
      <c r="J117" s="488">
        <v>36857</v>
      </c>
      <c r="K117" s="488">
        <v>56460</v>
      </c>
      <c r="L117" s="490">
        <v>7</v>
      </c>
    </row>
    <row r="118" spans="2:15" ht="15">
      <c r="B118" s="475" t="s">
        <v>281</v>
      </c>
      <c r="C118" s="488">
        <v>103279</v>
      </c>
      <c r="D118" s="488">
        <v>4741</v>
      </c>
      <c r="E118" s="489">
        <v>1772</v>
      </c>
      <c r="F118" s="489">
        <v>2797</v>
      </c>
      <c r="G118" s="488">
        <v>172</v>
      </c>
      <c r="H118" s="488">
        <v>98538</v>
      </c>
      <c r="I118" s="492">
        <v>13237</v>
      </c>
      <c r="J118" s="492">
        <v>36277</v>
      </c>
      <c r="K118" s="492">
        <v>49014</v>
      </c>
      <c r="L118" s="493">
        <v>10</v>
      </c>
    </row>
    <row r="119" spans="2:15" ht="15">
      <c r="B119" s="475" t="s">
        <v>282</v>
      </c>
      <c r="C119" s="488">
        <v>99116</v>
      </c>
      <c r="D119" s="488">
        <v>5016</v>
      </c>
      <c r="E119" s="489">
        <v>1843</v>
      </c>
      <c r="F119" s="489">
        <v>2994</v>
      </c>
      <c r="G119" s="488">
        <v>179</v>
      </c>
      <c r="H119" s="488">
        <v>94100</v>
      </c>
      <c r="I119" s="488">
        <v>12819</v>
      </c>
      <c r="J119" s="488">
        <v>36213</v>
      </c>
      <c r="K119" s="488">
        <v>45061</v>
      </c>
      <c r="L119" s="490">
        <v>7</v>
      </c>
    </row>
    <row r="120" spans="2:15" ht="15">
      <c r="B120" s="475" t="s">
        <v>283</v>
      </c>
      <c r="C120" s="488">
        <v>100767</v>
      </c>
      <c r="D120" s="488">
        <v>4554</v>
      </c>
      <c r="E120" s="489">
        <v>1426</v>
      </c>
      <c r="F120" s="489">
        <v>2939</v>
      </c>
      <c r="G120" s="488">
        <v>189</v>
      </c>
      <c r="H120" s="488">
        <v>96213</v>
      </c>
      <c r="I120" s="488">
        <v>13486</v>
      </c>
      <c r="J120" s="488">
        <v>37044</v>
      </c>
      <c r="K120" s="488">
        <v>45683</v>
      </c>
      <c r="L120" s="490">
        <v>0</v>
      </c>
    </row>
    <row r="121" spans="2:15" ht="15">
      <c r="B121" s="494" t="s">
        <v>284</v>
      </c>
      <c r="C121" s="488">
        <v>111953</v>
      </c>
      <c r="D121" s="488">
        <v>4646</v>
      </c>
      <c r="E121" s="489">
        <v>1628</v>
      </c>
      <c r="F121" s="489">
        <v>2825</v>
      </c>
      <c r="G121" s="488">
        <v>193</v>
      </c>
      <c r="H121" s="488">
        <v>107307</v>
      </c>
      <c r="I121" s="488">
        <v>16054</v>
      </c>
      <c r="J121" s="488">
        <v>44030</v>
      </c>
      <c r="K121" s="488">
        <v>47223</v>
      </c>
      <c r="L121" s="490">
        <v>0</v>
      </c>
      <c r="N121" s="1215"/>
      <c r="O121" s="1215"/>
    </row>
    <row r="122" spans="2:15" ht="15">
      <c r="B122" s="494" t="s">
        <v>285</v>
      </c>
      <c r="C122" s="488">
        <v>106928</v>
      </c>
      <c r="D122" s="488">
        <v>5916</v>
      </c>
      <c r="E122" s="489">
        <v>1406</v>
      </c>
      <c r="F122" s="489">
        <v>4331</v>
      </c>
      <c r="G122" s="488">
        <v>179</v>
      </c>
      <c r="H122" s="488">
        <v>101012</v>
      </c>
      <c r="I122" s="488">
        <v>15280</v>
      </c>
      <c r="J122" s="488">
        <v>39118</v>
      </c>
      <c r="K122" s="488">
        <v>46614</v>
      </c>
      <c r="L122" s="490">
        <v>0</v>
      </c>
    </row>
    <row r="123" spans="2:15" ht="15">
      <c r="B123" s="494" t="s">
        <v>286</v>
      </c>
      <c r="C123" s="488">
        <v>94364</v>
      </c>
      <c r="D123" s="488">
        <v>4628</v>
      </c>
      <c r="E123" s="489">
        <v>1776</v>
      </c>
      <c r="F123" s="489">
        <v>2685</v>
      </c>
      <c r="G123" s="488">
        <v>167</v>
      </c>
      <c r="H123" s="488">
        <v>89736</v>
      </c>
      <c r="I123" s="488">
        <v>12451</v>
      </c>
      <c r="J123" s="488">
        <v>31491</v>
      </c>
      <c r="K123" s="488">
        <v>45794</v>
      </c>
      <c r="L123" s="490">
        <v>0</v>
      </c>
      <c r="N123" s="501"/>
      <c r="O123" s="502"/>
    </row>
    <row r="124" spans="2:15" ht="15">
      <c r="B124" s="482"/>
      <c r="C124" s="489"/>
      <c r="D124" s="489"/>
      <c r="E124" s="489"/>
      <c r="F124" s="489"/>
      <c r="G124" s="489"/>
      <c r="H124" s="489"/>
      <c r="I124" s="489"/>
      <c r="J124" s="489"/>
      <c r="K124" s="489"/>
      <c r="L124" s="490"/>
    </row>
    <row r="125" spans="2:15" ht="15.75">
      <c r="B125" s="483" t="s">
        <v>295</v>
      </c>
      <c r="C125" s="497">
        <f t="shared" ref="C125:L125" si="2">SUM(C112:C123)</f>
        <v>1237241</v>
      </c>
      <c r="D125" s="497">
        <f t="shared" si="2"/>
        <v>62549</v>
      </c>
      <c r="E125" s="497">
        <f t="shared" si="2"/>
        <v>23265</v>
      </c>
      <c r="F125" s="497">
        <f t="shared" si="2"/>
        <v>36908</v>
      </c>
      <c r="G125" s="497">
        <f t="shared" si="2"/>
        <v>2376</v>
      </c>
      <c r="H125" s="497">
        <f t="shared" si="2"/>
        <v>1174692</v>
      </c>
      <c r="I125" s="497">
        <f t="shared" si="2"/>
        <v>168610</v>
      </c>
      <c r="J125" s="497">
        <f t="shared" si="2"/>
        <v>424517</v>
      </c>
      <c r="K125" s="497">
        <f t="shared" si="2"/>
        <v>581541</v>
      </c>
      <c r="L125" s="498">
        <f t="shared" si="2"/>
        <v>24</v>
      </c>
      <c r="N125" s="506"/>
      <c r="O125" s="506"/>
    </row>
    <row r="128" spans="2:15" ht="18">
      <c r="B128" s="486" t="s">
        <v>296</v>
      </c>
      <c r="C128" s="722"/>
      <c r="D128" s="486"/>
      <c r="E128" s="722"/>
      <c r="F128" s="722"/>
      <c r="H128" s="722"/>
      <c r="I128" s="722"/>
      <c r="J128" s="722"/>
      <c r="K128" s="722"/>
      <c r="L128" s="722"/>
    </row>
    <row r="129" spans="2:12" ht="18">
      <c r="B129" s="722"/>
      <c r="C129" s="722"/>
      <c r="D129" s="722"/>
      <c r="E129" s="722"/>
      <c r="F129" s="466" t="s">
        <v>262</v>
      </c>
      <c r="G129" s="722"/>
      <c r="H129" s="722"/>
      <c r="I129" s="722"/>
      <c r="J129" s="722"/>
      <c r="K129" s="722"/>
      <c r="L129" s="722"/>
    </row>
    <row r="130" spans="2:12" ht="30">
      <c r="B130" s="723" t="s">
        <v>263</v>
      </c>
      <c r="C130" s="725" t="s">
        <v>22</v>
      </c>
      <c r="D130" s="725" t="s">
        <v>264</v>
      </c>
      <c r="E130" s="727" t="s">
        <v>265</v>
      </c>
      <c r="F130" s="728"/>
      <c r="G130" s="729"/>
      <c r="H130" s="730" t="s">
        <v>266</v>
      </c>
      <c r="I130" s="727" t="s">
        <v>267</v>
      </c>
      <c r="J130" s="728"/>
      <c r="K130" s="728"/>
      <c r="L130" s="728"/>
    </row>
    <row r="131" spans="2:12" ht="15">
      <c r="B131" s="724"/>
      <c r="C131" s="726"/>
      <c r="D131" s="726"/>
      <c r="E131" s="733" t="s">
        <v>268</v>
      </c>
      <c r="F131" s="725" t="s">
        <v>269</v>
      </c>
      <c r="G131" s="725" t="s">
        <v>270</v>
      </c>
      <c r="H131" s="731"/>
      <c r="I131" s="733" t="s">
        <v>271</v>
      </c>
      <c r="J131" s="733" t="s">
        <v>24</v>
      </c>
      <c r="K131" s="725" t="s">
        <v>272</v>
      </c>
      <c r="L131" s="732" t="s">
        <v>273</v>
      </c>
    </row>
    <row r="132" spans="2:12" ht="15">
      <c r="B132" s="724"/>
      <c r="C132" s="726"/>
      <c r="D132" s="726"/>
      <c r="E132" s="734"/>
      <c r="F132" s="726"/>
      <c r="G132" s="726"/>
      <c r="H132" s="731"/>
      <c r="I132" s="734"/>
      <c r="J132" s="734"/>
      <c r="K132" s="735"/>
      <c r="L132" s="487"/>
    </row>
    <row r="133" spans="2:12" ht="12.75">
      <c r="B133" s="468">
        <v>0</v>
      </c>
      <c r="C133" s="468">
        <v>1</v>
      </c>
      <c r="D133" s="468">
        <v>2</v>
      </c>
      <c r="E133" s="469">
        <v>3</v>
      </c>
      <c r="F133" s="469">
        <v>4</v>
      </c>
      <c r="G133" s="468">
        <v>5</v>
      </c>
      <c r="H133" s="468">
        <v>6</v>
      </c>
      <c r="I133" s="468">
        <v>7</v>
      </c>
      <c r="J133" s="468">
        <v>8</v>
      </c>
      <c r="K133" s="470">
        <v>9</v>
      </c>
      <c r="L133" s="471">
        <v>10</v>
      </c>
    </row>
    <row r="134" spans="2:12" ht="12.75">
      <c r="B134" s="473"/>
      <c r="C134" s="473"/>
      <c r="D134" s="473"/>
      <c r="E134" s="473"/>
      <c r="F134" s="473"/>
      <c r="G134" s="473"/>
      <c r="H134" s="473"/>
      <c r="I134" s="473"/>
      <c r="J134" s="473"/>
      <c r="K134" s="473"/>
      <c r="L134" s="473"/>
    </row>
    <row r="135" spans="2:12" ht="14.25">
      <c r="B135" s="132"/>
      <c r="D135" s="721"/>
      <c r="E135" s="721"/>
      <c r="G135" s="721" t="s">
        <v>274</v>
      </c>
      <c r="H135" s="721"/>
      <c r="I135" s="721"/>
      <c r="J135" s="721"/>
      <c r="K135" s="721"/>
      <c r="L135" s="721"/>
    </row>
    <row r="136" spans="2:12" ht="12.75">
      <c r="B136" s="473"/>
      <c r="C136" s="473"/>
      <c r="D136" s="473"/>
      <c r="E136" s="473"/>
      <c r="F136" s="473"/>
      <c r="G136" s="473"/>
      <c r="H136" s="473"/>
      <c r="I136" s="473"/>
      <c r="J136" s="473"/>
      <c r="K136" s="473"/>
      <c r="L136" s="473"/>
    </row>
    <row r="137" spans="2:12" ht="15">
      <c r="B137" s="475" t="s">
        <v>275</v>
      </c>
      <c r="C137" s="491">
        <v>98825</v>
      </c>
      <c r="D137" s="491">
        <v>5077</v>
      </c>
      <c r="E137" s="503">
        <v>1951</v>
      </c>
      <c r="F137" s="503">
        <v>2934</v>
      </c>
      <c r="G137" s="491">
        <v>192</v>
      </c>
      <c r="H137" s="504">
        <v>93748</v>
      </c>
      <c r="I137" s="491">
        <v>12592</v>
      </c>
      <c r="J137" s="504">
        <v>33704</v>
      </c>
      <c r="K137" s="504">
        <v>47452</v>
      </c>
      <c r="L137" s="505">
        <v>0</v>
      </c>
    </row>
    <row r="138" spans="2:12" ht="15">
      <c r="B138" s="475" t="s">
        <v>276</v>
      </c>
      <c r="C138" s="488">
        <v>96358</v>
      </c>
      <c r="D138" s="488">
        <v>3952</v>
      </c>
      <c r="E138" s="489">
        <v>1338</v>
      </c>
      <c r="F138" s="489">
        <v>2444</v>
      </c>
      <c r="G138" s="488">
        <v>170</v>
      </c>
      <c r="H138" s="488">
        <v>92406</v>
      </c>
      <c r="I138" s="488">
        <v>13204</v>
      </c>
      <c r="J138" s="488">
        <v>30916</v>
      </c>
      <c r="K138" s="488">
        <v>48286</v>
      </c>
      <c r="L138" s="490">
        <v>0</v>
      </c>
    </row>
    <row r="139" spans="2:12" ht="15">
      <c r="B139" s="475" t="s">
        <v>277</v>
      </c>
      <c r="C139" s="488">
        <v>102617</v>
      </c>
      <c r="D139" s="488">
        <v>5781</v>
      </c>
      <c r="E139" s="489">
        <v>2534</v>
      </c>
      <c r="F139" s="489">
        <v>2928</v>
      </c>
      <c r="G139" s="488">
        <v>319</v>
      </c>
      <c r="H139" s="488">
        <v>96836</v>
      </c>
      <c r="I139" s="488">
        <v>14531</v>
      </c>
      <c r="J139" s="488">
        <v>32396</v>
      </c>
      <c r="K139" s="488">
        <v>49909</v>
      </c>
      <c r="L139" s="490">
        <v>0</v>
      </c>
    </row>
    <row r="140" spans="2:12" ht="15">
      <c r="B140" s="475" t="s">
        <v>278</v>
      </c>
      <c r="C140" s="488">
        <v>98159</v>
      </c>
      <c r="D140" s="488">
        <v>4984</v>
      </c>
      <c r="E140" s="489">
        <v>1996</v>
      </c>
      <c r="F140" s="489">
        <v>2917</v>
      </c>
      <c r="G140" s="488">
        <v>71</v>
      </c>
      <c r="H140" s="488">
        <v>93175</v>
      </c>
      <c r="I140" s="488">
        <v>13624</v>
      </c>
      <c r="J140" s="488">
        <v>28719</v>
      </c>
      <c r="K140" s="488">
        <v>50832</v>
      </c>
      <c r="L140" s="490">
        <v>0</v>
      </c>
    </row>
    <row r="141" spans="2:12" ht="15">
      <c r="B141" s="475" t="s">
        <v>279</v>
      </c>
      <c r="C141" s="491">
        <v>105455</v>
      </c>
      <c r="D141" s="491">
        <v>5233</v>
      </c>
      <c r="E141" s="489">
        <v>1970</v>
      </c>
      <c r="F141" s="489">
        <v>3179</v>
      </c>
      <c r="G141" s="488">
        <v>84</v>
      </c>
      <c r="H141" s="491">
        <v>100222</v>
      </c>
      <c r="I141" s="488">
        <v>15215</v>
      </c>
      <c r="J141" s="488">
        <v>30197</v>
      </c>
      <c r="K141" s="488">
        <v>54810</v>
      </c>
      <c r="L141" s="490">
        <v>0</v>
      </c>
    </row>
    <row r="142" spans="2:12" ht="15">
      <c r="B142" s="475" t="s">
        <v>280</v>
      </c>
      <c r="C142" s="488">
        <v>109247</v>
      </c>
      <c r="D142" s="488">
        <v>4601</v>
      </c>
      <c r="E142" s="489">
        <v>1793</v>
      </c>
      <c r="F142" s="489">
        <v>2741</v>
      </c>
      <c r="G142" s="488">
        <v>67</v>
      </c>
      <c r="H142" s="488">
        <v>104646</v>
      </c>
      <c r="I142" s="488">
        <v>14099</v>
      </c>
      <c r="J142" s="488">
        <v>31176</v>
      </c>
      <c r="K142" s="488">
        <v>59253</v>
      </c>
      <c r="L142" s="490">
        <v>118</v>
      </c>
    </row>
    <row r="143" spans="2:12" ht="15">
      <c r="B143" s="475" t="s">
        <v>281</v>
      </c>
      <c r="C143" s="488">
        <v>110620</v>
      </c>
      <c r="D143" s="488">
        <v>4972</v>
      </c>
      <c r="E143" s="489">
        <v>1781</v>
      </c>
      <c r="F143" s="489">
        <v>2775</v>
      </c>
      <c r="G143" s="488">
        <v>416</v>
      </c>
      <c r="H143" s="488">
        <v>105648</v>
      </c>
      <c r="I143" s="492">
        <v>14921</v>
      </c>
      <c r="J143" s="492">
        <v>33005</v>
      </c>
      <c r="K143" s="492">
        <v>57722</v>
      </c>
      <c r="L143" s="493">
        <v>0</v>
      </c>
    </row>
    <row r="144" spans="2:12" ht="15">
      <c r="B144" s="475" t="s">
        <v>282</v>
      </c>
      <c r="C144" s="488">
        <v>96801</v>
      </c>
      <c r="D144" s="488">
        <v>5179</v>
      </c>
      <c r="E144" s="489">
        <v>1821</v>
      </c>
      <c r="F144" s="489">
        <v>3229</v>
      </c>
      <c r="G144" s="488">
        <v>129</v>
      </c>
      <c r="H144" s="488">
        <v>91622</v>
      </c>
      <c r="I144" s="488">
        <v>12796</v>
      </c>
      <c r="J144" s="488">
        <v>30272</v>
      </c>
      <c r="K144" s="488">
        <v>48554</v>
      </c>
      <c r="L144" s="490">
        <v>0</v>
      </c>
    </row>
    <row r="145" spans="2:15" ht="15">
      <c r="B145" s="475" t="s">
        <v>283</v>
      </c>
      <c r="C145" s="488">
        <v>107646</v>
      </c>
      <c r="D145" s="488">
        <v>4825</v>
      </c>
      <c r="E145" s="489">
        <v>1418</v>
      </c>
      <c r="F145" s="489">
        <v>3246</v>
      </c>
      <c r="G145" s="488">
        <v>161</v>
      </c>
      <c r="H145" s="488">
        <v>102821</v>
      </c>
      <c r="I145" s="488">
        <v>14240</v>
      </c>
      <c r="J145" s="488">
        <v>34885</v>
      </c>
      <c r="K145" s="488">
        <v>53696</v>
      </c>
      <c r="L145" s="490">
        <v>0</v>
      </c>
      <c r="N145" s="1215"/>
      <c r="O145" s="1215"/>
    </row>
    <row r="146" spans="2:15" ht="15">
      <c r="B146" s="494" t="s">
        <v>284</v>
      </c>
      <c r="C146" s="488">
        <v>115813</v>
      </c>
      <c r="D146" s="488">
        <v>4899</v>
      </c>
      <c r="E146" s="489">
        <v>1505</v>
      </c>
      <c r="F146" s="489">
        <v>3198</v>
      </c>
      <c r="G146" s="488">
        <v>196</v>
      </c>
      <c r="H146" s="488">
        <v>110914</v>
      </c>
      <c r="I146" s="488">
        <v>16269</v>
      </c>
      <c r="J146" s="488">
        <v>37552</v>
      </c>
      <c r="K146" s="488">
        <v>57093</v>
      </c>
      <c r="L146" s="490">
        <v>0</v>
      </c>
    </row>
    <row r="147" spans="2:15" ht="15">
      <c r="B147" s="494" t="s">
        <v>285</v>
      </c>
      <c r="C147" s="488">
        <v>96411</v>
      </c>
      <c r="D147" s="488">
        <v>4507</v>
      </c>
      <c r="E147" s="489">
        <v>1626</v>
      </c>
      <c r="F147" s="489">
        <v>2371</v>
      </c>
      <c r="G147" s="488">
        <v>510</v>
      </c>
      <c r="H147" s="488">
        <v>91904</v>
      </c>
      <c r="I147" s="488">
        <v>14162</v>
      </c>
      <c r="J147" s="488">
        <v>31275</v>
      </c>
      <c r="K147" s="488">
        <v>46467</v>
      </c>
      <c r="L147" s="490">
        <v>0</v>
      </c>
      <c r="N147" s="501"/>
      <c r="O147" s="502"/>
    </row>
    <row r="148" spans="2:15" ht="15">
      <c r="B148" s="494" t="s">
        <v>286</v>
      </c>
      <c r="C148" s="488">
        <v>90838</v>
      </c>
      <c r="D148" s="488">
        <v>4988</v>
      </c>
      <c r="E148" s="489">
        <v>2229</v>
      </c>
      <c r="F148" s="489">
        <v>2548</v>
      </c>
      <c r="G148" s="488">
        <v>211</v>
      </c>
      <c r="H148" s="488">
        <v>85850</v>
      </c>
      <c r="I148" s="488">
        <v>11789</v>
      </c>
      <c r="J148" s="488">
        <v>26445</v>
      </c>
      <c r="K148" s="488">
        <v>47616</v>
      </c>
      <c r="L148" s="490">
        <v>0</v>
      </c>
    </row>
    <row r="149" spans="2:15" ht="15">
      <c r="B149" s="482"/>
      <c r="C149" s="489"/>
      <c r="D149" s="489"/>
      <c r="E149" s="489"/>
      <c r="F149" s="489"/>
      <c r="G149" s="489"/>
      <c r="H149" s="489"/>
      <c r="I149" s="489"/>
      <c r="J149" s="489"/>
      <c r="K149" s="489"/>
      <c r="L149" s="490"/>
    </row>
    <row r="150" spans="2:15" ht="15.75">
      <c r="B150" s="483" t="s">
        <v>297</v>
      </c>
      <c r="C150" s="497">
        <f t="shared" ref="C150:L150" si="3">SUM(C137:C148)</f>
        <v>1228790</v>
      </c>
      <c r="D150" s="497">
        <f t="shared" si="3"/>
        <v>58998</v>
      </c>
      <c r="E150" s="497">
        <f t="shared" si="3"/>
        <v>21962</v>
      </c>
      <c r="F150" s="497">
        <f t="shared" si="3"/>
        <v>34510</v>
      </c>
      <c r="G150" s="497">
        <f t="shared" si="3"/>
        <v>2526</v>
      </c>
      <c r="H150" s="497">
        <f t="shared" si="3"/>
        <v>1169792</v>
      </c>
      <c r="I150" s="497">
        <f t="shared" si="3"/>
        <v>167442</v>
      </c>
      <c r="J150" s="497">
        <f t="shared" si="3"/>
        <v>380542</v>
      </c>
      <c r="K150" s="497">
        <f t="shared" si="3"/>
        <v>621690</v>
      </c>
      <c r="L150" s="498">
        <f t="shared" si="3"/>
        <v>118</v>
      </c>
      <c r="N150" s="506"/>
      <c r="O150" s="506"/>
    </row>
    <row r="152" spans="2:15" ht="13.5" thickBot="1">
      <c r="H152" s="507">
        <f>(H150-H125)/H125*100</f>
        <v>-0.4171306180683958</v>
      </c>
    </row>
    <row r="153" spans="2:15" ht="18">
      <c r="B153" s="508" t="s">
        <v>298</v>
      </c>
      <c r="C153" s="509"/>
      <c r="D153" s="510"/>
      <c r="E153" s="509"/>
      <c r="F153" s="509"/>
      <c r="G153" s="511"/>
      <c r="H153" s="509"/>
      <c r="I153" s="509"/>
      <c r="J153" s="509"/>
      <c r="K153" s="509"/>
      <c r="L153" s="512"/>
    </row>
    <row r="154" spans="2:15" ht="18">
      <c r="B154" s="513"/>
      <c r="C154" s="722"/>
      <c r="D154" s="722"/>
      <c r="E154" s="722"/>
      <c r="F154" s="466" t="s">
        <v>262</v>
      </c>
      <c r="G154" s="722"/>
      <c r="H154" s="722"/>
      <c r="I154" s="722"/>
      <c r="J154" s="722"/>
      <c r="K154" s="722"/>
      <c r="L154" s="514"/>
    </row>
    <row r="155" spans="2:15" ht="30">
      <c r="B155" s="515" t="s">
        <v>263</v>
      </c>
      <c r="C155" s="725" t="s">
        <v>22</v>
      </c>
      <c r="D155" s="725" t="s">
        <v>264</v>
      </c>
      <c r="E155" s="727" t="s">
        <v>265</v>
      </c>
      <c r="F155" s="728"/>
      <c r="G155" s="729"/>
      <c r="H155" s="730" t="s">
        <v>266</v>
      </c>
      <c r="I155" s="727" t="s">
        <v>267</v>
      </c>
      <c r="J155" s="728"/>
      <c r="K155" s="728"/>
      <c r="L155" s="516"/>
    </row>
    <row r="156" spans="2:15" ht="15">
      <c r="B156" s="517"/>
      <c r="C156" s="726"/>
      <c r="D156" s="726"/>
      <c r="E156" s="733" t="s">
        <v>268</v>
      </c>
      <c r="F156" s="725" t="s">
        <v>269</v>
      </c>
      <c r="G156" s="725" t="s">
        <v>270</v>
      </c>
      <c r="H156" s="731"/>
      <c r="I156" s="733" t="s">
        <v>271</v>
      </c>
      <c r="J156" s="733" t="s">
        <v>24</v>
      </c>
      <c r="K156" s="725" t="s">
        <v>272</v>
      </c>
      <c r="L156" s="518" t="s">
        <v>273</v>
      </c>
    </row>
    <row r="157" spans="2:15" ht="15">
      <c r="B157" s="517"/>
      <c r="C157" s="726"/>
      <c r="D157" s="726"/>
      <c r="E157" s="734"/>
      <c r="F157" s="726"/>
      <c r="G157" s="726"/>
      <c r="H157" s="731"/>
      <c r="I157" s="734"/>
      <c r="J157" s="734"/>
      <c r="K157" s="735"/>
      <c r="L157" s="519"/>
    </row>
    <row r="158" spans="2:15" ht="12.75">
      <c r="B158" s="520">
        <v>0</v>
      </c>
      <c r="C158" s="468">
        <v>1</v>
      </c>
      <c r="D158" s="468">
        <v>2</v>
      </c>
      <c r="E158" s="469">
        <v>3</v>
      </c>
      <c r="F158" s="469">
        <v>4</v>
      </c>
      <c r="G158" s="468">
        <v>5</v>
      </c>
      <c r="H158" s="468">
        <v>6</v>
      </c>
      <c r="I158" s="468">
        <v>7</v>
      </c>
      <c r="J158" s="468">
        <v>8</v>
      </c>
      <c r="K158" s="470">
        <v>9</v>
      </c>
      <c r="L158" s="521">
        <v>10</v>
      </c>
    </row>
    <row r="159" spans="2:15" ht="12.75">
      <c r="B159" s="522"/>
      <c r="C159" s="473"/>
      <c r="D159" s="473"/>
      <c r="E159" s="473"/>
      <c r="F159" s="473"/>
      <c r="G159" s="473"/>
      <c r="H159" s="473"/>
      <c r="I159" s="473"/>
      <c r="J159" s="473"/>
      <c r="K159" s="473"/>
      <c r="L159" s="523"/>
    </row>
    <row r="160" spans="2:15" ht="14.25">
      <c r="B160" s="524"/>
      <c r="C160" s="525"/>
      <c r="D160" s="721"/>
      <c r="E160" s="721"/>
      <c r="F160" s="525"/>
      <c r="G160" s="721" t="s">
        <v>274</v>
      </c>
      <c r="H160" s="721"/>
      <c r="I160" s="721"/>
      <c r="J160" s="721"/>
      <c r="K160" s="721"/>
      <c r="L160" s="526"/>
    </row>
    <row r="161" spans="2:15" ht="12.75">
      <c r="B161" s="522"/>
      <c r="C161" s="473"/>
      <c r="D161" s="473"/>
      <c r="E161" s="473"/>
      <c r="F161" s="473"/>
      <c r="G161" s="473"/>
      <c r="H161" s="473"/>
      <c r="I161" s="473"/>
      <c r="J161" s="473"/>
      <c r="K161" s="473"/>
      <c r="L161" s="523"/>
    </row>
    <row r="162" spans="2:15" ht="15">
      <c r="B162" s="527" t="s">
        <v>275</v>
      </c>
      <c r="C162" s="528">
        <v>92586</v>
      </c>
      <c r="D162" s="528">
        <v>5488</v>
      </c>
      <c r="E162" s="528">
        <v>2405</v>
      </c>
      <c r="F162" s="528">
        <v>2871</v>
      </c>
      <c r="G162" s="528">
        <v>212</v>
      </c>
      <c r="H162" s="528">
        <v>87098</v>
      </c>
      <c r="I162" s="528">
        <v>12144</v>
      </c>
      <c r="J162" s="528">
        <v>26875</v>
      </c>
      <c r="K162" s="528">
        <v>48079</v>
      </c>
      <c r="L162" s="529">
        <v>0</v>
      </c>
    </row>
    <row r="163" spans="2:15" ht="15">
      <c r="B163" s="527" t="s">
        <v>276</v>
      </c>
      <c r="C163" s="528">
        <v>112255</v>
      </c>
      <c r="D163" s="528">
        <v>5256</v>
      </c>
      <c r="E163" s="528">
        <v>2018</v>
      </c>
      <c r="F163" s="528">
        <v>3025</v>
      </c>
      <c r="G163" s="528">
        <v>213</v>
      </c>
      <c r="H163" s="528">
        <v>106999</v>
      </c>
      <c r="I163" s="528">
        <v>16377</v>
      </c>
      <c r="J163" s="528">
        <v>33664</v>
      </c>
      <c r="K163" s="528">
        <v>56958</v>
      </c>
      <c r="L163" s="529">
        <v>0</v>
      </c>
    </row>
    <row r="164" spans="2:15" ht="15">
      <c r="B164" s="527" t="s">
        <v>277</v>
      </c>
      <c r="C164" s="528">
        <v>127230</v>
      </c>
      <c r="D164" s="530">
        <v>6259</v>
      </c>
      <c r="E164" s="530">
        <v>2525</v>
      </c>
      <c r="F164" s="530">
        <v>3243</v>
      </c>
      <c r="G164" s="531">
        <v>491</v>
      </c>
      <c r="H164" s="528">
        <v>120971</v>
      </c>
      <c r="I164" s="530">
        <v>18611</v>
      </c>
      <c r="J164" s="530">
        <v>39166</v>
      </c>
      <c r="K164" s="530">
        <v>63194</v>
      </c>
      <c r="L164" s="532">
        <v>0</v>
      </c>
    </row>
    <row r="165" spans="2:15" ht="15">
      <c r="B165" s="527" t="s">
        <v>278</v>
      </c>
      <c r="C165" s="528">
        <v>134086</v>
      </c>
      <c r="D165" s="528">
        <v>6936</v>
      </c>
      <c r="E165" s="533">
        <v>3358</v>
      </c>
      <c r="F165" s="533">
        <v>3447</v>
      </c>
      <c r="G165" s="528">
        <v>131</v>
      </c>
      <c r="H165" s="528">
        <v>127150</v>
      </c>
      <c r="I165" s="528">
        <v>19264</v>
      </c>
      <c r="J165" s="528">
        <v>39401</v>
      </c>
      <c r="K165" s="528">
        <v>68485</v>
      </c>
      <c r="L165" s="529">
        <v>0</v>
      </c>
    </row>
    <row r="166" spans="2:15" ht="15">
      <c r="B166" s="527" t="s">
        <v>279</v>
      </c>
      <c r="C166" s="528">
        <v>136192</v>
      </c>
      <c r="D166" s="528">
        <v>6286</v>
      </c>
      <c r="E166" s="533">
        <v>2552</v>
      </c>
      <c r="F166" s="533">
        <v>3525</v>
      </c>
      <c r="G166" s="528">
        <v>209</v>
      </c>
      <c r="H166" s="528">
        <v>129906</v>
      </c>
      <c r="I166" s="528">
        <v>19631</v>
      </c>
      <c r="J166" s="528">
        <v>39130</v>
      </c>
      <c r="K166" s="528">
        <v>71145</v>
      </c>
      <c r="L166" s="529">
        <v>0</v>
      </c>
    </row>
    <row r="167" spans="2:15" ht="15">
      <c r="B167" s="527" t="s">
        <v>280</v>
      </c>
      <c r="C167" s="528">
        <v>125963</v>
      </c>
      <c r="D167" s="528">
        <v>6050</v>
      </c>
      <c r="E167" s="533">
        <v>2216</v>
      </c>
      <c r="F167" s="533">
        <v>3581</v>
      </c>
      <c r="G167" s="528">
        <v>253</v>
      </c>
      <c r="H167" s="528">
        <v>119913</v>
      </c>
      <c r="I167" s="528">
        <v>15850</v>
      </c>
      <c r="J167" s="528">
        <v>38915</v>
      </c>
      <c r="K167" s="528">
        <v>65148</v>
      </c>
      <c r="L167" s="529">
        <v>0</v>
      </c>
    </row>
    <row r="168" spans="2:15" ht="15">
      <c r="B168" s="527" t="s">
        <v>281</v>
      </c>
      <c r="C168" s="528">
        <v>125289</v>
      </c>
      <c r="D168" s="534">
        <v>5534</v>
      </c>
      <c r="E168" s="530">
        <v>1721</v>
      </c>
      <c r="F168" s="531">
        <v>3641</v>
      </c>
      <c r="G168" s="531">
        <v>172</v>
      </c>
      <c r="H168" s="528">
        <v>119755</v>
      </c>
      <c r="I168" s="530">
        <v>17578</v>
      </c>
      <c r="J168" s="530">
        <v>40395</v>
      </c>
      <c r="K168" s="530">
        <v>61782</v>
      </c>
      <c r="L168" s="532">
        <v>0</v>
      </c>
    </row>
    <row r="169" spans="2:15" ht="15">
      <c r="B169" s="527" t="s">
        <v>282</v>
      </c>
      <c r="C169" s="528">
        <v>123259</v>
      </c>
      <c r="D169" s="534">
        <v>5686</v>
      </c>
      <c r="E169" s="530">
        <v>1570</v>
      </c>
      <c r="F169" s="530">
        <v>4024</v>
      </c>
      <c r="G169" s="531">
        <v>92</v>
      </c>
      <c r="H169" s="528">
        <v>117573</v>
      </c>
      <c r="I169" s="530">
        <v>16732</v>
      </c>
      <c r="J169" s="530">
        <v>41497</v>
      </c>
      <c r="K169" s="530">
        <v>59344</v>
      </c>
      <c r="L169" s="532">
        <v>0</v>
      </c>
    </row>
    <row r="170" spans="2:15" ht="15">
      <c r="B170" s="527" t="s">
        <v>283</v>
      </c>
      <c r="C170" s="528">
        <v>137538</v>
      </c>
      <c r="D170" s="528">
        <v>6510</v>
      </c>
      <c r="E170" s="533">
        <v>1703</v>
      </c>
      <c r="F170" s="533">
        <v>4613</v>
      </c>
      <c r="G170" s="528">
        <v>194</v>
      </c>
      <c r="H170" s="528">
        <v>131028</v>
      </c>
      <c r="I170" s="528">
        <v>17460</v>
      </c>
      <c r="J170" s="528">
        <v>48788</v>
      </c>
      <c r="K170" s="528">
        <v>64780</v>
      </c>
      <c r="L170" s="529">
        <v>0</v>
      </c>
    </row>
    <row r="171" spans="2:15" ht="15">
      <c r="B171" s="535" t="s">
        <v>284</v>
      </c>
      <c r="C171" s="528">
        <v>148783</v>
      </c>
      <c r="D171" s="534">
        <v>6253</v>
      </c>
      <c r="E171" s="530">
        <v>1901</v>
      </c>
      <c r="F171" s="530">
        <v>3976</v>
      </c>
      <c r="G171" s="530">
        <v>376</v>
      </c>
      <c r="H171" s="533">
        <v>142530</v>
      </c>
      <c r="I171" s="530">
        <v>20892</v>
      </c>
      <c r="J171" s="530">
        <v>57047</v>
      </c>
      <c r="K171" s="530">
        <v>64591</v>
      </c>
      <c r="L171" s="532">
        <v>0</v>
      </c>
      <c r="N171" s="1215"/>
      <c r="O171" s="1215"/>
    </row>
    <row r="172" spans="2:15" ht="15">
      <c r="B172" s="536" t="s">
        <v>285</v>
      </c>
      <c r="C172" s="528">
        <v>127484</v>
      </c>
      <c r="D172" s="530">
        <v>5470</v>
      </c>
      <c r="E172" s="530">
        <v>1876</v>
      </c>
      <c r="F172" s="530">
        <v>3382</v>
      </c>
      <c r="G172" s="530">
        <v>212</v>
      </c>
      <c r="H172" s="530">
        <v>122014</v>
      </c>
      <c r="I172" s="530">
        <v>17928</v>
      </c>
      <c r="J172" s="530">
        <v>46417</v>
      </c>
      <c r="K172" s="530">
        <v>57669</v>
      </c>
      <c r="L172" s="532">
        <v>0</v>
      </c>
    </row>
    <row r="173" spans="2:15" ht="15">
      <c r="B173" s="536" t="s">
        <v>286</v>
      </c>
      <c r="C173" s="528">
        <v>124945</v>
      </c>
      <c r="D173" s="530">
        <v>6456</v>
      </c>
      <c r="E173" s="530">
        <v>2448</v>
      </c>
      <c r="F173" s="530">
        <v>3718</v>
      </c>
      <c r="G173" s="530">
        <v>290</v>
      </c>
      <c r="H173" s="530">
        <v>118489</v>
      </c>
      <c r="I173" s="530">
        <v>16716</v>
      </c>
      <c r="J173" s="530">
        <v>43244</v>
      </c>
      <c r="K173" s="530">
        <v>58529</v>
      </c>
      <c r="L173" s="532">
        <v>0</v>
      </c>
      <c r="N173" s="501"/>
      <c r="O173" s="502"/>
    </row>
    <row r="174" spans="2:15" ht="15">
      <c r="B174" s="537"/>
      <c r="C174" s="533"/>
      <c r="D174" s="533"/>
      <c r="E174" s="533"/>
      <c r="F174" s="533"/>
      <c r="G174" s="533"/>
      <c r="H174" s="533"/>
      <c r="I174" s="533"/>
      <c r="J174" s="533"/>
      <c r="K174" s="533"/>
      <c r="L174" s="529"/>
    </row>
    <row r="175" spans="2:15" ht="15.75">
      <c r="B175" s="538">
        <v>2014</v>
      </c>
      <c r="C175" s="539">
        <f t="shared" ref="C175:K175" si="4">SUM(C162:C173)</f>
        <v>1515610</v>
      </c>
      <c r="D175" s="539">
        <f>SUM(D162:D173)</f>
        <v>72184</v>
      </c>
      <c r="E175" s="539">
        <f t="shared" si="4"/>
        <v>26293</v>
      </c>
      <c r="F175" s="539">
        <f t="shared" si="4"/>
        <v>43046</v>
      </c>
      <c r="G175" s="539">
        <f>SUM(G162:G173)</f>
        <v>2845</v>
      </c>
      <c r="H175" s="539">
        <f t="shared" si="4"/>
        <v>1443426</v>
      </c>
      <c r="I175" s="539">
        <f t="shared" si="4"/>
        <v>209183</v>
      </c>
      <c r="J175" s="539">
        <f t="shared" si="4"/>
        <v>494539</v>
      </c>
      <c r="K175" s="539">
        <f t="shared" si="4"/>
        <v>739704</v>
      </c>
      <c r="L175" s="540">
        <f>SUM(L162:L173)</f>
        <v>0</v>
      </c>
      <c r="N175" s="506"/>
      <c r="O175" s="506"/>
    </row>
    <row r="176" spans="2:15" ht="12.75">
      <c r="B176" s="524"/>
      <c r="C176" s="541"/>
      <c r="D176" s="541"/>
      <c r="E176" s="541"/>
      <c r="F176" s="541"/>
      <c r="G176" s="541"/>
      <c r="H176" s="541"/>
      <c r="I176" s="541"/>
      <c r="J176" s="541"/>
      <c r="K176" s="541"/>
      <c r="L176" s="542"/>
    </row>
    <row r="177" spans="2:12" ht="12.75">
      <c r="B177" s="524"/>
      <c r="C177" s="1249" t="s">
        <v>299</v>
      </c>
      <c r="D177" s="1249"/>
      <c r="E177" s="1249"/>
      <c r="F177" s="1249"/>
      <c r="G177" s="1249"/>
      <c r="H177" s="1249"/>
      <c r="I177" s="1249"/>
      <c r="J177" s="1249"/>
      <c r="K177" s="1249"/>
      <c r="L177" s="1250"/>
    </row>
    <row r="178" spans="2:12" ht="12.75">
      <c r="B178" s="522"/>
      <c r="C178" s="541"/>
      <c r="D178" s="541"/>
      <c r="E178" s="541"/>
      <c r="F178" s="541"/>
      <c r="G178" s="541"/>
      <c r="H178" s="541"/>
      <c r="I178" s="541"/>
      <c r="J178" s="541"/>
      <c r="K178" s="541"/>
      <c r="L178" s="542"/>
    </row>
    <row r="179" spans="2:12" ht="12.75">
      <c r="B179" s="543" t="s">
        <v>275</v>
      </c>
      <c r="C179" s="528">
        <v>25724377</v>
      </c>
      <c r="D179" s="528">
        <v>254527</v>
      </c>
      <c r="E179" s="528">
        <v>83324</v>
      </c>
      <c r="F179" s="528">
        <v>146521</v>
      </c>
      <c r="G179" s="528">
        <v>24682</v>
      </c>
      <c r="H179" s="528">
        <v>25469850</v>
      </c>
      <c r="I179" s="528">
        <v>3024181</v>
      </c>
      <c r="J179" s="528">
        <v>7143971</v>
      </c>
      <c r="K179" s="528">
        <v>15301698</v>
      </c>
      <c r="L179" s="529">
        <v>0</v>
      </c>
    </row>
    <row r="180" spans="2:12" ht="12.75">
      <c r="B180" s="543" t="s">
        <v>276</v>
      </c>
      <c r="C180" s="528">
        <v>32105775</v>
      </c>
      <c r="D180" s="528">
        <v>258760</v>
      </c>
      <c r="E180" s="528">
        <v>70348</v>
      </c>
      <c r="F180" s="528">
        <v>162873</v>
      </c>
      <c r="G180" s="528">
        <v>25539</v>
      </c>
      <c r="H180" s="528">
        <v>31847015</v>
      </c>
      <c r="I180" s="528">
        <v>4171727</v>
      </c>
      <c r="J180" s="528">
        <v>9173672</v>
      </c>
      <c r="K180" s="528">
        <v>18501616</v>
      </c>
      <c r="L180" s="529">
        <v>0</v>
      </c>
    </row>
    <row r="181" spans="2:12" ht="12.75">
      <c r="B181" s="543" t="s">
        <v>277</v>
      </c>
      <c r="C181" s="528">
        <v>35177115</v>
      </c>
      <c r="D181" s="530">
        <v>307016</v>
      </c>
      <c r="E181" s="530">
        <v>85844</v>
      </c>
      <c r="F181" s="530">
        <v>169789</v>
      </c>
      <c r="G181" s="531">
        <v>51383</v>
      </c>
      <c r="H181" s="528">
        <v>34870099</v>
      </c>
      <c r="I181" s="530">
        <v>4692389</v>
      </c>
      <c r="J181" s="530">
        <v>10580353</v>
      </c>
      <c r="K181" s="530">
        <v>19597357</v>
      </c>
      <c r="L181" s="532">
        <v>0</v>
      </c>
    </row>
    <row r="182" spans="2:12" ht="12.75">
      <c r="B182" s="543" t="s">
        <v>278</v>
      </c>
      <c r="C182" s="528">
        <v>37153445</v>
      </c>
      <c r="D182" s="528">
        <v>320441</v>
      </c>
      <c r="E182" s="533">
        <v>116773</v>
      </c>
      <c r="F182" s="533">
        <v>186969</v>
      </c>
      <c r="G182" s="528">
        <v>16699</v>
      </c>
      <c r="H182" s="528">
        <v>36833004</v>
      </c>
      <c r="I182" s="528">
        <v>4823901</v>
      </c>
      <c r="J182" s="528">
        <v>10595802</v>
      </c>
      <c r="K182" s="528">
        <v>21413301</v>
      </c>
      <c r="L182" s="529">
        <v>0</v>
      </c>
    </row>
    <row r="183" spans="2:12" ht="12.75">
      <c r="B183" s="543" t="s">
        <v>279</v>
      </c>
      <c r="C183" s="528">
        <v>37446766</v>
      </c>
      <c r="D183" s="528">
        <v>308653</v>
      </c>
      <c r="E183" s="533">
        <v>87778</v>
      </c>
      <c r="F183" s="533">
        <v>195325</v>
      </c>
      <c r="G183" s="533">
        <v>25550</v>
      </c>
      <c r="H183" s="528">
        <v>37138113</v>
      </c>
      <c r="I183" s="533">
        <v>4912040</v>
      </c>
      <c r="J183" s="533">
        <v>10446302</v>
      </c>
      <c r="K183" s="533">
        <v>21779771</v>
      </c>
      <c r="L183" s="544">
        <v>0</v>
      </c>
    </row>
    <row r="184" spans="2:12" ht="12.75">
      <c r="B184" s="543" t="s">
        <v>280</v>
      </c>
      <c r="C184" s="528">
        <v>34350146</v>
      </c>
      <c r="D184" s="528">
        <v>309965</v>
      </c>
      <c r="E184" s="533">
        <v>78296</v>
      </c>
      <c r="F184" s="533">
        <v>199236</v>
      </c>
      <c r="G184" s="528">
        <v>32433</v>
      </c>
      <c r="H184" s="528">
        <v>34040181</v>
      </c>
      <c r="I184" s="528">
        <v>3948382</v>
      </c>
      <c r="J184" s="528">
        <v>10110819</v>
      </c>
      <c r="K184" s="528">
        <v>19980980</v>
      </c>
      <c r="L184" s="529">
        <v>0</v>
      </c>
    </row>
    <row r="185" spans="2:12" ht="12.75">
      <c r="B185" s="543" t="s">
        <v>281</v>
      </c>
      <c r="C185" s="528">
        <v>34540393</v>
      </c>
      <c r="D185" s="530">
        <v>281193</v>
      </c>
      <c r="E185" s="530">
        <v>60600</v>
      </c>
      <c r="F185" s="530">
        <v>196981</v>
      </c>
      <c r="G185" s="531">
        <v>23612</v>
      </c>
      <c r="H185" s="528">
        <v>34259200</v>
      </c>
      <c r="I185" s="530">
        <v>4361232</v>
      </c>
      <c r="J185" s="530">
        <v>10693463</v>
      </c>
      <c r="K185" s="530">
        <v>19204505</v>
      </c>
      <c r="L185" s="532">
        <v>0</v>
      </c>
    </row>
    <row r="186" spans="2:12" ht="12.75">
      <c r="B186" s="543" t="s">
        <v>282</v>
      </c>
      <c r="C186" s="528">
        <v>33134957</v>
      </c>
      <c r="D186" s="530">
        <v>275574</v>
      </c>
      <c r="E186" s="530">
        <v>54837</v>
      </c>
      <c r="F186" s="530">
        <v>209878</v>
      </c>
      <c r="G186" s="531">
        <v>10859</v>
      </c>
      <c r="H186" s="528">
        <v>32859383</v>
      </c>
      <c r="I186" s="530">
        <v>4089026</v>
      </c>
      <c r="J186" s="530">
        <v>10734844</v>
      </c>
      <c r="K186" s="530">
        <v>18035513</v>
      </c>
      <c r="L186" s="532">
        <v>0</v>
      </c>
    </row>
    <row r="187" spans="2:12" ht="12.75">
      <c r="B187" s="543" t="s">
        <v>283</v>
      </c>
      <c r="C187" s="528">
        <v>36025402</v>
      </c>
      <c r="D187" s="530">
        <v>329928</v>
      </c>
      <c r="E187" s="530">
        <v>57994</v>
      </c>
      <c r="F187" s="530">
        <v>246852</v>
      </c>
      <c r="G187" s="531">
        <v>25082</v>
      </c>
      <c r="H187" s="528">
        <v>35695474</v>
      </c>
      <c r="I187" s="530">
        <v>4142453</v>
      </c>
      <c r="J187" s="530">
        <v>12632311</v>
      </c>
      <c r="K187" s="530">
        <v>18920710</v>
      </c>
      <c r="L187" s="532">
        <v>0</v>
      </c>
    </row>
    <row r="188" spans="2:12" ht="12.75">
      <c r="B188" s="543" t="s">
        <v>284</v>
      </c>
      <c r="C188" s="528">
        <v>39118598</v>
      </c>
      <c r="D188" s="530">
        <v>336520</v>
      </c>
      <c r="E188" s="530">
        <v>67844</v>
      </c>
      <c r="F188" s="530">
        <v>223311</v>
      </c>
      <c r="G188" s="530">
        <v>45365</v>
      </c>
      <c r="H188" s="533">
        <v>38782078</v>
      </c>
      <c r="I188" s="530">
        <v>5007545</v>
      </c>
      <c r="J188" s="530">
        <v>14578815</v>
      </c>
      <c r="K188" s="530">
        <v>19195718</v>
      </c>
      <c r="L188" s="532">
        <v>0</v>
      </c>
    </row>
    <row r="189" spans="2:12" ht="12.75">
      <c r="B189" s="543" t="s">
        <v>285</v>
      </c>
      <c r="C189" s="528">
        <v>34415881</v>
      </c>
      <c r="D189" s="530">
        <v>283962</v>
      </c>
      <c r="E189" s="530">
        <v>65162</v>
      </c>
      <c r="F189" s="530">
        <v>194542</v>
      </c>
      <c r="G189" s="530">
        <v>24258</v>
      </c>
      <c r="H189" s="530">
        <v>34131919</v>
      </c>
      <c r="I189" s="530">
        <v>4360988</v>
      </c>
      <c r="J189" s="530">
        <v>12229784</v>
      </c>
      <c r="K189" s="530">
        <v>17541147</v>
      </c>
      <c r="L189" s="532">
        <v>0</v>
      </c>
    </row>
    <row r="190" spans="2:12" ht="12.75">
      <c r="B190" s="543" t="s">
        <v>286</v>
      </c>
      <c r="C190" s="528">
        <v>33838651</v>
      </c>
      <c r="D190" s="530">
        <v>325767</v>
      </c>
      <c r="E190" s="530">
        <v>85781</v>
      </c>
      <c r="F190" s="530">
        <v>203670</v>
      </c>
      <c r="G190" s="530">
        <v>36316</v>
      </c>
      <c r="H190" s="530">
        <v>33512884</v>
      </c>
      <c r="I190" s="530">
        <v>4061970</v>
      </c>
      <c r="J190" s="530">
        <v>11532427</v>
      </c>
      <c r="K190" s="530">
        <v>17918487</v>
      </c>
      <c r="L190" s="532">
        <v>0</v>
      </c>
    </row>
    <row r="191" spans="2:12" ht="12.75">
      <c r="B191" s="524"/>
      <c r="C191" s="533"/>
      <c r="D191" s="533"/>
      <c r="E191" s="533"/>
      <c r="F191" s="533"/>
      <c r="G191" s="533"/>
      <c r="H191" s="533"/>
      <c r="I191" s="533"/>
      <c r="J191" s="533"/>
      <c r="K191" s="533"/>
      <c r="L191" s="529"/>
    </row>
    <row r="192" spans="2:12" ht="12.75">
      <c r="B192" s="538">
        <v>2014</v>
      </c>
      <c r="C192" s="539">
        <f t="shared" ref="C192:L192" si="5">SUM(C179:C190)</f>
        <v>413031506</v>
      </c>
      <c r="D192" s="539">
        <f t="shared" si="5"/>
        <v>3592306</v>
      </c>
      <c r="E192" s="539">
        <f t="shared" si="5"/>
        <v>914581</v>
      </c>
      <c r="F192" s="539">
        <f t="shared" si="5"/>
        <v>2335947</v>
      </c>
      <c r="G192" s="539">
        <f t="shared" si="5"/>
        <v>341778</v>
      </c>
      <c r="H192" s="539">
        <f t="shared" si="5"/>
        <v>409439200</v>
      </c>
      <c r="I192" s="539">
        <f t="shared" si="5"/>
        <v>51595834</v>
      </c>
      <c r="J192" s="539">
        <f t="shared" si="5"/>
        <v>130452563</v>
      </c>
      <c r="K192" s="539">
        <f t="shared" si="5"/>
        <v>227390803</v>
      </c>
      <c r="L192" s="540">
        <f t="shared" si="5"/>
        <v>0</v>
      </c>
    </row>
    <row r="193" spans="2:12" ht="12.75">
      <c r="B193" s="545"/>
      <c r="C193" s="546"/>
      <c r="D193" s="546"/>
      <c r="E193" s="546"/>
      <c r="F193" s="546"/>
      <c r="G193" s="546"/>
      <c r="H193" s="546"/>
      <c r="I193" s="546"/>
      <c r="J193" s="546"/>
      <c r="K193" s="546"/>
      <c r="L193" s="547"/>
    </row>
    <row r="194" spans="2:12" ht="12.75" customHeight="1">
      <c r="B194" s="1230" t="s">
        <v>263</v>
      </c>
      <c r="C194" s="1232" t="s">
        <v>22</v>
      </c>
      <c r="D194" s="1232" t="s">
        <v>264</v>
      </c>
      <c r="E194" s="1234" t="s">
        <v>265</v>
      </c>
      <c r="F194" s="1235"/>
      <c r="G194" s="1236"/>
      <c r="H194" s="1237" t="s">
        <v>266</v>
      </c>
      <c r="I194" s="1239" t="s">
        <v>267</v>
      </c>
      <c r="J194" s="1240"/>
      <c r="K194" s="1240"/>
      <c r="L194" s="1241"/>
    </row>
    <row r="195" spans="2:12" ht="12.75" customHeight="1">
      <c r="B195" s="1231"/>
      <c r="C195" s="1233"/>
      <c r="D195" s="1233"/>
      <c r="E195" s="1242" t="s">
        <v>268</v>
      </c>
      <c r="F195" s="1232" t="s">
        <v>269</v>
      </c>
      <c r="G195" s="1232" t="s">
        <v>270</v>
      </c>
      <c r="H195" s="1238"/>
      <c r="I195" s="1242" t="s">
        <v>271</v>
      </c>
      <c r="J195" s="1242" t="s">
        <v>24</v>
      </c>
      <c r="K195" s="1232" t="s">
        <v>272</v>
      </c>
      <c r="L195" s="1247" t="s">
        <v>273</v>
      </c>
    </row>
    <row r="196" spans="2:12" ht="12.75" customHeight="1">
      <c r="B196" s="1231"/>
      <c r="C196" s="1233"/>
      <c r="D196" s="1233"/>
      <c r="E196" s="1243"/>
      <c r="F196" s="1233"/>
      <c r="G196" s="1233"/>
      <c r="H196" s="1238"/>
      <c r="I196" s="1245"/>
      <c r="J196" s="1245"/>
      <c r="K196" s="1246"/>
      <c r="L196" s="1248"/>
    </row>
    <row r="197" spans="2:12" ht="12.75">
      <c r="B197" s="520">
        <v>0</v>
      </c>
      <c r="C197" s="548">
        <v>1</v>
      </c>
      <c r="D197" s="548">
        <v>2</v>
      </c>
      <c r="E197" s="549">
        <v>3</v>
      </c>
      <c r="F197" s="549">
        <v>4</v>
      </c>
      <c r="G197" s="548">
        <v>5</v>
      </c>
      <c r="H197" s="548">
        <v>6</v>
      </c>
      <c r="I197" s="548">
        <v>7</v>
      </c>
      <c r="J197" s="548">
        <v>8</v>
      </c>
      <c r="K197" s="548">
        <v>9</v>
      </c>
      <c r="L197" s="550">
        <v>10</v>
      </c>
    </row>
    <row r="198" spans="2:12" ht="12.75">
      <c r="B198" s="522"/>
      <c r="C198" s="541"/>
      <c r="D198" s="541"/>
      <c r="E198" s="541"/>
      <c r="F198" s="541"/>
      <c r="G198" s="541"/>
      <c r="H198" s="541"/>
      <c r="I198" s="541"/>
      <c r="J198" s="541"/>
      <c r="K198" s="541"/>
      <c r="L198" s="542"/>
    </row>
    <row r="199" spans="2:12" ht="12.75">
      <c r="B199" s="524"/>
      <c r="C199" s="1249" t="s">
        <v>300</v>
      </c>
      <c r="D199" s="1249"/>
      <c r="E199" s="1249"/>
      <c r="F199" s="1249"/>
      <c r="G199" s="1249"/>
      <c r="H199" s="1249"/>
      <c r="I199" s="1249"/>
      <c r="J199" s="1249"/>
      <c r="K199" s="1249"/>
      <c r="L199" s="1250"/>
    </row>
    <row r="200" spans="2:12" ht="12.75">
      <c r="B200" s="524"/>
      <c r="C200" s="551"/>
      <c r="D200" s="551"/>
      <c r="E200" s="551"/>
      <c r="F200" s="551"/>
      <c r="G200" s="551"/>
      <c r="H200" s="551"/>
      <c r="I200" s="551"/>
      <c r="J200" s="551"/>
      <c r="K200" s="551"/>
      <c r="L200" s="552"/>
    </row>
    <row r="201" spans="2:12" ht="12.75">
      <c r="B201" s="543" t="s">
        <v>275</v>
      </c>
      <c r="C201" s="528">
        <v>50554415</v>
      </c>
      <c r="D201" s="528">
        <v>437089</v>
      </c>
      <c r="E201" s="528">
        <v>142279</v>
      </c>
      <c r="F201" s="528">
        <v>252433</v>
      </c>
      <c r="G201" s="528">
        <v>42377</v>
      </c>
      <c r="H201" s="528">
        <v>50117326</v>
      </c>
      <c r="I201" s="528">
        <v>5965216</v>
      </c>
      <c r="J201" s="528">
        <v>14573797</v>
      </c>
      <c r="K201" s="528">
        <v>29578313</v>
      </c>
      <c r="L201" s="529">
        <v>0</v>
      </c>
    </row>
    <row r="202" spans="2:12" ht="12.75">
      <c r="B202" s="543" t="s">
        <v>276</v>
      </c>
      <c r="C202" s="528">
        <v>63263060</v>
      </c>
      <c r="D202" s="528">
        <v>438405</v>
      </c>
      <c r="E202" s="528">
        <v>119047</v>
      </c>
      <c r="F202" s="528">
        <v>275217</v>
      </c>
      <c r="G202" s="528">
        <v>44141</v>
      </c>
      <c r="H202" s="528">
        <v>62824655</v>
      </c>
      <c r="I202" s="528">
        <v>8196612</v>
      </c>
      <c r="J202" s="528">
        <v>18797160</v>
      </c>
      <c r="K202" s="528">
        <v>35830883</v>
      </c>
      <c r="L202" s="529">
        <v>0</v>
      </c>
    </row>
    <row r="203" spans="2:12" ht="12.75">
      <c r="B203" s="543" t="s">
        <v>277</v>
      </c>
      <c r="C203" s="528">
        <v>69610393</v>
      </c>
      <c r="D203" s="530">
        <v>519063</v>
      </c>
      <c r="E203" s="530">
        <v>145120</v>
      </c>
      <c r="F203" s="530">
        <v>286503</v>
      </c>
      <c r="G203" s="531">
        <v>87440</v>
      </c>
      <c r="H203" s="528">
        <v>69091330</v>
      </c>
      <c r="I203" s="530">
        <v>9250522</v>
      </c>
      <c r="J203" s="530">
        <v>21745014</v>
      </c>
      <c r="K203" s="530">
        <v>38095794</v>
      </c>
      <c r="L203" s="532">
        <v>0</v>
      </c>
    </row>
    <row r="204" spans="2:12" ht="12.75">
      <c r="B204" s="543" t="s">
        <v>278</v>
      </c>
      <c r="C204" s="528">
        <v>74275700</v>
      </c>
      <c r="D204" s="528">
        <v>535968</v>
      </c>
      <c r="E204" s="533">
        <v>197157</v>
      </c>
      <c r="F204" s="533">
        <v>310255</v>
      </c>
      <c r="G204" s="533">
        <v>28556</v>
      </c>
      <c r="H204" s="528">
        <v>73739732</v>
      </c>
      <c r="I204" s="533">
        <v>9572313</v>
      </c>
      <c r="J204" s="533">
        <v>21910929</v>
      </c>
      <c r="K204" s="533">
        <v>42256490</v>
      </c>
      <c r="L204" s="544">
        <v>0</v>
      </c>
    </row>
    <row r="205" spans="2:12" ht="12.75">
      <c r="B205" s="543" t="s">
        <v>279</v>
      </c>
      <c r="C205" s="528">
        <v>75318609</v>
      </c>
      <c r="D205" s="528">
        <v>519440</v>
      </c>
      <c r="E205" s="533">
        <v>149411</v>
      </c>
      <c r="F205" s="533">
        <v>325988</v>
      </c>
      <c r="G205" s="533">
        <v>44041</v>
      </c>
      <c r="H205" s="528">
        <v>74799169</v>
      </c>
      <c r="I205" s="533">
        <v>9803337</v>
      </c>
      <c r="J205" s="533">
        <v>21533013</v>
      </c>
      <c r="K205" s="533">
        <v>43462819</v>
      </c>
      <c r="L205" s="544">
        <v>0</v>
      </c>
    </row>
    <row r="206" spans="2:12" ht="12.75">
      <c r="B206" s="543" t="s">
        <v>280</v>
      </c>
      <c r="C206" s="528">
        <v>68758973</v>
      </c>
      <c r="D206" s="528">
        <v>520675</v>
      </c>
      <c r="E206" s="533">
        <v>132173</v>
      </c>
      <c r="F206" s="533">
        <v>331982</v>
      </c>
      <c r="G206" s="533">
        <v>56520</v>
      </c>
      <c r="H206" s="528">
        <v>68238298</v>
      </c>
      <c r="I206" s="533">
        <v>7880659</v>
      </c>
      <c r="J206" s="533">
        <v>21309048</v>
      </c>
      <c r="K206" s="533">
        <v>39048591</v>
      </c>
      <c r="L206" s="544">
        <v>0</v>
      </c>
    </row>
    <row r="207" spans="2:12" ht="12.75">
      <c r="B207" s="543" t="s">
        <v>281</v>
      </c>
      <c r="C207" s="528">
        <v>68579473</v>
      </c>
      <c r="D207" s="530">
        <v>471807</v>
      </c>
      <c r="E207" s="530">
        <v>103257</v>
      </c>
      <c r="F207" s="530">
        <v>328068</v>
      </c>
      <c r="G207" s="531">
        <v>40482</v>
      </c>
      <c r="H207" s="528">
        <v>68107666</v>
      </c>
      <c r="I207" s="530">
        <v>8635805</v>
      </c>
      <c r="J207" s="530">
        <v>21954711</v>
      </c>
      <c r="K207" s="530">
        <v>37517150</v>
      </c>
      <c r="L207" s="532">
        <v>0</v>
      </c>
    </row>
    <row r="208" spans="2:12" ht="12.75">
      <c r="B208" s="543" t="s">
        <v>282</v>
      </c>
      <c r="C208" s="528">
        <v>66252298</v>
      </c>
      <c r="D208" s="530">
        <v>463709</v>
      </c>
      <c r="E208" s="530">
        <v>93394</v>
      </c>
      <c r="F208" s="530">
        <v>351671</v>
      </c>
      <c r="G208" s="531">
        <v>18644</v>
      </c>
      <c r="H208" s="528">
        <v>65788589</v>
      </c>
      <c r="I208" s="530">
        <v>8163025</v>
      </c>
      <c r="J208" s="530">
        <v>22257123</v>
      </c>
      <c r="K208" s="530">
        <v>35368441</v>
      </c>
      <c r="L208" s="532">
        <v>0</v>
      </c>
    </row>
    <row r="209" spans="2:12" ht="12.75">
      <c r="B209" s="543" t="s">
        <v>283</v>
      </c>
      <c r="C209" s="528">
        <v>72024744</v>
      </c>
      <c r="D209" s="528">
        <v>563876</v>
      </c>
      <c r="E209" s="533">
        <v>99798</v>
      </c>
      <c r="F209" s="533">
        <v>421140</v>
      </c>
      <c r="G209" s="533">
        <v>42938</v>
      </c>
      <c r="H209" s="528">
        <v>71460868</v>
      </c>
      <c r="I209" s="533">
        <v>8259720</v>
      </c>
      <c r="J209" s="533">
        <v>26022969</v>
      </c>
      <c r="K209" s="533">
        <v>37178179</v>
      </c>
      <c r="L209" s="544">
        <v>0</v>
      </c>
    </row>
    <row r="210" spans="2:12" ht="12.75">
      <c r="B210" s="543" t="s">
        <v>284</v>
      </c>
      <c r="C210" s="528">
        <v>78537466</v>
      </c>
      <c r="D210" s="530">
        <v>563147</v>
      </c>
      <c r="E210" s="530">
        <v>115662</v>
      </c>
      <c r="F210" s="530">
        <v>369810</v>
      </c>
      <c r="G210" s="530">
        <v>77675</v>
      </c>
      <c r="H210" s="533">
        <v>77974319</v>
      </c>
      <c r="I210" s="530">
        <v>9987659</v>
      </c>
      <c r="J210" s="530">
        <v>30272468</v>
      </c>
      <c r="K210" s="530">
        <v>37714192</v>
      </c>
      <c r="L210" s="532">
        <v>0</v>
      </c>
    </row>
    <row r="211" spans="2:12" ht="12.75">
      <c r="B211" s="543" t="s">
        <v>285</v>
      </c>
      <c r="C211" s="553">
        <v>69002119</v>
      </c>
      <c r="D211" s="530">
        <v>473421</v>
      </c>
      <c r="E211" s="530">
        <v>109539</v>
      </c>
      <c r="F211" s="530">
        <v>320272</v>
      </c>
      <c r="G211" s="531">
        <v>43610</v>
      </c>
      <c r="H211" s="553">
        <v>68528698</v>
      </c>
      <c r="I211" s="530">
        <v>8717553</v>
      </c>
      <c r="J211" s="530">
        <v>25419281</v>
      </c>
      <c r="K211" s="530">
        <v>34391864</v>
      </c>
      <c r="L211" s="532">
        <v>0</v>
      </c>
    </row>
    <row r="212" spans="2:12" ht="12.75">
      <c r="B212" s="543" t="s">
        <v>286</v>
      </c>
      <c r="C212" s="553">
        <v>67803428</v>
      </c>
      <c r="D212" s="530">
        <v>550559</v>
      </c>
      <c r="E212" s="530">
        <v>145431</v>
      </c>
      <c r="F212" s="530">
        <v>342175</v>
      </c>
      <c r="G212" s="531">
        <v>62953</v>
      </c>
      <c r="H212" s="553">
        <v>67252869</v>
      </c>
      <c r="I212" s="530">
        <v>8138908</v>
      </c>
      <c r="J212" s="530">
        <v>23943859</v>
      </c>
      <c r="K212" s="530">
        <v>35170102</v>
      </c>
      <c r="L212" s="532">
        <v>0</v>
      </c>
    </row>
    <row r="213" spans="2:12" ht="12.75">
      <c r="B213" s="543"/>
      <c r="C213" s="554"/>
      <c r="D213" s="491"/>
      <c r="E213" s="555"/>
      <c r="F213" s="555"/>
      <c r="G213" s="555"/>
      <c r="H213" s="491"/>
      <c r="I213" s="555"/>
      <c r="J213" s="555"/>
      <c r="K213" s="555"/>
      <c r="L213" s="556"/>
    </row>
    <row r="214" spans="2:12" ht="12.75">
      <c r="B214" s="538">
        <v>2014</v>
      </c>
      <c r="C214" s="557">
        <f t="shared" ref="C214:K214" si="6">SUM(C201:C212)</f>
        <v>823980678</v>
      </c>
      <c r="D214" s="557">
        <f t="shared" si="6"/>
        <v>6057159</v>
      </c>
      <c r="E214" s="557">
        <f t="shared" si="6"/>
        <v>1552268</v>
      </c>
      <c r="F214" s="557">
        <f t="shared" si="6"/>
        <v>3915514</v>
      </c>
      <c r="G214" s="557">
        <f t="shared" si="6"/>
        <v>589377</v>
      </c>
      <c r="H214" s="557">
        <f t="shared" si="6"/>
        <v>817923519</v>
      </c>
      <c r="I214" s="557">
        <f t="shared" si="6"/>
        <v>102571329</v>
      </c>
      <c r="J214" s="557">
        <f t="shared" si="6"/>
        <v>269739372</v>
      </c>
      <c r="K214" s="557">
        <f t="shared" si="6"/>
        <v>445612818</v>
      </c>
      <c r="L214" s="558">
        <f>SUM(L201:L212)</f>
        <v>0</v>
      </c>
    </row>
    <row r="215" spans="2:12">
      <c r="B215" s="559"/>
      <c r="C215" s="525"/>
      <c r="D215" s="525"/>
      <c r="E215" s="525"/>
      <c r="F215" s="525"/>
      <c r="G215" s="525"/>
      <c r="H215" s="525"/>
      <c r="I215" s="525"/>
      <c r="J215" s="525"/>
      <c r="K215" s="525"/>
      <c r="L215" s="560"/>
    </row>
    <row r="216" spans="2:12">
      <c r="B216" s="559"/>
      <c r="C216" s="525"/>
      <c r="D216" s="525"/>
      <c r="E216" s="525"/>
      <c r="F216" s="525"/>
      <c r="G216" s="525"/>
      <c r="H216" s="525"/>
      <c r="I216" s="525"/>
      <c r="J216" s="525"/>
      <c r="K216" s="525"/>
      <c r="L216" s="560"/>
    </row>
    <row r="217" spans="2:12" ht="20.25" thickBot="1">
      <c r="B217" s="561"/>
      <c r="C217" s="562"/>
      <c r="D217" s="562"/>
      <c r="E217" s="562"/>
      <c r="F217" s="563" t="s">
        <v>301</v>
      </c>
      <c r="G217" s="562"/>
      <c r="H217" s="562"/>
      <c r="I217" s="562"/>
      <c r="J217" s="562"/>
      <c r="K217" s="562"/>
      <c r="L217" s="564"/>
    </row>
    <row r="218" spans="2:12" ht="15.75">
      <c r="B218" s="565" t="s">
        <v>275</v>
      </c>
      <c r="C218" s="566">
        <f t="shared" ref="C218:K229" si="7">C201/C162</f>
        <v>546.02655909100724</v>
      </c>
      <c r="D218" s="566">
        <f t="shared" si="7"/>
        <v>79.644497084548107</v>
      </c>
      <c r="E218" s="566">
        <f t="shared" si="7"/>
        <v>59.15966735966736</v>
      </c>
      <c r="F218" s="566">
        <f t="shared" si="7"/>
        <v>87.925113200975275</v>
      </c>
      <c r="G218" s="566">
        <f t="shared" si="7"/>
        <v>199.89150943396226</v>
      </c>
      <c r="H218" s="566">
        <f t="shared" si="7"/>
        <v>575.41305196445387</v>
      </c>
      <c r="I218" s="566">
        <f t="shared" si="7"/>
        <v>491.20685111989462</v>
      </c>
      <c r="J218" s="566">
        <f t="shared" si="7"/>
        <v>542.28081860465113</v>
      </c>
      <c r="K218" s="566">
        <f t="shared" si="7"/>
        <v>615.20233365918591</v>
      </c>
      <c r="L218" s="567"/>
    </row>
    <row r="219" spans="2:12" ht="15.75">
      <c r="B219" s="561" t="s">
        <v>276</v>
      </c>
      <c r="C219" s="568">
        <f t="shared" si="7"/>
        <v>563.56563182040884</v>
      </c>
      <c r="D219" s="568">
        <f t="shared" si="7"/>
        <v>83.410388127853878</v>
      </c>
      <c r="E219" s="568">
        <f t="shared" si="7"/>
        <v>58.992566897918728</v>
      </c>
      <c r="F219" s="568">
        <f t="shared" si="7"/>
        <v>90.980826446280986</v>
      </c>
      <c r="G219" s="568">
        <f t="shared" si="7"/>
        <v>207.23474178403757</v>
      </c>
      <c r="H219" s="568">
        <f t="shared" si="7"/>
        <v>587.15179581117582</v>
      </c>
      <c r="I219" s="568">
        <f t="shared" si="7"/>
        <v>500.49532881480127</v>
      </c>
      <c r="J219" s="568">
        <f t="shared" si="7"/>
        <v>558.37571292775669</v>
      </c>
      <c r="K219" s="568">
        <f t="shared" si="7"/>
        <v>629.07551178061033</v>
      </c>
      <c r="L219" s="569"/>
    </row>
    <row r="220" spans="2:12" ht="15.75">
      <c r="B220" s="561" t="s">
        <v>277</v>
      </c>
      <c r="C220" s="568">
        <f t="shared" si="7"/>
        <v>547.1224789750845</v>
      </c>
      <c r="D220" s="568">
        <f t="shared" si="7"/>
        <v>82.930659849816266</v>
      </c>
      <c r="E220" s="568">
        <f t="shared" si="7"/>
        <v>57.473267326732675</v>
      </c>
      <c r="F220" s="568">
        <f t="shared" si="7"/>
        <v>88.345050878815911</v>
      </c>
      <c r="G220" s="568">
        <f t="shared" si="7"/>
        <v>178.08553971486762</v>
      </c>
      <c r="H220" s="568">
        <f t="shared" si="7"/>
        <v>571.13961197311755</v>
      </c>
      <c r="I220" s="568">
        <f t="shared" si="7"/>
        <v>497.04594057277956</v>
      </c>
      <c r="J220" s="568">
        <f t="shared" si="7"/>
        <v>555.20129704335397</v>
      </c>
      <c r="K220" s="568">
        <f t="shared" si="7"/>
        <v>602.83878216286359</v>
      </c>
      <c r="L220" s="569"/>
    </row>
    <row r="221" spans="2:12" ht="15.75">
      <c r="B221" s="561" t="s">
        <v>278</v>
      </c>
      <c r="C221" s="568">
        <f t="shared" si="7"/>
        <v>553.94075444117959</v>
      </c>
      <c r="D221" s="568">
        <f t="shared" si="7"/>
        <v>77.273356401384078</v>
      </c>
      <c r="E221" s="568">
        <f t="shared" si="7"/>
        <v>58.712626563430611</v>
      </c>
      <c r="F221" s="568">
        <f t="shared" si="7"/>
        <v>90.007252683492894</v>
      </c>
      <c r="G221" s="568">
        <f t="shared" si="7"/>
        <v>217.98473282442748</v>
      </c>
      <c r="H221" s="568">
        <f t="shared" si="7"/>
        <v>579.94283916633901</v>
      </c>
      <c r="I221" s="568">
        <f t="shared" si="7"/>
        <v>496.90162998338872</v>
      </c>
      <c r="J221" s="568">
        <f t="shared" si="7"/>
        <v>556.10083500418773</v>
      </c>
      <c r="K221" s="568">
        <f t="shared" si="7"/>
        <v>617.01817916332038</v>
      </c>
      <c r="L221" s="569"/>
    </row>
    <row r="222" spans="2:12" ht="15.75">
      <c r="B222" s="561" t="s">
        <v>279</v>
      </c>
      <c r="C222" s="568">
        <f t="shared" si="7"/>
        <v>553.03254963580832</v>
      </c>
      <c r="D222" s="568">
        <f t="shared" si="7"/>
        <v>82.634425707922361</v>
      </c>
      <c r="E222" s="568">
        <f t="shared" si="7"/>
        <v>58.546630094043884</v>
      </c>
      <c r="F222" s="568">
        <f t="shared" si="7"/>
        <v>92.478865248226953</v>
      </c>
      <c r="G222" s="568">
        <f t="shared" si="7"/>
        <v>210.7224880382775</v>
      </c>
      <c r="H222" s="568">
        <f t="shared" si="7"/>
        <v>575.79456684063859</v>
      </c>
      <c r="I222" s="568">
        <f t="shared" si="7"/>
        <v>499.38041872548519</v>
      </c>
      <c r="J222" s="568">
        <f t="shared" si="7"/>
        <v>550.29422438027086</v>
      </c>
      <c r="K222" s="568">
        <f t="shared" si="7"/>
        <v>610.90475788881861</v>
      </c>
      <c r="L222" s="569"/>
    </row>
    <row r="223" spans="2:12" ht="15.75">
      <c r="B223" s="561" t="s">
        <v>280</v>
      </c>
      <c r="C223" s="568">
        <f t="shared" si="7"/>
        <v>545.8664290307471</v>
      </c>
      <c r="D223" s="568">
        <f t="shared" si="7"/>
        <v>86.061983471074385</v>
      </c>
      <c r="E223" s="568">
        <f t="shared" si="7"/>
        <v>59.64485559566787</v>
      </c>
      <c r="F223" s="568">
        <f t="shared" si="7"/>
        <v>92.706506562412727</v>
      </c>
      <c r="G223" s="568">
        <f t="shared" si="7"/>
        <v>223.399209486166</v>
      </c>
      <c r="H223" s="568">
        <f t="shared" si="7"/>
        <v>569.06505549856979</v>
      </c>
      <c r="I223" s="568">
        <f t="shared" si="7"/>
        <v>497.20246056782332</v>
      </c>
      <c r="J223" s="568">
        <f t="shared" si="7"/>
        <v>547.57928819221377</v>
      </c>
      <c r="K223" s="568">
        <f t="shared" si="7"/>
        <v>599.3828053048444</v>
      </c>
      <c r="L223" s="569"/>
    </row>
    <row r="224" spans="2:12" ht="15.75">
      <c r="B224" s="561" t="s">
        <v>281</v>
      </c>
      <c r="C224" s="568">
        <f t="shared" si="7"/>
        <v>547.37026394974816</v>
      </c>
      <c r="D224" s="568">
        <f t="shared" si="7"/>
        <v>85.256053487531616</v>
      </c>
      <c r="E224" s="568">
        <f t="shared" si="7"/>
        <v>59.998256827425912</v>
      </c>
      <c r="F224" s="568">
        <f t="shared" si="7"/>
        <v>90.103817632518542</v>
      </c>
      <c r="G224" s="568">
        <f t="shared" si="7"/>
        <v>235.36046511627907</v>
      </c>
      <c r="H224" s="568">
        <f t="shared" si="7"/>
        <v>568.72503027013488</v>
      </c>
      <c r="I224" s="568">
        <f t="shared" si="7"/>
        <v>491.28484469222894</v>
      </c>
      <c r="J224" s="568">
        <f t="shared" si="7"/>
        <v>543.50070553286298</v>
      </c>
      <c r="K224" s="568">
        <f t="shared" si="7"/>
        <v>607.25049367129589</v>
      </c>
      <c r="L224" s="569"/>
    </row>
    <row r="225" spans="2:12" ht="15.75">
      <c r="B225" s="561" t="s">
        <v>282</v>
      </c>
      <c r="C225" s="568">
        <f t="shared" si="7"/>
        <v>537.50475016023165</v>
      </c>
      <c r="D225" s="568">
        <f t="shared" si="7"/>
        <v>81.552761167780517</v>
      </c>
      <c r="E225" s="568">
        <f t="shared" si="7"/>
        <v>59.486624203821655</v>
      </c>
      <c r="F225" s="568">
        <f t="shared" si="7"/>
        <v>87.393389662027829</v>
      </c>
      <c r="G225" s="568">
        <f t="shared" si="7"/>
        <v>202.65217391304347</v>
      </c>
      <c r="H225" s="568">
        <f t="shared" si="7"/>
        <v>559.55524652768918</v>
      </c>
      <c r="I225" s="568">
        <f t="shared" si="7"/>
        <v>487.86905331102082</v>
      </c>
      <c r="J225" s="568">
        <f t="shared" si="7"/>
        <v>536.35498951731449</v>
      </c>
      <c r="K225" s="568">
        <f t="shared" si="7"/>
        <v>595.99017592342955</v>
      </c>
      <c r="L225" s="569"/>
    </row>
    <row r="226" spans="2:12" ht="15.75">
      <c r="B226" s="561" t="s">
        <v>283</v>
      </c>
      <c r="C226" s="568">
        <f t="shared" si="7"/>
        <v>523.67159621341011</v>
      </c>
      <c r="D226" s="568">
        <f t="shared" si="7"/>
        <v>86.616897081413214</v>
      </c>
      <c r="E226" s="568">
        <f t="shared" si="7"/>
        <v>58.601291837933061</v>
      </c>
      <c r="F226" s="568">
        <f t="shared" si="7"/>
        <v>91.294168653804462</v>
      </c>
      <c r="G226" s="568">
        <f t="shared" si="7"/>
        <v>221.32989690721649</v>
      </c>
      <c r="H226" s="568">
        <f t="shared" si="7"/>
        <v>545.38623805598809</v>
      </c>
      <c r="I226" s="568">
        <f t="shared" si="7"/>
        <v>473.06529209621993</v>
      </c>
      <c r="J226" s="568">
        <f t="shared" si="7"/>
        <v>533.38872263671396</v>
      </c>
      <c r="K226" s="568">
        <f t="shared" si="7"/>
        <v>573.91446434084594</v>
      </c>
      <c r="L226" s="569"/>
    </row>
    <row r="227" spans="2:12" ht="15.75">
      <c r="B227" s="561" t="s">
        <v>284</v>
      </c>
      <c r="C227" s="568">
        <f t="shared" si="7"/>
        <v>527.86585833058882</v>
      </c>
      <c r="D227" s="568">
        <f t="shared" si="7"/>
        <v>90.060291060291064</v>
      </c>
      <c r="E227" s="568">
        <f t="shared" si="7"/>
        <v>60.842714360862701</v>
      </c>
      <c r="F227" s="568">
        <f t="shared" si="7"/>
        <v>93.010563380281695</v>
      </c>
      <c r="G227" s="568">
        <f t="shared" si="7"/>
        <v>206.58244680851064</v>
      </c>
      <c r="H227" s="568">
        <f t="shared" si="7"/>
        <v>547.07303023924783</v>
      </c>
      <c r="I227" s="568">
        <f t="shared" si="7"/>
        <v>478.0614110664369</v>
      </c>
      <c r="J227" s="568">
        <f t="shared" si="7"/>
        <v>530.6583694146932</v>
      </c>
      <c r="K227" s="568">
        <f t="shared" si="7"/>
        <v>583.89236890588472</v>
      </c>
      <c r="L227" s="569"/>
    </row>
    <row r="228" spans="2:12" ht="15.75">
      <c r="B228" s="561" t="s">
        <v>285</v>
      </c>
      <c r="C228" s="568">
        <f t="shared" si="7"/>
        <v>541.26101314674781</v>
      </c>
      <c r="D228" s="568">
        <f t="shared" si="7"/>
        <v>86.548628884826329</v>
      </c>
      <c r="E228" s="568">
        <f t="shared" si="7"/>
        <v>58.389658848614076</v>
      </c>
      <c r="F228" s="568">
        <f t="shared" si="7"/>
        <v>94.6989946777055</v>
      </c>
      <c r="G228" s="568">
        <f t="shared" si="7"/>
        <v>205.70754716981133</v>
      </c>
      <c r="H228" s="568">
        <f t="shared" si="7"/>
        <v>561.64618814234427</v>
      </c>
      <c r="I228" s="568">
        <f t="shared" si="7"/>
        <v>486.2535140562249</v>
      </c>
      <c r="J228" s="568">
        <f t="shared" si="7"/>
        <v>547.62869207402457</v>
      </c>
      <c r="K228" s="568">
        <f t="shared" si="7"/>
        <v>596.36657476287087</v>
      </c>
      <c r="L228" s="569"/>
    </row>
    <row r="229" spans="2:12" ht="16.5" thickBot="1">
      <c r="B229" s="570" t="s">
        <v>286</v>
      </c>
      <c r="C229" s="571">
        <f t="shared" si="7"/>
        <v>542.66619712673571</v>
      </c>
      <c r="D229" s="571">
        <f t="shared" si="7"/>
        <v>85.278655514250303</v>
      </c>
      <c r="E229" s="571">
        <f t="shared" si="7"/>
        <v>59.408088235294116</v>
      </c>
      <c r="F229" s="571">
        <f t="shared" si="7"/>
        <v>92.032006455083376</v>
      </c>
      <c r="G229" s="571">
        <f t="shared" si="7"/>
        <v>217.07931034482758</v>
      </c>
      <c r="H229" s="571">
        <f t="shared" si="7"/>
        <v>567.58744693600249</v>
      </c>
      <c r="I229" s="571">
        <f t="shared" si="7"/>
        <v>486.89327590332613</v>
      </c>
      <c r="J229" s="571">
        <f t="shared" si="7"/>
        <v>553.69204976412914</v>
      </c>
      <c r="K229" s="571">
        <f t="shared" si="7"/>
        <v>600.90044251567599</v>
      </c>
      <c r="L229" s="572"/>
    </row>
    <row r="230" spans="2:12" ht="12.75">
      <c r="C230" s="507"/>
    </row>
    <row r="231" spans="2:12" ht="12.75">
      <c r="C231" s="507"/>
    </row>
    <row r="232" spans="2:12" ht="18">
      <c r="B232" s="573" t="s">
        <v>302</v>
      </c>
      <c r="C232" s="722"/>
      <c r="D232" s="486"/>
      <c r="E232" s="722"/>
      <c r="F232" s="722"/>
      <c r="H232" s="722"/>
      <c r="I232" s="722"/>
      <c r="J232" s="722"/>
      <c r="K232" s="722"/>
      <c r="L232" s="722"/>
    </row>
    <row r="233" spans="2:12" ht="18">
      <c r="B233" s="722"/>
      <c r="C233" s="722"/>
      <c r="D233" s="722"/>
      <c r="E233" s="722"/>
      <c r="F233" s="466" t="s">
        <v>262</v>
      </c>
      <c r="G233" s="722"/>
      <c r="H233" s="722"/>
      <c r="I233" s="722"/>
      <c r="J233" s="722"/>
      <c r="K233" s="722"/>
      <c r="L233" s="722"/>
    </row>
    <row r="234" spans="2:12" ht="12.75">
      <c r="B234" s="1253" t="s">
        <v>263</v>
      </c>
      <c r="C234" s="1232" t="s">
        <v>22</v>
      </c>
      <c r="D234" s="1232" t="s">
        <v>264</v>
      </c>
      <c r="E234" s="1234" t="s">
        <v>265</v>
      </c>
      <c r="F234" s="1235"/>
      <c r="G234" s="1236"/>
      <c r="H234" s="1237" t="s">
        <v>266</v>
      </c>
      <c r="I234" s="1234" t="s">
        <v>267</v>
      </c>
      <c r="J234" s="1235"/>
      <c r="K234" s="1235"/>
      <c r="L234" s="1235"/>
    </row>
    <row r="235" spans="2:12">
      <c r="B235" s="1254"/>
      <c r="C235" s="1233"/>
      <c r="D235" s="1233"/>
      <c r="E235" s="1242" t="s">
        <v>268</v>
      </c>
      <c r="F235" s="1232" t="s">
        <v>269</v>
      </c>
      <c r="G235" s="1232" t="s">
        <v>270</v>
      </c>
      <c r="H235" s="1238"/>
      <c r="I235" s="1242" t="s">
        <v>271</v>
      </c>
      <c r="J235" s="1242" t="s">
        <v>24</v>
      </c>
      <c r="K235" s="1232" t="s">
        <v>272</v>
      </c>
      <c r="L235" s="1239" t="s">
        <v>273</v>
      </c>
    </row>
    <row r="236" spans="2:12">
      <c r="B236" s="1254"/>
      <c r="C236" s="1233"/>
      <c r="D236" s="1233"/>
      <c r="E236" s="1243"/>
      <c r="F236" s="1233"/>
      <c r="G236" s="1233"/>
      <c r="H236" s="1238"/>
      <c r="I236" s="1243"/>
      <c r="J236" s="1243"/>
      <c r="K236" s="1233"/>
      <c r="L236" s="1251"/>
    </row>
    <row r="237" spans="2:12" ht="12.75">
      <c r="B237" s="468">
        <v>0</v>
      </c>
      <c r="C237" s="468">
        <v>1</v>
      </c>
      <c r="D237" s="468">
        <v>2</v>
      </c>
      <c r="E237" s="469">
        <v>3</v>
      </c>
      <c r="F237" s="469">
        <v>4</v>
      </c>
      <c r="G237" s="468">
        <v>5</v>
      </c>
      <c r="H237" s="468">
        <v>6</v>
      </c>
      <c r="I237" s="468">
        <v>7</v>
      </c>
      <c r="J237" s="468">
        <v>8</v>
      </c>
      <c r="K237" s="470">
        <v>9</v>
      </c>
      <c r="L237" s="471">
        <v>10</v>
      </c>
    </row>
    <row r="238" spans="2:12" ht="12.75">
      <c r="B238" s="473"/>
      <c r="C238" s="473"/>
      <c r="D238" s="473"/>
      <c r="E238" s="473"/>
      <c r="F238" s="473"/>
      <c r="G238" s="473"/>
      <c r="H238" s="473"/>
      <c r="I238" s="473"/>
      <c r="J238" s="473"/>
      <c r="K238" s="473"/>
      <c r="L238" s="473"/>
    </row>
    <row r="239" spans="2:12" ht="14.25">
      <c r="B239" s="132"/>
      <c r="C239" s="1252" t="s">
        <v>274</v>
      </c>
      <c r="D239" s="1252"/>
      <c r="E239" s="1252"/>
      <c r="F239" s="1252"/>
      <c r="G239" s="1252"/>
      <c r="H239" s="1252"/>
      <c r="I239" s="1252"/>
      <c r="J239" s="1252"/>
      <c r="K239" s="1252"/>
      <c r="L239" s="1252"/>
    </row>
    <row r="240" spans="2:12" ht="12.75">
      <c r="B240" s="473"/>
      <c r="C240" s="473"/>
      <c r="D240" s="473"/>
      <c r="E240" s="473"/>
      <c r="F240" s="473"/>
      <c r="G240" s="473"/>
      <c r="H240" s="473"/>
      <c r="I240" s="473"/>
      <c r="J240" s="473"/>
      <c r="K240" s="473"/>
      <c r="L240" s="473"/>
    </row>
    <row r="241" spans="2:12" ht="15">
      <c r="B241" s="475" t="s">
        <v>275</v>
      </c>
      <c r="C241" s="528">
        <v>126933</v>
      </c>
      <c r="D241" s="528">
        <v>5327</v>
      </c>
      <c r="E241" s="528">
        <v>1825</v>
      </c>
      <c r="F241" s="528">
        <v>3369</v>
      </c>
      <c r="G241" s="528">
        <v>133</v>
      </c>
      <c r="H241" s="528">
        <v>121606</v>
      </c>
      <c r="I241" s="528">
        <v>17515</v>
      </c>
      <c r="J241" s="528">
        <v>44223</v>
      </c>
      <c r="K241" s="528">
        <v>59868</v>
      </c>
      <c r="L241" s="528">
        <v>0</v>
      </c>
    </row>
    <row r="242" spans="2:12" ht="15">
      <c r="B242" s="475" t="s">
        <v>276</v>
      </c>
      <c r="C242" s="528">
        <v>121694</v>
      </c>
      <c r="D242" s="528">
        <v>4973</v>
      </c>
      <c r="E242" s="528">
        <v>1590</v>
      </c>
      <c r="F242" s="528">
        <v>2886</v>
      </c>
      <c r="G242" s="528">
        <v>497</v>
      </c>
      <c r="H242" s="528">
        <v>116721</v>
      </c>
      <c r="I242" s="528">
        <v>16945</v>
      </c>
      <c r="J242" s="528">
        <v>38635</v>
      </c>
      <c r="K242" s="528">
        <v>61141</v>
      </c>
      <c r="L242" s="528">
        <v>0</v>
      </c>
    </row>
    <row r="243" spans="2:12" ht="15">
      <c r="B243" s="475" t="s">
        <v>277</v>
      </c>
      <c r="C243" s="528">
        <v>152951</v>
      </c>
      <c r="D243" s="530">
        <v>6916</v>
      </c>
      <c r="E243" s="530">
        <v>2373</v>
      </c>
      <c r="F243" s="530">
        <v>4370</v>
      </c>
      <c r="G243" s="531">
        <v>173</v>
      </c>
      <c r="H243" s="528">
        <v>146035</v>
      </c>
      <c r="I243" s="530">
        <v>22371</v>
      </c>
      <c r="J243" s="530">
        <v>45126</v>
      </c>
      <c r="K243" s="530">
        <v>78538</v>
      </c>
      <c r="L243" s="530">
        <v>0</v>
      </c>
    </row>
    <row r="244" spans="2:12" ht="15">
      <c r="B244" s="475" t="s">
        <v>278</v>
      </c>
      <c r="C244" s="528">
        <v>129248</v>
      </c>
      <c r="D244" s="528">
        <v>7236</v>
      </c>
      <c r="E244" s="533">
        <v>1620</v>
      </c>
      <c r="F244" s="533">
        <v>5403</v>
      </c>
      <c r="G244" s="528">
        <v>213</v>
      </c>
      <c r="H244" s="528">
        <v>122012</v>
      </c>
      <c r="I244" s="528">
        <v>18716</v>
      </c>
      <c r="J244" s="528">
        <v>37788</v>
      </c>
      <c r="K244" s="528">
        <v>65508</v>
      </c>
      <c r="L244" s="574">
        <v>0</v>
      </c>
    </row>
    <row r="245" spans="2:12" ht="15">
      <c r="B245" s="475" t="s">
        <v>279</v>
      </c>
      <c r="C245" s="528">
        <v>131824</v>
      </c>
      <c r="D245" s="528">
        <v>5570</v>
      </c>
      <c r="E245" s="533">
        <v>1935</v>
      </c>
      <c r="F245" s="533">
        <v>3142</v>
      </c>
      <c r="G245" s="528">
        <v>493</v>
      </c>
      <c r="H245" s="528">
        <v>126254</v>
      </c>
      <c r="I245" s="528">
        <v>18015</v>
      </c>
      <c r="J245" s="528">
        <v>35381</v>
      </c>
      <c r="K245" s="528">
        <v>72858</v>
      </c>
      <c r="L245" s="574">
        <v>0</v>
      </c>
    </row>
    <row r="246" spans="2:12" ht="15">
      <c r="B246" s="475" t="s">
        <v>280</v>
      </c>
      <c r="C246" s="528">
        <v>132799</v>
      </c>
      <c r="D246" s="528">
        <v>5321</v>
      </c>
      <c r="E246" s="533">
        <v>1610</v>
      </c>
      <c r="F246" s="533">
        <v>3221</v>
      </c>
      <c r="G246" s="528">
        <v>490</v>
      </c>
      <c r="H246" s="528">
        <v>127478</v>
      </c>
      <c r="I246" s="528">
        <v>18114</v>
      </c>
      <c r="J246" s="528">
        <v>34761</v>
      </c>
      <c r="K246" s="528">
        <v>74603</v>
      </c>
      <c r="L246" s="574">
        <v>0</v>
      </c>
    </row>
    <row r="247" spans="2:12" ht="15">
      <c r="B247" s="475" t="s">
        <v>281</v>
      </c>
      <c r="C247" s="528">
        <v>154186</v>
      </c>
      <c r="D247" s="575">
        <v>5336</v>
      </c>
      <c r="E247" s="530">
        <v>2038</v>
      </c>
      <c r="F247" s="531">
        <v>2807</v>
      </c>
      <c r="G247" s="531">
        <v>491</v>
      </c>
      <c r="H247" s="528">
        <v>148850</v>
      </c>
      <c r="I247" s="530">
        <v>25534</v>
      </c>
      <c r="J247" s="530">
        <v>52421</v>
      </c>
      <c r="K247" s="530">
        <v>70895</v>
      </c>
      <c r="L247" s="530">
        <v>0</v>
      </c>
    </row>
    <row r="248" spans="2:12" ht="15">
      <c r="B248" s="475" t="s">
        <v>282</v>
      </c>
      <c r="C248" s="528">
        <v>136328</v>
      </c>
      <c r="D248" s="575">
        <v>5602</v>
      </c>
      <c r="E248" s="530">
        <v>1690</v>
      </c>
      <c r="F248" s="530">
        <v>3791</v>
      </c>
      <c r="G248" s="531">
        <v>121</v>
      </c>
      <c r="H248" s="528">
        <v>130726</v>
      </c>
      <c r="I248" s="530">
        <v>20421</v>
      </c>
      <c r="J248" s="530">
        <v>45395</v>
      </c>
      <c r="K248" s="530">
        <v>64910</v>
      </c>
      <c r="L248" s="530">
        <v>0</v>
      </c>
    </row>
    <row r="249" spans="2:12" ht="15" customHeight="1">
      <c r="B249" s="475" t="s">
        <v>283</v>
      </c>
      <c r="C249" s="528">
        <v>153621</v>
      </c>
      <c r="D249" s="528">
        <v>6294</v>
      </c>
      <c r="E249" s="533">
        <v>1978</v>
      </c>
      <c r="F249" s="533">
        <v>4114</v>
      </c>
      <c r="G249" s="528">
        <v>202</v>
      </c>
      <c r="H249" s="528">
        <v>147327</v>
      </c>
      <c r="I249" s="528">
        <v>23535</v>
      </c>
      <c r="J249" s="528">
        <v>51385</v>
      </c>
      <c r="K249" s="528">
        <v>72407</v>
      </c>
      <c r="L249" s="574">
        <v>0</v>
      </c>
    </row>
    <row r="250" spans="2:12" ht="15">
      <c r="B250" s="494" t="s">
        <v>284</v>
      </c>
      <c r="C250" s="528">
        <v>158749</v>
      </c>
      <c r="D250" s="575">
        <v>6577</v>
      </c>
      <c r="E250" s="530">
        <v>2221</v>
      </c>
      <c r="F250" s="530">
        <v>4079</v>
      </c>
      <c r="G250" s="530">
        <v>277</v>
      </c>
      <c r="H250" s="533">
        <v>152172</v>
      </c>
      <c r="I250" s="530">
        <v>24574</v>
      </c>
      <c r="J250" s="530">
        <v>55554</v>
      </c>
      <c r="K250" s="530">
        <v>72044</v>
      </c>
      <c r="L250" s="530">
        <v>0</v>
      </c>
    </row>
    <row r="251" spans="2:12" ht="15">
      <c r="B251" s="494" t="s">
        <v>285</v>
      </c>
      <c r="C251" s="528">
        <v>143446</v>
      </c>
      <c r="D251" s="530">
        <v>5394</v>
      </c>
      <c r="E251" s="530">
        <v>1814</v>
      </c>
      <c r="F251" s="530">
        <v>3214</v>
      </c>
      <c r="G251" s="530">
        <v>366</v>
      </c>
      <c r="H251" s="530">
        <v>138052</v>
      </c>
      <c r="I251" s="530">
        <v>22526</v>
      </c>
      <c r="J251" s="530">
        <v>49307</v>
      </c>
      <c r="K251" s="530">
        <v>66219</v>
      </c>
      <c r="L251" s="530">
        <v>0</v>
      </c>
    </row>
    <row r="252" spans="2:12" ht="15">
      <c r="B252" s="494" t="s">
        <v>286</v>
      </c>
      <c r="C252" s="528">
        <v>137105</v>
      </c>
      <c r="D252" s="530">
        <v>5794</v>
      </c>
      <c r="E252" s="530">
        <v>2255</v>
      </c>
      <c r="F252" s="530">
        <v>3362</v>
      </c>
      <c r="G252" s="530">
        <v>177</v>
      </c>
      <c r="H252" s="530">
        <v>131311</v>
      </c>
      <c r="I252" s="530">
        <v>20550</v>
      </c>
      <c r="J252" s="530">
        <v>44720</v>
      </c>
      <c r="K252" s="530">
        <v>66041</v>
      </c>
      <c r="L252" s="530">
        <v>0</v>
      </c>
    </row>
    <row r="253" spans="2:12" ht="15">
      <c r="B253" s="482"/>
      <c r="C253" s="533"/>
      <c r="D253" s="533"/>
      <c r="E253" s="533"/>
      <c r="F253" s="533"/>
      <c r="G253" s="533"/>
      <c r="H253" s="533"/>
      <c r="I253" s="533"/>
      <c r="J253" s="533"/>
      <c r="K253" s="533"/>
      <c r="L253" s="574"/>
    </row>
    <row r="254" spans="2:12" ht="12.75">
      <c r="B254" s="576">
        <v>2015</v>
      </c>
      <c r="C254" s="539">
        <v>1678884</v>
      </c>
      <c r="D254" s="539">
        <v>70340</v>
      </c>
      <c r="E254" s="539">
        <v>22949</v>
      </c>
      <c r="F254" s="539">
        <v>43758</v>
      </c>
      <c r="G254" s="539">
        <v>3633</v>
      </c>
      <c r="H254" s="539">
        <v>1608544</v>
      </c>
      <c r="I254" s="539">
        <v>248816</v>
      </c>
      <c r="J254" s="539">
        <v>534696</v>
      </c>
      <c r="K254" s="539">
        <v>825032</v>
      </c>
      <c r="L254" s="577">
        <v>0</v>
      </c>
    </row>
    <row r="255" spans="2:12" ht="12.75">
      <c r="B255" s="578"/>
      <c r="C255" s="541"/>
      <c r="D255" s="541"/>
      <c r="E255" s="541"/>
      <c r="F255" s="541"/>
      <c r="G255" s="541"/>
      <c r="H255" s="541"/>
      <c r="I255" s="541"/>
      <c r="J255" s="541"/>
      <c r="K255" s="541"/>
      <c r="L255" s="541"/>
    </row>
    <row r="256" spans="2:12" ht="12.75">
      <c r="B256" s="132"/>
      <c r="C256" s="1249" t="s">
        <v>299</v>
      </c>
      <c r="D256" s="1249"/>
      <c r="E256" s="1249"/>
      <c r="F256" s="1249"/>
      <c r="G256" s="1249"/>
      <c r="H256" s="1249"/>
      <c r="I256" s="1249"/>
      <c r="J256" s="1249"/>
      <c r="K256" s="1249"/>
      <c r="L256" s="1249"/>
    </row>
    <row r="257" spans="2:12" ht="12.75">
      <c r="B257" s="473"/>
      <c r="C257" s="541"/>
      <c r="D257" s="541"/>
      <c r="E257" s="541"/>
      <c r="F257" s="541"/>
      <c r="G257" s="541"/>
      <c r="H257" s="541"/>
      <c r="I257" s="541"/>
      <c r="J257" s="541"/>
      <c r="K257" s="541"/>
      <c r="L257" s="541"/>
    </row>
    <row r="258" spans="2:12" ht="12.75">
      <c r="B258" s="579" t="s">
        <v>275</v>
      </c>
      <c r="C258" s="528">
        <v>35549115</v>
      </c>
      <c r="D258" s="528">
        <v>253614</v>
      </c>
      <c r="E258" s="528">
        <v>63517</v>
      </c>
      <c r="F258" s="528">
        <v>174173</v>
      </c>
      <c r="G258" s="528">
        <v>15924</v>
      </c>
      <c r="H258" s="528">
        <v>35295501</v>
      </c>
      <c r="I258" s="528">
        <v>4435289</v>
      </c>
      <c r="J258" s="528">
        <v>11732186</v>
      </c>
      <c r="K258" s="528">
        <v>19128026</v>
      </c>
      <c r="L258" s="528">
        <v>0</v>
      </c>
    </row>
    <row r="259" spans="2:12" ht="12.75">
      <c r="B259" s="579" t="s">
        <v>276</v>
      </c>
      <c r="C259" s="528">
        <v>33702304</v>
      </c>
      <c r="D259" s="528">
        <v>254064</v>
      </c>
      <c r="E259" s="528">
        <v>54567</v>
      </c>
      <c r="F259" s="528">
        <v>149302</v>
      </c>
      <c r="G259" s="528">
        <v>50195</v>
      </c>
      <c r="H259" s="528">
        <v>33448240</v>
      </c>
      <c r="I259" s="528">
        <v>4128708</v>
      </c>
      <c r="J259" s="528">
        <v>10243228</v>
      </c>
      <c r="K259" s="528">
        <v>19076304</v>
      </c>
      <c r="L259" s="528">
        <v>0</v>
      </c>
    </row>
    <row r="260" spans="2:12" ht="12.75">
      <c r="B260" s="579" t="s">
        <v>277</v>
      </c>
      <c r="C260" s="528">
        <v>42295829</v>
      </c>
      <c r="D260" s="530">
        <v>338105</v>
      </c>
      <c r="E260" s="530">
        <v>81088</v>
      </c>
      <c r="F260" s="530">
        <v>234583</v>
      </c>
      <c r="G260" s="531">
        <v>22434</v>
      </c>
      <c r="H260" s="528">
        <v>41957724</v>
      </c>
      <c r="I260" s="530">
        <v>5496056</v>
      </c>
      <c r="J260" s="530">
        <v>12229285</v>
      </c>
      <c r="K260" s="530">
        <v>24232383</v>
      </c>
      <c r="L260" s="530">
        <v>0</v>
      </c>
    </row>
    <row r="261" spans="2:12" ht="12.75">
      <c r="B261" s="579" t="s">
        <v>278</v>
      </c>
      <c r="C261" s="528">
        <v>36257818</v>
      </c>
      <c r="D261" s="528">
        <v>421747</v>
      </c>
      <c r="E261" s="533">
        <v>56541</v>
      </c>
      <c r="F261" s="533">
        <v>339346</v>
      </c>
      <c r="G261" s="528">
        <v>25860</v>
      </c>
      <c r="H261" s="528">
        <v>35836071</v>
      </c>
      <c r="I261" s="528">
        <v>4801201</v>
      </c>
      <c r="J261" s="528">
        <v>10141857</v>
      </c>
      <c r="K261" s="528">
        <v>20893013</v>
      </c>
      <c r="L261" s="574">
        <v>0</v>
      </c>
    </row>
    <row r="262" spans="2:12" ht="12.75">
      <c r="B262" s="579" t="s">
        <v>279</v>
      </c>
      <c r="C262" s="528">
        <v>38165523</v>
      </c>
      <c r="D262" s="528">
        <v>274164</v>
      </c>
      <c r="E262" s="533">
        <v>65622</v>
      </c>
      <c r="F262" s="533">
        <v>155749</v>
      </c>
      <c r="G262" s="533">
        <v>52793</v>
      </c>
      <c r="H262" s="528">
        <v>37891359</v>
      </c>
      <c r="I262" s="533">
        <v>4656668</v>
      </c>
      <c r="J262" s="533">
        <v>9405782</v>
      </c>
      <c r="K262" s="533">
        <v>23828909</v>
      </c>
      <c r="L262" s="580">
        <v>0</v>
      </c>
    </row>
    <row r="263" spans="2:12" ht="12.75">
      <c r="B263" s="579" t="s">
        <v>280</v>
      </c>
      <c r="C263" s="528">
        <v>38548396</v>
      </c>
      <c r="D263" s="528">
        <v>276121</v>
      </c>
      <c r="E263" s="533">
        <v>55588</v>
      </c>
      <c r="F263" s="533">
        <v>166978</v>
      </c>
      <c r="G263" s="528">
        <v>53555</v>
      </c>
      <c r="H263" s="528">
        <v>38272275</v>
      </c>
      <c r="I263" s="528">
        <v>4763155</v>
      </c>
      <c r="J263" s="528">
        <v>9155808</v>
      </c>
      <c r="K263" s="528">
        <v>24353312</v>
      </c>
      <c r="L263" s="574">
        <v>0</v>
      </c>
    </row>
    <row r="264" spans="2:12" ht="12.75">
      <c r="B264" s="579" t="s">
        <v>281</v>
      </c>
      <c r="C264" s="528">
        <v>43598467</v>
      </c>
      <c r="D264" s="530">
        <v>268078</v>
      </c>
      <c r="E264" s="530">
        <v>69588</v>
      </c>
      <c r="F264" s="530">
        <v>148580</v>
      </c>
      <c r="G264" s="531">
        <v>49910</v>
      </c>
      <c r="H264" s="528">
        <v>43330389</v>
      </c>
      <c r="I264" s="530">
        <v>6630740</v>
      </c>
      <c r="J264" s="530">
        <v>13969604</v>
      </c>
      <c r="K264" s="530">
        <v>22730045</v>
      </c>
      <c r="L264" s="530">
        <v>0</v>
      </c>
    </row>
    <row r="265" spans="2:12" ht="12.75">
      <c r="B265" s="579" t="s">
        <v>282</v>
      </c>
      <c r="C265" s="528">
        <v>37838173</v>
      </c>
      <c r="D265" s="530">
        <v>246558</v>
      </c>
      <c r="E265" s="530">
        <v>57740</v>
      </c>
      <c r="F265" s="530">
        <v>173781</v>
      </c>
      <c r="G265" s="531">
        <v>15037</v>
      </c>
      <c r="H265" s="528">
        <v>37591615</v>
      </c>
      <c r="I265" s="530">
        <v>5155189</v>
      </c>
      <c r="J265" s="530">
        <v>11895639</v>
      </c>
      <c r="K265" s="530">
        <v>20540787</v>
      </c>
      <c r="L265" s="530">
        <v>0</v>
      </c>
    </row>
    <row r="266" spans="2:12" ht="12.75">
      <c r="B266" s="579" t="s">
        <v>283</v>
      </c>
      <c r="C266" s="528">
        <v>42311247</v>
      </c>
      <c r="D266" s="530">
        <v>312939</v>
      </c>
      <c r="E266" s="530">
        <v>68086</v>
      </c>
      <c r="F266" s="530">
        <v>221038</v>
      </c>
      <c r="G266" s="531">
        <v>23815</v>
      </c>
      <c r="H266" s="528">
        <v>41998308</v>
      </c>
      <c r="I266" s="530">
        <v>5866039</v>
      </c>
      <c r="J266" s="530">
        <v>13455707</v>
      </c>
      <c r="K266" s="530">
        <v>22676562</v>
      </c>
      <c r="L266" s="530">
        <v>0</v>
      </c>
    </row>
    <row r="267" spans="2:12" ht="12.75">
      <c r="B267" s="579" t="s">
        <v>284</v>
      </c>
      <c r="C267" s="528">
        <v>43775796</v>
      </c>
      <c r="D267" s="530">
        <v>326016</v>
      </c>
      <c r="E267" s="530">
        <v>74402</v>
      </c>
      <c r="F267" s="530">
        <v>217692</v>
      </c>
      <c r="G267" s="530">
        <v>33922</v>
      </c>
      <c r="H267" s="533">
        <v>43449780</v>
      </c>
      <c r="I267" s="530">
        <v>6270675</v>
      </c>
      <c r="J267" s="530">
        <v>14482462</v>
      </c>
      <c r="K267" s="530">
        <v>22696643</v>
      </c>
      <c r="L267" s="530">
        <v>0</v>
      </c>
    </row>
    <row r="268" spans="2:12" ht="12.75">
      <c r="B268" s="579" t="s">
        <v>285</v>
      </c>
      <c r="C268" s="528">
        <v>40886100</v>
      </c>
      <c r="D268" s="530">
        <v>287215</v>
      </c>
      <c r="E268" s="530">
        <v>60616</v>
      </c>
      <c r="F268" s="530">
        <v>184560</v>
      </c>
      <c r="G268" s="530">
        <v>42039</v>
      </c>
      <c r="H268" s="530">
        <v>40598885</v>
      </c>
      <c r="I268" s="530">
        <v>5801989</v>
      </c>
      <c r="J268" s="530">
        <v>13228581</v>
      </c>
      <c r="K268" s="530">
        <v>21568315</v>
      </c>
      <c r="L268" s="530">
        <v>0</v>
      </c>
    </row>
    <row r="269" spans="2:12" ht="12.75">
      <c r="B269" s="579" t="s">
        <v>286</v>
      </c>
      <c r="C269" s="528">
        <v>38539115</v>
      </c>
      <c r="D269" s="530">
        <v>287106</v>
      </c>
      <c r="E269" s="530">
        <v>75095</v>
      </c>
      <c r="F269" s="530">
        <v>189429</v>
      </c>
      <c r="G269" s="530">
        <v>22582</v>
      </c>
      <c r="H269" s="530">
        <v>38252009</v>
      </c>
      <c r="I269" s="530">
        <v>5257156</v>
      </c>
      <c r="J269" s="530">
        <v>12033772</v>
      </c>
      <c r="K269" s="530">
        <v>20961081</v>
      </c>
      <c r="L269" s="530">
        <v>0</v>
      </c>
    </row>
    <row r="270" spans="2:12" ht="12.75">
      <c r="B270" s="578"/>
      <c r="C270" s="533"/>
      <c r="D270" s="533"/>
      <c r="E270" s="533"/>
      <c r="F270" s="533"/>
      <c r="G270" s="533"/>
      <c r="H270" s="533"/>
      <c r="I270" s="533"/>
      <c r="J270" s="533"/>
      <c r="K270" s="533"/>
      <c r="L270" s="574"/>
    </row>
    <row r="271" spans="2:12" ht="12.75">
      <c r="B271" s="576">
        <v>2015</v>
      </c>
      <c r="C271" s="539">
        <v>471467883</v>
      </c>
      <c r="D271" s="539">
        <v>3545727</v>
      </c>
      <c r="E271" s="539">
        <v>782450</v>
      </c>
      <c r="F271" s="539">
        <v>2355211</v>
      </c>
      <c r="G271" s="539">
        <v>408066</v>
      </c>
      <c r="H271" s="539">
        <v>467922156</v>
      </c>
      <c r="I271" s="539">
        <v>63262865</v>
      </c>
      <c r="J271" s="539">
        <v>141973911</v>
      </c>
      <c r="K271" s="539">
        <v>262685380</v>
      </c>
      <c r="L271" s="577">
        <v>0</v>
      </c>
    </row>
    <row r="272" spans="2:12" ht="12.75">
      <c r="B272" s="581"/>
      <c r="C272" s="546"/>
      <c r="D272" s="546"/>
      <c r="E272" s="546"/>
      <c r="F272" s="546"/>
      <c r="G272" s="546"/>
      <c r="H272" s="546"/>
      <c r="I272" s="546"/>
      <c r="J272" s="546"/>
      <c r="K272" s="546"/>
      <c r="L272" s="546"/>
    </row>
    <row r="273" spans="2:12" ht="12.75" customHeight="1">
      <c r="B273" s="1255" t="s">
        <v>263</v>
      </c>
      <c r="C273" s="1232" t="s">
        <v>22</v>
      </c>
      <c r="D273" s="1232" t="s">
        <v>264</v>
      </c>
      <c r="E273" s="1234" t="s">
        <v>265</v>
      </c>
      <c r="F273" s="1235"/>
      <c r="G273" s="1236"/>
      <c r="H273" s="1237" t="s">
        <v>266</v>
      </c>
      <c r="I273" s="1239" t="s">
        <v>267</v>
      </c>
      <c r="J273" s="1240"/>
      <c r="K273" s="1240"/>
      <c r="L273" s="1240"/>
    </row>
    <row r="274" spans="2:12" ht="11.25" customHeight="1">
      <c r="B274" s="1256"/>
      <c r="C274" s="1233"/>
      <c r="D274" s="1233"/>
      <c r="E274" s="1242" t="s">
        <v>268</v>
      </c>
      <c r="F274" s="1232" t="s">
        <v>269</v>
      </c>
      <c r="G274" s="1232" t="s">
        <v>270</v>
      </c>
      <c r="H274" s="1238"/>
      <c r="I274" s="1242" t="s">
        <v>271</v>
      </c>
      <c r="J274" s="1242" t="s">
        <v>24</v>
      </c>
      <c r="K274" s="1232" t="s">
        <v>272</v>
      </c>
      <c r="L274" s="1239" t="s">
        <v>273</v>
      </c>
    </row>
    <row r="275" spans="2:12" ht="11.25" customHeight="1">
      <c r="B275" s="1256"/>
      <c r="C275" s="1233"/>
      <c r="D275" s="1233"/>
      <c r="E275" s="1243"/>
      <c r="F275" s="1233"/>
      <c r="G275" s="1233"/>
      <c r="H275" s="1238"/>
      <c r="I275" s="1245"/>
      <c r="J275" s="1245"/>
      <c r="K275" s="1246"/>
      <c r="L275" s="1251"/>
    </row>
    <row r="276" spans="2:12" ht="12.75">
      <c r="B276" s="468">
        <v>0</v>
      </c>
      <c r="C276" s="548">
        <v>1</v>
      </c>
      <c r="D276" s="548">
        <v>2</v>
      </c>
      <c r="E276" s="549">
        <v>3</v>
      </c>
      <c r="F276" s="549">
        <v>4</v>
      </c>
      <c r="G276" s="548">
        <v>5</v>
      </c>
      <c r="H276" s="548">
        <v>6</v>
      </c>
      <c r="I276" s="548">
        <v>7</v>
      </c>
      <c r="J276" s="548">
        <v>8</v>
      </c>
      <c r="K276" s="548">
        <v>9</v>
      </c>
      <c r="L276" s="582">
        <v>10</v>
      </c>
    </row>
    <row r="277" spans="2:12" ht="12.75">
      <c r="B277" s="473"/>
      <c r="C277" s="541"/>
      <c r="D277" s="541"/>
      <c r="E277" s="541"/>
      <c r="F277" s="541"/>
      <c r="G277" s="541"/>
      <c r="H277" s="541"/>
      <c r="I277" s="541"/>
      <c r="J277" s="541"/>
      <c r="K277" s="541"/>
      <c r="L277" s="541"/>
    </row>
    <row r="278" spans="2:12" ht="12.75">
      <c r="B278" s="132"/>
      <c r="C278" s="1249" t="s">
        <v>300</v>
      </c>
      <c r="D278" s="1249"/>
      <c r="E278" s="1249"/>
      <c r="F278" s="1249"/>
      <c r="G278" s="1249"/>
      <c r="H278" s="1249"/>
      <c r="I278" s="1249"/>
      <c r="J278" s="1249"/>
      <c r="K278" s="1249"/>
      <c r="L278" s="1249"/>
    </row>
    <row r="279" spans="2:12" ht="12.75">
      <c r="B279" s="132"/>
      <c r="C279" s="551"/>
      <c r="D279" s="551"/>
      <c r="E279" s="551"/>
      <c r="F279" s="551"/>
      <c r="G279" s="551"/>
      <c r="H279" s="551"/>
      <c r="I279" s="551"/>
      <c r="J279" s="551"/>
      <c r="K279" s="551"/>
      <c r="L279" s="551"/>
    </row>
    <row r="280" spans="2:12" ht="12.75">
      <c r="B280" s="579" t="s">
        <v>275</v>
      </c>
      <c r="C280" s="528">
        <v>71053147</v>
      </c>
      <c r="D280" s="528">
        <v>435981</v>
      </c>
      <c r="E280" s="528">
        <v>109107</v>
      </c>
      <c r="F280" s="528">
        <v>299451</v>
      </c>
      <c r="G280" s="528">
        <v>27423</v>
      </c>
      <c r="H280" s="528">
        <v>70617166</v>
      </c>
      <c r="I280" s="528">
        <v>8785064</v>
      </c>
      <c r="J280" s="528">
        <v>24328072</v>
      </c>
      <c r="K280" s="528">
        <v>37504030</v>
      </c>
      <c r="L280" s="528">
        <v>0</v>
      </c>
    </row>
    <row r="281" spans="2:12" ht="12.75">
      <c r="B281" s="579" t="s">
        <v>276</v>
      </c>
      <c r="C281" s="528">
        <v>67412999</v>
      </c>
      <c r="D281" s="528">
        <v>438956</v>
      </c>
      <c r="E281" s="528">
        <v>93985</v>
      </c>
      <c r="F281" s="528">
        <v>256488</v>
      </c>
      <c r="G281" s="528">
        <v>88483</v>
      </c>
      <c r="H281" s="528">
        <v>66974043</v>
      </c>
      <c r="I281" s="528">
        <v>8237452</v>
      </c>
      <c r="J281" s="528">
        <v>21284546</v>
      </c>
      <c r="K281" s="528">
        <v>37452045</v>
      </c>
      <c r="L281" s="528">
        <v>0</v>
      </c>
    </row>
    <row r="282" spans="2:12" ht="12.75">
      <c r="B282" s="579" t="s">
        <v>277</v>
      </c>
      <c r="C282" s="528">
        <v>84439584</v>
      </c>
      <c r="D282" s="530">
        <v>577915</v>
      </c>
      <c r="E282" s="530">
        <v>138410</v>
      </c>
      <c r="F282" s="530">
        <v>400246</v>
      </c>
      <c r="G282" s="531">
        <v>39259</v>
      </c>
      <c r="H282" s="528">
        <v>83861669</v>
      </c>
      <c r="I282" s="530">
        <v>10987285</v>
      </c>
      <c r="J282" s="530">
        <v>25343113</v>
      </c>
      <c r="K282" s="530">
        <v>47531271</v>
      </c>
      <c r="L282" s="530">
        <v>0</v>
      </c>
    </row>
    <row r="283" spans="2:12" ht="12.75">
      <c r="B283" s="579" t="s">
        <v>278</v>
      </c>
      <c r="C283" s="528">
        <v>72479386</v>
      </c>
      <c r="D283" s="528">
        <v>720845</v>
      </c>
      <c r="E283" s="533">
        <v>96323</v>
      </c>
      <c r="F283" s="533">
        <v>580102</v>
      </c>
      <c r="G283" s="533">
        <v>44420</v>
      </c>
      <c r="H283" s="528">
        <v>71758541</v>
      </c>
      <c r="I283" s="533">
        <v>9600962</v>
      </c>
      <c r="J283" s="533">
        <v>20860809</v>
      </c>
      <c r="K283" s="533">
        <v>41296770</v>
      </c>
      <c r="L283" s="580">
        <v>0</v>
      </c>
    </row>
    <row r="284" spans="2:12" ht="12.75">
      <c r="B284" s="579" t="s">
        <v>279</v>
      </c>
      <c r="C284" s="528">
        <v>75865105</v>
      </c>
      <c r="D284" s="528">
        <v>470794</v>
      </c>
      <c r="E284" s="533">
        <v>111893</v>
      </c>
      <c r="F284" s="533">
        <v>266675</v>
      </c>
      <c r="G284" s="533">
        <v>92226</v>
      </c>
      <c r="H284" s="528">
        <v>75394311</v>
      </c>
      <c r="I284" s="533">
        <v>9328411</v>
      </c>
      <c r="J284" s="533">
        <v>19357961</v>
      </c>
      <c r="K284" s="533">
        <v>46707939</v>
      </c>
      <c r="L284" s="580">
        <v>0</v>
      </c>
    </row>
    <row r="285" spans="2:12" ht="12.75">
      <c r="B285" s="579" t="s">
        <v>280</v>
      </c>
      <c r="C285" s="528">
        <v>77157884</v>
      </c>
      <c r="D285" s="528">
        <v>473120</v>
      </c>
      <c r="E285" s="533">
        <v>94909</v>
      </c>
      <c r="F285" s="533">
        <v>284594</v>
      </c>
      <c r="G285" s="533">
        <v>93617</v>
      </c>
      <c r="H285" s="528">
        <v>76684764</v>
      </c>
      <c r="I285" s="533">
        <v>9494935</v>
      </c>
      <c r="J285" s="533">
        <v>19447106</v>
      </c>
      <c r="K285" s="533">
        <v>47742723</v>
      </c>
      <c r="L285" s="580">
        <v>0</v>
      </c>
    </row>
    <row r="286" spans="2:12" ht="12.75">
      <c r="B286" s="579" t="s">
        <v>281</v>
      </c>
      <c r="C286" s="528">
        <v>86937923</v>
      </c>
      <c r="D286" s="530">
        <v>462438</v>
      </c>
      <c r="E286" s="530">
        <v>119201</v>
      </c>
      <c r="F286" s="530">
        <v>255385</v>
      </c>
      <c r="G286" s="531">
        <v>87852</v>
      </c>
      <c r="H286" s="528">
        <v>86475485</v>
      </c>
      <c r="I286" s="530">
        <v>13242908</v>
      </c>
      <c r="J286" s="530">
        <v>28854094</v>
      </c>
      <c r="K286" s="530">
        <v>44378483</v>
      </c>
      <c r="L286" s="530">
        <v>0</v>
      </c>
    </row>
    <row r="287" spans="2:12" ht="12.75">
      <c r="B287" s="579" t="s">
        <v>282</v>
      </c>
      <c r="C287" s="528">
        <v>75808822</v>
      </c>
      <c r="D287" s="530">
        <v>460974</v>
      </c>
      <c r="E287" s="530">
        <v>99242</v>
      </c>
      <c r="F287" s="530">
        <v>336283</v>
      </c>
      <c r="G287" s="531">
        <v>25449</v>
      </c>
      <c r="H287" s="528">
        <v>75347848</v>
      </c>
      <c r="I287" s="530">
        <v>10363438</v>
      </c>
      <c r="J287" s="530">
        <v>24753918</v>
      </c>
      <c r="K287" s="530">
        <v>40230492</v>
      </c>
      <c r="L287" s="530">
        <v>0</v>
      </c>
    </row>
    <row r="288" spans="2:12" ht="12.75">
      <c r="B288" s="579" t="s">
        <v>283</v>
      </c>
      <c r="C288" s="528">
        <v>85103227</v>
      </c>
      <c r="D288" s="528">
        <v>541829</v>
      </c>
      <c r="E288" s="533">
        <v>116984</v>
      </c>
      <c r="F288" s="533">
        <v>383643</v>
      </c>
      <c r="G288" s="533">
        <v>41202</v>
      </c>
      <c r="H288" s="528">
        <v>84561398</v>
      </c>
      <c r="I288" s="533">
        <v>11742141</v>
      </c>
      <c r="J288" s="533">
        <v>28220265</v>
      </c>
      <c r="K288" s="533">
        <v>44598992</v>
      </c>
      <c r="L288" s="580">
        <v>0</v>
      </c>
    </row>
    <row r="289" spans="2:12" ht="12.75">
      <c r="B289" s="579" t="s">
        <v>284</v>
      </c>
      <c r="C289" s="528">
        <v>88221518</v>
      </c>
      <c r="D289" s="530">
        <v>588264</v>
      </c>
      <c r="E289" s="530">
        <v>129839</v>
      </c>
      <c r="F289" s="530">
        <v>399872</v>
      </c>
      <c r="G289" s="530">
        <v>58553</v>
      </c>
      <c r="H289" s="533">
        <v>87633254</v>
      </c>
      <c r="I289" s="530">
        <v>12533568</v>
      </c>
      <c r="J289" s="530">
        <v>30503749</v>
      </c>
      <c r="K289" s="530">
        <v>44595937</v>
      </c>
      <c r="L289" s="530">
        <v>0</v>
      </c>
    </row>
    <row r="290" spans="2:12" ht="12.75">
      <c r="B290" s="579" t="s">
        <v>285</v>
      </c>
      <c r="C290" s="553">
        <v>82013544</v>
      </c>
      <c r="D290" s="530">
        <v>497397</v>
      </c>
      <c r="E290" s="530">
        <v>105656</v>
      </c>
      <c r="F290" s="530">
        <v>319944</v>
      </c>
      <c r="G290" s="531">
        <v>71797</v>
      </c>
      <c r="H290" s="553">
        <v>81516147</v>
      </c>
      <c r="I290" s="530">
        <v>11619024</v>
      </c>
      <c r="J290" s="530">
        <v>27558698</v>
      </c>
      <c r="K290" s="530">
        <v>42338425</v>
      </c>
      <c r="L290" s="530">
        <v>0</v>
      </c>
    </row>
    <row r="291" spans="2:12" ht="12.75">
      <c r="B291" s="579" t="s">
        <v>286</v>
      </c>
      <c r="C291" s="553">
        <v>76850125</v>
      </c>
      <c r="D291" s="530">
        <v>496517</v>
      </c>
      <c r="E291" s="530">
        <v>130824</v>
      </c>
      <c r="F291" s="530">
        <v>326345</v>
      </c>
      <c r="G291" s="531">
        <v>39348</v>
      </c>
      <c r="H291" s="553">
        <v>76353608</v>
      </c>
      <c r="I291" s="530">
        <v>10471773</v>
      </c>
      <c r="J291" s="530">
        <v>24774360</v>
      </c>
      <c r="K291" s="530">
        <v>41107475</v>
      </c>
      <c r="L291" s="530">
        <v>0</v>
      </c>
    </row>
    <row r="292" spans="2:12" ht="12.75">
      <c r="B292" s="579"/>
      <c r="C292" s="554"/>
      <c r="D292" s="491"/>
      <c r="E292" s="555"/>
      <c r="F292" s="555"/>
      <c r="G292" s="555"/>
      <c r="H292" s="491"/>
      <c r="I292" s="555"/>
      <c r="J292" s="555"/>
      <c r="K292" s="555"/>
      <c r="L292" s="583"/>
    </row>
    <row r="293" spans="2:12" ht="12.75">
      <c r="B293" s="576">
        <v>2015</v>
      </c>
      <c r="C293" s="557">
        <v>943343264</v>
      </c>
      <c r="D293" s="557">
        <v>6165030</v>
      </c>
      <c r="E293" s="557">
        <v>1346373</v>
      </c>
      <c r="F293" s="557">
        <v>4109028</v>
      </c>
      <c r="G293" s="557">
        <v>709629</v>
      </c>
      <c r="H293" s="557">
        <v>937178234</v>
      </c>
      <c r="I293" s="557">
        <v>126406961</v>
      </c>
      <c r="J293" s="557">
        <v>295286691</v>
      </c>
      <c r="K293" s="557">
        <v>515484582</v>
      </c>
      <c r="L293" s="584">
        <v>0</v>
      </c>
    </row>
    <row r="296" spans="2:12" ht="20.25" thickBot="1">
      <c r="B296" s="585"/>
      <c r="C296" s="585"/>
      <c r="D296" s="585"/>
      <c r="E296" s="585"/>
      <c r="F296" s="586" t="s">
        <v>301</v>
      </c>
      <c r="G296" s="585"/>
      <c r="H296" s="585"/>
      <c r="I296" s="585"/>
      <c r="J296" s="585"/>
      <c r="K296" s="585"/>
      <c r="L296" s="585"/>
    </row>
    <row r="297" spans="2:12" ht="15.75">
      <c r="B297" s="565" t="s">
        <v>275</v>
      </c>
      <c r="C297" s="566">
        <f t="shared" ref="C297:K308" si="8">C280/C241</f>
        <v>559.76890958222054</v>
      </c>
      <c r="D297" s="566">
        <f t="shared" si="8"/>
        <v>81.843626806833115</v>
      </c>
      <c r="E297" s="566">
        <f t="shared" si="8"/>
        <v>59.784657534246577</v>
      </c>
      <c r="F297" s="566">
        <f t="shared" si="8"/>
        <v>88.884238646482629</v>
      </c>
      <c r="G297" s="566">
        <f t="shared" si="8"/>
        <v>206.18796992481202</v>
      </c>
      <c r="H297" s="566">
        <f t="shared" si="8"/>
        <v>580.70461983783696</v>
      </c>
      <c r="I297" s="566">
        <f t="shared" si="8"/>
        <v>501.57373679703113</v>
      </c>
      <c r="J297" s="566">
        <f t="shared" si="8"/>
        <v>550.12260588381616</v>
      </c>
      <c r="K297" s="566">
        <f t="shared" si="8"/>
        <v>626.44534642881001</v>
      </c>
      <c r="L297" s="567"/>
    </row>
    <row r="298" spans="2:12" ht="15.75">
      <c r="B298" s="561" t="s">
        <v>276</v>
      </c>
      <c r="C298" s="568">
        <f t="shared" si="8"/>
        <v>553.95499367265438</v>
      </c>
      <c r="D298" s="568">
        <f t="shared" si="8"/>
        <v>88.267846370400164</v>
      </c>
      <c r="E298" s="568">
        <f t="shared" si="8"/>
        <v>59.110062893081761</v>
      </c>
      <c r="F298" s="568">
        <f t="shared" si="8"/>
        <v>88.873180873180871</v>
      </c>
      <c r="G298" s="568">
        <f t="shared" si="8"/>
        <v>178.03420523138834</v>
      </c>
      <c r="H298" s="568">
        <f t="shared" si="8"/>
        <v>573.79600071966479</v>
      </c>
      <c r="I298" s="568">
        <f t="shared" si="8"/>
        <v>486.12876954853937</v>
      </c>
      <c r="J298" s="568">
        <f t="shared" si="8"/>
        <v>550.91357577326255</v>
      </c>
      <c r="K298" s="568">
        <f t="shared" si="8"/>
        <v>612.55205181465794</v>
      </c>
      <c r="L298" s="569"/>
    </row>
    <row r="299" spans="2:12" ht="15.75">
      <c r="B299" s="561" t="s">
        <v>277</v>
      </c>
      <c r="C299" s="568">
        <f t="shared" si="8"/>
        <v>552.06951245823825</v>
      </c>
      <c r="D299" s="568">
        <f t="shared" si="8"/>
        <v>83.562030075187977</v>
      </c>
      <c r="E299" s="568">
        <f t="shared" si="8"/>
        <v>58.327012220817529</v>
      </c>
      <c r="F299" s="568">
        <f t="shared" si="8"/>
        <v>91.589473684210532</v>
      </c>
      <c r="G299" s="568">
        <f t="shared" si="8"/>
        <v>226.93063583815029</v>
      </c>
      <c r="H299" s="568">
        <f t="shared" si="8"/>
        <v>574.25732872256651</v>
      </c>
      <c r="I299" s="568">
        <f t="shared" si="8"/>
        <v>491.13964507621472</v>
      </c>
      <c r="J299" s="568">
        <f t="shared" si="8"/>
        <v>561.60778708505075</v>
      </c>
      <c r="K299" s="568">
        <f t="shared" si="8"/>
        <v>605.20093457943926</v>
      </c>
      <c r="L299" s="569"/>
    </row>
    <row r="300" spans="2:12" ht="15.75">
      <c r="B300" s="561" t="s">
        <v>278</v>
      </c>
      <c r="C300" s="568">
        <f t="shared" si="8"/>
        <v>560.7776213171577</v>
      </c>
      <c r="D300" s="568">
        <f t="shared" si="8"/>
        <v>99.61926478717524</v>
      </c>
      <c r="E300" s="568">
        <f t="shared" si="8"/>
        <v>59.458641975308645</v>
      </c>
      <c r="F300" s="568">
        <f t="shared" si="8"/>
        <v>107.36664815843051</v>
      </c>
      <c r="G300" s="568">
        <f t="shared" si="8"/>
        <v>208.54460093896714</v>
      </c>
      <c r="H300" s="568">
        <f t="shared" si="8"/>
        <v>588.12691374618885</v>
      </c>
      <c r="I300" s="568">
        <f t="shared" si="8"/>
        <v>512.98151314383415</v>
      </c>
      <c r="J300" s="568">
        <f t="shared" si="8"/>
        <v>552.04850746268653</v>
      </c>
      <c r="K300" s="568">
        <f t="shared" si="8"/>
        <v>630.4080417658912</v>
      </c>
      <c r="L300" s="569"/>
    </row>
    <row r="301" spans="2:12" ht="15.75">
      <c r="B301" s="561" t="s">
        <v>279</v>
      </c>
      <c r="C301" s="568">
        <f t="shared" si="8"/>
        <v>575.50298124772428</v>
      </c>
      <c r="D301" s="568">
        <f t="shared" si="8"/>
        <v>84.52315978456015</v>
      </c>
      <c r="E301" s="568">
        <f t="shared" si="8"/>
        <v>57.825839793281652</v>
      </c>
      <c r="F301" s="568">
        <f t="shared" si="8"/>
        <v>84.874283895607888</v>
      </c>
      <c r="G301" s="568">
        <f t="shared" si="8"/>
        <v>187.0709939148073</v>
      </c>
      <c r="H301" s="568">
        <f t="shared" si="8"/>
        <v>597.16374134680882</v>
      </c>
      <c r="I301" s="568">
        <f t="shared" si="8"/>
        <v>517.81354426866505</v>
      </c>
      <c r="J301" s="568">
        <f t="shared" si="8"/>
        <v>547.12871315112636</v>
      </c>
      <c r="K301" s="568">
        <f t="shared" si="8"/>
        <v>641.08181668450959</v>
      </c>
      <c r="L301" s="569"/>
    </row>
    <row r="302" spans="2:12" ht="15.75">
      <c r="B302" s="561" t="s">
        <v>280</v>
      </c>
      <c r="C302" s="568">
        <f t="shared" si="8"/>
        <v>581.01253774501311</v>
      </c>
      <c r="D302" s="568">
        <f t="shared" si="8"/>
        <v>88.915617365156919</v>
      </c>
      <c r="E302" s="568">
        <f t="shared" si="8"/>
        <v>58.949689440993787</v>
      </c>
      <c r="F302" s="568">
        <f t="shared" si="8"/>
        <v>88.355790127289666</v>
      </c>
      <c r="G302" s="568">
        <f t="shared" si="8"/>
        <v>191.05510204081634</v>
      </c>
      <c r="H302" s="568">
        <f t="shared" si="8"/>
        <v>601.55292677952275</v>
      </c>
      <c r="I302" s="568">
        <f t="shared" si="8"/>
        <v>524.17660373192007</v>
      </c>
      <c r="J302" s="568">
        <f t="shared" si="8"/>
        <v>559.45185696614021</v>
      </c>
      <c r="K302" s="568">
        <f t="shared" si="8"/>
        <v>639.95714649544925</v>
      </c>
      <c r="L302" s="569"/>
    </row>
    <row r="303" spans="2:12" ht="15.75">
      <c r="B303" s="561" t="s">
        <v>281</v>
      </c>
      <c r="C303" s="568">
        <f t="shared" si="8"/>
        <v>563.85095274538548</v>
      </c>
      <c r="D303" s="568">
        <f t="shared" si="8"/>
        <v>86.66379310344827</v>
      </c>
      <c r="E303" s="568">
        <f t="shared" si="8"/>
        <v>58.489205103042195</v>
      </c>
      <c r="F303" s="568">
        <f t="shared" si="8"/>
        <v>90.981474884218031</v>
      </c>
      <c r="G303" s="568">
        <f t="shared" si="8"/>
        <v>178.92464358452139</v>
      </c>
      <c r="H303" s="568">
        <f t="shared" si="8"/>
        <v>580.95723883103801</v>
      </c>
      <c r="I303" s="568">
        <f t="shared" si="8"/>
        <v>518.63820787968984</v>
      </c>
      <c r="J303" s="568">
        <f t="shared" si="8"/>
        <v>550.4300566566834</v>
      </c>
      <c r="K303" s="568">
        <f t="shared" si="8"/>
        <v>625.97479370900624</v>
      </c>
      <c r="L303" s="569"/>
    </row>
    <row r="304" spans="2:12" ht="15.75">
      <c r="B304" s="561" t="s">
        <v>282</v>
      </c>
      <c r="C304" s="568">
        <f t="shared" si="8"/>
        <v>556.07668270641398</v>
      </c>
      <c r="D304" s="568">
        <f t="shared" si="8"/>
        <v>82.287397358086395</v>
      </c>
      <c r="E304" s="568">
        <f t="shared" si="8"/>
        <v>58.723076923076924</v>
      </c>
      <c r="F304" s="568">
        <f t="shared" si="8"/>
        <v>88.705618570298071</v>
      </c>
      <c r="G304" s="568">
        <f t="shared" si="8"/>
        <v>210.32231404958677</v>
      </c>
      <c r="H304" s="568">
        <f t="shared" si="8"/>
        <v>576.37997031959981</v>
      </c>
      <c r="I304" s="568">
        <f t="shared" si="8"/>
        <v>507.48925126095685</v>
      </c>
      <c r="J304" s="568">
        <f t="shared" si="8"/>
        <v>545.30053970701624</v>
      </c>
      <c r="K304" s="568">
        <f t="shared" si="8"/>
        <v>619.78881528269915</v>
      </c>
      <c r="L304" s="569"/>
    </row>
    <row r="305" spans="2:12" ht="15.75">
      <c r="B305" s="561" t="s">
        <v>283</v>
      </c>
      <c r="C305" s="568">
        <f t="shared" si="8"/>
        <v>553.98172775857472</v>
      </c>
      <c r="D305" s="568">
        <f t="shared" si="8"/>
        <v>86.086590403558944</v>
      </c>
      <c r="E305" s="568">
        <f t="shared" si="8"/>
        <v>59.142568250758345</v>
      </c>
      <c r="F305" s="568">
        <f t="shared" si="8"/>
        <v>93.253038405444826</v>
      </c>
      <c r="G305" s="568">
        <f t="shared" si="8"/>
        <v>203.97029702970298</v>
      </c>
      <c r="H305" s="568">
        <f t="shared" si="8"/>
        <v>573.97081322500287</v>
      </c>
      <c r="I305" s="568">
        <f t="shared" si="8"/>
        <v>498.92249840662845</v>
      </c>
      <c r="J305" s="568">
        <f t="shared" si="8"/>
        <v>549.19266322856868</v>
      </c>
      <c r="K305" s="568">
        <f t="shared" si="8"/>
        <v>615.94862375184721</v>
      </c>
      <c r="L305" s="569"/>
    </row>
    <row r="306" spans="2:12" ht="15.75">
      <c r="B306" s="561" t="s">
        <v>284</v>
      </c>
      <c r="C306" s="568">
        <f t="shared" si="8"/>
        <v>555.72959829668218</v>
      </c>
      <c r="D306" s="568">
        <f t="shared" si="8"/>
        <v>89.442603010491112</v>
      </c>
      <c r="E306" s="568">
        <f t="shared" si="8"/>
        <v>58.459702836560105</v>
      </c>
      <c r="F306" s="568">
        <f t="shared" si="8"/>
        <v>98.031870556508949</v>
      </c>
      <c r="G306" s="568">
        <f t="shared" si="8"/>
        <v>211.38267148014441</v>
      </c>
      <c r="H306" s="568">
        <f t="shared" si="8"/>
        <v>575.88290881371086</v>
      </c>
      <c r="I306" s="568">
        <f t="shared" si="8"/>
        <v>510.03369414828683</v>
      </c>
      <c r="J306" s="568">
        <f t="shared" si="8"/>
        <v>549.08285631997694</v>
      </c>
      <c r="K306" s="568">
        <f t="shared" si="8"/>
        <v>619.00973016489922</v>
      </c>
      <c r="L306" s="569"/>
    </row>
    <row r="307" spans="2:12" ht="15.75">
      <c r="B307" s="561" t="s">
        <v>285</v>
      </c>
      <c r="C307" s="568">
        <f t="shared" si="8"/>
        <v>571.73810353721956</v>
      </c>
      <c r="D307" s="568">
        <f t="shared" si="8"/>
        <v>92.213014460511673</v>
      </c>
      <c r="E307" s="568">
        <f t="shared" si="8"/>
        <v>58.24476295479603</v>
      </c>
      <c r="F307" s="568">
        <f t="shared" si="8"/>
        <v>99.546981953951459</v>
      </c>
      <c r="G307" s="568">
        <f t="shared" si="8"/>
        <v>196.16666666666666</v>
      </c>
      <c r="H307" s="568">
        <f t="shared" si="8"/>
        <v>590.47421985918345</v>
      </c>
      <c r="I307" s="568">
        <f t="shared" si="8"/>
        <v>515.80502530409308</v>
      </c>
      <c r="J307" s="568">
        <f t="shared" si="8"/>
        <v>558.92059950919747</v>
      </c>
      <c r="K307" s="568">
        <f t="shared" si="8"/>
        <v>639.36974282305687</v>
      </c>
      <c r="L307" s="569"/>
    </row>
    <row r="308" spans="2:12" ht="16.5" thickBot="1">
      <c r="B308" s="570" t="s">
        <v>286</v>
      </c>
      <c r="C308" s="571">
        <f t="shared" si="8"/>
        <v>560.52022172787281</v>
      </c>
      <c r="D308" s="571">
        <f t="shared" si="8"/>
        <v>85.695029340697275</v>
      </c>
      <c r="E308" s="571">
        <f t="shared" si="8"/>
        <v>58.015077605321508</v>
      </c>
      <c r="F308" s="571">
        <f t="shared" si="8"/>
        <v>97.068709101725162</v>
      </c>
      <c r="G308" s="571">
        <f t="shared" si="8"/>
        <v>222.30508474576271</v>
      </c>
      <c r="H308" s="571">
        <f t="shared" si="8"/>
        <v>581.47152942251603</v>
      </c>
      <c r="I308" s="571">
        <f t="shared" si="8"/>
        <v>509.57532846715327</v>
      </c>
      <c r="J308" s="571">
        <f t="shared" si="8"/>
        <v>553.98837209302326</v>
      </c>
      <c r="K308" s="571">
        <f t="shared" si="8"/>
        <v>622.4538544237671</v>
      </c>
      <c r="L308" s="572"/>
    </row>
    <row r="311" spans="2:12" ht="18">
      <c r="B311" s="573" t="s">
        <v>303</v>
      </c>
      <c r="C311" s="722"/>
      <c r="D311" s="486"/>
      <c r="E311" s="722"/>
      <c r="F311" s="722"/>
      <c r="H311" s="722"/>
      <c r="I311" s="722"/>
      <c r="J311" s="722"/>
      <c r="K311" s="722"/>
      <c r="L311" s="722"/>
    </row>
    <row r="312" spans="2:12" ht="18">
      <c r="B312" s="722"/>
      <c r="C312" s="722"/>
      <c r="D312" s="722"/>
      <c r="E312" s="722"/>
      <c r="F312" s="466" t="s">
        <v>262</v>
      </c>
      <c r="G312" s="722"/>
      <c r="H312" s="722"/>
      <c r="I312" s="722"/>
      <c r="J312" s="722"/>
      <c r="K312" s="722"/>
      <c r="L312" s="722"/>
    </row>
    <row r="313" spans="2:12" ht="12.75" customHeight="1">
      <c r="B313" s="1242" t="s">
        <v>263</v>
      </c>
      <c r="C313" s="1232" t="s">
        <v>22</v>
      </c>
      <c r="D313" s="1232" t="s">
        <v>264</v>
      </c>
      <c r="E313" s="1234" t="s">
        <v>265</v>
      </c>
      <c r="F313" s="1235"/>
      <c r="G313" s="1236"/>
      <c r="H313" s="1232" t="s">
        <v>266</v>
      </c>
      <c r="I313" s="1234" t="s">
        <v>267</v>
      </c>
      <c r="J313" s="1235"/>
      <c r="K313" s="1235"/>
      <c r="L313" s="1236"/>
    </row>
    <row r="314" spans="2:12" ht="11.25" customHeight="1">
      <c r="B314" s="1243"/>
      <c r="C314" s="1233"/>
      <c r="D314" s="1233"/>
      <c r="E314" s="1259" t="s">
        <v>304</v>
      </c>
      <c r="F314" s="1262" t="s">
        <v>305</v>
      </c>
      <c r="G314" s="1262" t="s">
        <v>306</v>
      </c>
      <c r="H314" s="1233"/>
      <c r="I314" s="1242" t="s">
        <v>271</v>
      </c>
      <c r="J314" s="1242" t="s">
        <v>24</v>
      </c>
      <c r="K314" s="1232" t="s">
        <v>272</v>
      </c>
      <c r="L314" s="1242" t="s">
        <v>273</v>
      </c>
    </row>
    <row r="315" spans="2:12" ht="11.25" customHeight="1">
      <c r="B315" s="1245"/>
      <c r="C315" s="1246"/>
      <c r="D315" s="1246"/>
      <c r="E315" s="1261"/>
      <c r="F315" s="1263"/>
      <c r="G315" s="1263"/>
      <c r="H315" s="1246"/>
      <c r="I315" s="1245"/>
      <c r="J315" s="1245"/>
      <c r="K315" s="1246"/>
      <c r="L315" s="1245"/>
    </row>
    <row r="316" spans="2:12" ht="12.75">
      <c r="B316" s="469">
        <v>0</v>
      </c>
      <c r="C316" s="468">
        <v>1</v>
      </c>
      <c r="D316" s="468">
        <v>2</v>
      </c>
      <c r="E316" s="469">
        <v>3</v>
      </c>
      <c r="F316" s="469">
        <v>4</v>
      </c>
      <c r="G316" s="468">
        <v>5</v>
      </c>
      <c r="H316" s="468">
        <v>6</v>
      </c>
      <c r="I316" s="468">
        <v>7</v>
      </c>
      <c r="J316" s="468">
        <v>8</v>
      </c>
      <c r="K316" s="470">
        <v>9</v>
      </c>
      <c r="L316" s="468">
        <v>10</v>
      </c>
    </row>
    <row r="317" spans="2:12" ht="12.75">
      <c r="B317" s="783"/>
      <c r="C317" s="473"/>
      <c r="D317" s="473"/>
      <c r="E317" s="473"/>
      <c r="F317" s="473"/>
      <c r="G317" s="473"/>
      <c r="H317" s="473"/>
      <c r="I317" s="473"/>
      <c r="J317" s="473"/>
      <c r="K317" s="473"/>
      <c r="L317" s="778"/>
    </row>
    <row r="318" spans="2:12" ht="14.25">
      <c r="B318" s="784"/>
      <c r="C318" s="1252" t="s">
        <v>274</v>
      </c>
      <c r="D318" s="1252"/>
      <c r="E318" s="1252"/>
      <c r="F318" s="1252"/>
      <c r="G318" s="1252"/>
      <c r="H318" s="1252"/>
      <c r="I318" s="1252"/>
      <c r="J318" s="1252"/>
      <c r="K318" s="1252"/>
      <c r="L318" s="1265"/>
    </row>
    <row r="319" spans="2:12" ht="12.75">
      <c r="B319" s="783"/>
      <c r="C319" s="473"/>
      <c r="D319" s="473"/>
      <c r="E319" s="473"/>
      <c r="F319" s="473"/>
      <c r="G319" s="473"/>
      <c r="H319" s="473"/>
      <c r="I319" s="473"/>
      <c r="J319" s="473"/>
      <c r="K319" s="473"/>
      <c r="L319" s="778"/>
    </row>
    <row r="320" spans="2:12" ht="15">
      <c r="B320" s="785" t="s">
        <v>275</v>
      </c>
      <c r="C320" s="528">
        <v>138506</v>
      </c>
      <c r="D320" s="528">
        <v>6142</v>
      </c>
      <c r="E320" s="528">
        <v>1993</v>
      </c>
      <c r="F320" s="528">
        <v>3884</v>
      </c>
      <c r="G320" s="528">
        <v>265</v>
      </c>
      <c r="H320" s="528">
        <v>132364</v>
      </c>
      <c r="I320" s="528">
        <v>20220</v>
      </c>
      <c r="J320" s="528">
        <v>44455</v>
      </c>
      <c r="K320" s="528">
        <v>67689</v>
      </c>
      <c r="L320" s="528">
        <v>0</v>
      </c>
    </row>
    <row r="321" spans="2:12" ht="15">
      <c r="B321" s="785" t="s">
        <v>276</v>
      </c>
      <c r="C321" s="528">
        <v>138531</v>
      </c>
      <c r="D321" s="528">
        <v>6123</v>
      </c>
      <c r="E321" s="528">
        <v>2793</v>
      </c>
      <c r="F321" s="528">
        <v>2854</v>
      </c>
      <c r="G321" s="528">
        <v>476</v>
      </c>
      <c r="H321" s="528">
        <v>132408</v>
      </c>
      <c r="I321" s="528">
        <v>21889</v>
      </c>
      <c r="J321" s="528">
        <v>43116</v>
      </c>
      <c r="K321" s="528">
        <v>67403</v>
      </c>
      <c r="L321" s="528">
        <v>0</v>
      </c>
    </row>
    <row r="322" spans="2:12" ht="15">
      <c r="B322" s="785" t="s">
        <v>277</v>
      </c>
      <c r="C322" s="528">
        <v>156870</v>
      </c>
      <c r="D322" s="530">
        <v>6984</v>
      </c>
      <c r="E322" s="530">
        <v>3421</v>
      </c>
      <c r="F322" s="530">
        <v>3049</v>
      </c>
      <c r="G322" s="531">
        <v>514</v>
      </c>
      <c r="H322" s="528">
        <v>149886</v>
      </c>
      <c r="I322" s="530">
        <v>23196</v>
      </c>
      <c r="J322" s="530">
        <v>47568</v>
      </c>
      <c r="K322" s="530">
        <v>79122</v>
      </c>
      <c r="L322" s="531">
        <v>0</v>
      </c>
    </row>
    <row r="323" spans="2:12" ht="15">
      <c r="B323" s="785" t="s">
        <v>278</v>
      </c>
      <c r="C323" s="528">
        <v>154419</v>
      </c>
      <c r="D323" s="528">
        <v>6537</v>
      </c>
      <c r="E323" s="533">
        <v>3569</v>
      </c>
      <c r="F323" s="533">
        <v>2677</v>
      </c>
      <c r="G323" s="528">
        <v>291</v>
      </c>
      <c r="H323" s="528">
        <v>147882</v>
      </c>
      <c r="I323" s="528">
        <v>23310</v>
      </c>
      <c r="J323" s="528">
        <v>49649</v>
      </c>
      <c r="K323" s="528">
        <v>74923</v>
      </c>
      <c r="L323" s="528">
        <v>0</v>
      </c>
    </row>
    <row r="324" spans="2:12" ht="15">
      <c r="B324" s="785" t="s">
        <v>279</v>
      </c>
      <c r="C324" s="528">
        <v>139590</v>
      </c>
      <c r="D324" s="779">
        <v>4908</v>
      </c>
      <c r="E324" s="587">
        <v>2031</v>
      </c>
      <c r="F324" s="588">
        <v>2587</v>
      </c>
      <c r="G324" s="588">
        <v>290</v>
      </c>
      <c r="H324" s="779">
        <v>134682</v>
      </c>
      <c r="I324" s="587">
        <v>20098</v>
      </c>
      <c r="J324" s="587">
        <v>41501</v>
      </c>
      <c r="K324" s="588">
        <v>73083</v>
      </c>
      <c r="L324" s="528">
        <v>0</v>
      </c>
    </row>
    <row r="325" spans="2:12" ht="15">
      <c r="B325" s="785" t="s">
        <v>280</v>
      </c>
      <c r="C325" s="528">
        <v>156867</v>
      </c>
      <c r="D325" s="528">
        <v>5722</v>
      </c>
      <c r="E325" s="533">
        <v>2602</v>
      </c>
      <c r="F325" s="533">
        <v>2916</v>
      </c>
      <c r="G325" s="528">
        <v>204</v>
      </c>
      <c r="H325" s="528">
        <v>151145</v>
      </c>
      <c r="I325" s="528">
        <v>25134</v>
      </c>
      <c r="J325" s="528">
        <v>47518</v>
      </c>
      <c r="K325" s="528">
        <v>78493</v>
      </c>
      <c r="L325" s="528">
        <v>0</v>
      </c>
    </row>
    <row r="326" spans="2:12" ht="15">
      <c r="B326" s="785" t="s">
        <v>281</v>
      </c>
      <c r="C326" s="528">
        <v>136558</v>
      </c>
      <c r="D326" s="534">
        <v>4722</v>
      </c>
      <c r="E326" s="530">
        <v>2146</v>
      </c>
      <c r="F326" s="531">
        <v>2356</v>
      </c>
      <c r="G326" s="531">
        <v>220</v>
      </c>
      <c r="H326" s="528">
        <v>131836</v>
      </c>
      <c r="I326" s="530">
        <v>22431</v>
      </c>
      <c r="J326" s="530">
        <v>50040</v>
      </c>
      <c r="K326" s="530">
        <v>59365</v>
      </c>
      <c r="L326" s="531">
        <v>0</v>
      </c>
    </row>
    <row r="327" spans="2:12" ht="15">
      <c r="B327" s="785" t="s">
        <v>282</v>
      </c>
      <c r="C327" s="528">
        <v>149720</v>
      </c>
      <c r="D327" s="534">
        <v>5458</v>
      </c>
      <c r="E327" s="530">
        <v>2439</v>
      </c>
      <c r="F327" s="530">
        <v>2869</v>
      </c>
      <c r="G327" s="531">
        <v>150</v>
      </c>
      <c r="H327" s="528">
        <v>144262</v>
      </c>
      <c r="I327" s="530">
        <v>23092</v>
      </c>
      <c r="J327" s="530">
        <v>51892</v>
      </c>
      <c r="K327" s="530">
        <v>69278</v>
      </c>
      <c r="L327" s="531">
        <v>0</v>
      </c>
    </row>
    <row r="328" spans="2:12" ht="15">
      <c r="B328" s="785" t="s">
        <v>283</v>
      </c>
      <c r="C328" s="528">
        <v>153399</v>
      </c>
      <c r="D328" s="528">
        <v>6080</v>
      </c>
      <c r="E328" s="533">
        <v>2594</v>
      </c>
      <c r="F328" s="533">
        <v>3091</v>
      </c>
      <c r="G328" s="528">
        <v>395</v>
      </c>
      <c r="H328" s="528">
        <v>147319</v>
      </c>
      <c r="I328" s="528">
        <v>23819</v>
      </c>
      <c r="J328" s="528">
        <v>53822</v>
      </c>
      <c r="K328" s="528">
        <v>69678</v>
      </c>
      <c r="L328" s="528">
        <v>0</v>
      </c>
    </row>
    <row r="329" spans="2:12" ht="15">
      <c r="B329" s="786" t="s">
        <v>284</v>
      </c>
      <c r="C329" s="528">
        <v>149250</v>
      </c>
      <c r="D329" s="534">
        <v>6348</v>
      </c>
      <c r="E329" s="530">
        <v>2566</v>
      </c>
      <c r="F329" s="530">
        <v>3493</v>
      </c>
      <c r="G329" s="530">
        <v>289</v>
      </c>
      <c r="H329" s="533">
        <v>142902</v>
      </c>
      <c r="I329" s="530">
        <v>23916</v>
      </c>
      <c r="J329" s="530">
        <v>55460</v>
      </c>
      <c r="K329" s="530">
        <v>63526</v>
      </c>
      <c r="L329" s="531">
        <v>0</v>
      </c>
    </row>
    <row r="330" spans="2:12" ht="15">
      <c r="B330" s="786" t="s">
        <v>285</v>
      </c>
      <c r="C330" s="528">
        <v>152940</v>
      </c>
      <c r="D330" s="530">
        <v>5022</v>
      </c>
      <c r="E330" s="530">
        <v>2012</v>
      </c>
      <c r="F330" s="530">
        <v>2745</v>
      </c>
      <c r="G330" s="530">
        <v>265</v>
      </c>
      <c r="H330" s="530">
        <v>147918</v>
      </c>
      <c r="I330" s="530">
        <v>24712</v>
      </c>
      <c r="J330" s="530">
        <v>54026</v>
      </c>
      <c r="K330" s="530">
        <v>69180</v>
      </c>
      <c r="L330" s="531">
        <v>0</v>
      </c>
    </row>
    <row r="331" spans="2:12" ht="15">
      <c r="B331" s="786" t="s">
        <v>286</v>
      </c>
      <c r="C331" s="528">
        <v>151190</v>
      </c>
      <c r="D331" s="530">
        <v>5689</v>
      </c>
      <c r="E331" s="530">
        <v>2531</v>
      </c>
      <c r="F331" s="530">
        <v>2797</v>
      </c>
      <c r="G331" s="530">
        <v>361</v>
      </c>
      <c r="H331" s="530">
        <v>145501</v>
      </c>
      <c r="I331" s="530">
        <v>23209</v>
      </c>
      <c r="J331" s="530">
        <v>47260</v>
      </c>
      <c r="K331" s="530">
        <v>75032</v>
      </c>
      <c r="L331" s="531">
        <v>0</v>
      </c>
    </row>
    <row r="332" spans="2:12" ht="15">
      <c r="B332" s="787"/>
      <c r="C332" s="533"/>
      <c r="D332" s="533"/>
      <c r="E332" s="533"/>
      <c r="F332" s="533"/>
      <c r="G332" s="533"/>
      <c r="H332" s="533"/>
      <c r="I332" s="533"/>
      <c r="J332" s="533"/>
      <c r="K332" s="533"/>
      <c r="L332" s="528"/>
    </row>
    <row r="333" spans="2:12" ht="12.75">
      <c r="B333" s="788">
        <v>2016</v>
      </c>
      <c r="C333" s="539">
        <v>1777840</v>
      </c>
      <c r="D333" s="539">
        <v>69735</v>
      </c>
      <c r="E333" s="539">
        <v>30697</v>
      </c>
      <c r="F333" s="539">
        <v>35318</v>
      </c>
      <c r="G333" s="539">
        <v>3720</v>
      </c>
      <c r="H333" s="539">
        <v>1708105</v>
      </c>
      <c r="I333" s="539">
        <v>275026</v>
      </c>
      <c r="J333" s="539">
        <v>586307</v>
      </c>
      <c r="K333" s="539">
        <v>846772</v>
      </c>
      <c r="L333" s="539">
        <v>0</v>
      </c>
    </row>
    <row r="334" spans="2:12" ht="12.75">
      <c r="B334" s="784"/>
      <c r="C334" s="541"/>
      <c r="D334" s="541"/>
      <c r="E334" s="541"/>
      <c r="F334" s="541"/>
      <c r="G334" s="541"/>
      <c r="H334" s="541"/>
      <c r="I334" s="541"/>
      <c r="J334" s="541"/>
      <c r="K334" s="541"/>
      <c r="L334" s="780"/>
    </row>
    <row r="335" spans="2:12" ht="12.75">
      <c r="B335" s="784"/>
      <c r="C335" s="1249" t="s">
        <v>299</v>
      </c>
      <c r="D335" s="1249"/>
      <c r="E335" s="1249"/>
      <c r="F335" s="1249"/>
      <c r="G335" s="1249"/>
      <c r="H335" s="1249"/>
      <c r="I335" s="1249"/>
      <c r="J335" s="1249"/>
      <c r="K335" s="1249"/>
      <c r="L335" s="1266"/>
    </row>
    <row r="336" spans="2:12" ht="12.75">
      <c r="B336" s="783"/>
      <c r="C336" s="541"/>
      <c r="D336" s="541"/>
      <c r="E336" s="541"/>
      <c r="F336" s="541"/>
      <c r="G336" s="541"/>
      <c r="H336" s="541"/>
      <c r="I336" s="541"/>
      <c r="J336" s="541"/>
      <c r="K336" s="541"/>
      <c r="L336" s="780"/>
    </row>
    <row r="337" spans="2:12" ht="12.75">
      <c r="B337" s="789" t="s">
        <v>275</v>
      </c>
      <c r="C337" s="528">
        <v>39898913</v>
      </c>
      <c r="D337" s="528">
        <v>313115</v>
      </c>
      <c r="E337" s="528">
        <v>68881</v>
      </c>
      <c r="F337" s="528">
        <v>210555</v>
      </c>
      <c r="G337" s="528">
        <v>33679</v>
      </c>
      <c r="H337" s="528">
        <v>39585798</v>
      </c>
      <c r="I337" s="528">
        <v>5138851</v>
      </c>
      <c r="J337" s="528">
        <v>11844834</v>
      </c>
      <c r="K337" s="528">
        <v>22602113</v>
      </c>
      <c r="L337" s="528">
        <v>0</v>
      </c>
    </row>
    <row r="338" spans="2:12" ht="12.75">
      <c r="B338" s="789" t="s">
        <v>276</v>
      </c>
      <c r="C338" s="528">
        <v>39611988</v>
      </c>
      <c r="D338" s="528">
        <v>304583</v>
      </c>
      <c r="E338" s="528">
        <v>98776</v>
      </c>
      <c r="F338" s="528">
        <v>150320</v>
      </c>
      <c r="G338" s="528">
        <v>55487</v>
      </c>
      <c r="H338" s="528">
        <v>39307405</v>
      </c>
      <c r="I338" s="528">
        <v>5605218</v>
      </c>
      <c r="J338" s="528">
        <v>11607490</v>
      </c>
      <c r="K338" s="528">
        <v>22094697</v>
      </c>
      <c r="L338" s="528">
        <v>0</v>
      </c>
    </row>
    <row r="339" spans="2:12" ht="12.75">
      <c r="B339" s="789" t="s">
        <v>277</v>
      </c>
      <c r="C339" s="528">
        <v>45046964</v>
      </c>
      <c r="D339" s="530">
        <v>350019</v>
      </c>
      <c r="E339" s="530">
        <v>118521</v>
      </c>
      <c r="F339" s="530">
        <v>170190</v>
      </c>
      <c r="G339" s="531">
        <v>61308</v>
      </c>
      <c r="H339" s="528">
        <v>44696945</v>
      </c>
      <c r="I339" s="530">
        <v>5918449</v>
      </c>
      <c r="J339" s="530">
        <v>12691443</v>
      </c>
      <c r="K339" s="530">
        <v>26087053</v>
      </c>
      <c r="L339" s="531">
        <v>0</v>
      </c>
    </row>
    <row r="340" spans="2:12" ht="12.75">
      <c r="B340" s="789" t="s">
        <v>278</v>
      </c>
      <c r="C340" s="528">
        <v>43405300</v>
      </c>
      <c r="D340" s="528">
        <v>324789</v>
      </c>
      <c r="E340" s="533">
        <v>127365</v>
      </c>
      <c r="F340" s="533">
        <v>158770</v>
      </c>
      <c r="G340" s="528">
        <v>38654</v>
      </c>
      <c r="H340" s="528">
        <v>43080511</v>
      </c>
      <c r="I340" s="528">
        <v>5958800</v>
      </c>
      <c r="J340" s="528">
        <v>13191981</v>
      </c>
      <c r="K340" s="528">
        <v>23929730</v>
      </c>
      <c r="L340" s="528">
        <v>0</v>
      </c>
    </row>
    <row r="341" spans="2:12" ht="12.75">
      <c r="B341" s="789" t="s">
        <v>279</v>
      </c>
      <c r="C341" s="528">
        <v>40066109</v>
      </c>
      <c r="D341" s="587">
        <v>267043</v>
      </c>
      <c r="E341" s="587">
        <v>71557</v>
      </c>
      <c r="F341" s="587">
        <v>155358</v>
      </c>
      <c r="G341" s="587">
        <v>40128</v>
      </c>
      <c r="H341" s="587">
        <v>39799066</v>
      </c>
      <c r="I341" s="587">
        <v>5095616</v>
      </c>
      <c r="J341" s="587">
        <v>10833621</v>
      </c>
      <c r="K341" s="587">
        <v>23869829</v>
      </c>
      <c r="L341" s="528">
        <v>0</v>
      </c>
    </row>
    <row r="342" spans="2:12" ht="12.75">
      <c r="B342" s="789" t="s">
        <v>280</v>
      </c>
      <c r="C342" s="528">
        <v>44171663</v>
      </c>
      <c r="D342" s="528">
        <v>300561</v>
      </c>
      <c r="E342" s="533">
        <v>96457</v>
      </c>
      <c r="F342" s="533">
        <v>177995</v>
      </c>
      <c r="G342" s="528">
        <v>26109</v>
      </c>
      <c r="H342" s="528">
        <v>43871102</v>
      </c>
      <c r="I342" s="528">
        <v>6239186</v>
      </c>
      <c r="J342" s="528">
        <v>12629401</v>
      </c>
      <c r="K342" s="528">
        <v>25002515</v>
      </c>
      <c r="L342" s="528">
        <v>0</v>
      </c>
    </row>
    <row r="343" spans="2:12" ht="12.75">
      <c r="B343" s="789" t="s">
        <v>281</v>
      </c>
      <c r="C343" s="528">
        <v>37823559</v>
      </c>
      <c r="D343" s="530">
        <v>244181</v>
      </c>
      <c r="E343" s="530">
        <v>77643</v>
      </c>
      <c r="F343" s="530">
        <v>139384</v>
      </c>
      <c r="G343" s="531">
        <v>27154</v>
      </c>
      <c r="H343" s="528">
        <v>37579378</v>
      </c>
      <c r="I343" s="530">
        <v>5730028</v>
      </c>
      <c r="J343" s="530">
        <v>13131489</v>
      </c>
      <c r="K343" s="530">
        <v>18717861</v>
      </c>
      <c r="L343" s="531">
        <v>0</v>
      </c>
    </row>
    <row r="344" spans="2:12" ht="12.75">
      <c r="B344" s="789" t="s">
        <v>282</v>
      </c>
      <c r="C344" s="528">
        <v>41507783</v>
      </c>
      <c r="D344" s="530">
        <v>278874</v>
      </c>
      <c r="E344" s="530">
        <v>89984</v>
      </c>
      <c r="F344" s="530">
        <v>168349</v>
      </c>
      <c r="G344" s="531">
        <v>20541</v>
      </c>
      <c r="H344" s="528">
        <v>41228909</v>
      </c>
      <c r="I344" s="530">
        <v>5840566</v>
      </c>
      <c r="J344" s="530">
        <v>13485944</v>
      </c>
      <c r="K344" s="530">
        <v>21902399</v>
      </c>
      <c r="L344" s="531">
        <v>0</v>
      </c>
    </row>
    <row r="345" spans="2:12" ht="12.75">
      <c r="B345" s="789" t="s">
        <v>283</v>
      </c>
      <c r="C345" s="528">
        <v>42187834</v>
      </c>
      <c r="D345" s="530">
        <v>320400</v>
      </c>
      <c r="E345" s="530">
        <v>95753</v>
      </c>
      <c r="F345" s="530">
        <v>173149</v>
      </c>
      <c r="G345" s="531">
        <v>51498</v>
      </c>
      <c r="H345" s="528">
        <v>41867434</v>
      </c>
      <c r="I345" s="530">
        <v>6004779</v>
      </c>
      <c r="J345" s="530">
        <v>13946694</v>
      </c>
      <c r="K345" s="530">
        <v>21915961</v>
      </c>
      <c r="L345" s="531">
        <v>0</v>
      </c>
    </row>
    <row r="346" spans="2:12" ht="12.75">
      <c r="B346" s="789" t="s">
        <v>284</v>
      </c>
      <c r="C346" s="528">
        <v>41135593</v>
      </c>
      <c r="D346" s="530">
        <v>332793</v>
      </c>
      <c r="E346" s="530">
        <v>92311</v>
      </c>
      <c r="F346" s="530">
        <v>200231</v>
      </c>
      <c r="G346" s="530">
        <v>40251</v>
      </c>
      <c r="H346" s="533">
        <v>40802800</v>
      </c>
      <c r="I346" s="530">
        <v>6083275</v>
      </c>
      <c r="J346" s="530">
        <v>14568278</v>
      </c>
      <c r="K346" s="530">
        <v>20151247</v>
      </c>
      <c r="L346" s="531">
        <v>0</v>
      </c>
    </row>
    <row r="347" spans="2:12" ht="12.75">
      <c r="B347" s="789" t="s">
        <v>285</v>
      </c>
      <c r="C347" s="528">
        <v>43127556</v>
      </c>
      <c r="D347" s="530">
        <v>275557</v>
      </c>
      <c r="E347" s="530">
        <v>72818</v>
      </c>
      <c r="F347" s="530">
        <v>163253</v>
      </c>
      <c r="G347" s="530">
        <v>39486</v>
      </c>
      <c r="H347" s="530">
        <v>42851999</v>
      </c>
      <c r="I347" s="530">
        <v>6349843</v>
      </c>
      <c r="J347" s="530">
        <v>14455421</v>
      </c>
      <c r="K347" s="530">
        <v>22046735</v>
      </c>
      <c r="L347" s="531">
        <v>0</v>
      </c>
    </row>
    <row r="348" spans="2:12" ht="12.75">
      <c r="B348" s="789" t="s">
        <v>286</v>
      </c>
      <c r="C348" s="528">
        <v>42944809</v>
      </c>
      <c r="D348" s="530">
        <v>283400</v>
      </c>
      <c r="E348" s="530">
        <v>82485</v>
      </c>
      <c r="F348" s="530">
        <v>159001</v>
      </c>
      <c r="G348" s="530">
        <v>41914</v>
      </c>
      <c r="H348" s="530">
        <v>42661409</v>
      </c>
      <c r="I348" s="530">
        <v>6025033</v>
      </c>
      <c r="J348" s="530">
        <v>12423933</v>
      </c>
      <c r="K348" s="530">
        <v>24212443</v>
      </c>
      <c r="L348" s="531"/>
    </row>
    <row r="349" spans="2:12" ht="12.75">
      <c r="B349" s="784"/>
      <c r="C349" s="533"/>
      <c r="D349" s="533"/>
      <c r="E349" s="533"/>
      <c r="F349" s="533"/>
      <c r="G349" s="533"/>
      <c r="H349" s="533"/>
      <c r="I349" s="533"/>
      <c r="J349" s="533"/>
      <c r="K349" s="533"/>
      <c r="L349" s="528"/>
    </row>
    <row r="350" spans="2:12" ht="12.75">
      <c r="B350" s="788">
        <v>2016</v>
      </c>
      <c r="C350" s="539">
        <v>500928071</v>
      </c>
      <c r="D350" s="539">
        <v>3595315</v>
      </c>
      <c r="E350" s="539">
        <v>1092551</v>
      </c>
      <c r="F350" s="539">
        <v>2026555</v>
      </c>
      <c r="G350" s="539">
        <v>476209</v>
      </c>
      <c r="H350" s="539">
        <v>497332756</v>
      </c>
      <c r="I350" s="539">
        <v>69989644</v>
      </c>
      <c r="J350" s="539">
        <v>154810529</v>
      </c>
      <c r="K350" s="539">
        <v>272532583</v>
      </c>
      <c r="L350" s="539">
        <v>0</v>
      </c>
    </row>
    <row r="351" spans="2:12" ht="12.75">
      <c r="B351" s="790"/>
      <c r="C351" s="546"/>
      <c r="D351" s="546"/>
      <c r="E351" s="546"/>
      <c r="F351" s="546"/>
      <c r="G351" s="546"/>
      <c r="H351" s="546"/>
      <c r="I351" s="546"/>
      <c r="J351" s="546"/>
      <c r="K351" s="546"/>
      <c r="L351" s="781"/>
    </row>
    <row r="352" spans="2:12" ht="12.75" customHeight="1">
      <c r="B352" s="1257" t="s">
        <v>263</v>
      </c>
      <c r="C352" s="1232" t="s">
        <v>22</v>
      </c>
      <c r="D352" s="1232" t="s">
        <v>264</v>
      </c>
      <c r="E352" s="1234" t="s">
        <v>265</v>
      </c>
      <c r="F352" s="1235"/>
      <c r="G352" s="1236"/>
      <c r="H352" s="1237" t="s">
        <v>266</v>
      </c>
      <c r="I352" s="1239" t="s">
        <v>267</v>
      </c>
      <c r="J352" s="1240"/>
      <c r="K352" s="1240"/>
      <c r="L352" s="1253"/>
    </row>
    <row r="353" spans="2:12" ht="11.25" customHeight="1">
      <c r="B353" s="1258"/>
      <c r="C353" s="1233"/>
      <c r="D353" s="1233"/>
      <c r="E353" s="1259" t="s">
        <v>304</v>
      </c>
      <c r="F353" s="1262" t="s">
        <v>305</v>
      </c>
      <c r="G353" s="1262" t="s">
        <v>306</v>
      </c>
      <c r="H353" s="1238"/>
      <c r="I353" s="1242" t="s">
        <v>271</v>
      </c>
      <c r="J353" s="1242" t="s">
        <v>24</v>
      </c>
      <c r="K353" s="1232" t="s">
        <v>272</v>
      </c>
      <c r="L353" s="1242" t="s">
        <v>273</v>
      </c>
    </row>
    <row r="354" spans="2:12" ht="11.25" customHeight="1">
      <c r="B354" s="1258"/>
      <c r="C354" s="1233"/>
      <c r="D354" s="1233"/>
      <c r="E354" s="1260"/>
      <c r="F354" s="1264"/>
      <c r="G354" s="1264"/>
      <c r="H354" s="1238"/>
      <c r="I354" s="1245"/>
      <c r="J354" s="1245"/>
      <c r="K354" s="1246"/>
      <c r="L354" s="1245"/>
    </row>
    <row r="355" spans="2:12" ht="12.75">
      <c r="B355" s="469">
        <v>0</v>
      </c>
      <c r="C355" s="548">
        <v>1</v>
      </c>
      <c r="D355" s="548">
        <v>2</v>
      </c>
      <c r="E355" s="549">
        <v>3</v>
      </c>
      <c r="F355" s="549">
        <v>4</v>
      </c>
      <c r="G355" s="548">
        <v>5</v>
      </c>
      <c r="H355" s="548">
        <v>6</v>
      </c>
      <c r="I355" s="548">
        <v>7</v>
      </c>
      <c r="J355" s="548">
        <v>8</v>
      </c>
      <c r="K355" s="548">
        <v>9</v>
      </c>
      <c r="L355" s="548">
        <v>10</v>
      </c>
    </row>
    <row r="356" spans="2:12" ht="12.75">
      <c r="B356" s="783"/>
      <c r="C356" s="541"/>
      <c r="D356" s="541"/>
      <c r="E356" s="541"/>
      <c r="F356" s="541"/>
      <c r="G356" s="541"/>
      <c r="H356" s="541"/>
      <c r="I356" s="541"/>
      <c r="J356" s="541"/>
      <c r="K356" s="541"/>
      <c r="L356" s="780"/>
    </row>
    <row r="357" spans="2:12" ht="12.75">
      <c r="B357" s="784"/>
      <c r="C357" s="1249" t="s">
        <v>300</v>
      </c>
      <c r="D357" s="1249"/>
      <c r="E357" s="1249"/>
      <c r="F357" s="1249"/>
      <c r="G357" s="1249"/>
      <c r="H357" s="1249"/>
      <c r="I357" s="1249"/>
      <c r="J357" s="1249"/>
      <c r="K357" s="1249"/>
      <c r="L357" s="1266"/>
    </row>
    <row r="358" spans="2:12" ht="12.75">
      <c r="B358" s="784"/>
      <c r="C358" s="551"/>
      <c r="D358" s="551"/>
      <c r="E358" s="551"/>
      <c r="F358" s="551"/>
      <c r="G358" s="551"/>
      <c r="H358" s="551"/>
      <c r="I358" s="551"/>
      <c r="J358" s="551"/>
      <c r="K358" s="551"/>
      <c r="L358" s="782"/>
    </row>
    <row r="359" spans="2:12" ht="12.75">
      <c r="B359" s="789" t="s">
        <v>275</v>
      </c>
      <c r="C359" s="528">
        <v>78241890</v>
      </c>
      <c r="D359" s="528">
        <v>540000</v>
      </c>
      <c r="E359" s="528">
        <v>118035</v>
      </c>
      <c r="F359" s="528">
        <v>361536</v>
      </c>
      <c r="G359" s="528">
        <v>60429</v>
      </c>
      <c r="H359" s="528">
        <v>77701890</v>
      </c>
      <c r="I359" s="528">
        <v>10198852</v>
      </c>
      <c r="J359" s="528">
        <v>24558913</v>
      </c>
      <c r="K359" s="528">
        <v>42944125</v>
      </c>
      <c r="L359" s="528">
        <v>0</v>
      </c>
    </row>
    <row r="360" spans="2:12" ht="12.75">
      <c r="B360" s="789" t="s">
        <v>276</v>
      </c>
      <c r="C360" s="528">
        <v>77709647</v>
      </c>
      <c r="D360" s="528">
        <v>524883</v>
      </c>
      <c r="E360" s="528">
        <v>168214</v>
      </c>
      <c r="F360" s="528">
        <v>262673</v>
      </c>
      <c r="G360" s="528">
        <v>93996</v>
      </c>
      <c r="H360" s="528">
        <v>77184764</v>
      </c>
      <c r="I360" s="528">
        <v>11139426</v>
      </c>
      <c r="J360" s="528">
        <v>23955887</v>
      </c>
      <c r="K360" s="528">
        <v>42089451</v>
      </c>
      <c r="L360" s="528">
        <v>0</v>
      </c>
    </row>
    <row r="361" spans="2:12" ht="12.75">
      <c r="B361" s="789" t="s">
        <v>277</v>
      </c>
      <c r="C361" s="528">
        <v>88357592</v>
      </c>
      <c r="D361" s="530">
        <v>597042</v>
      </c>
      <c r="E361" s="530">
        <v>201390</v>
      </c>
      <c r="F361" s="530">
        <v>290871</v>
      </c>
      <c r="G361" s="531">
        <v>104781</v>
      </c>
      <c r="H361" s="528">
        <v>87760550</v>
      </c>
      <c r="I361" s="530">
        <v>11758757</v>
      </c>
      <c r="J361" s="530">
        <v>26285016</v>
      </c>
      <c r="K361" s="530">
        <v>49716777</v>
      </c>
      <c r="L361" s="531">
        <v>0</v>
      </c>
    </row>
    <row r="362" spans="2:12" ht="12.75">
      <c r="B362" s="789" t="s">
        <v>278</v>
      </c>
      <c r="C362" s="528">
        <v>86465980</v>
      </c>
      <c r="D362" s="528">
        <v>553218</v>
      </c>
      <c r="E362" s="533">
        <v>215047</v>
      </c>
      <c r="F362" s="533">
        <v>272438</v>
      </c>
      <c r="G362" s="533">
        <v>65733</v>
      </c>
      <c r="H362" s="528">
        <v>85912762</v>
      </c>
      <c r="I362" s="533">
        <v>11845785</v>
      </c>
      <c r="J362" s="533">
        <v>26991671</v>
      </c>
      <c r="K362" s="533">
        <v>47075306</v>
      </c>
      <c r="L362" s="533">
        <v>0</v>
      </c>
    </row>
    <row r="363" spans="2:12" ht="12.75">
      <c r="B363" s="789" t="s">
        <v>279</v>
      </c>
      <c r="C363" s="528">
        <v>80176137</v>
      </c>
      <c r="D363" s="587">
        <v>456044</v>
      </c>
      <c r="E363" s="587">
        <v>121700</v>
      </c>
      <c r="F363" s="587">
        <v>266022</v>
      </c>
      <c r="G363" s="587">
        <v>68322</v>
      </c>
      <c r="H363" s="587">
        <v>79720093</v>
      </c>
      <c r="I363" s="589">
        <v>10133426</v>
      </c>
      <c r="J363" s="587">
        <v>22797414</v>
      </c>
      <c r="K363" s="587">
        <v>46789253</v>
      </c>
      <c r="L363" s="588">
        <v>0</v>
      </c>
    </row>
    <row r="364" spans="2:12" ht="12.75">
      <c r="B364" s="789" t="s">
        <v>280</v>
      </c>
      <c r="C364" s="528">
        <v>87621897</v>
      </c>
      <c r="D364" s="528">
        <v>512070</v>
      </c>
      <c r="E364" s="533">
        <v>163419</v>
      </c>
      <c r="F364" s="533">
        <v>304062</v>
      </c>
      <c r="G364" s="533">
        <v>44589</v>
      </c>
      <c r="H364" s="528">
        <v>87109827</v>
      </c>
      <c r="I364" s="533">
        <v>12373999</v>
      </c>
      <c r="J364" s="533">
        <v>25875431</v>
      </c>
      <c r="K364" s="533">
        <v>48860397</v>
      </c>
      <c r="L364" s="533">
        <v>0</v>
      </c>
    </row>
    <row r="365" spans="2:12" ht="12.75">
      <c r="B365" s="789" t="s">
        <v>281</v>
      </c>
      <c r="C365" s="528">
        <v>75677520</v>
      </c>
      <c r="D365" s="530">
        <v>416621</v>
      </c>
      <c r="E365" s="530">
        <v>131815</v>
      </c>
      <c r="F365" s="530">
        <v>238411</v>
      </c>
      <c r="G365" s="531">
        <v>46395</v>
      </c>
      <c r="H365" s="528">
        <v>75260899</v>
      </c>
      <c r="I365" s="530">
        <v>11445363</v>
      </c>
      <c r="J365" s="530">
        <v>27221895</v>
      </c>
      <c r="K365" s="530">
        <v>36593641</v>
      </c>
      <c r="L365" s="531">
        <v>0</v>
      </c>
    </row>
    <row r="366" spans="2:12" ht="12.75">
      <c r="B366" s="789" t="s">
        <v>282</v>
      </c>
      <c r="C366" s="528">
        <v>82952267</v>
      </c>
      <c r="D366" s="530">
        <v>478447</v>
      </c>
      <c r="E366" s="530">
        <v>152995</v>
      </c>
      <c r="F366" s="530">
        <v>290580</v>
      </c>
      <c r="G366" s="531">
        <v>34872</v>
      </c>
      <c r="H366" s="528">
        <v>82473820</v>
      </c>
      <c r="I366" s="530">
        <v>11638969</v>
      </c>
      <c r="J366" s="530">
        <v>27881224</v>
      </c>
      <c r="K366" s="530">
        <v>42953627</v>
      </c>
      <c r="L366" s="531">
        <v>0</v>
      </c>
    </row>
    <row r="367" spans="2:12" ht="12.75">
      <c r="B367" s="789" t="s">
        <v>283</v>
      </c>
      <c r="C367" s="528">
        <v>84444658</v>
      </c>
      <c r="D367" s="528">
        <v>548342</v>
      </c>
      <c r="E367" s="533">
        <v>163682</v>
      </c>
      <c r="F367" s="533">
        <v>297549</v>
      </c>
      <c r="G367" s="533">
        <v>87111</v>
      </c>
      <c r="H367" s="528">
        <v>83896316</v>
      </c>
      <c r="I367" s="533">
        <v>11998215</v>
      </c>
      <c r="J367" s="533">
        <v>28909679</v>
      </c>
      <c r="K367" s="533">
        <v>42988422</v>
      </c>
      <c r="L367" s="533"/>
    </row>
    <row r="368" spans="2:12" ht="12.75">
      <c r="B368" s="789" t="s">
        <v>284</v>
      </c>
      <c r="C368" s="528">
        <v>82412425</v>
      </c>
      <c r="D368" s="530">
        <v>570841</v>
      </c>
      <c r="E368" s="530">
        <v>158412</v>
      </c>
      <c r="F368" s="530">
        <v>343764</v>
      </c>
      <c r="G368" s="530">
        <v>68665</v>
      </c>
      <c r="H368" s="533">
        <v>81841584</v>
      </c>
      <c r="I368" s="530">
        <v>12173331</v>
      </c>
      <c r="J368" s="530">
        <v>30039315</v>
      </c>
      <c r="K368" s="530">
        <v>39628938</v>
      </c>
      <c r="L368" s="531"/>
    </row>
    <row r="369" spans="2:16" ht="12.75">
      <c r="B369" s="789" t="s">
        <v>285</v>
      </c>
      <c r="C369" s="528">
        <v>86227455</v>
      </c>
      <c r="D369" s="530">
        <v>469362</v>
      </c>
      <c r="E369" s="530">
        <v>124232</v>
      </c>
      <c r="F369" s="530">
        <v>277925</v>
      </c>
      <c r="G369" s="531">
        <v>67205</v>
      </c>
      <c r="H369" s="553">
        <v>85758093</v>
      </c>
      <c r="I369" s="530">
        <v>12691432</v>
      </c>
      <c r="J369" s="530">
        <v>29769844</v>
      </c>
      <c r="K369" s="530">
        <v>43296817</v>
      </c>
      <c r="L369" s="531"/>
    </row>
    <row r="370" spans="2:16" ht="12.75">
      <c r="B370" s="789" t="s">
        <v>286</v>
      </c>
      <c r="C370" s="528">
        <v>85505479</v>
      </c>
      <c r="D370" s="530">
        <v>488984</v>
      </c>
      <c r="E370" s="530">
        <v>146305</v>
      </c>
      <c r="F370" s="530">
        <v>270173</v>
      </c>
      <c r="G370" s="531">
        <v>72506</v>
      </c>
      <c r="H370" s="553">
        <v>85016495</v>
      </c>
      <c r="I370" s="530">
        <v>11957087</v>
      </c>
      <c r="J370" s="530">
        <v>25826194</v>
      </c>
      <c r="K370" s="530">
        <v>47233214</v>
      </c>
      <c r="L370" s="531"/>
      <c r="P370" s="804"/>
    </row>
    <row r="371" spans="2:16" ht="12.75">
      <c r="B371" s="789"/>
      <c r="C371" s="554"/>
      <c r="D371" s="491"/>
      <c r="E371" s="555"/>
      <c r="F371" s="555"/>
      <c r="G371" s="555"/>
      <c r="H371" s="491"/>
      <c r="I371" s="555"/>
      <c r="J371" s="555"/>
      <c r="K371" s="555"/>
      <c r="L371" s="555"/>
    </row>
    <row r="372" spans="2:16" ht="12.75">
      <c r="B372" s="788">
        <v>2016</v>
      </c>
      <c r="C372" s="557">
        <v>995792947</v>
      </c>
      <c r="D372" s="557">
        <v>6155854</v>
      </c>
      <c r="E372" s="557">
        <v>1865246</v>
      </c>
      <c r="F372" s="557">
        <v>3476004</v>
      </c>
      <c r="G372" s="557">
        <v>814604</v>
      </c>
      <c r="H372" s="557">
        <v>989637093</v>
      </c>
      <c r="I372" s="557">
        <v>139354642</v>
      </c>
      <c r="J372" s="557">
        <v>320112483</v>
      </c>
      <c r="K372" s="557">
        <v>530169968</v>
      </c>
      <c r="L372" s="557">
        <v>0</v>
      </c>
    </row>
    <row r="375" spans="2:16" ht="20.25" thickBot="1">
      <c r="B375" s="585"/>
      <c r="C375" s="585"/>
      <c r="D375" s="585"/>
      <c r="E375" s="585"/>
      <c r="F375" s="586" t="s">
        <v>301</v>
      </c>
      <c r="G375" s="585"/>
      <c r="H375" s="585"/>
      <c r="I375" s="585"/>
      <c r="J375" s="585"/>
      <c r="K375" s="585"/>
      <c r="L375" s="585"/>
    </row>
    <row r="376" spans="2:16" ht="15.75">
      <c r="B376" s="565" t="s">
        <v>275</v>
      </c>
      <c r="C376" s="590">
        <f t="shared" ref="C376:K387" si="9">C359/C320</f>
        <v>564.89892134636762</v>
      </c>
      <c r="D376" s="590">
        <f t="shared" si="9"/>
        <v>87.919244545750573</v>
      </c>
      <c r="E376" s="590">
        <f t="shared" si="9"/>
        <v>59.22478675363773</v>
      </c>
      <c r="F376" s="590">
        <f t="shared" si="9"/>
        <v>93.083419155509787</v>
      </c>
      <c r="G376" s="590">
        <f t="shared" si="9"/>
        <v>228.03396226415094</v>
      </c>
      <c r="H376" s="590">
        <f t="shared" si="9"/>
        <v>587.03189689039311</v>
      </c>
      <c r="I376" s="590">
        <f t="shared" si="9"/>
        <v>504.39426310583582</v>
      </c>
      <c r="J376" s="590">
        <f t="shared" si="9"/>
        <v>552.44433696996964</v>
      </c>
      <c r="K376" s="590">
        <f t="shared" si="9"/>
        <v>634.43284728685603</v>
      </c>
      <c r="L376" s="567"/>
    </row>
    <row r="377" spans="2:16" ht="15.75">
      <c r="B377" s="561" t="s">
        <v>276</v>
      </c>
      <c r="C377" s="591">
        <f t="shared" si="9"/>
        <v>560.95492705603795</v>
      </c>
      <c r="D377" s="591">
        <f t="shared" si="9"/>
        <v>85.723174914257712</v>
      </c>
      <c r="E377" s="591">
        <f t="shared" si="9"/>
        <v>60.226996061582525</v>
      </c>
      <c r="F377" s="591">
        <f t="shared" si="9"/>
        <v>92.036790469516461</v>
      </c>
      <c r="G377" s="591">
        <f t="shared" si="9"/>
        <v>197.47058823529412</v>
      </c>
      <c r="H377" s="591">
        <f t="shared" si="9"/>
        <v>582.93127303486199</v>
      </c>
      <c r="I377" s="591">
        <f t="shared" si="9"/>
        <v>508.90520352688566</v>
      </c>
      <c r="J377" s="591">
        <f t="shared" si="9"/>
        <v>555.61478337508117</v>
      </c>
      <c r="K377" s="591">
        <f t="shared" si="9"/>
        <v>624.44477248787143</v>
      </c>
      <c r="L377" s="569"/>
    </row>
    <row r="378" spans="2:16" ht="15.75">
      <c r="B378" s="561" t="s">
        <v>277</v>
      </c>
      <c r="C378" s="591">
        <f t="shared" si="9"/>
        <v>563.2535985210684</v>
      </c>
      <c r="D378" s="591">
        <f t="shared" si="9"/>
        <v>85.487113402061851</v>
      </c>
      <c r="E378" s="591">
        <f t="shared" si="9"/>
        <v>58.868751826951183</v>
      </c>
      <c r="F378" s="591">
        <f t="shared" si="9"/>
        <v>95.398819285011484</v>
      </c>
      <c r="G378" s="591">
        <f t="shared" si="9"/>
        <v>203.85408560311285</v>
      </c>
      <c r="H378" s="591">
        <f t="shared" si="9"/>
        <v>585.51532498031838</v>
      </c>
      <c r="I378" s="591">
        <f t="shared" si="9"/>
        <v>506.93037592688393</v>
      </c>
      <c r="J378" s="591">
        <f t="shared" si="9"/>
        <v>552.57769929364281</v>
      </c>
      <c r="K378" s="591">
        <f t="shared" si="9"/>
        <v>628.35591870781832</v>
      </c>
      <c r="L378" s="569"/>
    </row>
    <row r="379" spans="2:16" ht="15.75">
      <c r="B379" s="561" t="s">
        <v>278</v>
      </c>
      <c r="C379" s="591">
        <f t="shared" si="9"/>
        <v>559.94391881828017</v>
      </c>
      <c r="D379" s="591">
        <f t="shared" si="9"/>
        <v>84.62872877466728</v>
      </c>
      <c r="E379" s="591">
        <f t="shared" si="9"/>
        <v>60.254132810311013</v>
      </c>
      <c r="F379" s="591">
        <f t="shared" si="9"/>
        <v>101.76989166977961</v>
      </c>
      <c r="G379" s="591">
        <f t="shared" si="9"/>
        <v>225.88659793814432</v>
      </c>
      <c r="H379" s="591">
        <f t="shared" si="9"/>
        <v>580.95482885002912</v>
      </c>
      <c r="I379" s="591">
        <f t="shared" si="9"/>
        <v>508.18468468468467</v>
      </c>
      <c r="J379" s="591">
        <f t="shared" si="9"/>
        <v>543.64984189006827</v>
      </c>
      <c r="K379" s="591">
        <f t="shared" si="9"/>
        <v>628.31581757270794</v>
      </c>
      <c r="L379" s="569"/>
    </row>
    <row r="380" spans="2:16" ht="15.75">
      <c r="B380" s="561" t="s">
        <v>279</v>
      </c>
      <c r="C380" s="591">
        <f t="shared" si="9"/>
        <v>574.36877283473029</v>
      </c>
      <c r="D380" s="591">
        <f t="shared" si="9"/>
        <v>92.918500407497959</v>
      </c>
      <c r="E380" s="591">
        <f t="shared" si="9"/>
        <v>59.921221073362872</v>
      </c>
      <c r="F380" s="591">
        <f t="shared" si="9"/>
        <v>102.83030537301894</v>
      </c>
      <c r="G380" s="591">
        <f t="shared" si="9"/>
        <v>235.59310344827585</v>
      </c>
      <c r="H380" s="591">
        <f t="shared" si="9"/>
        <v>591.91349252312853</v>
      </c>
      <c r="I380" s="591">
        <f t="shared" si="9"/>
        <v>504.20071648920293</v>
      </c>
      <c r="J380" s="591">
        <f t="shared" si="9"/>
        <v>549.32204043276067</v>
      </c>
      <c r="K380" s="591">
        <f t="shared" si="9"/>
        <v>640.22074901139797</v>
      </c>
      <c r="L380" s="569"/>
    </row>
    <row r="381" spans="2:16" ht="15.75">
      <c r="B381" s="561" t="s">
        <v>280</v>
      </c>
      <c r="C381" s="591">
        <f t="shared" si="9"/>
        <v>558.57444204325952</v>
      </c>
      <c r="D381" s="591">
        <f t="shared" si="9"/>
        <v>89.491436560643137</v>
      </c>
      <c r="E381" s="591">
        <f t="shared" si="9"/>
        <v>62.805149884704072</v>
      </c>
      <c r="F381" s="591">
        <f t="shared" si="9"/>
        <v>104.27366255144032</v>
      </c>
      <c r="G381" s="591">
        <f t="shared" si="9"/>
        <v>218.5735294117647</v>
      </c>
      <c r="H381" s="591">
        <f t="shared" si="9"/>
        <v>576.33283932647453</v>
      </c>
      <c r="I381" s="591">
        <f t="shared" si="9"/>
        <v>492.32111880321474</v>
      </c>
      <c r="J381" s="591">
        <f t="shared" si="9"/>
        <v>544.53956395471187</v>
      </c>
      <c r="K381" s="591">
        <f t="shared" si="9"/>
        <v>622.48094734562312</v>
      </c>
      <c r="L381" s="569"/>
    </row>
    <row r="382" spans="2:16" ht="15.75">
      <c r="B382" s="561" t="s">
        <v>281</v>
      </c>
      <c r="C382" s="591">
        <f t="shared" si="9"/>
        <v>554.17859078193885</v>
      </c>
      <c r="D382" s="591">
        <f t="shared" si="9"/>
        <v>88.229775518847944</v>
      </c>
      <c r="E382" s="591">
        <f t="shared" si="9"/>
        <v>61.42357875116496</v>
      </c>
      <c r="F382" s="591">
        <f t="shared" si="9"/>
        <v>101.19312393887945</v>
      </c>
      <c r="G382" s="591">
        <f t="shared" si="9"/>
        <v>210.88636363636363</v>
      </c>
      <c r="H382" s="591">
        <f t="shared" si="9"/>
        <v>570.86758548499654</v>
      </c>
      <c r="I382" s="591">
        <f t="shared" si="9"/>
        <v>510.24755918148992</v>
      </c>
      <c r="J382" s="591">
        <f t="shared" si="9"/>
        <v>544.00269784172667</v>
      </c>
      <c r="K382" s="591">
        <f t="shared" si="9"/>
        <v>616.41777141413286</v>
      </c>
      <c r="L382" s="569"/>
    </row>
    <row r="383" spans="2:16" ht="15.75">
      <c r="B383" s="561" t="s">
        <v>282</v>
      </c>
      <c r="C383" s="591">
        <f t="shared" si="9"/>
        <v>554.04933876569601</v>
      </c>
      <c r="D383" s="591">
        <f t="shared" si="9"/>
        <v>87.659765481861484</v>
      </c>
      <c r="E383" s="591">
        <f t="shared" si="9"/>
        <v>62.728577285772857</v>
      </c>
      <c r="F383" s="591">
        <f t="shared" si="9"/>
        <v>101.28267689090275</v>
      </c>
      <c r="G383" s="591">
        <f t="shared" si="9"/>
        <v>232.48</v>
      </c>
      <c r="H383" s="591">
        <f t="shared" si="9"/>
        <v>571.69469437551118</v>
      </c>
      <c r="I383" s="591">
        <f t="shared" si="9"/>
        <v>504.02602632946474</v>
      </c>
      <c r="J383" s="591">
        <f t="shared" si="9"/>
        <v>537.29330147228859</v>
      </c>
      <c r="K383" s="591">
        <f t="shared" si="9"/>
        <v>620.01828863419848</v>
      </c>
      <c r="L383" s="569"/>
    </row>
    <row r="384" spans="2:16" ht="15.75">
      <c r="B384" s="561" t="s">
        <v>283</v>
      </c>
      <c r="C384" s="591">
        <f t="shared" si="9"/>
        <v>550.49027699007161</v>
      </c>
      <c r="D384" s="591">
        <f t="shared" si="9"/>
        <v>90.187828947368416</v>
      </c>
      <c r="E384" s="591">
        <f t="shared" si="9"/>
        <v>63.100231303006936</v>
      </c>
      <c r="F384" s="591">
        <f t="shared" si="9"/>
        <v>96.263021675833059</v>
      </c>
      <c r="G384" s="591">
        <f t="shared" si="9"/>
        <v>220.53417721518989</v>
      </c>
      <c r="H384" s="591">
        <f t="shared" si="9"/>
        <v>569.48741167127116</v>
      </c>
      <c r="I384" s="591">
        <f t="shared" si="9"/>
        <v>503.72454763004322</v>
      </c>
      <c r="J384" s="591">
        <f t="shared" si="9"/>
        <v>537.13498197762999</v>
      </c>
      <c r="K384" s="591">
        <f t="shared" si="9"/>
        <v>616.95832256953418</v>
      </c>
      <c r="L384" s="569"/>
    </row>
    <row r="385" spans="2:12" ht="15.75">
      <c r="B385" s="561" t="s">
        <v>284</v>
      </c>
      <c r="C385" s="591">
        <f t="shared" si="9"/>
        <v>552.17705192629819</v>
      </c>
      <c r="D385" s="591">
        <f t="shared" si="9"/>
        <v>89.924543163201008</v>
      </c>
      <c r="E385" s="591">
        <f t="shared" si="9"/>
        <v>61.734996102883869</v>
      </c>
      <c r="F385" s="591">
        <f t="shared" si="9"/>
        <v>98.415115946178076</v>
      </c>
      <c r="G385" s="591">
        <f t="shared" si="9"/>
        <v>237.59515570934255</v>
      </c>
      <c r="H385" s="591">
        <f t="shared" si="9"/>
        <v>572.71125666540706</v>
      </c>
      <c r="I385" s="591">
        <f t="shared" si="9"/>
        <v>509.0036377320622</v>
      </c>
      <c r="J385" s="591">
        <f t="shared" si="9"/>
        <v>541.63928957807434</v>
      </c>
      <c r="K385" s="591">
        <f t="shared" si="9"/>
        <v>623.82234045902464</v>
      </c>
      <c r="L385" s="569"/>
    </row>
    <row r="386" spans="2:12" ht="15.75">
      <c r="B386" s="561" t="s">
        <v>285</v>
      </c>
      <c r="C386" s="591">
        <f t="shared" si="9"/>
        <v>563.7992349941153</v>
      </c>
      <c r="D386" s="591">
        <f t="shared" si="9"/>
        <v>93.461170848267628</v>
      </c>
      <c r="E386" s="591">
        <f t="shared" si="9"/>
        <v>61.7455268389662</v>
      </c>
      <c r="F386" s="591">
        <f t="shared" si="9"/>
        <v>101.24772313296903</v>
      </c>
      <c r="G386" s="591">
        <f t="shared" si="9"/>
        <v>253.60377358490567</v>
      </c>
      <c r="H386" s="591">
        <f t="shared" si="9"/>
        <v>579.7677970226747</v>
      </c>
      <c r="I386" s="591">
        <f t="shared" si="9"/>
        <v>513.57364842991262</v>
      </c>
      <c r="J386" s="591">
        <f t="shared" si="9"/>
        <v>551.02809758264539</v>
      </c>
      <c r="K386" s="591">
        <f t="shared" si="9"/>
        <v>625.85742989303264</v>
      </c>
      <c r="L386" s="569"/>
    </row>
    <row r="387" spans="2:12" ht="16.5" thickBot="1">
      <c r="B387" s="570" t="s">
        <v>286</v>
      </c>
      <c r="C387" s="592">
        <f t="shared" si="9"/>
        <v>565.54983133805149</v>
      </c>
      <c r="D387" s="592">
        <f>D370/D331</f>
        <v>85.952539989453328</v>
      </c>
      <c r="E387" s="592">
        <f t="shared" si="9"/>
        <v>57.805215329909124</v>
      </c>
      <c r="F387" s="592">
        <f t="shared" si="9"/>
        <v>96.593850554165172</v>
      </c>
      <c r="G387" s="592">
        <f t="shared" si="9"/>
        <v>200.84764542936287</v>
      </c>
      <c r="H387" s="592">
        <f t="shared" si="9"/>
        <v>584.30179174026296</v>
      </c>
      <c r="I387" s="592">
        <f t="shared" si="9"/>
        <v>515.19182213796375</v>
      </c>
      <c r="J387" s="592">
        <f t="shared" si="9"/>
        <v>546.4704612780364</v>
      </c>
      <c r="K387" s="592">
        <f t="shared" si="9"/>
        <v>629.50759675871632</v>
      </c>
      <c r="L387" s="572"/>
    </row>
    <row r="391" spans="2:12" ht="18">
      <c r="B391" s="573" t="s">
        <v>328</v>
      </c>
    </row>
    <row r="393" spans="2:12" ht="12.75" customHeight="1">
      <c r="B393" s="1267" t="s">
        <v>263</v>
      </c>
      <c r="C393" s="1269" t="s">
        <v>22</v>
      </c>
      <c r="D393" s="1269" t="s">
        <v>264</v>
      </c>
      <c r="E393" s="1274" t="s">
        <v>265</v>
      </c>
      <c r="F393" s="1275"/>
      <c r="G393" s="1276"/>
      <c r="H393" s="1277" t="s">
        <v>266</v>
      </c>
      <c r="I393" s="1274" t="s">
        <v>267</v>
      </c>
      <c r="J393" s="1275"/>
      <c r="K393" s="1275"/>
      <c r="L393" s="1276"/>
    </row>
    <row r="394" spans="2:12" ht="11.25" customHeight="1">
      <c r="B394" s="1268"/>
      <c r="C394" s="1270"/>
      <c r="D394" s="1270"/>
      <c r="E394" s="1279" t="s">
        <v>304</v>
      </c>
      <c r="F394" s="1281" t="s">
        <v>305</v>
      </c>
      <c r="G394" s="1281" t="s">
        <v>306</v>
      </c>
      <c r="H394" s="1278"/>
      <c r="I394" s="1267" t="s">
        <v>271</v>
      </c>
      <c r="J394" s="1267" t="s">
        <v>24</v>
      </c>
      <c r="K394" s="1269" t="s">
        <v>272</v>
      </c>
      <c r="L394" s="1267" t="s">
        <v>273</v>
      </c>
    </row>
    <row r="395" spans="2:12" ht="11.25" customHeight="1">
      <c r="B395" s="1268"/>
      <c r="C395" s="1270"/>
      <c r="D395" s="1270"/>
      <c r="E395" s="1280"/>
      <c r="F395" s="1282"/>
      <c r="G395" s="1282"/>
      <c r="H395" s="1278"/>
      <c r="I395" s="1268"/>
      <c r="J395" s="1268"/>
      <c r="K395" s="1270"/>
      <c r="L395" s="1271"/>
    </row>
    <row r="396" spans="2:12" ht="12.75">
      <c r="B396" s="748">
        <v>0</v>
      </c>
      <c r="C396" s="747">
        <v>1</v>
      </c>
      <c r="D396" s="747">
        <v>2</v>
      </c>
      <c r="E396" s="748">
        <v>3</v>
      </c>
      <c r="F396" s="748">
        <v>4</v>
      </c>
      <c r="G396" s="747">
        <v>5</v>
      </c>
      <c r="H396" s="747">
        <v>6</v>
      </c>
      <c r="I396" s="747">
        <v>7</v>
      </c>
      <c r="J396" s="747">
        <v>8</v>
      </c>
      <c r="K396" s="749">
        <v>9</v>
      </c>
      <c r="L396" s="747">
        <v>10</v>
      </c>
    </row>
    <row r="397" spans="2:12" ht="12.75">
      <c r="B397" s="770"/>
      <c r="C397" s="750"/>
      <c r="D397" s="750"/>
      <c r="E397" s="750"/>
      <c r="F397" s="750"/>
      <c r="G397" s="750"/>
      <c r="H397" s="750"/>
      <c r="I397" s="750"/>
      <c r="J397" s="750"/>
      <c r="K397" s="750"/>
      <c r="L397" s="775"/>
    </row>
    <row r="398" spans="2:12" ht="14.25">
      <c r="B398" s="771"/>
      <c r="C398" s="1272" t="s">
        <v>274</v>
      </c>
      <c r="D398" s="1272"/>
      <c r="E398" s="1272"/>
      <c r="F398" s="1272"/>
      <c r="G398" s="1272"/>
      <c r="H398" s="1272"/>
      <c r="I398" s="1272"/>
      <c r="J398" s="1272"/>
      <c r="K398" s="1272"/>
      <c r="L398" s="1273"/>
    </row>
    <row r="399" spans="2:12" ht="12.75">
      <c r="B399" s="770"/>
      <c r="C399" s="750"/>
      <c r="D399" s="750"/>
      <c r="E399" s="750"/>
      <c r="F399" s="750"/>
      <c r="G399" s="750"/>
      <c r="H399" s="750"/>
      <c r="I399" s="750"/>
      <c r="J399" s="750"/>
      <c r="K399" s="750"/>
      <c r="L399" s="775"/>
    </row>
    <row r="400" spans="2:12" ht="12.75">
      <c r="B400" s="772" t="s">
        <v>275</v>
      </c>
      <c r="C400" s="751">
        <f>SUM(D400+H400)</f>
        <v>142019</v>
      </c>
      <c r="D400" s="751">
        <v>5112</v>
      </c>
      <c r="E400" s="751">
        <v>2410</v>
      </c>
      <c r="F400" s="751">
        <v>2274</v>
      </c>
      <c r="G400" s="751">
        <v>428</v>
      </c>
      <c r="H400" s="751">
        <v>136907</v>
      </c>
      <c r="I400" s="751">
        <v>21885</v>
      </c>
      <c r="J400" s="751">
        <v>43909</v>
      </c>
      <c r="K400" s="751">
        <v>71113</v>
      </c>
      <c r="L400" s="754">
        <v>0</v>
      </c>
    </row>
    <row r="401" spans="2:15" ht="12.75">
      <c r="B401" s="772" t="s">
        <v>276</v>
      </c>
      <c r="C401" s="751">
        <f t="shared" ref="C401:C405" si="10">SUM(D401+H401)</f>
        <v>137800</v>
      </c>
      <c r="D401" s="751">
        <v>4709</v>
      </c>
      <c r="E401" s="751">
        <v>2035</v>
      </c>
      <c r="F401" s="751">
        <v>2318</v>
      </c>
      <c r="G401" s="751">
        <v>356</v>
      </c>
      <c r="H401" s="751">
        <v>133091</v>
      </c>
      <c r="I401" s="751">
        <v>22712</v>
      </c>
      <c r="J401" s="751">
        <v>41741</v>
      </c>
      <c r="K401" s="751">
        <v>68638</v>
      </c>
      <c r="L401" s="754">
        <v>0</v>
      </c>
    </row>
    <row r="402" spans="2:15" ht="12.75">
      <c r="B402" s="772" t="s">
        <v>277</v>
      </c>
      <c r="C402" s="751">
        <f t="shared" si="10"/>
        <v>169805</v>
      </c>
      <c r="D402" s="752">
        <v>5406</v>
      </c>
      <c r="E402" s="752">
        <v>2609</v>
      </c>
      <c r="F402" s="752">
        <v>2592</v>
      </c>
      <c r="G402" s="753">
        <v>205</v>
      </c>
      <c r="H402" s="751">
        <v>164399</v>
      </c>
      <c r="I402" s="752">
        <v>28402</v>
      </c>
      <c r="J402" s="752">
        <v>50847</v>
      </c>
      <c r="K402" s="752">
        <v>85150</v>
      </c>
      <c r="L402" s="753">
        <v>0</v>
      </c>
      <c r="N402" s="751"/>
      <c r="O402" s="751"/>
    </row>
    <row r="403" spans="2:15" ht="12.75">
      <c r="B403" s="772" t="s">
        <v>278</v>
      </c>
      <c r="C403" s="751">
        <f>SUM(D403+H403)</f>
        <v>143826</v>
      </c>
      <c r="D403" s="751">
        <v>5957</v>
      </c>
      <c r="E403" s="754">
        <v>3079</v>
      </c>
      <c r="F403" s="754">
        <v>2627</v>
      </c>
      <c r="G403" s="751">
        <v>251</v>
      </c>
      <c r="H403" s="751">
        <v>137869</v>
      </c>
      <c r="I403" s="751">
        <v>21774</v>
      </c>
      <c r="J403" s="751">
        <v>43335</v>
      </c>
      <c r="K403" s="751">
        <v>72760</v>
      </c>
      <c r="L403" s="754">
        <v>0</v>
      </c>
      <c r="N403" s="751"/>
      <c r="O403" s="751"/>
    </row>
    <row r="404" spans="2:15" ht="12.75">
      <c r="B404" s="772" t="s">
        <v>279</v>
      </c>
      <c r="C404" s="751">
        <f>SUM(D404+H404)</f>
        <v>157519</v>
      </c>
      <c r="D404" s="776">
        <v>4757</v>
      </c>
      <c r="E404" s="715">
        <v>2322</v>
      </c>
      <c r="F404" s="717">
        <v>2142</v>
      </c>
      <c r="G404" s="717">
        <v>293</v>
      </c>
      <c r="H404" s="776">
        <v>152762</v>
      </c>
      <c r="I404" s="715">
        <v>24428</v>
      </c>
      <c r="J404" s="715">
        <v>42846</v>
      </c>
      <c r="K404" s="717">
        <v>85488</v>
      </c>
      <c r="L404" s="754">
        <v>0</v>
      </c>
      <c r="N404" s="804"/>
      <c r="O404" s="804"/>
    </row>
    <row r="405" spans="2:15" ht="12.75">
      <c r="B405" s="772" t="s">
        <v>280</v>
      </c>
      <c r="C405" s="751">
        <f t="shared" si="10"/>
        <v>167380</v>
      </c>
      <c r="D405" s="751">
        <v>5640</v>
      </c>
      <c r="E405" s="754">
        <v>2230</v>
      </c>
      <c r="F405" s="754">
        <v>3183</v>
      </c>
      <c r="G405" s="751">
        <v>227</v>
      </c>
      <c r="H405" s="751">
        <v>161740</v>
      </c>
      <c r="I405" s="751">
        <v>29820</v>
      </c>
      <c r="J405" s="751">
        <v>51196</v>
      </c>
      <c r="K405" s="751">
        <v>80724</v>
      </c>
      <c r="L405" s="754">
        <v>0</v>
      </c>
    </row>
    <row r="406" spans="2:15" ht="12.75">
      <c r="B406" s="772" t="s">
        <v>281</v>
      </c>
      <c r="C406" s="751">
        <f>SUM(D406+H406)</f>
        <v>171735</v>
      </c>
      <c r="D406" s="777">
        <v>5424</v>
      </c>
      <c r="E406" s="752">
        <v>2254</v>
      </c>
      <c r="F406" s="753">
        <v>2901</v>
      </c>
      <c r="G406" s="753">
        <v>269</v>
      </c>
      <c r="H406" s="751">
        <v>166311</v>
      </c>
      <c r="I406" s="752">
        <v>29103</v>
      </c>
      <c r="J406" s="752">
        <v>53333</v>
      </c>
      <c r="K406" s="752">
        <v>83875</v>
      </c>
      <c r="L406" s="753">
        <v>0</v>
      </c>
    </row>
    <row r="407" spans="2:15" ht="12.75">
      <c r="B407" s="772" t="s">
        <v>282</v>
      </c>
      <c r="C407" s="751">
        <v>169404</v>
      </c>
      <c r="D407" s="777">
        <v>5064</v>
      </c>
      <c r="E407" s="752">
        <v>2316</v>
      </c>
      <c r="F407" s="752">
        <v>2611</v>
      </c>
      <c r="G407" s="753">
        <v>137</v>
      </c>
      <c r="H407" s="751">
        <v>164340</v>
      </c>
      <c r="I407" s="752">
        <v>25228</v>
      </c>
      <c r="J407" s="752">
        <v>52498</v>
      </c>
      <c r="K407" s="752">
        <v>86614</v>
      </c>
      <c r="L407" s="753">
        <v>0</v>
      </c>
    </row>
    <row r="408" spans="2:15" ht="12.75">
      <c r="B408" s="772" t="s">
        <v>283</v>
      </c>
      <c r="C408" s="751">
        <v>172982</v>
      </c>
      <c r="D408" s="751">
        <v>6274</v>
      </c>
      <c r="E408" s="754">
        <v>2518</v>
      </c>
      <c r="F408" s="754">
        <v>3121</v>
      </c>
      <c r="G408" s="751">
        <v>635</v>
      </c>
      <c r="H408" s="751">
        <v>166708</v>
      </c>
      <c r="I408" s="751">
        <v>26444</v>
      </c>
      <c r="J408" s="751">
        <v>56017</v>
      </c>
      <c r="K408" s="751">
        <v>84247</v>
      </c>
      <c r="L408" s="754">
        <v>0</v>
      </c>
    </row>
    <row r="409" spans="2:15" ht="12.75">
      <c r="B409" s="772" t="s">
        <v>284</v>
      </c>
      <c r="C409" s="751">
        <v>178724</v>
      </c>
      <c r="D409" s="777">
        <v>5649</v>
      </c>
      <c r="E409" s="752">
        <v>2339</v>
      </c>
      <c r="F409" s="752">
        <v>2939</v>
      </c>
      <c r="G409" s="752">
        <v>371</v>
      </c>
      <c r="H409" s="754">
        <v>173075</v>
      </c>
      <c r="I409" s="752">
        <v>27983</v>
      </c>
      <c r="J409" s="752">
        <v>60272</v>
      </c>
      <c r="K409" s="752">
        <v>84820</v>
      </c>
      <c r="L409" s="753">
        <v>0</v>
      </c>
    </row>
    <row r="410" spans="2:15" ht="12.75">
      <c r="B410" s="772" t="s">
        <v>285</v>
      </c>
      <c r="C410" s="751">
        <f>SUM(D410+H410)</f>
        <v>169376</v>
      </c>
      <c r="D410" s="752">
        <v>4663</v>
      </c>
      <c r="E410" s="752">
        <v>2074</v>
      </c>
      <c r="F410" s="752">
        <v>2336</v>
      </c>
      <c r="G410" s="752">
        <v>253</v>
      </c>
      <c r="H410" s="752">
        <v>164713</v>
      </c>
      <c r="I410" s="752">
        <v>26084</v>
      </c>
      <c r="J410" s="752">
        <v>57837</v>
      </c>
      <c r="K410" s="752">
        <v>80792</v>
      </c>
      <c r="L410" s="752">
        <v>0</v>
      </c>
    </row>
    <row r="411" spans="2:15" ht="12.75">
      <c r="B411" s="772" t="s">
        <v>286</v>
      </c>
      <c r="C411" s="751">
        <f t="shared" ref="C411" si="11">SUM(D411+H411)</f>
        <v>152498</v>
      </c>
      <c r="D411" s="752">
        <v>5089</v>
      </c>
      <c r="E411" s="752">
        <v>2321</v>
      </c>
      <c r="F411" s="752">
        <v>2452</v>
      </c>
      <c r="G411" s="752">
        <v>316</v>
      </c>
      <c r="H411" s="752">
        <v>147409</v>
      </c>
      <c r="I411" s="752">
        <v>22785</v>
      </c>
      <c r="J411" s="752">
        <v>48292</v>
      </c>
      <c r="K411" s="752">
        <v>76332</v>
      </c>
      <c r="L411" s="752">
        <v>0</v>
      </c>
    </row>
    <row r="412" spans="2:15" ht="15">
      <c r="B412" s="774"/>
      <c r="C412" s="754"/>
      <c r="D412" s="754"/>
      <c r="E412" s="754"/>
      <c r="F412" s="754"/>
      <c r="G412" s="754"/>
      <c r="H412" s="754"/>
      <c r="I412" s="754"/>
      <c r="J412" s="754"/>
      <c r="K412" s="754"/>
      <c r="L412" s="767"/>
    </row>
    <row r="413" spans="2:15" ht="12.75">
      <c r="B413" s="773">
        <v>2017</v>
      </c>
      <c r="C413" s="755">
        <f t="shared" ref="C413:K413" si="12">SUM(C400:C411)</f>
        <v>1933068</v>
      </c>
      <c r="D413" s="755">
        <f>SUM(D400:D411)</f>
        <v>63744</v>
      </c>
      <c r="E413" s="755">
        <f t="shared" si="12"/>
        <v>28507</v>
      </c>
      <c r="F413" s="755">
        <f t="shared" si="12"/>
        <v>31496</v>
      </c>
      <c r="G413" s="755">
        <f>SUM(G400:G411)</f>
        <v>3741</v>
      </c>
      <c r="H413" s="755">
        <f t="shared" si="12"/>
        <v>1869324</v>
      </c>
      <c r="I413" s="755">
        <f t="shared" si="12"/>
        <v>306648</v>
      </c>
      <c r="J413" s="755">
        <f t="shared" si="12"/>
        <v>602123</v>
      </c>
      <c r="K413" s="755">
        <f t="shared" si="12"/>
        <v>960553</v>
      </c>
      <c r="L413" s="755">
        <f>SUM(L400:L411)</f>
        <v>0</v>
      </c>
    </row>
    <row r="414" spans="2:15" ht="12.75">
      <c r="B414" s="771"/>
      <c r="C414" s="756"/>
      <c r="D414" s="756"/>
      <c r="E414" s="756"/>
      <c r="F414" s="756"/>
      <c r="G414" s="756"/>
      <c r="H414" s="756"/>
      <c r="I414" s="756"/>
      <c r="J414" s="756"/>
      <c r="K414" s="756"/>
      <c r="L414" s="768"/>
    </row>
    <row r="415" spans="2:15" ht="12.75">
      <c r="B415" s="771"/>
      <c r="C415" s="1283" t="s">
        <v>299</v>
      </c>
      <c r="D415" s="1283"/>
      <c r="E415" s="1283"/>
      <c r="F415" s="1283"/>
      <c r="G415" s="1283"/>
      <c r="H415" s="1283"/>
      <c r="I415" s="1283"/>
      <c r="J415" s="1283"/>
      <c r="K415" s="1283"/>
      <c r="L415" s="1284"/>
    </row>
    <row r="416" spans="2:15" ht="12.75">
      <c r="B416" s="770"/>
      <c r="C416" s="756"/>
      <c r="D416" s="756"/>
      <c r="E416" s="756"/>
      <c r="F416" s="756"/>
      <c r="G416" s="756"/>
      <c r="H416" s="756"/>
      <c r="I416" s="756"/>
      <c r="J416" s="756"/>
      <c r="K416" s="756"/>
      <c r="L416" s="768"/>
    </row>
    <row r="417" spans="2:12" ht="12.75">
      <c r="B417" s="772" t="s">
        <v>275</v>
      </c>
      <c r="C417" s="751">
        <f t="shared" ref="C417:C423" si="13">SUM(D417+H417)</f>
        <v>41284749</v>
      </c>
      <c r="D417" s="751">
        <v>258614</v>
      </c>
      <c r="E417" s="751">
        <v>82064</v>
      </c>
      <c r="F417" s="751">
        <v>124018</v>
      </c>
      <c r="G417" s="751">
        <v>52532</v>
      </c>
      <c r="H417" s="751">
        <v>41026135</v>
      </c>
      <c r="I417" s="751">
        <v>5754367</v>
      </c>
      <c r="J417" s="751">
        <v>11777688</v>
      </c>
      <c r="K417" s="751">
        <v>23494080</v>
      </c>
      <c r="L417" s="751">
        <v>0</v>
      </c>
    </row>
    <row r="418" spans="2:12" ht="12.75">
      <c r="B418" s="772" t="s">
        <v>276</v>
      </c>
      <c r="C418" s="751">
        <f t="shared" si="13"/>
        <v>39885929</v>
      </c>
      <c r="D418" s="751">
        <v>248053</v>
      </c>
      <c r="E418" s="751">
        <v>69467</v>
      </c>
      <c r="F418" s="751">
        <v>130095</v>
      </c>
      <c r="G418" s="751">
        <v>48491</v>
      </c>
      <c r="H418" s="751">
        <v>39637876</v>
      </c>
      <c r="I418" s="751">
        <v>5869144</v>
      </c>
      <c r="J418" s="751">
        <v>11348293</v>
      </c>
      <c r="K418" s="751">
        <v>22420439</v>
      </c>
      <c r="L418" s="751">
        <v>0</v>
      </c>
    </row>
    <row r="419" spans="2:12" ht="12.75">
      <c r="B419" s="772" t="s">
        <v>277</v>
      </c>
      <c r="C419" s="751">
        <f t="shared" si="13"/>
        <v>49565417</v>
      </c>
      <c r="D419" s="752">
        <v>279950</v>
      </c>
      <c r="E419" s="752">
        <v>90328</v>
      </c>
      <c r="F419" s="752">
        <v>159641</v>
      </c>
      <c r="G419" s="753">
        <v>29981</v>
      </c>
      <c r="H419" s="751">
        <v>49285467</v>
      </c>
      <c r="I419" s="752">
        <v>7544830</v>
      </c>
      <c r="J419" s="752">
        <v>13676720</v>
      </c>
      <c r="K419" s="752">
        <v>28063917</v>
      </c>
      <c r="L419" s="753">
        <v>0</v>
      </c>
    </row>
    <row r="420" spans="2:12" ht="12.75">
      <c r="B420" s="772" t="s">
        <v>278</v>
      </c>
      <c r="C420" s="751">
        <f t="shared" si="13"/>
        <v>41822512</v>
      </c>
      <c r="D420" s="751">
        <v>297950</v>
      </c>
      <c r="E420" s="754">
        <v>106177</v>
      </c>
      <c r="F420" s="754">
        <v>154822</v>
      </c>
      <c r="G420" s="751">
        <v>36951</v>
      </c>
      <c r="H420" s="751">
        <v>41524562</v>
      </c>
      <c r="I420" s="751">
        <v>5781070</v>
      </c>
      <c r="J420" s="751">
        <v>11588848</v>
      </c>
      <c r="K420" s="751">
        <v>24154644</v>
      </c>
      <c r="L420" s="751">
        <v>0</v>
      </c>
    </row>
    <row r="421" spans="2:12" ht="12.75">
      <c r="B421" s="772" t="s">
        <v>279</v>
      </c>
      <c r="C421" s="751">
        <f t="shared" si="13"/>
        <v>47073682</v>
      </c>
      <c r="D421" s="715">
        <v>258829</v>
      </c>
      <c r="E421" s="715">
        <v>84615</v>
      </c>
      <c r="F421" s="715">
        <v>129240</v>
      </c>
      <c r="G421" s="715">
        <v>44974</v>
      </c>
      <c r="H421" s="715">
        <v>46814853</v>
      </c>
      <c r="I421" s="715">
        <v>6502594</v>
      </c>
      <c r="J421" s="715">
        <v>11727296</v>
      </c>
      <c r="K421" s="715">
        <v>28584963</v>
      </c>
      <c r="L421" s="751">
        <v>0</v>
      </c>
    </row>
    <row r="422" spans="2:12" ht="12.75">
      <c r="B422" s="772" t="s">
        <v>280</v>
      </c>
      <c r="C422" s="751">
        <f t="shared" si="13"/>
        <v>48420690</v>
      </c>
      <c r="D422" s="751">
        <v>290566</v>
      </c>
      <c r="E422" s="754">
        <v>79673</v>
      </c>
      <c r="F422" s="754">
        <v>178876</v>
      </c>
      <c r="G422" s="751">
        <v>32017</v>
      </c>
      <c r="H422" s="751">
        <v>48130124</v>
      </c>
      <c r="I422" s="751">
        <v>7982252</v>
      </c>
      <c r="J422" s="751">
        <v>13825867</v>
      </c>
      <c r="K422" s="751">
        <v>26322005</v>
      </c>
      <c r="L422" s="751">
        <v>0</v>
      </c>
    </row>
    <row r="423" spans="2:12" ht="12.75">
      <c r="B423" s="772" t="s">
        <v>281</v>
      </c>
      <c r="C423" s="751">
        <f t="shared" si="13"/>
        <v>49583982</v>
      </c>
      <c r="D423" s="752">
        <v>288103</v>
      </c>
      <c r="E423" s="752">
        <v>81207</v>
      </c>
      <c r="F423" s="752">
        <v>167580</v>
      </c>
      <c r="G423" s="753">
        <v>39316</v>
      </c>
      <c r="H423" s="751">
        <v>49295879</v>
      </c>
      <c r="I423" s="752">
        <v>7692900</v>
      </c>
      <c r="J423" s="752">
        <v>14162171</v>
      </c>
      <c r="K423" s="752">
        <v>27440808</v>
      </c>
      <c r="L423" s="753">
        <v>0</v>
      </c>
    </row>
    <row r="424" spans="2:12" ht="12.75">
      <c r="B424" s="772" t="s">
        <v>282</v>
      </c>
      <c r="C424" s="751">
        <v>49308554</v>
      </c>
      <c r="D424" s="752">
        <v>248689</v>
      </c>
      <c r="E424" s="752">
        <v>84427</v>
      </c>
      <c r="F424" s="752">
        <v>146773</v>
      </c>
      <c r="G424" s="753">
        <v>17489</v>
      </c>
      <c r="H424" s="751">
        <v>49059865</v>
      </c>
      <c r="I424" s="752">
        <v>6595512</v>
      </c>
      <c r="J424" s="752">
        <v>13787237</v>
      </c>
      <c r="K424" s="752">
        <v>28677116</v>
      </c>
      <c r="L424" s="753">
        <v>0</v>
      </c>
    </row>
    <row r="425" spans="2:12" ht="12.75">
      <c r="B425" s="772" t="s">
        <v>283</v>
      </c>
      <c r="C425" s="751">
        <v>49438456</v>
      </c>
      <c r="D425" s="752">
        <v>345800</v>
      </c>
      <c r="E425" s="752">
        <v>89061</v>
      </c>
      <c r="F425" s="752">
        <v>167893</v>
      </c>
      <c r="G425" s="753">
        <v>88846</v>
      </c>
      <c r="H425" s="751">
        <v>49092656</v>
      </c>
      <c r="I425" s="752">
        <v>6815830</v>
      </c>
      <c r="J425" s="752">
        <v>14849864</v>
      </c>
      <c r="K425" s="752">
        <v>27426962</v>
      </c>
      <c r="L425" s="753">
        <v>0</v>
      </c>
    </row>
    <row r="426" spans="2:12" ht="12.75">
      <c r="B426" s="772" t="s">
        <v>284</v>
      </c>
      <c r="C426" s="751">
        <v>50346027</v>
      </c>
      <c r="D426" s="752">
        <v>295352</v>
      </c>
      <c r="E426" s="752">
        <v>84726</v>
      </c>
      <c r="F426" s="752">
        <v>167445</v>
      </c>
      <c r="G426" s="752">
        <v>43181</v>
      </c>
      <c r="H426" s="754">
        <v>50050675</v>
      </c>
      <c r="I426" s="752">
        <v>7132124</v>
      </c>
      <c r="J426" s="752">
        <v>15718038</v>
      </c>
      <c r="K426" s="752">
        <v>27200513</v>
      </c>
      <c r="L426" s="753">
        <v>0</v>
      </c>
    </row>
    <row r="427" spans="2:12" ht="12.75">
      <c r="B427" s="772" t="s">
        <v>285</v>
      </c>
      <c r="C427" s="751">
        <f t="shared" ref="C427:C428" si="14">SUM(D427+H427)</f>
        <v>48798626</v>
      </c>
      <c r="D427" s="752">
        <v>261198</v>
      </c>
      <c r="E427" s="752">
        <v>70669</v>
      </c>
      <c r="F427" s="752">
        <v>148982</v>
      </c>
      <c r="G427" s="752">
        <v>41547</v>
      </c>
      <c r="H427" s="752">
        <v>48537428</v>
      </c>
      <c r="I427" s="752">
        <v>6751971</v>
      </c>
      <c r="J427" s="752">
        <v>15640889</v>
      </c>
      <c r="K427" s="752">
        <v>26144568</v>
      </c>
      <c r="L427" s="752">
        <v>0</v>
      </c>
    </row>
    <row r="428" spans="2:12" ht="12.75">
      <c r="B428" s="772" t="s">
        <v>286</v>
      </c>
      <c r="C428" s="751">
        <f t="shared" si="14"/>
        <v>43494618</v>
      </c>
      <c r="D428" s="752">
        <v>256297</v>
      </c>
      <c r="E428" s="752">
        <v>77163</v>
      </c>
      <c r="F428" s="752">
        <v>143113</v>
      </c>
      <c r="G428" s="752">
        <v>36021</v>
      </c>
      <c r="H428" s="752">
        <v>43238321</v>
      </c>
      <c r="I428" s="752">
        <v>5912817</v>
      </c>
      <c r="J428" s="752">
        <v>12978598</v>
      </c>
      <c r="K428" s="752">
        <v>24346906</v>
      </c>
      <c r="L428" s="752">
        <v>0</v>
      </c>
    </row>
    <row r="429" spans="2:12" ht="12.75">
      <c r="B429" s="771"/>
      <c r="C429" s="754"/>
      <c r="D429" s="754"/>
      <c r="E429" s="754"/>
      <c r="F429" s="754"/>
      <c r="G429" s="754"/>
      <c r="H429" s="754"/>
      <c r="I429" s="754"/>
      <c r="J429" s="754"/>
      <c r="K429" s="754"/>
      <c r="L429" s="751"/>
    </row>
    <row r="430" spans="2:12" ht="12.75">
      <c r="B430" s="773">
        <v>2017</v>
      </c>
      <c r="C430" s="755">
        <f t="shared" ref="C430:L430" si="15">SUM(C417:C428)</f>
        <v>559023242</v>
      </c>
      <c r="D430" s="755">
        <f t="shared" si="15"/>
        <v>3329401</v>
      </c>
      <c r="E430" s="755">
        <f t="shared" si="15"/>
        <v>999577</v>
      </c>
      <c r="F430" s="755">
        <f t="shared" si="15"/>
        <v>1818478</v>
      </c>
      <c r="G430" s="755">
        <f t="shared" si="15"/>
        <v>511346</v>
      </c>
      <c r="H430" s="755">
        <f t="shared" si="15"/>
        <v>555693841</v>
      </c>
      <c r="I430" s="755">
        <f t="shared" si="15"/>
        <v>80335411</v>
      </c>
      <c r="J430" s="755">
        <f t="shared" si="15"/>
        <v>161081509</v>
      </c>
      <c r="K430" s="755">
        <f t="shared" si="15"/>
        <v>314276921</v>
      </c>
      <c r="L430" s="755">
        <f t="shared" si="15"/>
        <v>0</v>
      </c>
    </row>
    <row r="431" spans="2:12" ht="12.75">
      <c r="B431" s="757"/>
      <c r="C431" s="758"/>
      <c r="D431" s="758"/>
      <c r="E431" s="758"/>
      <c r="F431" s="758"/>
      <c r="G431" s="758"/>
      <c r="H431" s="758"/>
      <c r="I431" s="758"/>
      <c r="J431" s="758"/>
      <c r="K431" s="758"/>
      <c r="L431" s="758"/>
    </row>
    <row r="432" spans="2:12" ht="12.75" customHeight="1">
      <c r="B432" s="1285" t="s">
        <v>263</v>
      </c>
      <c r="C432" s="1269" t="s">
        <v>22</v>
      </c>
      <c r="D432" s="1269" t="s">
        <v>264</v>
      </c>
      <c r="E432" s="1274" t="s">
        <v>265</v>
      </c>
      <c r="F432" s="1275"/>
      <c r="G432" s="1276"/>
      <c r="H432" s="1277" t="s">
        <v>266</v>
      </c>
      <c r="I432" s="1287" t="s">
        <v>267</v>
      </c>
      <c r="J432" s="1288"/>
      <c r="K432" s="1288"/>
      <c r="L432" s="1289"/>
    </row>
    <row r="433" spans="2:12" ht="11.25" customHeight="1">
      <c r="B433" s="1286"/>
      <c r="C433" s="1270"/>
      <c r="D433" s="1270"/>
      <c r="E433" s="1279" t="s">
        <v>304</v>
      </c>
      <c r="F433" s="1281" t="s">
        <v>305</v>
      </c>
      <c r="G433" s="1281" t="s">
        <v>306</v>
      </c>
      <c r="H433" s="1278"/>
      <c r="I433" s="1267" t="s">
        <v>271</v>
      </c>
      <c r="J433" s="1267" t="s">
        <v>24</v>
      </c>
      <c r="K433" s="1269" t="s">
        <v>272</v>
      </c>
      <c r="L433" s="1267" t="s">
        <v>273</v>
      </c>
    </row>
    <row r="434" spans="2:12" ht="11.25" customHeight="1">
      <c r="B434" s="1286"/>
      <c r="C434" s="1270"/>
      <c r="D434" s="1270"/>
      <c r="E434" s="1280"/>
      <c r="F434" s="1282"/>
      <c r="G434" s="1282"/>
      <c r="H434" s="1278"/>
      <c r="I434" s="1271"/>
      <c r="J434" s="1271"/>
      <c r="K434" s="1290"/>
      <c r="L434" s="1271"/>
    </row>
    <row r="435" spans="2:12" ht="12.75">
      <c r="B435" s="748">
        <v>0</v>
      </c>
      <c r="C435" s="759">
        <v>1</v>
      </c>
      <c r="D435" s="759">
        <v>2</v>
      </c>
      <c r="E435" s="760">
        <v>3</v>
      </c>
      <c r="F435" s="760">
        <v>4</v>
      </c>
      <c r="G435" s="759">
        <v>5</v>
      </c>
      <c r="H435" s="759">
        <v>6</v>
      </c>
      <c r="I435" s="759">
        <v>7</v>
      </c>
      <c r="J435" s="759">
        <v>8</v>
      </c>
      <c r="K435" s="759">
        <v>9</v>
      </c>
      <c r="L435" s="759">
        <v>10</v>
      </c>
    </row>
    <row r="436" spans="2:12" ht="12.75">
      <c r="B436" s="770"/>
      <c r="C436" s="756"/>
      <c r="D436" s="756"/>
      <c r="E436" s="756"/>
      <c r="F436" s="756"/>
      <c r="G436" s="756"/>
      <c r="H436" s="756"/>
      <c r="I436" s="756"/>
      <c r="J436" s="756"/>
      <c r="K436" s="756"/>
      <c r="L436" s="768"/>
    </row>
    <row r="437" spans="2:12" ht="12.75">
      <c r="B437" s="771"/>
      <c r="C437" s="1283" t="s">
        <v>300</v>
      </c>
      <c r="D437" s="1283"/>
      <c r="E437" s="1283"/>
      <c r="F437" s="1283"/>
      <c r="G437" s="1283"/>
      <c r="H437" s="1283"/>
      <c r="I437" s="1283"/>
      <c r="J437" s="1283"/>
      <c r="K437" s="1283"/>
      <c r="L437" s="1284"/>
    </row>
    <row r="438" spans="2:12" ht="12.75">
      <c r="B438" s="771"/>
      <c r="C438" s="761"/>
      <c r="D438" s="761"/>
      <c r="E438" s="761"/>
      <c r="F438" s="761"/>
      <c r="G438" s="761"/>
      <c r="H438" s="761"/>
      <c r="I438" s="761"/>
      <c r="J438" s="761"/>
      <c r="K438" s="761"/>
      <c r="L438" s="769"/>
    </row>
    <row r="439" spans="2:12" ht="12.75">
      <c r="B439" s="772" t="s">
        <v>275</v>
      </c>
      <c r="C439" s="751">
        <f>SUM(D439+H439)</f>
        <v>82047763</v>
      </c>
      <c r="D439" s="751">
        <v>445114</v>
      </c>
      <c r="E439" s="751">
        <v>144107</v>
      </c>
      <c r="F439" s="751">
        <v>212420</v>
      </c>
      <c r="G439" s="751">
        <v>88587</v>
      </c>
      <c r="H439" s="751">
        <v>81602649</v>
      </c>
      <c r="I439" s="751">
        <v>11433324</v>
      </c>
      <c r="J439" s="751">
        <v>24279425</v>
      </c>
      <c r="K439" s="751">
        <v>45889900</v>
      </c>
      <c r="L439" s="751">
        <v>0</v>
      </c>
    </row>
    <row r="440" spans="2:12" ht="12.75">
      <c r="B440" s="772" t="s">
        <v>276</v>
      </c>
      <c r="C440" s="751">
        <f t="shared" ref="C440:C444" si="16">SUM(D440+H440)</f>
        <v>79287813</v>
      </c>
      <c r="D440" s="751">
        <v>431200</v>
      </c>
      <c r="E440" s="751">
        <v>121487</v>
      </c>
      <c r="F440" s="751">
        <v>225727</v>
      </c>
      <c r="G440" s="751">
        <v>83986</v>
      </c>
      <c r="H440" s="751">
        <v>78856613</v>
      </c>
      <c r="I440" s="751">
        <v>11712359</v>
      </c>
      <c r="J440" s="751">
        <v>23159515</v>
      </c>
      <c r="K440" s="751">
        <v>43984739</v>
      </c>
      <c r="L440" s="751">
        <v>0</v>
      </c>
    </row>
    <row r="441" spans="2:12" ht="12.75">
      <c r="B441" s="772" t="s">
        <v>277</v>
      </c>
      <c r="C441" s="751">
        <f t="shared" si="16"/>
        <v>98808454</v>
      </c>
      <c r="D441" s="752">
        <v>475895</v>
      </c>
      <c r="E441" s="752">
        <v>153902</v>
      </c>
      <c r="F441" s="752">
        <v>271849</v>
      </c>
      <c r="G441" s="753">
        <v>50144</v>
      </c>
      <c r="H441" s="751">
        <v>98332559</v>
      </c>
      <c r="I441" s="752">
        <v>15012576</v>
      </c>
      <c r="J441" s="752">
        <v>28202934</v>
      </c>
      <c r="K441" s="752">
        <v>55117049</v>
      </c>
      <c r="L441" s="753">
        <v>0</v>
      </c>
    </row>
    <row r="442" spans="2:12" ht="12.75">
      <c r="B442" s="772" t="s">
        <v>278</v>
      </c>
      <c r="C442" s="751">
        <f t="shared" si="16"/>
        <v>83378440</v>
      </c>
      <c r="D442" s="751">
        <v>506953</v>
      </c>
      <c r="E442" s="754">
        <v>180973</v>
      </c>
      <c r="F442" s="754">
        <v>263009</v>
      </c>
      <c r="G442" s="754">
        <v>62971</v>
      </c>
      <c r="H442" s="751">
        <v>82871487</v>
      </c>
      <c r="I442" s="754">
        <v>11495417</v>
      </c>
      <c r="J442" s="754">
        <v>23956645</v>
      </c>
      <c r="K442" s="754">
        <v>47419425</v>
      </c>
      <c r="L442" s="754">
        <v>0</v>
      </c>
    </row>
    <row r="443" spans="2:12" ht="12.75">
      <c r="B443" s="772" t="s">
        <v>279</v>
      </c>
      <c r="C443" s="751">
        <f t="shared" si="16"/>
        <v>93901078</v>
      </c>
      <c r="D443" s="715">
        <v>444824</v>
      </c>
      <c r="E443" s="715">
        <v>145798</v>
      </c>
      <c r="F443" s="715">
        <v>221921</v>
      </c>
      <c r="G443" s="715">
        <v>77105</v>
      </c>
      <c r="H443" s="715">
        <v>93456254</v>
      </c>
      <c r="I443" s="716">
        <v>12989301</v>
      </c>
      <c r="J443" s="715">
        <v>24252314</v>
      </c>
      <c r="K443" s="715">
        <v>56214639</v>
      </c>
      <c r="L443" s="717">
        <v>0</v>
      </c>
    </row>
    <row r="444" spans="2:12" ht="12.75">
      <c r="B444" s="772" t="s">
        <v>280</v>
      </c>
      <c r="C444" s="751">
        <f t="shared" si="16"/>
        <v>97715871</v>
      </c>
      <c r="D444" s="751">
        <v>501090</v>
      </c>
      <c r="E444" s="754">
        <v>136122</v>
      </c>
      <c r="F444" s="754">
        <v>308716</v>
      </c>
      <c r="G444" s="754">
        <v>56252</v>
      </c>
      <c r="H444" s="751">
        <v>97214781</v>
      </c>
      <c r="I444" s="754">
        <v>15895397</v>
      </c>
      <c r="J444" s="754">
        <v>28478797</v>
      </c>
      <c r="K444" s="754">
        <v>52840587</v>
      </c>
      <c r="L444" s="754">
        <v>0</v>
      </c>
    </row>
    <row r="445" spans="2:12" ht="12.75">
      <c r="B445" s="772" t="s">
        <v>281</v>
      </c>
      <c r="C445" s="751">
        <f>SUM(D445+H445)</f>
        <v>99467079</v>
      </c>
      <c r="D445" s="752">
        <v>496753</v>
      </c>
      <c r="E445" s="752">
        <v>139368</v>
      </c>
      <c r="F445" s="752">
        <v>288296</v>
      </c>
      <c r="G445" s="753">
        <v>69089</v>
      </c>
      <c r="H445" s="751">
        <v>98970326</v>
      </c>
      <c r="I445" s="752">
        <v>15406513</v>
      </c>
      <c r="J445" s="752">
        <v>29584265</v>
      </c>
      <c r="K445" s="752">
        <v>53979548</v>
      </c>
      <c r="L445" s="753">
        <v>0</v>
      </c>
    </row>
    <row r="446" spans="2:12" ht="12.75">
      <c r="B446" s="772" t="s">
        <v>282</v>
      </c>
      <c r="C446" s="751">
        <v>98783442</v>
      </c>
      <c r="D446" s="752">
        <v>431889</v>
      </c>
      <c r="E446" s="752">
        <v>146917</v>
      </c>
      <c r="F446" s="752">
        <v>253926</v>
      </c>
      <c r="G446" s="753">
        <v>31046</v>
      </c>
      <c r="H446" s="751">
        <v>98351553</v>
      </c>
      <c r="I446" s="752">
        <v>13211629</v>
      </c>
      <c r="J446" s="752">
        <v>28906546</v>
      </c>
      <c r="K446" s="752">
        <v>56233378</v>
      </c>
      <c r="L446" s="753">
        <v>0</v>
      </c>
    </row>
    <row r="447" spans="2:12" ht="12.75">
      <c r="B447" s="772" t="s">
        <v>283</v>
      </c>
      <c r="C447" s="751">
        <v>99441068</v>
      </c>
      <c r="D447" s="751">
        <v>604779</v>
      </c>
      <c r="E447" s="754">
        <v>156559</v>
      </c>
      <c r="F447" s="754">
        <v>296235</v>
      </c>
      <c r="G447" s="754">
        <v>151985</v>
      </c>
      <c r="H447" s="751">
        <v>98836289</v>
      </c>
      <c r="I447" s="754">
        <v>13738070</v>
      </c>
      <c r="J447" s="754">
        <v>31047650</v>
      </c>
      <c r="K447" s="754">
        <v>54050569</v>
      </c>
      <c r="L447" s="754">
        <v>0</v>
      </c>
    </row>
    <row r="448" spans="2:12" ht="12.75">
      <c r="B448" s="772" t="s">
        <v>284</v>
      </c>
      <c r="C448" s="751">
        <v>100815036</v>
      </c>
      <c r="D448" s="752">
        <v>512334</v>
      </c>
      <c r="E448" s="752">
        <v>145829</v>
      </c>
      <c r="F448" s="752">
        <v>290888</v>
      </c>
      <c r="G448" s="752">
        <v>75617</v>
      </c>
      <c r="H448" s="754">
        <v>100302702</v>
      </c>
      <c r="I448" s="752">
        <v>14244388</v>
      </c>
      <c r="J448" s="752">
        <v>32756234</v>
      </c>
      <c r="K448" s="752">
        <v>53302080</v>
      </c>
      <c r="L448" s="753">
        <v>0</v>
      </c>
    </row>
    <row r="449" spans="2:12" ht="12.75">
      <c r="B449" s="772" t="s">
        <v>285</v>
      </c>
      <c r="C449" s="751">
        <f t="shared" ref="C449:C450" si="17">SUM(D449+H449)</f>
        <v>97522278</v>
      </c>
      <c r="D449" s="752">
        <v>455737</v>
      </c>
      <c r="E449" s="752">
        <v>125370</v>
      </c>
      <c r="F449" s="752">
        <v>259194</v>
      </c>
      <c r="G449" s="753">
        <v>71173</v>
      </c>
      <c r="H449" s="762">
        <v>97066541</v>
      </c>
      <c r="I449" s="752">
        <v>13496180</v>
      </c>
      <c r="J449" s="752">
        <v>32357917</v>
      </c>
      <c r="K449" s="752">
        <v>51212444</v>
      </c>
      <c r="L449" s="752">
        <v>0</v>
      </c>
    </row>
    <row r="450" spans="2:12" ht="12.75">
      <c r="B450" s="772" t="s">
        <v>286</v>
      </c>
      <c r="C450" s="751">
        <f t="shared" si="17"/>
        <v>87972319</v>
      </c>
      <c r="D450" s="752">
        <v>449241</v>
      </c>
      <c r="E450" s="752">
        <v>137836</v>
      </c>
      <c r="F450" s="752">
        <v>249036</v>
      </c>
      <c r="G450" s="753">
        <v>62369</v>
      </c>
      <c r="H450" s="762">
        <v>87523078</v>
      </c>
      <c r="I450" s="752">
        <v>11823830</v>
      </c>
      <c r="J450" s="752">
        <v>26806394</v>
      </c>
      <c r="K450" s="752">
        <v>48892854</v>
      </c>
      <c r="L450" s="752">
        <v>0</v>
      </c>
    </row>
    <row r="451" spans="2:12" ht="12.75">
      <c r="B451" s="772"/>
      <c r="C451" s="763"/>
      <c r="D451" s="764"/>
      <c r="E451" s="765"/>
      <c r="F451" s="765"/>
      <c r="G451" s="765"/>
      <c r="H451" s="764"/>
      <c r="I451" s="765"/>
      <c r="J451" s="765"/>
      <c r="K451" s="765"/>
      <c r="L451" s="765"/>
    </row>
    <row r="452" spans="2:12" ht="12.75">
      <c r="B452" s="773">
        <v>2017</v>
      </c>
      <c r="C452" s="766">
        <f t="shared" ref="C452:K452" si="18">SUM(C439:C450)</f>
        <v>1119140641</v>
      </c>
      <c r="D452" s="766">
        <f t="shared" si="18"/>
        <v>5755809</v>
      </c>
      <c r="E452" s="766">
        <f t="shared" si="18"/>
        <v>1734268</v>
      </c>
      <c r="F452" s="766">
        <f t="shared" si="18"/>
        <v>3141217</v>
      </c>
      <c r="G452" s="766">
        <f t="shared" si="18"/>
        <v>880324</v>
      </c>
      <c r="H452" s="766">
        <f t="shared" si="18"/>
        <v>1113384832</v>
      </c>
      <c r="I452" s="766">
        <f t="shared" si="18"/>
        <v>160458984</v>
      </c>
      <c r="J452" s="766">
        <f t="shared" si="18"/>
        <v>333788636</v>
      </c>
      <c r="K452" s="766">
        <f t="shared" si="18"/>
        <v>619137212</v>
      </c>
      <c r="L452" s="766">
        <f>SUM(L439:L450)</f>
        <v>0</v>
      </c>
    </row>
    <row r="455" spans="2:12" ht="20.25" thickBot="1">
      <c r="B455" s="585"/>
      <c r="C455" s="585"/>
      <c r="D455" s="585"/>
      <c r="E455" s="585"/>
      <c r="F455" s="586" t="s">
        <v>301</v>
      </c>
      <c r="G455" s="585"/>
      <c r="H455" s="585"/>
      <c r="I455" s="585"/>
      <c r="J455" s="585"/>
      <c r="K455" s="585"/>
      <c r="L455" s="585"/>
    </row>
    <row r="456" spans="2:12" ht="15.75">
      <c r="B456" s="565" t="s">
        <v>275</v>
      </c>
      <c r="C456" s="590">
        <f>C439/C400</f>
        <v>577.72384680922971</v>
      </c>
      <c r="D456" s="590">
        <f t="shared" ref="D456:K456" si="19">D439/D400</f>
        <v>87.072378716744907</v>
      </c>
      <c r="E456" s="590">
        <f t="shared" si="19"/>
        <v>59.795435684647302</v>
      </c>
      <c r="F456" s="590">
        <f t="shared" si="19"/>
        <v>93.412489006156548</v>
      </c>
      <c r="G456" s="590">
        <f t="shared" si="19"/>
        <v>206.97897196261681</v>
      </c>
      <c r="H456" s="590">
        <f t="shared" si="19"/>
        <v>596.04438779609518</v>
      </c>
      <c r="I456" s="590">
        <f t="shared" si="19"/>
        <v>522.42741603838249</v>
      </c>
      <c r="J456" s="590">
        <f t="shared" si="19"/>
        <v>552.94871210913482</v>
      </c>
      <c r="K456" s="590">
        <f t="shared" si="19"/>
        <v>645.30957771434191</v>
      </c>
      <c r="L456" s="567"/>
    </row>
    <row r="457" spans="2:12" ht="15.75">
      <c r="B457" s="561" t="s">
        <v>276</v>
      </c>
      <c r="C457" s="591">
        <f t="shared" ref="C457:K467" si="20">C440/C401</f>
        <v>575.3832583454282</v>
      </c>
      <c r="D457" s="591">
        <f t="shared" si="20"/>
        <v>91.569335315353584</v>
      </c>
      <c r="E457" s="591">
        <f t="shared" si="20"/>
        <v>59.698771498771499</v>
      </c>
      <c r="F457" s="591">
        <f t="shared" si="20"/>
        <v>97.380069025021569</v>
      </c>
      <c r="G457" s="591">
        <f t="shared" si="20"/>
        <v>235.91573033707866</v>
      </c>
      <c r="H457" s="591">
        <f>H440/H401</f>
        <v>592.50146891976169</v>
      </c>
      <c r="I457" s="591">
        <f t="shared" si="20"/>
        <v>515.69033990841842</v>
      </c>
      <c r="J457" s="591">
        <f t="shared" si="20"/>
        <v>554.8385280659304</v>
      </c>
      <c r="K457" s="591">
        <f t="shared" si="20"/>
        <v>640.82197907864452</v>
      </c>
      <c r="L457" s="569"/>
    </row>
    <row r="458" spans="2:12" ht="15.75">
      <c r="B458" s="561" t="s">
        <v>277</v>
      </c>
      <c r="C458" s="591">
        <f t="shared" si="20"/>
        <v>581.8936662642443</v>
      </c>
      <c r="D458" s="591">
        <f t="shared" si="20"/>
        <v>88.030891601923784</v>
      </c>
      <c r="E458" s="591">
        <f t="shared" si="20"/>
        <v>58.988884630126485</v>
      </c>
      <c r="F458" s="591">
        <f t="shared" si="20"/>
        <v>104.88001543209876</v>
      </c>
      <c r="G458" s="591">
        <f t="shared" si="20"/>
        <v>244.60487804878048</v>
      </c>
      <c r="H458" s="591">
        <f t="shared" si="20"/>
        <v>598.13355920656454</v>
      </c>
      <c r="I458" s="591">
        <f t="shared" si="20"/>
        <v>528.57460742201249</v>
      </c>
      <c r="J458" s="591">
        <f t="shared" si="20"/>
        <v>554.6626939642457</v>
      </c>
      <c r="K458" s="591">
        <f t="shared" si="20"/>
        <v>647.29358778625954</v>
      </c>
      <c r="L458" s="569"/>
    </row>
    <row r="459" spans="2:12" ht="15.75">
      <c r="B459" s="561" t="s">
        <v>278</v>
      </c>
      <c r="C459" s="591">
        <f t="shared" si="20"/>
        <v>579.71743634669667</v>
      </c>
      <c r="D459" s="591">
        <f t="shared" si="20"/>
        <v>85.102064797716977</v>
      </c>
      <c r="E459" s="591">
        <f t="shared" si="20"/>
        <v>58.77655082819097</v>
      </c>
      <c r="F459" s="591">
        <f t="shared" si="20"/>
        <v>100.11762466692043</v>
      </c>
      <c r="G459" s="591">
        <f t="shared" si="20"/>
        <v>250.88047808764941</v>
      </c>
      <c r="H459" s="591">
        <f t="shared" si="20"/>
        <v>601.08862035700554</v>
      </c>
      <c r="I459" s="591">
        <f t="shared" si="20"/>
        <v>527.94236245062916</v>
      </c>
      <c r="J459" s="591">
        <f t="shared" si="20"/>
        <v>552.8243913695627</v>
      </c>
      <c r="K459" s="591">
        <f t="shared" si="20"/>
        <v>651.72381803188568</v>
      </c>
      <c r="L459" s="569"/>
    </row>
    <row r="460" spans="2:12" ht="15.75">
      <c r="B460" s="561" t="s">
        <v>279</v>
      </c>
      <c r="C460" s="591">
        <f t="shared" si="20"/>
        <v>596.12540709374741</v>
      </c>
      <c r="D460" s="591">
        <f t="shared" si="20"/>
        <v>93.509354635274335</v>
      </c>
      <c r="E460" s="591">
        <f t="shared" si="20"/>
        <v>62.789836347975886</v>
      </c>
      <c r="F460" s="591">
        <f t="shared" si="20"/>
        <v>103.60457516339869</v>
      </c>
      <c r="G460" s="591">
        <f t="shared" si="20"/>
        <v>263.15699658703073</v>
      </c>
      <c r="H460" s="591">
        <f t="shared" si="20"/>
        <v>611.77684240845235</v>
      </c>
      <c r="I460" s="591">
        <f t="shared" si="20"/>
        <v>531.73821025053212</v>
      </c>
      <c r="J460" s="591">
        <f t="shared" si="20"/>
        <v>566.03449563553193</v>
      </c>
      <c r="K460" s="591">
        <f t="shared" si="20"/>
        <v>657.57344890510944</v>
      </c>
      <c r="L460" s="569"/>
    </row>
    <row r="461" spans="2:12" ht="15.75">
      <c r="B461" s="561" t="s">
        <v>280</v>
      </c>
      <c r="C461" s="591">
        <f t="shared" si="20"/>
        <v>583.79657665192974</v>
      </c>
      <c r="D461" s="591">
        <f t="shared" si="20"/>
        <v>88.84574468085107</v>
      </c>
      <c r="E461" s="591">
        <f t="shared" si="20"/>
        <v>61.041255605381167</v>
      </c>
      <c r="F461" s="591">
        <f t="shared" si="20"/>
        <v>96.989004084197305</v>
      </c>
      <c r="G461" s="591">
        <f t="shared" si="20"/>
        <v>247.80616740088107</v>
      </c>
      <c r="H461" s="591">
        <f t="shared" si="20"/>
        <v>601.05589835538524</v>
      </c>
      <c r="I461" s="591">
        <f t="shared" si="20"/>
        <v>533.04483568075113</v>
      </c>
      <c r="J461" s="591">
        <f t="shared" si="20"/>
        <v>556.26996249707008</v>
      </c>
      <c r="K461" s="591">
        <f t="shared" si="20"/>
        <v>654.58335810911251</v>
      </c>
      <c r="L461" s="569"/>
    </row>
    <row r="462" spans="2:12" ht="15.75">
      <c r="B462" s="561" t="s">
        <v>281</v>
      </c>
      <c r="C462" s="591">
        <f t="shared" si="20"/>
        <v>579.18932657874052</v>
      </c>
      <c r="D462" s="591">
        <f t="shared" si="20"/>
        <v>91.584255162241888</v>
      </c>
      <c r="E462" s="591">
        <f t="shared" si="20"/>
        <v>61.831410825199647</v>
      </c>
      <c r="F462" s="591">
        <f t="shared" si="20"/>
        <v>99.378145467080316</v>
      </c>
      <c r="G462" s="591">
        <f t="shared" si="20"/>
        <v>256.8364312267658</v>
      </c>
      <c r="H462" s="591">
        <f t="shared" si="20"/>
        <v>595.09188207635088</v>
      </c>
      <c r="I462" s="591">
        <f t="shared" si="20"/>
        <v>529.37886128577804</v>
      </c>
      <c r="J462" s="591">
        <f t="shared" si="20"/>
        <v>554.70843567772295</v>
      </c>
      <c r="K462" s="591">
        <f t="shared" si="20"/>
        <v>643.57136214605066</v>
      </c>
      <c r="L462" s="569"/>
    </row>
    <row r="463" spans="2:12" ht="15.75">
      <c r="B463" s="561" t="s">
        <v>282</v>
      </c>
      <c r="C463" s="591">
        <f t="shared" si="20"/>
        <v>583.12343274066723</v>
      </c>
      <c r="D463" s="591">
        <f t="shared" si="20"/>
        <v>85.286137440758296</v>
      </c>
      <c r="E463" s="591">
        <f t="shared" si="20"/>
        <v>63.435664939550946</v>
      </c>
      <c r="F463" s="591">
        <f t="shared" si="20"/>
        <v>97.252393718881649</v>
      </c>
      <c r="G463" s="591">
        <f t="shared" si="20"/>
        <v>226.61313868613138</v>
      </c>
      <c r="H463" s="591">
        <f t="shared" si="20"/>
        <v>598.46387367652426</v>
      </c>
      <c r="I463" s="591">
        <f t="shared" si="20"/>
        <v>523.68911526874899</v>
      </c>
      <c r="J463" s="591">
        <f t="shared" si="20"/>
        <v>550.6218522610385</v>
      </c>
      <c r="K463" s="591">
        <f t="shared" si="20"/>
        <v>649.24120811877992</v>
      </c>
      <c r="L463" s="569"/>
    </row>
    <row r="464" spans="2:12" ht="15.75">
      <c r="B464" s="561" t="s">
        <v>283</v>
      </c>
      <c r="C464" s="591">
        <f t="shared" si="20"/>
        <v>574.86367367702996</v>
      </c>
      <c r="D464" s="591">
        <f t="shared" si="20"/>
        <v>96.394485176920625</v>
      </c>
      <c r="E464" s="591">
        <f t="shared" si="20"/>
        <v>62.175933280381258</v>
      </c>
      <c r="F464" s="591">
        <f t="shared" si="20"/>
        <v>94.916693367510419</v>
      </c>
      <c r="G464" s="591">
        <f t="shared" si="20"/>
        <v>239.34645669291339</v>
      </c>
      <c r="H464" s="591">
        <f t="shared" si="20"/>
        <v>592.87070206588771</v>
      </c>
      <c r="I464" s="591">
        <f t="shared" si="20"/>
        <v>519.51558009378311</v>
      </c>
      <c r="J464" s="591">
        <f t="shared" si="20"/>
        <v>554.25406573004625</v>
      </c>
      <c r="K464" s="591">
        <f t="shared" si="20"/>
        <v>641.57262573148</v>
      </c>
      <c r="L464" s="569"/>
    </row>
    <row r="465" spans="2:17" ht="15.75">
      <c r="B465" s="561" t="s">
        <v>284</v>
      </c>
      <c r="C465" s="591">
        <f t="shared" si="20"/>
        <v>564.08224972583423</v>
      </c>
      <c r="D465" s="591">
        <f t="shared" si="20"/>
        <v>90.694636218799786</v>
      </c>
      <c r="E465" s="591">
        <f t="shared" si="20"/>
        <v>62.346729371526294</v>
      </c>
      <c r="F465" s="591">
        <f t="shared" si="20"/>
        <v>98.975161619598509</v>
      </c>
      <c r="G465" s="591">
        <f t="shared" si="20"/>
        <v>203.81940700808624</v>
      </c>
      <c r="H465" s="591">
        <f t="shared" si="20"/>
        <v>579.53316192402133</v>
      </c>
      <c r="I465" s="591">
        <f t="shared" si="20"/>
        <v>509.03720115784586</v>
      </c>
      <c r="J465" s="591">
        <f t="shared" si="20"/>
        <v>543.4734868595699</v>
      </c>
      <c r="K465" s="591">
        <f t="shared" si="20"/>
        <v>628.41405328931853</v>
      </c>
      <c r="L465" s="569"/>
    </row>
    <row r="466" spans="2:17" ht="15.75">
      <c r="B466" s="561" t="s">
        <v>285</v>
      </c>
      <c r="C466" s="591">
        <f t="shared" si="20"/>
        <v>575.77388768184392</v>
      </c>
      <c r="D466" s="591">
        <f t="shared" si="20"/>
        <v>97.73472013725069</v>
      </c>
      <c r="E466" s="591">
        <f t="shared" si="20"/>
        <v>60.448408871745421</v>
      </c>
      <c r="F466" s="591">
        <f t="shared" si="20"/>
        <v>110.95633561643835</v>
      </c>
      <c r="G466" s="591">
        <f t="shared" si="20"/>
        <v>281.31620553359681</v>
      </c>
      <c r="H466" s="591">
        <f t="shared" si="20"/>
        <v>589.30710387158274</v>
      </c>
      <c r="I466" s="591">
        <f t="shared" si="20"/>
        <v>517.41220671676126</v>
      </c>
      <c r="J466" s="591">
        <f t="shared" si="20"/>
        <v>559.46741705136856</v>
      </c>
      <c r="K466" s="591">
        <f t="shared" si="20"/>
        <v>633.88013664719278</v>
      </c>
      <c r="L466" s="569"/>
    </row>
    <row r="467" spans="2:17" ht="16.5" thickBot="1">
      <c r="B467" s="570" t="s">
        <v>286</v>
      </c>
      <c r="C467" s="592">
        <f t="shared" si="20"/>
        <v>576.87523115057252</v>
      </c>
      <c r="D467" s="592">
        <f>D450/D411</f>
        <v>88.276871684024371</v>
      </c>
      <c r="E467" s="592">
        <f t="shared" si="20"/>
        <v>59.386471348556654</v>
      </c>
      <c r="F467" s="592">
        <f t="shared" si="20"/>
        <v>101.56443719412724</v>
      </c>
      <c r="G467" s="592">
        <f t="shared" si="20"/>
        <v>197.37025316455697</v>
      </c>
      <c r="H467" s="592">
        <f t="shared" si="20"/>
        <v>593.74310930811555</v>
      </c>
      <c r="I467" s="592">
        <f t="shared" si="20"/>
        <v>518.93043669080532</v>
      </c>
      <c r="J467" s="592">
        <f t="shared" si="20"/>
        <v>555.08974571357578</v>
      </c>
      <c r="K467" s="592">
        <f t="shared" si="20"/>
        <v>640.52892626945447</v>
      </c>
      <c r="L467" s="572"/>
    </row>
    <row r="472" spans="2:17" ht="18">
      <c r="B472" s="573" t="s">
        <v>353</v>
      </c>
    </row>
    <row r="474" spans="2:17" ht="18">
      <c r="B474" s="916"/>
      <c r="C474" s="916"/>
      <c r="D474" s="916"/>
      <c r="E474" s="916"/>
      <c r="F474" s="917" t="s">
        <v>262</v>
      </c>
      <c r="G474" s="916"/>
      <c r="H474" s="916"/>
      <c r="I474" s="916"/>
      <c r="J474" s="916"/>
      <c r="K474" s="916"/>
      <c r="L474" s="916"/>
    </row>
    <row r="475" spans="2:17" ht="12.75" customHeight="1">
      <c r="B475" s="1267" t="s">
        <v>263</v>
      </c>
      <c r="C475" s="1269" t="s">
        <v>22</v>
      </c>
      <c r="D475" s="1269" t="s">
        <v>264</v>
      </c>
      <c r="E475" s="1274" t="s">
        <v>265</v>
      </c>
      <c r="F475" s="1275"/>
      <c r="G475" s="1276"/>
      <c r="H475" s="1277" t="s">
        <v>266</v>
      </c>
      <c r="I475" s="1274" t="s">
        <v>267</v>
      </c>
      <c r="J475" s="1275"/>
      <c r="K475" s="1275"/>
      <c r="L475" s="1276"/>
    </row>
    <row r="476" spans="2:17" ht="11.25" customHeight="1">
      <c r="B476" s="1268"/>
      <c r="C476" s="1270"/>
      <c r="D476" s="1270"/>
      <c r="E476" s="1279" t="s">
        <v>304</v>
      </c>
      <c r="F476" s="1281" t="s">
        <v>305</v>
      </c>
      <c r="G476" s="1281" t="s">
        <v>306</v>
      </c>
      <c r="H476" s="1278"/>
      <c r="I476" s="1267" t="s">
        <v>271</v>
      </c>
      <c r="J476" s="1267" t="s">
        <v>24</v>
      </c>
      <c r="K476" s="1269" t="s">
        <v>272</v>
      </c>
      <c r="L476" s="1267" t="s">
        <v>273</v>
      </c>
    </row>
    <row r="477" spans="2:17" ht="11.25" customHeight="1">
      <c r="B477" s="1268"/>
      <c r="C477" s="1270"/>
      <c r="D477" s="1270"/>
      <c r="E477" s="1280"/>
      <c r="F477" s="1282"/>
      <c r="G477" s="1282"/>
      <c r="H477" s="1278"/>
      <c r="I477" s="1268"/>
      <c r="J477" s="1268"/>
      <c r="K477" s="1270"/>
      <c r="L477" s="1271"/>
    </row>
    <row r="478" spans="2:17" ht="12.75">
      <c r="B478" s="748">
        <v>0</v>
      </c>
      <c r="C478" s="747">
        <v>1</v>
      </c>
      <c r="D478" s="747">
        <v>2</v>
      </c>
      <c r="E478" s="748">
        <v>3</v>
      </c>
      <c r="F478" s="748">
        <v>4</v>
      </c>
      <c r="G478" s="747">
        <v>5</v>
      </c>
      <c r="H478" s="747">
        <v>6</v>
      </c>
      <c r="I478" s="747">
        <v>7</v>
      </c>
      <c r="J478" s="747">
        <v>8</v>
      </c>
      <c r="K478" s="749">
        <v>9</v>
      </c>
      <c r="L478" s="747">
        <v>10</v>
      </c>
      <c r="Q478" s="751"/>
    </row>
    <row r="479" spans="2:17" ht="12.75">
      <c r="B479" s="770"/>
      <c r="C479" s="750"/>
      <c r="D479" s="750"/>
      <c r="E479" s="750"/>
      <c r="F479" s="750"/>
      <c r="G479" s="750"/>
      <c r="H479" s="750"/>
      <c r="I479" s="750"/>
      <c r="J479" s="750"/>
      <c r="K479" s="750"/>
      <c r="L479" s="775"/>
      <c r="Q479" s="751"/>
    </row>
    <row r="480" spans="2:17" ht="14.25">
      <c r="B480" s="771"/>
      <c r="C480" s="1272" t="s">
        <v>274</v>
      </c>
      <c r="D480" s="1272"/>
      <c r="E480" s="1272"/>
      <c r="F480" s="1272"/>
      <c r="G480" s="1272"/>
      <c r="H480" s="1272"/>
      <c r="I480" s="1272"/>
      <c r="J480" s="1272"/>
      <c r="K480" s="1272"/>
      <c r="L480" s="1273"/>
      <c r="Q480" s="751"/>
    </row>
    <row r="481" spans="2:17" ht="12.75">
      <c r="B481" s="770"/>
      <c r="C481" s="750"/>
      <c r="D481" s="750"/>
      <c r="E481" s="750"/>
      <c r="F481" s="750"/>
      <c r="G481" s="750"/>
      <c r="H481" s="750"/>
      <c r="I481" s="750"/>
      <c r="J481" s="750"/>
      <c r="K481" s="750"/>
      <c r="L481" s="775"/>
      <c r="Q481" s="751"/>
    </row>
    <row r="482" spans="2:17" ht="15">
      <c r="B482" s="918" t="s">
        <v>275</v>
      </c>
      <c r="C482" s="751">
        <f>SUM(D482+H482)</f>
        <v>153311</v>
      </c>
      <c r="D482" s="751">
        <v>4907</v>
      </c>
      <c r="E482" s="751">
        <v>2376</v>
      </c>
      <c r="F482" s="751">
        <v>2183</v>
      </c>
      <c r="G482" s="751">
        <v>348</v>
      </c>
      <c r="H482" s="751">
        <v>148404</v>
      </c>
      <c r="I482" s="751">
        <v>23209</v>
      </c>
      <c r="J482" s="751">
        <v>48538</v>
      </c>
      <c r="K482" s="751">
        <v>76657</v>
      </c>
      <c r="L482" s="751">
        <v>0</v>
      </c>
      <c r="Q482" s="776"/>
    </row>
    <row r="483" spans="2:17" ht="15">
      <c r="B483" s="918" t="s">
        <v>276</v>
      </c>
      <c r="C483" s="751">
        <f t="shared" ref="C483:C493" si="21">SUM(D483+H483)</f>
        <v>149700</v>
      </c>
      <c r="D483" s="751">
        <v>4276</v>
      </c>
      <c r="E483" s="751">
        <v>1971</v>
      </c>
      <c r="F483" s="751">
        <v>2099</v>
      </c>
      <c r="G483" s="751">
        <v>206</v>
      </c>
      <c r="H483" s="751">
        <v>145424</v>
      </c>
      <c r="I483" s="751">
        <v>23853</v>
      </c>
      <c r="J483" s="751">
        <v>43685</v>
      </c>
      <c r="K483" s="751">
        <v>77886</v>
      </c>
      <c r="L483" s="751">
        <v>0</v>
      </c>
      <c r="Q483" s="751"/>
    </row>
    <row r="484" spans="2:17" ht="15">
      <c r="B484" s="918" t="s">
        <v>277</v>
      </c>
      <c r="C484" s="751">
        <f t="shared" si="21"/>
        <v>176360</v>
      </c>
      <c r="D484" s="752">
        <v>5618</v>
      </c>
      <c r="E484" s="752">
        <v>2663</v>
      </c>
      <c r="F484" s="752">
        <v>2694</v>
      </c>
      <c r="G484" s="753">
        <v>261</v>
      </c>
      <c r="H484" s="751">
        <v>170742</v>
      </c>
      <c r="I484" s="752">
        <v>27174</v>
      </c>
      <c r="J484" s="752">
        <v>52139</v>
      </c>
      <c r="K484" s="752">
        <v>91429</v>
      </c>
      <c r="L484" s="753">
        <v>0</v>
      </c>
      <c r="Q484" s="751"/>
    </row>
    <row r="485" spans="2:17" ht="15">
      <c r="B485" s="918" t="s">
        <v>278</v>
      </c>
      <c r="C485" s="751">
        <f>SUM(D485+H485)</f>
        <v>152257</v>
      </c>
      <c r="D485" s="751">
        <v>4644</v>
      </c>
      <c r="E485" s="754">
        <v>2428</v>
      </c>
      <c r="F485" s="754">
        <v>2008</v>
      </c>
      <c r="G485" s="751">
        <v>208</v>
      </c>
      <c r="H485" s="751">
        <v>147613</v>
      </c>
      <c r="I485" s="751">
        <v>23760</v>
      </c>
      <c r="J485" s="751">
        <v>44089</v>
      </c>
      <c r="K485" s="751">
        <v>79764</v>
      </c>
      <c r="L485" s="751">
        <v>0</v>
      </c>
      <c r="Q485" s="751"/>
    </row>
    <row r="486" spans="2:17" ht="15">
      <c r="B486" s="918" t="s">
        <v>279</v>
      </c>
      <c r="C486" s="751">
        <f>SUM(D486+H486)</f>
        <v>162957</v>
      </c>
      <c r="D486" s="776">
        <v>4436</v>
      </c>
      <c r="E486" s="715">
        <v>1879</v>
      </c>
      <c r="F486" s="717">
        <v>2351</v>
      </c>
      <c r="G486" s="717">
        <v>206</v>
      </c>
      <c r="H486" s="776">
        <v>158521</v>
      </c>
      <c r="I486" s="715">
        <v>25665</v>
      </c>
      <c r="J486" s="715">
        <v>43148</v>
      </c>
      <c r="K486" s="717">
        <v>89708</v>
      </c>
      <c r="L486" s="751">
        <v>0</v>
      </c>
      <c r="Q486" s="751"/>
    </row>
    <row r="487" spans="2:17" ht="15">
      <c r="B487" s="918" t="s">
        <v>280</v>
      </c>
      <c r="C487" s="751">
        <f t="shared" si="21"/>
        <v>181713</v>
      </c>
      <c r="D487" s="751">
        <v>5439</v>
      </c>
      <c r="E487" s="754">
        <v>2129</v>
      </c>
      <c r="F487" s="754">
        <v>3088</v>
      </c>
      <c r="G487" s="751">
        <v>222</v>
      </c>
      <c r="H487" s="751">
        <v>176274</v>
      </c>
      <c r="I487" s="751">
        <v>31296</v>
      </c>
      <c r="J487" s="751">
        <v>51302</v>
      </c>
      <c r="K487" s="751">
        <v>93676</v>
      </c>
      <c r="L487" s="751">
        <v>0</v>
      </c>
      <c r="Q487" s="804"/>
    </row>
    <row r="488" spans="2:17" ht="15">
      <c r="B488" s="918" t="s">
        <v>281</v>
      </c>
      <c r="C488" s="751">
        <f>SUM(D488+H488)</f>
        <v>167840</v>
      </c>
      <c r="D488" s="777">
        <v>5002</v>
      </c>
      <c r="E488" s="752">
        <v>2060</v>
      </c>
      <c r="F488" s="753">
        <v>2632</v>
      </c>
      <c r="G488" s="753">
        <v>310</v>
      </c>
      <c r="H488" s="751">
        <v>162838</v>
      </c>
      <c r="I488" s="752">
        <v>28780</v>
      </c>
      <c r="J488" s="752">
        <v>54814</v>
      </c>
      <c r="K488" s="752">
        <v>79244</v>
      </c>
      <c r="L488" s="753">
        <v>0</v>
      </c>
    </row>
    <row r="489" spans="2:17" ht="15">
      <c r="B489" s="918" t="s">
        <v>282</v>
      </c>
      <c r="C489" s="751">
        <v>172228</v>
      </c>
      <c r="D489" s="777">
        <v>4825</v>
      </c>
      <c r="E489" s="752">
        <v>1907</v>
      </c>
      <c r="F489" s="752">
        <v>2589</v>
      </c>
      <c r="G489" s="753">
        <v>329</v>
      </c>
      <c r="H489" s="751">
        <v>167403</v>
      </c>
      <c r="I489" s="752">
        <v>26432</v>
      </c>
      <c r="J489" s="752">
        <v>56705</v>
      </c>
      <c r="K489" s="752">
        <v>84266</v>
      </c>
      <c r="L489" s="753">
        <v>0</v>
      </c>
    </row>
    <row r="490" spans="2:17" ht="15">
      <c r="B490" s="918" t="s">
        <v>283</v>
      </c>
      <c r="C490" s="751">
        <v>160101</v>
      </c>
      <c r="D490" s="751">
        <v>5229</v>
      </c>
      <c r="E490" s="754">
        <v>1936</v>
      </c>
      <c r="F490" s="754">
        <v>2930</v>
      </c>
      <c r="G490" s="751">
        <v>363</v>
      </c>
      <c r="H490" s="751">
        <v>154872</v>
      </c>
      <c r="I490" s="751">
        <v>25855</v>
      </c>
      <c r="J490" s="751">
        <v>53933</v>
      </c>
      <c r="K490" s="751">
        <v>75084</v>
      </c>
      <c r="L490" s="751">
        <v>0</v>
      </c>
    </row>
    <row r="491" spans="2:17" ht="15">
      <c r="B491" s="919" t="s">
        <v>284</v>
      </c>
      <c r="C491" s="751">
        <f>SUM(D491+H491)</f>
        <v>0</v>
      </c>
      <c r="D491" s="777"/>
      <c r="E491" s="752"/>
      <c r="F491" s="752"/>
      <c r="G491" s="752"/>
      <c r="H491" s="754"/>
      <c r="I491" s="752"/>
      <c r="J491" s="752"/>
      <c r="K491" s="752"/>
      <c r="L491" s="753"/>
    </row>
    <row r="492" spans="2:17" ht="15">
      <c r="B492" s="920" t="s">
        <v>285</v>
      </c>
      <c r="C492" s="751">
        <f>SUM(D492+H492)</f>
        <v>0</v>
      </c>
      <c r="D492" s="752"/>
      <c r="E492" s="752"/>
      <c r="F492" s="752"/>
      <c r="G492" s="752"/>
      <c r="H492" s="752"/>
      <c r="I492" s="752"/>
      <c r="J492" s="752"/>
      <c r="K492" s="752"/>
      <c r="L492" s="753"/>
    </row>
    <row r="493" spans="2:17" ht="15">
      <c r="B493" s="920" t="s">
        <v>286</v>
      </c>
      <c r="C493" s="751">
        <f t="shared" si="21"/>
        <v>0</v>
      </c>
      <c r="D493" s="752"/>
      <c r="E493" s="752"/>
      <c r="F493" s="752"/>
      <c r="G493" s="752"/>
      <c r="H493" s="752"/>
      <c r="I493" s="752"/>
      <c r="J493" s="752"/>
      <c r="K493" s="752"/>
      <c r="L493" s="753"/>
    </row>
    <row r="494" spans="2:17" ht="15">
      <c r="B494" s="774"/>
      <c r="C494" s="754"/>
      <c r="D494" s="754"/>
      <c r="E494" s="754"/>
      <c r="F494" s="754"/>
      <c r="G494" s="754"/>
      <c r="H494" s="754"/>
      <c r="I494" s="754"/>
      <c r="J494" s="754"/>
      <c r="K494" s="754"/>
      <c r="L494" s="751"/>
    </row>
    <row r="495" spans="2:17" ht="12.75">
      <c r="B495" s="773">
        <v>2018</v>
      </c>
      <c r="C495" s="755">
        <f t="shared" ref="C495:K495" si="22">SUM(C482:C493)</f>
        <v>1476467</v>
      </c>
      <c r="D495" s="755">
        <f>SUM(D482:D493)</f>
        <v>44376</v>
      </c>
      <c r="E495" s="755">
        <f t="shared" si="22"/>
        <v>19349</v>
      </c>
      <c r="F495" s="755">
        <f t="shared" si="22"/>
        <v>22574</v>
      </c>
      <c r="G495" s="755">
        <f>SUM(G482:G493)</f>
        <v>2453</v>
      </c>
      <c r="H495" s="755">
        <f t="shared" si="22"/>
        <v>1432091</v>
      </c>
      <c r="I495" s="755">
        <f t="shared" si="22"/>
        <v>236024</v>
      </c>
      <c r="J495" s="755">
        <f t="shared" si="22"/>
        <v>448353</v>
      </c>
      <c r="K495" s="755">
        <f t="shared" si="22"/>
        <v>747714</v>
      </c>
      <c r="L495" s="755">
        <f>SUM(L482:L493)</f>
        <v>0</v>
      </c>
    </row>
    <row r="496" spans="2:17" ht="12.75">
      <c r="B496" s="771"/>
      <c r="C496" s="756"/>
      <c r="D496" s="756"/>
      <c r="E496" s="756"/>
      <c r="F496" s="756"/>
      <c r="G496" s="756"/>
      <c r="H496" s="756"/>
      <c r="I496" s="756"/>
      <c r="J496" s="756"/>
      <c r="K496" s="756"/>
      <c r="L496" s="768"/>
    </row>
    <row r="497" spans="2:12" ht="12.75">
      <c r="B497" s="771"/>
      <c r="C497" s="1283" t="s">
        <v>299</v>
      </c>
      <c r="D497" s="1283"/>
      <c r="E497" s="1283"/>
      <c r="F497" s="1283"/>
      <c r="G497" s="1283"/>
      <c r="H497" s="1283"/>
      <c r="I497" s="1283"/>
      <c r="J497" s="1283"/>
      <c r="K497" s="1283"/>
      <c r="L497" s="1284"/>
    </row>
    <row r="498" spans="2:12" ht="12.75">
      <c r="B498" s="770"/>
      <c r="C498" s="756"/>
      <c r="D498" s="756"/>
      <c r="E498" s="756"/>
      <c r="F498" s="756"/>
      <c r="G498" s="756"/>
      <c r="H498" s="756"/>
      <c r="I498" s="756"/>
      <c r="J498" s="756"/>
      <c r="K498" s="756"/>
      <c r="L498" s="768"/>
    </row>
    <row r="499" spans="2:12" ht="12.75">
      <c r="B499" s="772" t="s">
        <v>275</v>
      </c>
      <c r="C499" s="751">
        <f t="shared" ref="C499:C510" si="23">SUM(D499+H499)</f>
        <v>45099890</v>
      </c>
      <c r="D499" s="751">
        <v>252878</v>
      </c>
      <c r="E499" s="751">
        <v>84059</v>
      </c>
      <c r="F499" s="751">
        <v>124324</v>
      </c>
      <c r="G499" s="751">
        <v>44495</v>
      </c>
      <c r="H499" s="751">
        <v>44847012</v>
      </c>
      <c r="I499" s="751">
        <v>6130268</v>
      </c>
      <c r="J499" s="751">
        <v>13150822</v>
      </c>
      <c r="K499" s="751">
        <v>25565922</v>
      </c>
      <c r="L499" s="751">
        <v>0</v>
      </c>
    </row>
    <row r="500" spans="2:12" ht="12.75">
      <c r="B500" s="772" t="s">
        <v>276</v>
      </c>
      <c r="C500" s="751">
        <f t="shared" si="23"/>
        <v>44003287</v>
      </c>
      <c r="D500" s="751">
        <v>212882</v>
      </c>
      <c r="E500" s="751">
        <v>66858</v>
      </c>
      <c r="F500" s="751">
        <v>119964</v>
      </c>
      <c r="G500" s="751">
        <v>26060</v>
      </c>
      <c r="H500" s="751">
        <v>43790405</v>
      </c>
      <c r="I500" s="751">
        <v>6249605</v>
      </c>
      <c r="J500" s="751">
        <v>11767910</v>
      </c>
      <c r="K500" s="751">
        <v>25772890</v>
      </c>
      <c r="L500" s="751">
        <v>0</v>
      </c>
    </row>
    <row r="501" spans="2:12" ht="12.75">
      <c r="B501" s="772" t="s">
        <v>277</v>
      </c>
      <c r="C501" s="751">
        <f t="shared" si="23"/>
        <v>51532662</v>
      </c>
      <c r="D501" s="752">
        <v>276186</v>
      </c>
      <c r="E501" s="752">
        <v>92377</v>
      </c>
      <c r="F501" s="752">
        <v>149908</v>
      </c>
      <c r="G501" s="753">
        <v>33901</v>
      </c>
      <c r="H501" s="751">
        <v>51256476</v>
      </c>
      <c r="I501" s="752">
        <v>7135756</v>
      </c>
      <c r="J501" s="752">
        <v>13997142</v>
      </c>
      <c r="K501" s="752">
        <v>30123578</v>
      </c>
      <c r="L501" s="753">
        <v>0</v>
      </c>
    </row>
    <row r="502" spans="2:12" ht="12.75">
      <c r="B502" s="772" t="s">
        <v>278</v>
      </c>
      <c r="C502" s="751">
        <f t="shared" si="23"/>
        <v>45189937</v>
      </c>
      <c r="D502" s="751">
        <v>208679</v>
      </c>
      <c r="E502" s="754">
        <v>67024</v>
      </c>
      <c r="F502" s="754">
        <v>110501</v>
      </c>
      <c r="G502" s="751">
        <v>31154</v>
      </c>
      <c r="H502" s="751">
        <v>44981258</v>
      </c>
      <c r="I502" s="751">
        <v>6355996</v>
      </c>
      <c r="J502" s="751">
        <v>11909326</v>
      </c>
      <c r="K502" s="751">
        <v>26715936</v>
      </c>
      <c r="L502" s="751">
        <v>0</v>
      </c>
    </row>
    <row r="503" spans="2:12" ht="12.75">
      <c r="B503" s="772" t="s">
        <v>279</v>
      </c>
      <c r="C503" s="751">
        <f t="shared" si="23"/>
        <v>48304474</v>
      </c>
      <c r="D503" s="715">
        <v>222782</v>
      </c>
      <c r="E503" s="715">
        <v>65617</v>
      </c>
      <c r="F503" s="715">
        <v>131166</v>
      </c>
      <c r="G503" s="715">
        <v>25999</v>
      </c>
      <c r="H503" s="715">
        <v>48081692</v>
      </c>
      <c r="I503" s="715">
        <v>6862169</v>
      </c>
      <c r="J503" s="715">
        <v>11707521</v>
      </c>
      <c r="K503" s="717">
        <v>29512002</v>
      </c>
      <c r="L503" s="751">
        <v>0</v>
      </c>
    </row>
    <row r="504" spans="2:12" ht="12.75">
      <c r="B504" s="772" t="s">
        <v>280</v>
      </c>
      <c r="C504" s="751">
        <f t="shared" si="23"/>
        <v>51811853</v>
      </c>
      <c r="D504" s="751">
        <v>282004</v>
      </c>
      <c r="E504" s="754">
        <v>76688</v>
      </c>
      <c r="F504" s="754">
        <v>177674</v>
      </c>
      <c r="G504" s="751">
        <v>27642</v>
      </c>
      <c r="H504" s="751">
        <v>51529849</v>
      </c>
      <c r="I504" s="751">
        <v>8016005</v>
      </c>
      <c r="J504" s="751">
        <v>13339077</v>
      </c>
      <c r="K504" s="751">
        <v>30174767</v>
      </c>
      <c r="L504" s="751">
        <v>0</v>
      </c>
    </row>
    <row r="505" spans="2:12" ht="12.75">
      <c r="B505" s="772" t="s">
        <v>281</v>
      </c>
      <c r="C505" s="751">
        <f t="shared" si="23"/>
        <v>48842758</v>
      </c>
      <c r="D505" s="752">
        <v>265436</v>
      </c>
      <c r="E505" s="752">
        <v>71941</v>
      </c>
      <c r="F505" s="752">
        <v>155048</v>
      </c>
      <c r="G505" s="753">
        <v>38447</v>
      </c>
      <c r="H505" s="751">
        <v>48577322</v>
      </c>
      <c r="I505" s="752">
        <v>7658442</v>
      </c>
      <c r="J505" s="752">
        <v>14565252</v>
      </c>
      <c r="K505" s="752">
        <v>26353628</v>
      </c>
      <c r="L505" s="753">
        <v>0</v>
      </c>
    </row>
    <row r="506" spans="2:12" ht="12.75">
      <c r="B506" s="772" t="s">
        <v>282</v>
      </c>
      <c r="C506" s="751">
        <v>48263436</v>
      </c>
      <c r="D506" s="752">
        <v>256924</v>
      </c>
      <c r="E506" s="752">
        <v>69078</v>
      </c>
      <c r="F506" s="752">
        <v>147163</v>
      </c>
      <c r="G506" s="753">
        <v>40683</v>
      </c>
      <c r="H506" s="751">
        <v>48006512</v>
      </c>
      <c r="I506" s="752">
        <v>6609994</v>
      </c>
      <c r="J506" s="752">
        <v>14348975</v>
      </c>
      <c r="K506" s="752">
        <v>27047543</v>
      </c>
      <c r="L506" s="753">
        <v>0</v>
      </c>
    </row>
    <row r="507" spans="2:12" ht="12.75">
      <c r="B507" s="772" t="s">
        <v>283</v>
      </c>
      <c r="C507" s="751">
        <v>45286151</v>
      </c>
      <c r="D507" s="752">
        <v>278053</v>
      </c>
      <c r="E507" s="752">
        <v>69043</v>
      </c>
      <c r="F507" s="752">
        <v>162479</v>
      </c>
      <c r="G507" s="753">
        <v>46531</v>
      </c>
      <c r="H507" s="751">
        <v>45008098</v>
      </c>
      <c r="I507" s="752">
        <v>6477502</v>
      </c>
      <c r="J507" s="752">
        <v>13766890</v>
      </c>
      <c r="K507" s="752">
        <v>24763706</v>
      </c>
      <c r="L507" s="753">
        <v>0</v>
      </c>
    </row>
    <row r="508" spans="2:12" ht="12.75">
      <c r="B508" s="772" t="s">
        <v>284</v>
      </c>
      <c r="C508" s="751">
        <f>SUM(D508+H508)</f>
        <v>0</v>
      </c>
      <c r="D508" s="752"/>
      <c r="E508" s="752"/>
      <c r="F508" s="752"/>
      <c r="G508" s="752"/>
      <c r="H508" s="754"/>
      <c r="I508" s="752"/>
      <c r="J508" s="752"/>
      <c r="K508" s="752"/>
      <c r="L508" s="753"/>
    </row>
    <row r="509" spans="2:12" ht="12.75">
      <c r="B509" s="772" t="s">
        <v>285</v>
      </c>
      <c r="C509" s="751">
        <f t="shared" si="23"/>
        <v>0</v>
      </c>
      <c r="D509" s="752"/>
      <c r="E509" s="752"/>
      <c r="F509" s="752"/>
      <c r="G509" s="752"/>
      <c r="H509" s="752"/>
      <c r="I509" s="752"/>
      <c r="J509" s="752"/>
      <c r="K509" s="752"/>
      <c r="L509" s="753"/>
    </row>
    <row r="510" spans="2:12" ht="12.75">
      <c r="B510" s="772" t="s">
        <v>286</v>
      </c>
      <c r="C510" s="751">
        <f t="shared" si="23"/>
        <v>0</v>
      </c>
      <c r="D510" s="752"/>
      <c r="E510" s="752"/>
      <c r="F510" s="752"/>
      <c r="G510" s="752"/>
      <c r="H510" s="752"/>
      <c r="I510" s="752"/>
      <c r="J510" s="752"/>
      <c r="K510" s="752"/>
      <c r="L510" s="753"/>
    </row>
    <row r="511" spans="2:12" ht="12.75">
      <c r="B511" s="771"/>
      <c r="C511" s="754"/>
      <c r="D511" s="754"/>
      <c r="E511" s="754"/>
      <c r="F511" s="754"/>
      <c r="G511" s="754"/>
      <c r="H511" s="754"/>
      <c r="I511" s="754"/>
      <c r="J511" s="754"/>
      <c r="K511" s="754"/>
      <c r="L511" s="751"/>
    </row>
    <row r="512" spans="2:12" ht="12.75">
      <c r="B512" s="773">
        <v>2018</v>
      </c>
      <c r="C512" s="755">
        <f t="shared" ref="C512:L512" si="24">SUM(C499:C510)</f>
        <v>428334448</v>
      </c>
      <c r="D512" s="755">
        <f t="shared" si="24"/>
        <v>2255824</v>
      </c>
      <c r="E512" s="755">
        <f t="shared" si="24"/>
        <v>662685</v>
      </c>
      <c r="F512" s="755">
        <f t="shared" si="24"/>
        <v>1278227</v>
      </c>
      <c r="G512" s="755">
        <f t="shared" si="24"/>
        <v>314912</v>
      </c>
      <c r="H512" s="755">
        <f t="shared" si="24"/>
        <v>426078624</v>
      </c>
      <c r="I512" s="755">
        <f t="shared" si="24"/>
        <v>61495737</v>
      </c>
      <c r="J512" s="755">
        <f t="shared" si="24"/>
        <v>118552915</v>
      </c>
      <c r="K512" s="755">
        <f t="shared" si="24"/>
        <v>246029972</v>
      </c>
      <c r="L512" s="755">
        <f t="shared" si="24"/>
        <v>0</v>
      </c>
    </row>
    <row r="513" spans="2:12" ht="12.75">
      <c r="B513" s="1023"/>
      <c r="C513" s="758"/>
      <c r="D513" s="758"/>
      <c r="E513" s="758"/>
      <c r="F513" s="758"/>
      <c r="G513" s="758"/>
      <c r="H513" s="758"/>
      <c r="I513" s="758"/>
      <c r="J513" s="758"/>
      <c r="K513" s="758"/>
      <c r="L513" s="1024"/>
    </row>
    <row r="514" spans="2:12" ht="12.75" customHeight="1">
      <c r="B514" s="1285" t="s">
        <v>263</v>
      </c>
      <c r="C514" s="1269" t="s">
        <v>22</v>
      </c>
      <c r="D514" s="1269" t="s">
        <v>264</v>
      </c>
      <c r="E514" s="1274" t="s">
        <v>265</v>
      </c>
      <c r="F514" s="1275"/>
      <c r="G514" s="1276"/>
      <c r="H514" s="1277" t="s">
        <v>266</v>
      </c>
      <c r="I514" s="1287" t="s">
        <v>267</v>
      </c>
      <c r="J514" s="1288"/>
      <c r="K514" s="1288"/>
      <c r="L514" s="1289"/>
    </row>
    <row r="515" spans="2:12" ht="11.25" customHeight="1">
      <c r="B515" s="1286"/>
      <c r="C515" s="1270"/>
      <c r="D515" s="1270"/>
      <c r="E515" s="1279" t="s">
        <v>304</v>
      </c>
      <c r="F515" s="1281" t="s">
        <v>305</v>
      </c>
      <c r="G515" s="1281" t="s">
        <v>306</v>
      </c>
      <c r="H515" s="1278"/>
      <c r="I515" s="1267" t="s">
        <v>271</v>
      </c>
      <c r="J515" s="1267" t="s">
        <v>24</v>
      </c>
      <c r="K515" s="1269" t="s">
        <v>272</v>
      </c>
      <c r="L515" s="1267" t="s">
        <v>273</v>
      </c>
    </row>
    <row r="516" spans="2:12" ht="11.25" customHeight="1">
      <c r="B516" s="1286"/>
      <c r="C516" s="1270"/>
      <c r="D516" s="1270"/>
      <c r="E516" s="1280"/>
      <c r="F516" s="1282"/>
      <c r="G516" s="1282"/>
      <c r="H516" s="1278"/>
      <c r="I516" s="1271"/>
      <c r="J516" s="1271"/>
      <c r="K516" s="1290"/>
      <c r="L516" s="1271"/>
    </row>
    <row r="517" spans="2:12" ht="12.75">
      <c r="B517" s="748">
        <v>0</v>
      </c>
      <c r="C517" s="759">
        <v>1</v>
      </c>
      <c r="D517" s="759">
        <v>2</v>
      </c>
      <c r="E517" s="760">
        <v>3</v>
      </c>
      <c r="F517" s="760">
        <v>4</v>
      </c>
      <c r="G517" s="759">
        <v>5</v>
      </c>
      <c r="H517" s="759">
        <v>6</v>
      </c>
      <c r="I517" s="759">
        <v>7</v>
      </c>
      <c r="J517" s="759">
        <v>8</v>
      </c>
      <c r="K517" s="759">
        <v>9</v>
      </c>
      <c r="L517" s="759">
        <v>10</v>
      </c>
    </row>
    <row r="518" spans="2:12" ht="12.75">
      <c r="B518" s="770"/>
      <c r="C518" s="756"/>
      <c r="D518" s="756"/>
      <c r="E518" s="756"/>
      <c r="F518" s="756"/>
      <c r="G518" s="756"/>
      <c r="H518" s="756"/>
      <c r="I518" s="756"/>
      <c r="J518" s="756"/>
      <c r="K518" s="756"/>
      <c r="L518" s="768"/>
    </row>
    <row r="519" spans="2:12" ht="12.75">
      <c r="B519" s="771"/>
      <c r="C519" s="1283" t="s">
        <v>300</v>
      </c>
      <c r="D519" s="1283"/>
      <c r="E519" s="1283"/>
      <c r="F519" s="1283"/>
      <c r="G519" s="1283"/>
      <c r="H519" s="1283"/>
      <c r="I519" s="1283"/>
      <c r="J519" s="1283"/>
      <c r="K519" s="1283"/>
      <c r="L519" s="1284"/>
    </row>
    <row r="520" spans="2:12" ht="12.75">
      <c r="B520" s="771"/>
      <c r="C520" s="761"/>
      <c r="D520" s="761"/>
      <c r="E520" s="761"/>
      <c r="F520" s="761"/>
      <c r="G520" s="761"/>
      <c r="H520" s="761"/>
      <c r="I520" s="761"/>
      <c r="J520" s="761"/>
      <c r="K520" s="761"/>
      <c r="L520" s="769"/>
    </row>
    <row r="521" spans="2:12" ht="12.75">
      <c r="B521" s="772" t="s">
        <v>275</v>
      </c>
      <c r="C521" s="751">
        <f>SUM(D521+H521)</f>
        <v>90057014</v>
      </c>
      <c r="D521" s="751">
        <v>438151</v>
      </c>
      <c r="E521" s="751">
        <v>144810</v>
      </c>
      <c r="F521" s="751">
        <v>215494</v>
      </c>
      <c r="G521" s="751">
        <v>77847</v>
      </c>
      <c r="H521" s="751">
        <v>89618863</v>
      </c>
      <c r="I521" s="751">
        <v>12292165</v>
      </c>
      <c r="J521" s="751">
        <v>27496766</v>
      </c>
      <c r="K521" s="751">
        <v>49829932</v>
      </c>
      <c r="L521" s="751">
        <v>0</v>
      </c>
    </row>
    <row r="522" spans="2:12" ht="12.75">
      <c r="B522" s="772" t="s">
        <v>276</v>
      </c>
      <c r="C522" s="751">
        <f t="shared" ref="C522:C532" si="25">SUM(D522+H522)</f>
        <v>87625873</v>
      </c>
      <c r="D522" s="751">
        <v>376411</v>
      </c>
      <c r="E522" s="751">
        <v>117606</v>
      </c>
      <c r="F522" s="751">
        <v>212849</v>
      </c>
      <c r="G522" s="751">
        <v>45956</v>
      </c>
      <c r="H522" s="751">
        <v>87249462</v>
      </c>
      <c r="I522" s="751">
        <v>12525302</v>
      </c>
      <c r="J522" s="751">
        <v>24475372</v>
      </c>
      <c r="K522" s="751">
        <v>50248788</v>
      </c>
      <c r="L522" s="751">
        <v>0</v>
      </c>
    </row>
    <row r="523" spans="2:12" ht="12.75">
      <c r="B523" s="772" t="s">
        <v>277</v>
      </c>
      <c r="C523" s="751">
        <f t="shared" si="25"/>
        <v>102956905</v>
      </c>
      <c r="D523" s="752">
        <v>484939</v>
      </c>
      <c r="E523" s="752">
        <v>160312</v>
      </c>
      <c r="F523" s="752">
        <v>263733</v>
      </c>
      <c r="G523" s="753">
        <v>60894</v>
      </c>
      <c r="H523" s="751">
        <v>102471966</v>
      </c>
      <c r="I523" s="752">
        <v>14376293</v>
      </c>
      <c r="J523" s="752">
        <v>29217947</v>
      </c>
      <c r="K523" s="752">
        <v>58877726</v>
      </c>
      <c r="L523" s="753">
        <v>0</v>
      </c>
    </row>
    <row r="524" spans="2:12" ht="12.75">
      <c r="B524" s="772" t="s">
        <v>278</v>
      </c>
      <c r="C524" s="751">
        <f t="shared" si="25"/>
        <v>89833124</v>
      </c>
      <c r="D524" s="751">
        <v>369992</v>
      </c>
      <c r="E524" s="754">
        <v>117042</v>
      </c>
      <c r="F524" s="754">
        <v>198243</v>
      </c>
      <c r="G524" s="754">
        <v>54707</v>
      </c>
      <c r="H524" s="751">
        <v>89463132</v>
      </c>
      <c r="I524" s="754">
        <v>12659311</v>
      </c>
      <c r="J524" s="754">
        <v>24713683</v>
      </c>
      <c r="K524" s="754">
        <v>52090138</v>
      </c>
      <c r="L524" s="754">
        <v>0</v>
      </c>
    </row>
    <row r="525" spans="2:12" ht="12.75">
      <c r="B525" s="772" t="s">
        <v>279</v>
      </c>
      <c r="C525" s="751">
        <f t="shared" si="25"/>
        <v>96131249</v>
      </c>
      <c r="D525" s="715">
        <v>388194</v>
      </c>
      <c r="E525" s="715">
        <v>117359</v>
      </c>
      <c r="F525" s="715">
        <v>226856</v>
      </c>
      <c r="G525" s="715">
        <v>43979</v>
      </c>
      <c r="H525" s="715">
        <v>95743055</v>
      </c>
      <c r="I525" s="715">
        <v>13695188</v>
      </c>
      <c r="J525" s="715">
        <v>24193988</v>
      </c>
      <c r="K525" s="715">
        <v>57853879</v>
      </c>
      <c r="L525" s="717">
        <v>0</v>
      </c>
    </row>
    <row r="526" spans="2:12" ht="12.75">
      <c r="B526" s="772" t="s">
        <v>280</v>
      </c>
      <c r="C526" s="751">
        <f t="shared" si="25"/>
        <v>106478761</v>
      </c>
      <c r="D526" s="751">
        <v>490758</v>
      </c>
      <c r="E526" s="754">
        <v>133555</v>
      </c>
      <c r="F526" s="754">
        <v>309712</v>
      </c>
      <c r="G526" s="754">
        <v>47491</v>
      </c>
      <c r="H526" s="751">
        <v>105988003</v>
      </c>
      <c r="I526" s="754">
        <v>16711067</v>
      </c>
      <c r="J526" s="754">
        <v>28416605</v>
      </c>
      <c r="K526" s="754">
        <v>60860331</v>
      </c>
      <c r="L526" s="754">
        <v>0</v>
      </c>
    </row>
    <row r="527" spans="2:12" ht="12.75">
      <c r="B527" s="772" t="s">
        <v>281</v>
      </c>
      <c r="C527" s="751">
        <f>SUM(D527+H527)</f>
        <v>97513011</v>
      </c>
      <c r="D527" s="752">
        <v>466110</v>
      </c>
      <c r="E527" s="752">
        <v>126040</v>
      </c>
      <c r="F527" s="752">
        <v>272293</v>
      </c>
      <c r="G527" s="753">
        <v>67777</v>
      </c>
      <c r="H527" s="751">
        <v>97046901</v>
      </c>
      <c r="I527" s="752">
        <v>15281444</v>
      </c>
      <c r="J527" s="752">
        <v>30459496</v>
      </c>
      <c r="K527" s="752">
        <v>51305961</v>
      </c>
      <c r="L527" s="753">
        <v>0</v>
      </c>
    </row>
    <row r="528" spans="2:12" ht="12.75">
      <c r="B528" s="772" t="s">
        <v>282</v>
      </c>
      <c r="C528" s="751">
        <v>99779863</v>
      </c>
      <c r="D528" s="752">
        <v>453846</v>
      </c>
      <c r="E528" s="752">
        <v>121139</v>
      </c>
      <c r="F528" s="752">
        <v>255727</v>
      </c>
      <c r="G528" s="753">
        <v>76980</v>
      </c>
      <c r="H528" s="751">
        <v>99326017</v>
      </c>
      <c r="I528" s="752">
        <v>13903750</v>
      </c>
      <c r="J528" s="752">
        <v>30830195</v>
      </c>
      <c r="K528" s="752">
        <v>54592072</v>
      </c>
      <c r="L528" s="753">
        <v>0</v>
      </c>
    </row>
    <row r="529" spans="2:12" ht="12.75">
      <c r="B529" s="772" t="s">
        <v>283</v>
      </c>
      <c r="C529" s="751">
        <v>91969686</v>
      </c>
      <c r="D529" s="751">
        <v>483179</v>
      </c>
      <c r="E529" s="754">
        <v>120441</v>
      </c>
      <c r="F529" s="754">
        <v>282316</v>
      </c>
      <c r="G529" s="754">
        <v>80422</v>
      </c>
      <c r="H529" s="751">
        <v>91486507</v>
      </c>
      <c r="I529" s="754">
        <v>13573553</v>
      </c>
      <c r="J529" s="754">
        <v>29620194</v>
      </c>
      <c r="K529" s="754">
        <v>48292760</v>
      </c>
      <c r="L529" s="754">
        <v>0</v>
      </c>
    </row>
    <row r="530" spans="2:12" ht="12.75">
      <c r="B530" s="772" t="s">
        <v>284</v>
      </c>
      <c r="C530" s="751">
        <f t="shared" si="25"/>
        <v>0</v>
      </c>
      <c r="D530" s="752"/>
      <c r="E530" s="752"/>
      <c r="F530" s="752"/>
      <c r="G530" s="752"/>
      <c r="H530" s="754"/>
      <c r="I530" s="752"/>
      <c r="J530" s="752"/>
      <c r="K530" s="752"/>
      <c r="L530" s="753"/>
    </row>
    <row r="531" spans="2:12" ht="12.75">
      <c r="B531" s="772" t="s">
        <v>285</v>
      </c>
      <c r="C531" s="751">
        <f t="shared" si="25"/>
        <v>0</v>
      </c>
      <c r="D531" s="752"/>
      <c r="E531" s="752"/>
      <c r="F531" s="752"/>
      <c r="G531" s="753"/>
      <c r="H531" s="762"/>
      <c r="I531" s="752"/>
      <c r="J531" s="752"/>
      <c r="K531" s="752"/>
      <c r="L531" s="753"/>
    </row>
    <row r="532" spans="2:12" ht="12.75">
      <c r="B532" s="772" t="s">
        <v>286</v>
      </c>
      <c r="C532" s="751">
        <f t="shared" si="25"/>
        <v>0</v>
      </c>
      <c r="D532" s="752"/>
      <c r="E532" s="752"/>
      <c r="F532" s="752"/>
      <c r="G532" s="753"/>
      <c r="H532" s="762"/>
      <c r="I532" s="752"/>
      <c r="J532" s="752"/>
      <c r="K532" s="752"/>
      <c r="L532" s="753"/>
    </row>
    <row r="533" spans="2:12" ht="12.75">
      <c r="B533" s="772"/>
      <c r="C533" s="763"/>
      <c r="D533" s="764"/>
      <c r="E533" s="765"/>
      <c r="F533" s="765"/>
      <c r="G533" s="765"/>
      <c r="H533" s="764"/>
      <c r="I533" s="765"/>
      <c r="J533" s="765"/>
      <c r="K533" s="765"/>
      <c r="L533" s="765"/>
    </row>
    <row r="534" spans="2:12" ht="12.75">
      <c r="B534" s="773">
        <v>2018</v>
      </c>
      <c r="C534" s="766">
        <f t="shared" ref="C534:K534" si="26">SUM(C521:C532)</f>
        <v>862345486</v>
      </c>
      <c r="D534" s="766">
        <f t="shared" si="26"/>
        <v>3951580</v>
      </c>
      <c r="E534" s="766">
        <f t="shared" si="26"/>
        <v>1158304</v>
      </c>
      <c r="F534" s="766">
        <f t="shared" si="26"/>
        <v>2237223</v>
      </c>
      <c r="G534" s="766">
        <f t="shared" si="26"/>
        <v>556053</v>
      </c>
      <c r="H534" s="766">
        <f t="shared" si="26"/>
        <v>858393906</v>
      </c>
      <c r="I534" s="766">
        <f t="shared" si="26"/>
        <v>125018073</v>
      </c>
      <c r="J534" s="766">
        <f t="shared" si="26"/>
        <v>249424246</v>
      </c>
      <c r="K534" s="766">
        <f t="shared" si="26"/>
        <v>483951587</v>
      </c>
      <c r="L534" s="766">
        <f>SUM(L521:L532)</f>
        <v>0</v>
      </c>
    </row>
    <row r="537" spans="2:12" ht="20.25" thickBot="1">
      <c r="B537" s="585"/>
      <c r="C537" s="585"/>
      <c r="D537" s="585"/>
      <c r="E537" s="585"/>
      <c r="F537" s="586" t="s">
        <v>301</v>
      </c>
      <c r="G537" s="585"/>
      <c r="H537" s="585"/>
      <c r="I537" s="585"/>
      <c r="J537" s="585"/>
      <c r="K537" s="585"/>
      <c r="L537" s="585"/>
    </row>
    <row r="538" spans="2:12" ht="15.75">
      <c r="B538" s="565" t="s">
        <v>275</v>
      </c>
      <c r="C538" s="590">
        <f>C521/C482</f>
        <v>587.41391028693306</v>
      </c>
      <c r="D538" s="590">
        <f t="shared" ref="D538:K538" si="27">D521/D482</f>
        <v>89.291012838801706</v>
      </c>
      <c r="E538" s="590">
        <f t="shared" si="27"/>
        <v>60.946969696969695</v>
      </c>
      <c r="F538" s="590">
        <f t="shared" si="27"/>
        <v>98.714612918002743</v>
      </c>
      <c r="G538" s="590">
        <f t="shared" si="27"/>
        <v>223.69827586206895</v>
      </c>
      <c r="H538" s="590">
        <f t="shared" si="27"/>
        <v>603.88441686207921</v>
      </c>
      <c r="I538" s="590">
        <f t="shared" si="27"/>
        <v>529.62923865741743</v>
      </c>
      <c r="J538" s="590">
        <f t="shared" si="27"/>
        <v>566.49977337343933</v>
      </c>
      <c r="K538" s="590">
        <f t="shared" si="27"/>
        <v>650.03759604471873</v>
      </c>
      <c r="L538" s="567"/>
    </row>
    <row r="539" spans="2:12" ht="15.75">
      <c r="B539" s="561" t="s">
        <v>276</v>
      </c>
      <c r="C539" s="591">
        <f t="shared" ref="C539:G539" si="28">C522/C483</f>
        <v>585.34317301269209</v>
      </c>
      <c r="D539" s="591">
        <f t="shared" si="28"/>
        <v>88.028765201122539</v>
      </c>
      <c r="E539" s="591">
        <f t="shared" si="28"/>
        <v>59.668188736681884</v>
      </c>
      <c r="F539" s="591">
        <f t="shared" si="28"/>
        <v>101.40495474035255</v>
      </c>
      <c r="G539" s="591">
        <f t="shared" si="28"/>
        <v>223.08737864077671</v>
      </c>
      <c r="H539" s="591">
        <f>H522/H483</f>
        <v>599.96604411926501</v>
      </c>
      <c r="I539" s="591">
        <f t="shared" ref="I539:K539" si="29">I522/I483</f>
        <v>525.10384438016183</v>
      </c>
      <c r="J539" s="591">
        <f t="shared" si="29"/>
        <v>560.26947464804857</v>
      </c>
      <c r="K539" s="591">
        <f t="shared" si="29"/>
        <v>645.15815422540641</v>
      </c>
      <c r="L539" s="569"/>
    </row>
    <row r="540" spans="2:12" ht="15.75">
      <c r="B540" s="561" t="s">
        <v>277</v>
      </c>
      <c r="C540" s="591">
        <f t="shared" ref="C540:K540" si="30">C523/C484</f>
        <v>583.78830233613064</v>
      </c>
      <c r="D540" s="591">
        <f t="shared" si="30"/>
        <v>86.318796724813097</v>
      </c>
      <c r="E540" s="591">
        <f t="shared" si="30"/>
        <v>60.199774690199021</v>
      </c>
      <c r="F540" s="591">
        <f t="shared" si="30"/>
        <v>97.896436525612472</v>
      </c>
      <c r="G540" s="591">
        <f t="shared" si="30"/>
        <v>233.31034482758622</v>
      </c>
      <c r="H540" s="591">
        <f t="shared" si="30"/>
        <v>600.15676283515484</v>
      </c>
      <c r="I540" s="591">
        <f t="shared" si="30"/>
        <v>529.04588945315379</v>
      </c>
      <c r="J540" s="591">
        <f t="shared" si="30"/>
        <v>560.38564222558932</v>
      </c>
      <c r="K540" s="591">
        <f t="shared" si="30"/>
        <v>643.97210950573674</v>
      </c>
      <c r="L540" s="569"/>
    </row>
    <row r="541" spans="2:12" ht="15.75">
      <c r="B541" s="561" t="s">
        <v>278</v>
      </c>
      <c r="C541" s="591">
        <f t="shared" ref="C541:K541" si="31">C524/C485</f>
        <v>590.00981235673896</v>
      </c>
      <c r="D541" s="591">
        <f t="shared" si="31"/>
        <v>79.67097329888027</v>
      </c>
      <c r="E541" s="591">
        <f t="shared" si="31"/>
        <v>48.205107084019772</v>
      </c>
      <c r="F541" s="591">
        <f t="shared" si="31"/>
        <v>98.726593625498012</v>
      </c>
      <c r="G541" s="591">
        <f t="shared" si="31"/>
        <v>263.01442307692309</v>
      </c>
      <c r="H541" s="591">
        <f t="shared" si="31"/>
        <v>606.0654007438369</v>
      </c>
      <c r="I541" s="591">
        <f t="shared" si="31"/>
        <v>532.79928451178455</v>
      </c>
      <c r="J541" s="591">
        <f t="shared" si="31"/>
        <v>560.5407924879222</v>
      </c>
      <c r="K541" s="591">
        <f t="shared" si="31"/>
        <v>653.05323203450178</v>
      </c>
      <c r="L541" s="569"/>
    </row>
    <row r="542" spans="2:12" ht="15.75">
      <c r="B542" s="561" t="s">
        <v>279</v>
      </c>
      <c r="C542" s="591">
        <f t="shared" ref="C542:K542" si="32">C525/C486</f>
        <v>589.91788631356735</v>
      </c>
      <c r="D542" s="591">
        <f t="shared" si="32"/>
        <v>87.509918845807036</v>
      </c>
      <c r="E542" s="591">
        <f t="shared" si="32"/>
        <v>62.458222458754655</v>
      </c>
      <c r="F542" s="591">
        <f t="shared" si="32"/>
        <v>96.493407060825177</v>
      </c>
      <c r="G542" s="591">
        <f t="shared" si="32"/>
        <v>213.49029126213591</v>
      </c>
      <c r="H542" s="591">
        <f t="shared" si="32"/>
        <v>603.97710713407059</v>
      </c>
      <c r="I542" s="591">
        <f t="shared" si="32"/>
        <v>533.61340346775762</v>
      </c>
      <c r="J542" s="591">
        <f t="shared" si="32"/>
        <v>560.72096041531472</v>
      </c>
      <c r="K542" s="591">
        <f t="shared" si="32"/>
        <v>644.91326303116784</v>
      </c>
      <c r="L542" s="569"/>
    </row>
    <row r="543" spans="2:12" ht="15.75">
      <c r="B543" s="561" t="s">
        <v>280</v>
      </c>
      <c r="C543" s="591">
        <f t="shared" ref="C543:K543" si="33">C526/C487</f>
        <v>585.97217040057672</v>
      </c>
      <c r="D543" s="591">
        <f t="shared" si="33"/>
        <v>90.229453943739657</v>
      </c>
      <c r="E543" s="591">
        <f t="shared" si="33"/>
        <v>62.731329262564586</v>
      </c>
      <c r="F543" s="591">
        <f t="shared" si="33"/>
        <v>100.29533678756476</v>
      </c>
      <c r="G543" s="591">
        <f t="shared" si="33"/>
        <v>213.92342342342343</v>
      </c>
      <c r="H543" s="591">
        <f t="shared" si="33"/>
        <v>601.26849677207076</v>
      </c>
      <c r="I543" s="591">
        <f t="shared" si="33"/>
        <v>533.96814289366057</v>
      </c>
      <c r="J543" s="591">
        <f t="shared" si="33"/>
        <v>553.90832716073453</v>
      </c>
      <c r="K543" s="591">
        <f t="shared" si="33"/>
        <v>649.6896857252658</v>
      </c>
      <c r="L543" s="569"/>
    </row>
    <row r="544" spans="2:12" ht="15.75">
      <c r="B544" s="561" t="s">
        <v>281</v>
      </c>
      <c r="C544" s="591">
        <f t="shared" ref="C544:K544" si="34">C527/C488</f>
        <v>580.9879111058151</v>
      </c>
      <c r="D544" s="591">
        <f t="shared" si="34"/>
        <v>93.184726109556181</v>
      </c>
      <c r="E544" s="591">
        <f t="shared" si="34"/>
        <v>61.184466019417478</v>
      </c>
      <c r="F544" s="591">
        <f t="shared" si="34"/>
        <v>103.45478723404256</v>
      </c>
      <c r="G544" s="591">
        <f t="shared" si="34"/>
        <v>218.63548387096773</v>
      </c>
      <c r="H544" s="591">
        <f t="shared" si="34"/>
        <v>595.97207654233046</v>
      </c>
      <c r="I544" s="591">
        <f t="shared" si="34"/>
        <v>530.97442668519807</v>
      </c>
      <c r="J544" s="591">
        <f t="shared" si="34"/>
        <v>555.68825482540956</v>
      </c>
      <c r="K544" s="591">
        <f t="shared" si="34"/>
        <v>647.4428474080056</v>
      </c>
      <c r="L544" s="569"/>
    </row>
    <row r="545" spans="2:12" ht="15.75">
      <c r="B545" s="561" t="s">
        <v>282</v>
      </c>
      <c r="C545" s="591">
        <f t="shared" ref="C545:K545" si="35">C528/C489</f>
        <v>579.34751027707455</v>
      </c>
      <c r="D545" s="591">
        <f t="shared" si="35"/>
        <v>94.061347150259067</v>
      </c>
      <c r="E545" s="591">
        <f t="shared" si="35"/>
        <v>63.523335081279498</v>
      </c>
      <c r="F545" s="591">
        <f t="shared" si="35"/>
        <v>98.774430281962154</v>
      </c>
      <c r="G545" s="591">
        <f t="shared" si="35"/>
        <v>233.98176291793314</v>
      </c>
      <c r="H545" s="591">
        <f t="shared" si="35"/>
        <v>593.33474907857089</v>
      </c>
      <c r="I545" s="591">
        <f t="shared" si="35"/>
        <v>526.01959745762713</v>
      </c>
      <c r="J545" s="591">
        <f t="shared" si="35"/>
        <v>543.69447138700286</v>
      </c>
      <c r="K545" s="591">
        <f t="shared" si="35"/>
        <v>647.85408112405958</v>
      </c>
      <c r="L545" s="569"/>
    </row>
    <row r="546" spans="2:12" ht="15.75">
      <c r="B546" s="561" t="s">
        <v>283</v>
      </c>
      <c r="C546" s="591">
        <f t="shared" ref="C546:K546" si="36">C529/C490</f>
        <v>574.44791725223456</v>
      </c>
      <c r="D546" s="591">
        <f t="shared" si="36"/>
        <v>92.403710078408878</v>
      </c>
      <c r="E546" s="591">
        <f t="shared" si="36"/>
        <v>62.211260330578511</v>
      </c>
      <c r="F546" s="591">
        <f t="shared" si="36"/>
        <v>96.353583617747447</v>
      </c>
      <c r="G546" s="591">
        <f t="shared" si="36"/>
        <v>221.54820936639118</v>
      </c>
      <c r="H546" s="591">
        <f t="shared" si="36"/>
        <v>590.72335218761305</v>
      </c>
      <c r="I546" s="591">
        <f t="shared" si="36"/>
        <v>524.98754592922069</v>
      </c>
      <c r="J546" s="591">
        <f t="shared" si="36"/>
        <v>549.20353030612057</v>
      </c>
      <c r="K546" s="591">
        <f t="shared" si="36"/>
        <v>643.18310159288262</v>
      </c>
      <c r="L546" s="569"/>
    </row>
    <row r="547" spans="2:12" ht="15.75">
      <c r="B547" s="561" t="s">
        <v>284</v>
      </c>
      <c r="C547" s="591" t="e">
        <f t="shared" ref="C547:K547" si="37">C530/C491</f>
        <v>#DIV/0!</v>
      </c>
      <c r="D547" s="591" t="e">
        <f t="shared" si="37"/>
        <v>#DIV/0!</v>
      </c>
      <c r="E547" s="591" t="e">
        <f t="shared" si="37"/>
        <v>#DIV/0!</v>
      </c>
      <c r="F547" s="591" t="e">
        <f t="shared" si="37"/>
        <v>#DIV/0!</v>
      </c>
      <c r="G547" s="591" t="e">
        <f t="shared" si="37"/>
        <v>#DIV/0!</v>
      </c>
      <c r="H547" s="591" t="e">
        <f t="shared" si="37"/>
        <v>#DIV/0!</v>
      </c>
      <c r="I547" s="591" t="e">
        <f t="shared" si="37"/>
        <v>#DIV/0!</v>
      </c>
      <c r="J547" s="591" t="e">
        <f t="shared" si="37"/>
        <v>#DIV/0!</v>
      </c>
      <c r="K547" s="591" t="e">
        <f t="shared" si="37"/>
        <v>#DIV/0!</v>
      </c>
      <c r="L547" s="569"/>
    </row>
    <row r="548" spans="2:12" ht="15.75">
      <c r="B548" s="561" t="s">
        <v>285</v>
      </c>
      <c r="C548" s="591" t="e">
        <f t="shared" ref="C548:K548" si="38">C531/C492</f>
        <v>#DIV/0!</v>
      </c>
      <c r="D548" s="591" t="e">
        <f t="shared" si="38"/>
        <v>#DIV/0!</v>
      </c>
      <c r="E548" s="591" t="e">
        <f t="shared" si="38"/>
        <v>#DIV/0!</v>
      </c>
      <c r="F548" s="591" t="e">
        <f t="shared" si="38"/>
        <v>#DIV/0!</v>
      </c>
      <c r="G548" s="591" t="e">
        <f t="shared" si="38"/>
        <v>#DIV/0!</v>
      </c>
      <c r="H548" s="591" t="e">
        <f t="shared" si="38"/>
        <v>#DIV/0!</v>
      </c>
      <c r="I548" s="591" t="e">
        <f t="shared" si="38"/>
        <v>#DIV/0!</v>
      </c>
      <c r="J548" s="591" t="e">
        <f t="shared" si="38"/>
        <v>#DIV/0!</v>
      </c>
      <c r="K548" s="591" t="e">
        <f t="shared" si="38"/>
        <v>#DIV/0!</v>
      </c>
      <c r="L548" s="569"/>
    </row>
    <row r="549" spans="2:12" ht="16.5" thickBot="1">
      <c r="B549" s="570" t="s">
        <v>286</v>
      </c>
      <c r="C549" s="592" t="e">
        <f t="shared" ref="C549" si="39">C532/C493</f>
        <v>#DIV/0!</v>
      </c>
      <c r="D549" s="592" t="e">
        <f>D532/D493</f>
        <v>#DIV/0!</v>
      </c>
      <c r="E549" s="592" t="e">
        <f t="shared" ref="E549:K549" si="40">E532/E493</f>
        <v>#DIV/0!</v>
      </c>
      <c r="F549" s="592" t="e">
        <f t="shared" si="40"/>
        <v>#DIV/0!</v>
      </c>
      <c r="G549" s="592" t="e">
        <f t="shared" si="40"/>
        <v>#DIV/0!</v>
      </c>
      <c r="H549" s="592" t="e">
        <f t="shared" si="40"/>
        <v>#DIV/0!</v>
      </c>
      <c r="I549" s="592" t="e">
        <f t="shared" si="40"/>
        <v>#DIV/0!</v>
      </c>
      <c r="J549" s="592" t="e">
        <f t="shared" si="40"/>
        <v>#DIV/0!</v>
      </c>
      <c r="K549" s="592" t="e">
        <f t="shared" si="40"/>
        <v>#DIV/0!</v>
      </c>
      <c r="L549" s="572"/>
    </row>
  </sheetData>
  <mergeCells count="149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05"/>
  <sheetViews>
    <sheetView topLeftCell="A317" zoomScale="75" workbookViewId="0">
      <selection activeCell="AE281" sqref="AE281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292" t="s">
        <v>359</v>
      </c>
      <c r="B2" s="1292"/>
      <c r="C2" s="1292"/>
      <c r="D2" s="1292"/>
      <c r="E2" s="1292"/>
      <c r="F2" s="1292"/>
      <c r="G2" s="1292"/>
      <c r="H2" s="1292"/>
      <c r="I2" s="1292"/>
      <c r="J2" s="1292"/>
      <c r="K2" s="1292"/>
      <c r="L2" s="1292"/>
      <c r="M2" s="1292"/>
    </row>
    <row r="3" spans="1:29" ht="12.75" hidden="1" customHeight="1">
      <c r="A3" s="1292"/>
      <c r="B3" s="1292"/>
      <c r="C3" s="1292"/>
      <c r="D3" s="1292"/>
      <c r="E3" s="1292"/>
      <c r="F3" s="1292"/>
      <c r="G3" s="1292"/>
      <c r="H3" s="1292"/>
      <c r="I3" s="1292"/>
      <c r="J3" s="1292"/>
      <c r="K3" s="1292"/>
      <c r="L3" s="1292"/>
      <c r="M3" s="1292"/>
    </row>
    <row r="4" spans="1:29" ht="12.75" hidden="1" customHeight="1">
      <c r="A4" s="1292"/>
      <c r="B4" s="1292"/>
      <c r="C4" s="1292"/>
      <c r="D4" s="1292"/>
      <c r="E4" s="1292"/>
      <c r="F4" s="1292"/>
      <c r="G4" s="1292"/>
      <c r="H4" s="1292"/>
      <c r="I4" s="1292"/>
      <c r="J4" s="1292"/>
      <c r="K4" s="1292"/>
      <c r="L4" s="1292"/>
      <c r="M4" s="1292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291" t="s">
        <v>220</v>
      </c>
      <c r="R7" s="1291"/>
      <c r="S7" s="1291"/>
      <c r="T7" s="165"/>
      <c r="U7" s="162">
        <v>2003</v>
      </c>
      <c r="V7" s="1291" t="s">
        <v>221</v>
      </c>
      <c r="W7" s="1293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291" t="s">
        <v>220</v>
      </c>
      <c r="Q16" s="1291"/>
      <c r="R16" s="1291"/>
      <c r="S16" s="1291"/>
      <c r="T16" s="163"/>
      <c r="U16" s="162">
        <v>2004</v>
      </c>
      <c r="V16" s="1291" t="s">
        <v>221</v>
      </c>
      <c r="W16" s="1291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291" t="s">
        <v>220</v>
      </c>
      <c r="Q25" s="1291"/>
      <c r="R25" s="1291"/>
      <c r="S25" s="1291"/>
      <c r="T25" s="163"/>
      <c r="U25" s="162">
        <v>2005</v>
      </c>
      <c r="V25" s="1291" t="s">
        <v>221</v>
      </c>
      <c r="W25" s="1291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291" t="s">
        <v>220</v>
      </c>
      <c r="Q34" s="1291"/>
      <c r="R34" s="1291"/>
      <c r="S34" s="1291"/>
      <c r="T34" s="163"/>
      <c r="U34" s="162">
        <v>2006</v>
      </c>
      <c r="V34" s="1291" t="s">
        <v>221</v>
      </c>
      <c r="W34" s="1291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291" t="s">
        <v>220</v>
      </c>
      <c r="Q43" s="1291"/>
      <c r="R43" s="1291"/>
      <c r="S43" s="1291"/>
      <c r="T43" s="163"/>
      <c r="U43" s="162">
        <v>2007</v>
      </c>
      <c r="V43" s="1291" t="s">
        <v>221</v>
      </c>
      <c r="W43" s="1291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291" t="s">
        <v>220</v>
      </c>
      <c r="Q52" s="1291"/>
      <c r="R52" s="1291"/>
      <c r="S52" s="1291"/>
      <c r="T52" s="163"/>
      <c r="U52" s="162">
        <v>2008</v>
      </c>
      <c r="V52" s="1291" t="s">
        <v>221</v>
      </c>
      <c r="W52" s="1291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291" t="s">
        <v>220</v>
      </c>
      <c r="Q61" s="1291"/>
      <c r="R61" s="1291"/>
      <c r="S61" s="1291"/>
      <c r="T61" s="163"/>
      <c r="U61" s="162">
        <v>2009</v>
      </c>
      <c r="V61" s="1291" t="s">
        <v>221</v>
      </c>
      <c r="W61" s="1291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291" t="s">
        <v>220</v>
      </c>
      <c r="Q70" s="1291"/>
      <c r="R70" s="1291"/>
      <c r="S70" s="1291"/>
      <c r="T70" s="163"/>
      <c r="U70" s="162">
        <v>2010</v>
      </c>
      <c r="V70" s="1291" t="s">
        <v>221</v>
      </c>
      <c r="W70" s="1291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71" t="s">
        <v>242</v>
      </c>
      <c r="P72" s="172">
        <v>9354.92</v>
      </c>
      <c r="Q72" s="172">
        <v>8708.4599999999991</v>
      </c>
      <c r="R72" s="172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16" t="s">
        <v>243</v>
      </c>
      <c r="P73" s="217">
        <v>10480.446</v>
      </c>
      <c r="Q73" s="217">
        <v>9332.8070000000007</v>
      </c>
      <c r="R73" s="217">
        <v>9293.8410000000003</v>
      </c>
      <c r="S73" s="218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176" t="s">
        <v>244</v>
      </c>
      <c r="P74" s="177">
        <v>10659.19</v>
      </c>
      <c r="Q74" s="177">
        <v>9437.0759999999991</v>
      </c>
      <c r="R74" s="177">
        <v>9449.7870000000003</v>
      </c>
      <c r="S74" s="178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176" t="s">
        <v>245</v>
      </c>
      <c r="P75" s="177">
        <v>9550.9989999999998</v>
      </c>
      <c r="Q75" s="177">
        <v>8410.6730000000007</v>
      </c>
      <c r="R75" s="177">
        <v>8318.6119999999992</v>
      </c>
      <c r="S75" s="178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176" t="s">
        <v>98</v>
      </c>
      <c r="P76" s="177">
        <v>7861.1409999999996</v>
      </c>
      <c r="Q76" s="177">
        <v>7789.0619999999999</v>
      </c>
      <c r="R76" s="177">
        <v>7683.9449999999997</v>
      </c>
      <c r="S76" s="178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171" t="s">
        <v>246</v>
      </c>
      <c r="P77" s="172">
        <v>9121.7870000000003</v>
      </c>
      <c r="Q77" s="172">
        <v>8450.5249999999996</v>
      </c>
      <c r="R77" s="172">
        <v>8451.7019999999993</v>
      </c>
      <c r="S77" s="174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291" t="s">
        <v>220</v>
      </c>
      <c r="Q79" s="1291"/>
      <c r="R79" s="1291"/>
      <c r="S79" s="1291"/>
      <c r="T79" s="163"/>
      <c r="U79" s="162">
        <v>2011</v>
      </c>
      <c r="V79" s="1291" t="s">
        <v>221</v>
      </c>
      <c r="W79" s="1291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1" t="s">
        <v>242</v>
      </c>
      <c r="P81" s="172">
        <v>10499.366</v>
      </c>
      <c r="Q81" s="172">
        <v>10936.13</v>
      </c>
      <c r="R81" s="173">
        <v>11532.64</v>
      </c>
      <c r="S81" s="183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16" t="s">
        <v>243</v>
      </c>
      <c r="P82" s="217">
        <v>11725.120999999999</v>
      </c>
      <c r="Q82" s="217">
        <v>11968.618</v>
      </c>
      <c r="R82" s="233">
        <v>12742.805</v>
      </c>
      <c r="S82" s="218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4"/>
      <c r="AE82" s="234"/>
      <c r="AF82" s="234"/>
      <c r="AI82" s="234"/>
      <c r="AJ82" s="234"/>
      <c r="AK82" s="234"/>
      <c r="AL82" s="234"/>
      <c r="AM82" s="234"/>
      <c r="AN82" s="235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176" t="s">
        <v>244</v>
      </c>
      <c r="P83" s="177">
        <v>11816.867</v>
      </c>
      <c r="Q83" s="177">
        <v>11971.101000000001</v>
      </c>
      <c r="R83" s="191">
        <v>12980.359</v>
      </c>
      <c r="S83" s="178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6"/>
      <c r="AE83" s="236"/>
      <c r="AF83" s="236"/>
      <c r="AI83" s="236"/>
      <c r="AJ83" s="236"/>
      <c r="AK83" s="236"/>
      <c r="AL83" s="236"/>
      <c r="AM83" s="236"/>
      <c r="AN83" s="237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176" t="s">
        <v>245</v>
      </c>
      <c r="P84" s="177">
        <v>8385.3490000000002</v>
      </c>
      <c r="Q84" s="177">
        <v>9498.5409999999993</v>
      </c>
      <c r="R84" s="191">
        <v>10182.108</v>
      </c>
      <c r="S84" s="178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176" t="s">
        <v>98</v>
      </c>
      <c r="P85" s="177">
        <v>8630.8140000000003</v>
      </c>
      <c r="Q85" s="177">
        <v>9528.8790000000008</v>
      </c>
      <c r="R85" s="177">
        <v>10044.304</v>
      </c>
      <c r="S85" s="178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171" t="s">
        <v>246</v>
      </c>
      <c r="P86" s="172">
        <v>9647.5759999999991</v>
      </c>
      <c r="Q86" s="172">
        <v>10174.273999999999</v>
      </c>
      <c r="R86" s="238">
        <v>10942.609</v>
      </c>
      <c r="S86" s="174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9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291" t="s">
        <v>220</v>
      </c>
      <c r="Q88" s="1291"/>
      <c r="R88" s="1291"/>
      <c r="S88" s="1291"/>
      <c r="T88" s="163"/>
      <c r="U88" s="162">
        <v>2012</v>
      </c>
      <c r="V88" s="1291" t="s">
        <v>221</v>
      </c>
      <c r="W88" s="1291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4"/>
      <c r="AE89" s="234"/>
      <c r="AF89" s="234"/>
      <c r="AI89" s="234"/>
      <c r="AJ89" s="234"/>
      <c r="AK89" s="234"/>
      <c r="AL89" s="234"/>
      <c r="AM89" s="234"/>
      <c r="AN89" s="235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40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1" t="s">
        <v>242</v>
      </c>
      <c r="P90" s="172">
        <v>13051.11</v>
      </c>
      <c r="Q90" s="172">
        <v>12617.89</v>
      </c>
      <c r="R90" s="173">
        <v>12990.66</v>
      </c>
      <c r="S90" s="183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6"/>
      <c r="AE90" s="236"/>
      <c r="AF90" s="236"/>
      <c r="AI90" s="236"/>
      <c r="AJ90" s="236"/>
      <c r="AK90" s="236"/>
      <c r="AL90" s="236"/>
      <c r="AM90" s="236"/>
      <c r="AN90" s="241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2">
        <v>13576.434999999999</v>
      </c>
      <c r="F91" s="243">
        <v>13070.411</v>
      </c>
      <c r="G91" s="244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16" t="s">
        <v>243</v>
      </c>
      <c r="P91" s="187">
        <v>14083.177</v>
      </c>
      <c r="Q91" s="245">
        <v>13290.346</v>
      </c>
      <c r="R91" s="191">
        <v>13895.43</v>
      </c>
      <c r="S91" s="218">
        <v>13790.508</v>
      </c>
      <c r="T91" s="163"/>
      <c r="U91" s="216" t="s">
        <v>243</v>
      </c>
      <c r="V91" s="245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6">
        <v>13025.995999999999</v>
      </c>
      <c r="G92" s="247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176" t="s">
        <v>244</v>
      </c>
      <c r="P92" s="187">
        <v>14128.061</v>
      </c>
      <c r="Q92" s="187">
        <v>13257.698</v>
      </c>
      <c r="R92" s="191">
        <v>13855.38</v>
      </c>
      <c r="S92" s="178">
        <v>13840.532999999999</v>
      </c>
      <c r="T92" s="163"/>
      <c r="U92" s="176" t="s">
        <v>244</v>
      </c>
      <c r="V92" s="245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6"/>
      <c r="G93" s="247"/>
      <c r="H93" s="220"/>
      <c r="I93" s="220"/>
      <c r="J93" s="220"/>
      <c r="K93" s="220">
        <v>12452.91</v>
      </c>
      <c r="L93" s="220"/>
      <c r="M93" s="189"/>
      <c r="N93" s="197"/>
      <c r="O93" s="176" t="s">
        <v>245</v>
      </c>
      <c r="P93" s="187">
        <v>12207.474</v>
      </c>
      <c r="Q93" s="245">
        <v>10518.26</v>
      </c>
      <c r="R93" s="191"/>
      <c r="S93" s="178">
        <v>12452.91</v>
      </c>
      <c r="T93" s="163"/>
      <c r="U93" s="176" t="s">
        <v>245</v>
      </c>
      <c r="V93" s="245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6">
        <v>11384.397999999999</v>
      </c>
      <c r="G94" s="247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176" t="s">
        <v>98</v>
      </c>
      <c r="P94" s="187">
        <v>11416.651</v>
      </c>
      <c r="Q94" s="191">
        <v>11477.989</v>
      </c>
      <c r="R94" s="177">
        <v>11739.33</v>
      </c>
      <c r="S94" s="178">
        <v>11364.995000000001</v>
      </c>
      <c r="T94" s="163"/>
      <c r="U94" s="176" t="s">
        <v>98</v>
      </c>
      <c r="V94" s="245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8">
        <v>12429.495000000001</v>
      </c>
      <c r="G95" s="249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171" t="s">
        <v>246</v>
      </c>
      <c r="P95" s="172">
        <v>12433.442999999999</v>
      </c>
      <c r="Q95" s="238">
        <v>12432.771000000001</v>
      </c>
      <c r="R95" s="238">
        <v>12755.67</v>
      </c>
      <c r="S95" s="174">
        <v>12725.050999999999</v>
      </c>
      <c r="T95" s="163"/>
      <c r="U95" s="171" t="s">
        <v>246</v>
      </c>
      <c r="V95" s="238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291" t="s">
        <v>220</v>
      </c>
      <c r="Q97" s="1291"/>
      <c r="R97" s="1291"/>
      <c r="S97" s="1291"/>
      <c r="T97" s="163"/>
      <c r="U97" s="162">
        <v>2013</v>
      </c>
      <c r="V97" s="1291" t="s">
        <v>221</v>
      </c>
      <c r="W97" s="1291"/>
      <c r="X97" s="163"/>
      <c r="Y97" s="250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40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1" t="s">
        <v>242</v>
      </c>
      <c r="P99" s="172">
        <v>12839.25</v>
      </c>
      <c r="Q99" s="172">
        <v>12237</v>
      </c>
      <c r="R99" s="173">
        <v>11932.69</v>
      </c>
      <c r="S99" s="183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3">
        <v>12586.316000000001</v>
      </c>
      <c r="G100" s="244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16" t="s">
        <v>243</v>
      </c>
      <c r="P100" s="187">
        <v>13604.328</v>
      </c>
      <c r="Q100" s="245">
        <v>12724.991</v>
      </c>
      <c r="R100" s="191">
        <v>12513.348</v>
      </c>
      <c r="S100" s="218">
        <v>12723.075000000001</v>
      </c>
      <c r="T100" s="163"/>
      <c r="U100" s="216" t="s">
        <v>243</v>
      </c>
      <c r="V100" s="245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6">
        <v>12454.939</v>
      </c>
      <c r="G101" s="247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176" t="s">
        <v>244</v>
      </c>
      <c r="P101" s="187">
        <v>13549.269</v>
      </c>
      <c r="Q101" s="187">
        <v>12589.606</v>
      </c>
      <c r="R101" s="191">
        <v>12416.516</v>
      </c>
      <c r="S101" s="178">
        <v>12682.834000000001</v>
      </c>
      <c r="T101" s="163"/>
      <c r="U101" s="176" t="s">
        <v>244</v>
      </c>
      <c r="V101" s="245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6"/>
      <c r="G102" s="247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176" t="s">
        <v>245</v>
      </c>
      <c r="P102" s="187">
        <v>12197.204</v>
      </c>
      <c r="Q102" s="245">
        <v>11574.862999999999</v>
      </c>
      <c r="R102" s="191">
        <v>13468.82</v>
      </c>
      <c r="S102" s="178">
        <v>10377.209999999999</v>
      </c>
      <c r="T102" s="163"/>
      <c r="U102" s="176" t="s">
        <v>245</v>
      </c>
      <c r="V102" s="245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6">
        <v>11010.294</v>
      </c>
      <c r="G103" s="247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176" t="s">
        <v>98</v>
      </c>
      <c r="P103" s="187">
        <v>11423.664000000001</v>
      </c>
      <c r="Q103" s="191">
        <v>11141.698</v>
      </c>
      <c r="R103" s="177">
        <v>10745.8</v>
      </c>
      <c r="S103" s="178">
        <v>10056.209999999999</v>
      </c>
      <c r="T103" s="163"/>
      <c r="U103" s="176" t="s">
        <v>98</v>
      </c>
      <c r="V103" s="245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8">
        <v>12363.352000000001</v>
      </c>
      <c r="G104" s="249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171" t="s">
        <v>246</v>
      </c>
      <c r="P104" s="172">
        <v>12863.279</v>
      </c>
      <c r="Q104" s="238">
        <v>12485.816999999999</v>
      </c>
      <c r="R104" s="238">
        <v>12309.191000000001</v>
      </c>
      <c r="S104" s="174">
        <v>12379.001</v>
      </c>
      <c r="T104" s="163"/>
      <c r="U104" s="171" t="s">
        <v>246</v>
      </c>
      <c r="V104" s="238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1"/>
      <c r="B105" s="201"/>
      <c r="C105" s="201"/>
      <c r="D105" s="201"/>
      <c r="E105" s="201"/>
      <c r="F105" s="251"/>
      <c r="G105" s="251"/>
      <c r="H105" s="201"/>
      <c r="I105" s="201"/>
      <c r="J105" s="201"/>
      <c r="K105" s="201"/>
      <c r="L105" s="201"/>
      <c r="M105" s="201"/>
      <c r="N105" s="252"/>
      <c r="O105" s="251"/>
      <c r="P105" s="201"/>
      <c r="Q105" s="251"/>
      <c r="R105" s="251"/>
      <c r="S105" s="201"/>
      <c r="T105" s="253"/>
      <c r="U105" s="251"/>
      <c r="V105" s="251"/>
      <c r="W105" s="201"/>
      <c r="X105" s="253"/>
      <c r="Y105" s="251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291" t="s">
        <v>220</v>
      </c>
      <c r="Q106" s="1291"/>
      <c r="R106" s="1291"/>
      <c r="S106" s="1291"/>
      <c r="T106" s="163"/>
      <c r="U106" s="162">
        <v>2014</v>
      </c>
      <c r="V106" s="1291" t="s">
        <v>221</v>
      </c>
      <c r="W106" s="1291"/>
      <c r="X106" s="163"/>
      <c r="Y106" s="250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4">
        <v>12001.06</v>
      </c>
      <c r="C108" s="255">
        <v>11985.87</v>
      </c>
      <c r="D108" s="256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4">
        <v>12188.9</v>
      </c>
      <c r="N108" s="197"/>
      <c r="O108" s="216" t="s">
        <v>242</v>
      </c>
      <c r="P108" s="257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8">
        <v>11877.05</v>
      </c>
      <c r="W108" s="259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60" t="s">
        <v>248</v>
      </c>
      <c r="C109" s="260" t="s">
        <v>248</v>
      </c>
      <c r="D109" s="260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1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2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3">
        <v>12016.449000000001</v>
      </c>
      <c r="W109" s="188">
        <v>12162.674000000001</v>
      </c>
      <c r="X109" s="163"/>
      <c r="Y109" s="216" t="s">
        <v>247</v>
      </c>
      <c r="Z109" s="264">
        <v>12134.194</v>
      </c>
      <c r="AA109" s="265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6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7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6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7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6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7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6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7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8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9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70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291" t="s">
        <v>220</v>
      </c>
      <c r="Q116" s="1291"/>
      <c r="R116" s="1291"/>
      <c r="S116" s="1291"/>
      <c r="T116" s="163"/>
      <c r="U116" s="162">
        <v>2015</v>
      </c>
      <c r="V116" s="1291" t="s">
        <v>221</v>
      </c>
      <c r="W116" s="1291"/>
      <c r="X116" s="163"/>
      <c r="Y116" s="250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4">
        <v>11766.8</v>
      </c>
      <c r="C118" s="255">
        <v>12334.41</v>
      </c>
      <c r="D118" s="256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4">
        <v>12107.7</v>
      </c>
      <c r="N118" s="197"/>
      <c r="O118" s="216" t="s">
        <v>242</v>
      </c>
      <c r="P118" s="257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8">
        <v>12208.73</v>
      </c>
      <c r="W118" s="259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60">
        <v>13387.155000000001</v>
      </c>
      <c r="D119" s="271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1">
        <v>12437.27</v>
      </c>
      <c r="K119" s="213">
        <v>12665.86</v>
      </c>
      <c r="L119" s="213">
        <v>12723.01</v>
      </c>
      <c r="M119" s="272">
        <v>12728.54</v>
      </c>
      <c r="N119" s="197"/>
      <c r="O119" s="216" t="s">
        <v>247</v>
      </c>
      <c r="P119" s="262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3">
        <v>12770.56</v>
      </c>
      <c r="W119" s="188">
        <v>12552.2</v>
      </c>
      <c r="X119" s="163"/>
      <c r="Y119" s="176" t="s">
        <v>247</v>
      </c>
      <c r="Z119" s="264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3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6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7">
        <v>13066.19</v>
      </c>
      <c r="AB120" s="166"/>
      <c r="AC120" s="166"/>
      <c r="AD120" s="241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3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6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7">
        <v>12969.38</v>
      </c>
      <c r="AB121" s="166"/>
      <c r="AC121" s="166"/>
      <c r="AD121" s="241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3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6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7">
        <v>11462.51</v>
      </c>
      <c r="AB122" s="166"/>
      <c r="AC122" s="166"/>
      <c r="AD122" s="241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3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6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7">
        <v>10120.16</v>
      </c>
      <c r="AB123" s="166"/>
      <c r="AC123" s="166"/>
      <c r="AD123" s="241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4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8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9">
        <v>12362.12</v>
      </c>
      <c r="AB124" s="166"/>
      <c r="AC124" s="166"/>
      <c r="AD124" s="241"/>
      <c r="AE124" s="184"/>
      <c r="AF124" s="184"/>
      <c r="AI124" s="184"/>
      <c r="AJ124" s="184"/>
      <c r="AK124" s="184"/>
    </row>
    <row r="125" spans="1:37" ht="13.5" customHeight="1">
      <c r="A125" s="251"/>
      <c r="B125" s="201"/>
      <c r="C125" s="237"/>
      <c r="D125" s="201"/>
      <c r="E125" s="201"/>
      <c r="F125" s="251"/>
      <c r="G125" s="201"/>
      <c r="H125" s="201"/>
      <c r="I125" s="201"/>
      <c r="J125" s="201"/>
      <c r="K125" s="201"/>
      <c r="L125" s="201"/>
      <c r="M125" s="201"/>
      <c r="N125" s="252"/>
      <c r="O125" s="251"/>
      <c r="P125" s="201"/>
      <c r="Q125" s="201"/>
      <c r="R125" s="201"/>
      <c r="S125" s="201"/>
      <c r="T125" s="253"/>
      <c r="U125" s="251"/>
      <c r="V125" s="251"/>
      <c r="W125" s="201"/>
      <c r="X125" s="253"/>
      <c r="Y125" s="251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291" t="s">
        <v>220</v>
      </c>
      <c r="Q126" s="1291"/>
      <c r="R126" s="1291"/>
      <c r="S126" s="1291"/>
      <c r="T126" s="163"/>
      <c r="U126" s="162">
        <v>2016</v>
      </c>
      <c r="V126" s="1291" t="s">
        <v>221</v>
      </c>
      <c r="W126" s="1291"/>
      <c r="X126" s="163"/>
      <c r="Y126" s="250">
        <v>2016</v>
      </c>
      <c r="Z126" s="163"/>
      <c r="AB126" s="166"/>
      <c r="AC126" s="166"/>
      <c r="AD126" s="241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5" t="s">
        <v>242</v>
      </c>
      <c r="B128" s="209">
        <v>12263.41</v>
      </c>
      <c r="C128" s="276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40">
        <v>12152.78</v>
      </c>
      <c r="Q128" s="277">
        <v>12225.97</v>
      </c>
      <c r="R128" s="277">
        <v>12082.059769684131</v>
      </c>
      <c r="S128" s="259">
        <v>12366.839518176304</v>
      </c>
      <c r="T128" s="163"/>
      <c r="U128" s="182" t="s">
        <v>242</v>
      </c>
      <c r="V128" s="258">
        <v>12190.71</v>
      </c>
      <c r="W128" s="259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8" t="s">
        <v>247</v>
      </c>
      <c r="B129" s="232">
        <v>12907.304</v>
      </c>
      <c r="C129" s="279">
        <v>12443.93</v>
      </c>
      <c r="D129" s="280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1">
        <v>13693.843000000001</v>
      </c>
      <c r="K129" s="232">
        <v>12785.128000000001</v>
      </c>
      <c r="L129" s="232">
        <v>13811.561</v>
      </c>
      <c r="M129" s="282">
        <v>13384.836186060427</v>
      </c>
      <c r="N129" s="197"/>
      <c r="O129" s="176" t="s">
        <v>247</v>
      </c>
      <c r="P129" s="283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3">
        <v>12782.87</v>
      </c>
      <c r="W129" s="188">
        <v>13455.603332892944</v>
      </c>
      <c r="X129" s="163"/>
      <c r="Y129" s="176" t="s">
        <v>247</v>
      </c>
      <c r="Z129" s="264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3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6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7">
        <v>13307.574818969679</v>
      </c>
      <c r="AA130" s="234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3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6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7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3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6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6">
        <v>11419.4</v>
      </c>
      <c r="W132" s="189">
        <v>10860.788518518519</v>
      </c>
      <c r="X132" s="163"/>
      <c r="Y132" s="176" t="s">
        <v>245</v>
      </c>
      <c r="Z132" s="267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3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6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7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4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8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9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291" t="s">
        <v>220</v>
      </c>
      <c r="Q136" s="1291"/>
      <c r="R136" s="1291"/>
      <c r="S136" s="1291"/>
      <c r="T136" s="163"/>
      <c r="U136" s="162">
        <v>2017</v>
      </c>
      <c r="V136" s="1291" t="s">
        <v>221</v>
      </c>
      <c r="W136" s="1291"/>
      <c r="X136" s="163"/>
      <c r="Y136" s="250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5" t="s">
        <v>242</v>
      </c>
      <c r="B138" s="209">
        <v>12826.921170887623</v>
      </c>
      <c r="C138" s="276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40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4"/>
      <c r="AC138"/>
      <c r="AD138"/>
    </row>
    <row r="139" spans="1:37" ht="13.5">
      <c r="A139" s="278" t="s">
        <v>247</v>
      </c>
      <c r="B139" s="232">
        <v>12860.223833570411</v>
      </c>
      <c r="C139" s="279">
        <v>12970.365435880178</v>
      </c>
      <c r="D139" s="280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1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3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3">
        <v>12694.4564476386</v>
      </c>
      <c r="W139" s="188">
        <v>13339.243151482651</v>
      </c>
      <c r="X139" s="163"/>
      <c r="Y139" s="176" t="s">
        <v>247</v>
      </c>
      <c r="Z139" s="264">
        <v>13128.627909400457</v>
      </c>
      <c r="AA139" s="294"/>
      <c r="AC139"/>
      <c r="AD139"/>
    </row>
    <row r="140" spans="1:37">
      <c r="A140" s="219" t="s">
        <v>243</v>
      </c>
      <c r="B140" s="220">
        <v>13852.57284816118</v>
      </c>
      <c r="C140" s="273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6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7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3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6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7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701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6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6">
        <v>13456.187110187107</v>
      </c>
      <c r="W142" s="189">
        <v>12369.75</v>
      </c>
      <c r="X142" s="163"/>
      <c r="Y142" s="176" t="s">
        <v>245</v>
      </c>
      <c r="Z142" s="267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3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6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7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4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8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9">
        <v>12993.564459736635</v>
      </c>
      <c r="AA144" s="184"/>
      <c r="AB144" s="166"/>
      <c r="AC144"/>
      <c r="AD144"/>
    </row>
    <row r="145" spans="1:31" ht="15">
      <c r="AA145" s="184"/>
      <c r="AB145" s="166"/>
      <c r="AC145"/>
      <c r="AD145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291" t="s">
        <v>220</v>
      </c>
      <c r="Q146" s="1291"/>
      <c r="R146" s="1291"/>
      <c r="S146" s="1291"/>
      <c r="T146" s="163"/>
      <c r="U146" s="162">
        <v>2018</v>
      </c>
      <c r="V146" s="1291" t="s">
        <v>221</v>
      </c>
      <c r="W146" s="1291"/>
      <c r="X146" s="163"/>
      <c r="Y146" s="250">
        <v>2018</v>
      </c>
      <c r="Z146" s="163"/>
      <c r="AA146" s="184"/>
      <c r="AB146"/>
      <c r="AC146"/>
      <c r="AD146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5" t="s">
        <v>242</v>
      </c>
      <c r="B148" s="209">
        <v>13475.21284162652</v>
      </c>
      <c r="C148" s="276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/>
      <c r="N148" s="197"/>
      <c r="O148" s="182" t="s">
        <v>242</v>
      </c>
      <c r="P148" s="240">
        <v>13494.82543256972</v>
      </c>
      <c r="Q148" s="209">
        <v>13515.181916035323</v>
      </c>
      <c r="R148" s="209">
        <v>13242.381779647045</v>
      </c>
      <c r="S148" s="259"/>
      <c r="T148" s="163"/>
      <c r="U148" s="182" t="s">
        <v>242</v>
      </c>
      <c r="V148" s="240">
        <v>13505.006881893625</v>
      </c>
      <c r="W148" s="259"/>
      <c r="X148" s="163"/>
      <c r="Y148" s="182" t="s">
        <v>242</v>
      </c>
      <c r="Z148" s="175"/>
      <c r="AA148" s="184"/>
      <c r="AB148"/>
      <c r="AC148"/>
      <c r="AD148"/>
      <c r="AE148"/>
    </row>
    <row r="149" spans="1:31">
      <c r="A149" s="278" t="s">
        <v>247</v>
      </c>
      <c r="B149" s="232">
        <v>13528.257967963384</v>
      </c>
      <c r="C149" s="279">
        <v>13486.335297845371</v>
      </c>
      <c r="D149" s="280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1">
        <v>13436.68855806938</v>
      </c>
      <c r="K149" s="232">
        <v>13808.465699337286</v>
      </c>
      <c r="L149" s="232">
        <v>13121.938945165341</v>
      </c>
      <c r="M149" s="188"/>
      <c r="N149" s="197"/>
      <c r="O149" s="176" t="s">
        <v>247</v>
      </c>
      <c r="P149" s="283">
        <v>13480.244994758916</v>
      </c>
      <c r="Q149" s="232">
        <v>13646.011715575618</v>
      </c>
      <c r="R149" s="232">
        <v>13387.682697752958</v>
      </c>
      <c r="S149" s="188"/>
      <c r="T149" s="163"/>
      <c r="U149" s="176" t="s">
        <v>247</v>
      </c>
      <c r="V149" s="263">
        <v>13556.472345003305</v>
      </c>
      <c r="W149" s="188"/>
      <c r="X149" s="163"/>
      <c r="Y149" s="176" t="s">
        <v>247</v>
      </c>
      <c r="Z149" s="264"/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3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/>
      <c r="N150" s="197"/>
      <c r="O150" s="176" t="s">
        <v>243</v>
      </c>
      <c r="P150" s="266">
        <v>14283.471633622017</v>
      </c>
      <c r="Q150" s="220">
        <v>14184.245280813526</v>
      </c>
      <c r="R150" s="220">
        <v>14162.296339843502</v>
      </c>
      <c r="S150" s="189"/>
      <c r="T150" s="163"/>
      <c r="U150" s="176" t="s">
        <v>243</v>
      </c>
      <c r="V150" s="219">
        <v>14235.11583391866</v>
      </c>
      <c r="W150" s="189"/>
      <c r="X150" s="163"/>
      <c r="Y150" s="176" t="s">
        <v>243</v>
      </c>
      <c r="Z150" s="267"/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3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/>
      <c r="N151" s="197"/>
      <c r="O151" s="176" t="s">
        <v>244</v>
      </c>
      <c r="P151" s="266">
        <v>14147.877504669799</v>
      </c>
      <c r="Q151" s="220">
        <v>14094.307272960828</v>
      </c>
      <c r="R151" s="220">
        <v>14072.65117395687</v>
      </c>
      <c r="S151" s="189"/>
      <c r="T151" s="163"/>
      <c r="U151" s="176" t="s">
        <v>244</v>
      </c>
      <c r="V151" s="219">
        <v>14119.018042711721</v>
      </c>
      <c r="W151" s="189"/>
      <c r="X151" s="163"/>
      <c r="Y151" s="176" t="s">
        <v>244</v>
      </c>
      <c r="Z151" s="267"/>
      <c r="AA151" s="184"/>
      <c r="AB151"/>
      <c r="AC151"/>
      <c r="AD151"/>
      <c r="AE151"/>
    </row>
    <row r="152" spans="1:31">
      <c r="A152" s="219" t="s">
        <v>245</v>
      </c>
      <c r="B152" s="220"/>
      <c r="C152" s="701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6">
        <v>11669.37</v>
      </c>
      <c r="Q152" s="220">
        <v>13911.63</v>
      </c>
      <c r="R152" s="220">
        <v>10365.881302325581</v>
      </c>
      <c r="S152" s="189"/>
      <c r="T152" s="163"/>
      <c r="U152" s="176" t="s">
        <v>245</v>
      </c>
      <c r="V152" s="266">
        <v>12250.266373056995</v>
      </c>
      <c r="W152" s="189"/>
      <c r="X152" s="163"/>
      <c r="Y152" s="176" t="s">
        <v>245</v>
      </c>
      <c r="Z152" s="267"/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3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/>
      <c r="N153" s="197"/>
      <c r="O153" s="176" t="s">
        <v>98</v>
      </c>
      <c r="P153" s="266">
        <v>11854.183388340227</v>
      </c>
      <c r="Q153" s="220">
        <v>12001.99412981471</v>
      </c>
      <c r="R153" s="220">
        <v>11555.336527988868</v>
      </c>
      <c r="S153" s="189"/>
      <c r="T153" s="163"/>
      <c r="U153" s="176" t="s">
        <v>98</v>
      </c>
      <c r="V153" s="219">
        <v>11925.723918073871</v>
      </c>
      <c r="W153" s="189"/>
      <c r="X153" s="163"/>
      <c r="Y153" s="176" t="s">
        <v>98</v>
      </c>
      <c r="Z153" s="267"/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4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90"/>
      <c r="N154" s="197"/>
      <c r="O154" s="171" t="s">
        <v>246</v>
      </c>
      <c r="P154" s="268">
        <v>13502.493781732628</v>
      </c>
      <c r="Q154" s="223">
        <v>13568.182223844509</v>
      </c>
      <c r="R154" s="223">
        <v>13420.917935467203</v>
      </c>
      <c r="S154" s="190"/>
      <c r="T154" s="163"/>
      <c r="U154" s="171" t="s">
        <v>246</v>
      </c>
      <c r="V154" s="222">
        <v>13537.266183576934</v>
      </c>
      <c r="W154" s="190"/>
      <c r="X154" s="163"/>
      <c r="Y154" s="171" t="s">
        <v>246</v>
      </c>
      <c r="Z154" s="269"/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>
      <c r="AA156" s="234"/>
    </row>
    <row r="157" spans="1:31" ht="13.5">
      <c r="AA157" s="294"/>
    </row>
    <row r="158" spans="1:31" ht="22.5">
      <c r="A158" s="284" t="s">
        <v>249</v>
      </c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6"/>
      <c r="O158" s="286"/>
      <c r="P158" s="287"/>
      <c r="Q158" s="288"/>
      <c r="R158" s="288"/>
      <c r="S158" s="288"/>
      <c r="T158" s="288"/>
      <c r="U158" s="288"/>
      <c r="V158" s="288"/>
      <c r="W158" s="288"/>
      <c r="X158" s="288"/>
      <c r="Y158" s="289"/>
      <c r="Z158" s="286"/>
      <c r="AA158" s="184"/>
    </row>
    <row r="159" spans="1:31" ht="15.75">
      <c r="A159" s="285"/>
      <c r="B159" s="285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5"/>
      <c r="N159" s="286"/>
      <c r="O159" s="286"/>
      <c r="P159" s="286"/>
      <c r="Q159" s="286"/>
      <c r="R159" s="290" t="s">
        <v>250</v>
      </c>
      <c r="S159" s="286"/>
      <c r="T159" s="286"/>
      <c r="U159" s="286"/>
      <c r="V159" s="286"/>
      <c r="W159" s="290" t="s">
        <v>250</v>
      </c>
      <c r="X159" s="286"/>
      <c r="Y159" s="286"/>
      <c r="Z159" s="290" t="s">
        <v>250</v>
      </c>
      <c r="AA159" s="314"/>
      <c r="AB159" s="166"/>
      <c r="AC159" s="166"/>
    </row>
    <row r="160" spans="1:31" ht="16.5" thickBot="1">
      <c r="A160" s="291">
        <v>2003</v>
      </c>
      <c r="B160" s="285"/>
      <c r="C160" s="285"/>
      <c r="D160" s="285"/>
      <c r="E160" s="285"/>
      <c r="F160" s="285"/>
      <c r="G160" s="285"/>
      <c r="H160" s="285"/>
      <c r="I160" s="285"/>
      <c r="J160" s="285"/>
      <c r="K160" s="285"/>
      <c r="L160" s="285"/>
      <c r="M160" s="290" t="s">
        <v>250</v>
      </c>
      <c r="N160" s="292"/>
      <c r="O160" s="291">
        <v>2003</v>
      </c>
      <c r="P160" s="293" t="s">
        <v>220</v>
      </c>
      <c r="Q160" s="293"/>
      <c r="R160" s="293"/>
      <c r="S160" s="293"/>
      <c r="T160" s="285"/>
      <c r="U160" s="291">
        <v>2003</v>
      </c>
      <c r="V160" s="293" t="s">
        <v>221</v>
      </c>
      <c r="W160" s="293"/>
      <c r="X160" s="285"/>
      <c r="Y160" s="291">
        <v>2003</v>
      </c>
      <c r="Z160" s="285"/>
      <c r="AB160" s="166"/>
      <c r="AC160" s="166"/>
    </row>
    <row r="161" spans="1:30" ht="21" customHeight="1" thickBot="1">
      <c r="A161" s="295"/>
      <c r="B161" s="296" t="s">
        <v>223</v>
      </c>
      <c r="C161" s="296" t="s">
        <v>224</v>
      </c>
      <c r="D161" s="296" t="s">
        <v>225</v>
      </c>
      <c r="E161" s="296" t="s">
        <v>226</v>
      </c>
      <c r="F161" s="296" t="s">
        <v>227</v>
      </c>
      <c r="G161" s="296" t="s">
        <v>228</v>
      </c>
      <c r="H161" s="296" t="s">
        <v>229</v>
      </c>
      <c r="I161" s="296" t="s">
        <v>230</v>
      </c>
      <c r="J161" s="296" t="s">
        <v>231</v>
      </c>
      <c r="K161" s="296" t="s">
        <v>232</v>
      </c>
      <c r="L161" s="296" t="s">
        <v>233</v>
      </c>
      <c r="M161" s="297" t="s">
        <v>234</v>
      </c>
      <c r="N161" s="292"/>
      <c r="O161" s="298"/>
      <c r="P161" s="299" t="s">
        <v>235</v>
      </c>
      <c r="Q161" s="299" t="s">
        <v>236</v>
      </c>
      <c r="R161" s="299" t="s">
        <v>237</v>
      </c>
      <c r="S161" s="300" t="s">
        <v>238</v>
      </c>
      <c r="T161" s="285"/>
      <c r="U161" s="298"/>
      <c r="V161" s="299" t="s">
        <v>239</v>
      </c>
      <c r="W161" s="300" t="s">
        <v>240</v>
      </c>
      <c r="X161" s="285"/>
      <c r="Y161" s="298"/>
      <c r="Z161" s="301" t="s">
        <v>241</v>
      </c>
      <c r="AB161" s="166"/>
      <c r="AC161" s="166"/>
    </row>
    <row r="162" spans="1:30" ht="15.75" thickBot="1">
      <c r="A162" s="302" t="s">
        <v>242</v>
      </c>
      <c r="B162" s="303">
        <f t="shared" ref="B162:M162" si="0">(B9/1000)/1.02</f>
        <v>5.2365078431372556</v>
      </c>
      <c r="C162" s="303">
        <f t="shared" si="0"/>
        <v>5.1732441176470578</v>
      </c>
      <c r="D162" s="303">
        <f t="shared" si="0"/>
        <v>5.2228058823529402</v>
      </c>
      <c r="E162" s="303">
        <f t="shared" si="0"/>
        <v>5.3374245098039212</v>
      </c>
      <c r="F162" s="303">
        <f t="shared" si="0"/>
        <v>5.0506647058823528</v>
      </c>
      <c r="G162" s="303">
        <f t="shared" si="0"/>
        <v>5.1831676470588235</v>
      </c>
      <c r="H162" s="303">
        <f t="shared" si="0"/>
        <v>4.8524666666666665</v>
      </c>
      <c r="I162" s="303">
        <f t="shared" si="0"/>
        <v>4.940047058823529</v>
      </c>
      <c r="J162" s="303">
        <f t="shared" si="0"/>
        <v>4.9329588235294128</v>
      </c>
      <c r="K162" s="303">
        <f t="shared" si="0"/>
        <v>5.0737068627450972</v>
      </c>
      <c r="L162" s="303">
        <f t="shared" si="0"/>
        <v>5.1152509803921564</v>
      </c>
      <c r="M162" s="304">
        <f t="shared" si="0"/>
        <v>5.098511764705882</v>
      </c>
      <c r="N162" s="292"/>
      <c r="O162" s="302" t="s">
        <v>242</v>
      </c>
      <c r="P162" s="303">
        <f t="shared" ref="P162:S167" si="1">(P9/1000)/1.02</f>
        <v>5.2057843137254896</v>
      </c>
      <c r="Q162" s="303">
        <f t="shared" si="1"/>
        <v>5.1842156862745092</v>
      </c>
      <c r="R162" s="303">
        <f t="shared" si="1"/>
        <v>4.901372549019607</v>
      </c>
      <c r="S162" s="304">
        <f t="shared" si="1"/>
        <v>5.0941176470588232</v>
      </c>
      <c r="T162" s="285"/>
      <c r="U162" s="305" t="s">
        <v>242</v>
      </c>
      <c r="V162" s="306">
        <f t="shared" ref="V162:W167" si="2">(V9/1000)/1.02</f>
        <v>5.1947058823529417</v>
      </c>
      <c r="W162" s="307">
        <f t="shared" si="2"/>
        <v>5.0043137254901957</v>
      </c>
      <c r="X162" s="285"/>
      <c r="Y162" s="308" t="s">
        <v>242</v>
      </c>
      <c r="Z162" s="307">
        <f t="shared" ref="Z162:Z167" si="3">(Z9/1000)/1.02</f>
        <v>5.1024049019607842</v>
      </c>
      <c r="AB162" s="166"/>
      <c r="AC162" s="166"/>
    </row>
    <row r="163" spans="1:30" ht="15">
      <c r="A163" s="305" t="s">
        <v>243</v>
      </c>
      <c r="B163" s="288">
        <f t="shared" ref="B163:M163" si="4">(B10/1000)/1.02</f>
        <v>6.2238725490196076</v>
      </c>
      <c r="C163" s="288">
        <f t="shared" si="4"/>
        <v>6.287435294117647</v>
      </c>
      <c r="D163" s="288">
        <f t="shared" si="4"/>
        <v>6.2875666666666667</v>
      </c>
      <c r="E163" s="288">
        <f t="shared" si="4"/>
        <v>6.2486803921568628</v>
      </c>
      <c r="F163" s="288">
        <f t="shared" si="4"/>
        <v>6.2723950980392154</v>
      </c>
      <c r="G163" s="288">
        <f t="shared" si="4"/>
        <v>6.2220852941176465</v>
      </c>
      <c r="H163" s="288">
        <f t="shared" si="4"/>
        <v>6.0920872549019611</v>
      </c>
      <c r="I163" s="288">
        <f t="shared" si="4"/>
        <v>6.1184696078431378</v>
      </c>
      <c r="J163" s="288">
        <f t="shared" si="4"/>
        <v>6.1197029411764694</v>
      </c>
      <c r="K163" s="288">
        <f t="shared" si="4"/>
        <v>6.0536078431372555</v>
      </c>
      <c r="L163" s="288">
        <f t="shared" si="4"/>
        <v>5.989197058823529</v>
      </c>
      <c r="M163" s="309">
        <f t="shared" si="4"/>
        <v>5.9026107843137252</v>
      </c>
      <c r="N163" s="310"/>
      <c r="O163" s="311" t="s">
        <v>243</v>
      </c>
      <c r="P163" s="306">
        <f t="shared" si="1"/>
        <v>6.2614725490196079</v>
      </c>
      <c r="Q163" s="306">
        <f t="shared" si="1"/>
        <v>6.2512862745098037</v>
      </c>
      <c r="R163" s="306">
        <f t="shared" si="1"/>
        <v>6.1147803921568631</v>
      </c>
      <c r="S163" s="307">
        <f t="shared" si="1"/>
        <v>5.9859147058823527</v>
      </c>
      <c r="T163" s="285"/>
      <c r="U163" s="311" t="s">
        <v>243</v>
      </c>
      <c r="V163" s="306">
        <f t="shared" si="2"/>
        <v>6.2560843137254896</v>
      </c>
      <c r="W163" s="307">
        <f t="shared" si="2"/>
        <v>6.0444715686274506</v>
      </c>
      <c r="X163" s="285"/>
      <c r="Y163" s="305" t="s">
        <v>243</v>
      </c>
      <c r="Z163" s="307">
        <f t="shared" si="3"/>
        <v>6.1599686274509802</v>
      </c>
      <c r="AB163" s="166"/>
      <c r="AC163" s="166"/>
    </row>
    <row r="164" spans="1:30" ht="15">
      <c r="A164" s="305" t="s">
        <v>244</v>
      </c>
      <c r="B164" s="288">
        <f t="shared" ref="B164:M164" si="5">(B11/1000)/1.02</f>
        <v>6.0686999999999989</v>
      </c>
      <c r="C164" s="288">
        <f t="shared" si="5"/>
        <v>6.0281519607843137</v>
      </c>
      <c r="D164" s="288">
        <f t="shared" si="5"/>
        <v>5.9645196078431377</v>
      </c>
      <c r="E164" s="288">
        <f t="shared" si="5"/>
        <v>5.7945313725490193</v>
      </c>
      <c r="F164" s="288">
        <f t="shared" si="5"/>
        <v>5.7131450980392158</v>
      </c>
      <c r="G164" s="288">
        <f t="shared" si="5"/>
        <v>6.0907892156862742</v>
      </c>
      <c r="H164" s="288">
        <f t="shared" si="5"/>
        <v>6.2681421568627451</v>
      </c>
      <c r="I164" s="288">
        <f t="shared" si="5"/>
        <v>6.1348519607843137</v>
      </c>
      <c r="J164" s="288">
        <f t="shared" si="5"/>
        <v>5.934166666666667</v>
      </c>
      <c r="K164" s="288">
        <f t="shared" si="5"/>
        <v>5.9548156862745101</v>
      </c>
      <c r="L164" s="288">
        <f t="shared" si="5"/>
        <v>5.7666166666666658</v>
      </c>
      <c r="M164" s="309">
        <f t="shared" si="5"/>
        <v>5.8057823529411765</v>
      </c>
      <c r="N164" s="286"/>
      <c r="O164" s="305" t="s">
        <v>244</v>
      </c>
      <c r="P164" s="288">
        <f t="shared" si="1"/>
        <v>6.0088245098039224</v>
      </c>
      <c r="Q164" s="288">
        <f t="shared" si="1"/>
        <v>5.841396078431373</v>
      </c>
      <c r="R164" s="288">
        <f t="shared" si="1"/>
        <v>6.1423715686274507</v>
      </c>
      <c r="S164" s="309">
        <f t="shared" si="1"/>
        <v>5.8701911764705885</v>
      </c>
      <c r="T164" s="285"/>
      <c r="U164" s="305" t="s">
        <v>244</v>
      </c>
      <c r="V164" s="288">
        <f t="shared" si="2"/>
        <v>5.9563686274509804</v>
      </c>
      <c r="W164" s="309">
        <f t="shared" si="2"/>
        <v>6.0233715686274509</v>
      </c>
      <c r="X164" s="285"/>
      <c r="Y164" s="305" t="s">
        <v>244</v>
      </c>
      <c r="Z164" s="309">
        <f t="shared" si="3"/>
        <v>5.9992490196078432</v>
      </c>
      <c r="AB164" s="166"/>
      <c r="AC164" s="166"/>
    </row>
    <row r="165" spans="1:30" ht="16.5" customHeight="1">
      <c r="A165" s="305" t="s">
        <v>245</v>
      </c>
      <c r="B165" s="288">
        <f t="shared" ref="B165:M165" si="6">(B12/1000)/1.02</f>
        <v>6.0315137254901954</v>
      </c>
      <c r="C165" s="288">
        <f t="shared" si="6"/>
        <v>6.1577186274509801</v>
      </c>
      <c r="D165" s="288">
        <f t="shared" si="6"/>
        <v>6.1458715686274505</v>
      </c>
      <c r="E165" s="288">
        <f t="shared" si="6"/>
        <v>6.115949019607843</v>
      </c>
      <c r="F165" s="288">
        <f t="shared" si="6"/>
        <v>5.9935666666666672</v>
      </c>
      <c r="G165" s="288">
        <f t="shared" si="6"/>
        <v>0</v>
      </c>
      <c r="H165" s="288">
        <f t="shared" si="6"/>
        <v>5.8634499999999994</v>
      </c>
      <c r="I165" s="288">
        <f t="shared" si="6"/>
        <v>6.0677843137254905</v>
      </c>
      <c r="J165" s="288">
        <f t="shared" si="6"/>
        <v>0</v>
      </c>
      <c r="K165" s="288">
        <f t="shared" si="6"/>
        <v>5.5748637254901956</v>
      </c>
      <c r="L165" s="288">
        <f t="shared" si="6"/>
        <v>5.8706774509803932</v>
      </c>
      <c r="M165" s="309">
        <f t="shared" si="6"/>
        <v>5.4817529411764712</v>
      </c>
      <c r="N165" s="286"/>
      <c r="O165" s="305" t="s">
        <v>245</v>
      </c>
      <c r="P165" s="288">
        <f t="shared" si="1"/>
        <v>6.1293333333333333</v>
      </c>
      <c r="Q165" s="288">
        <f t="shared" si="1"/>
        <v>6.0437607843137258</v>
      </c>
      <c r="R165" s="288">
        <f t="shared" si="1"/>
        <v>5.9258852941176468</v>
      </c>
      <c r="S165" s="309">
        <f t="shared" si="1"/>
        <v>5.7046431372549016</v>
      </c>
      <c r="T165" s="285"/>
      <c r="U165" s="305" t="s">
        <v>245</v>
      </c>
      <c r="V165" s="288">
        <f t="shared" si="2"/>
        <v>6.1015352941176468</v>
      </c>
      <c r="W165" s="309">
        <f t="shared" si="2"/>
        <v>5.7209637254901962</v>
      </c>
      <c r="X165" s="285"/>
      <c r="Y165" s="305" t="s">
        <v>245</v>
      </c>
      <c r="Z165" s="309">
        <f t="shared" si="3"/>
        <v>5.8755999999999995</v>
      </c>
      <c r="AB165" s="166"/>
      <c r="AC165" s="166"/>
    </row>
    <row r="166" spans="1:30" ht="15">
      <c r="A166" s="305" t="s">
        <v>98</v>
      </c>
      <c r="B166" s="288">
        <f t="shared" ref="B166:M166" si="7">(B13/1000)/1.02</f>
        <v>3.4558215686274512</v>
      </c>
      <c r="C166" s="288">
        <f t="shared" si="7"/>
        <v>3.3865156862745098</v>
      </c>
      <c r="D166" s="288">
        <f t="shared" si="7"/>
        <v>3.382606862745098</v>
      </c>
      <c r="E166" s="288">
        <f t="shared" si="7"/>
        <v>3.2725803921568626</v>
      </c>
      <c r="F166" s="288">
        <f t="shared" si="7"/>
        <v>3.298655882352941</v>
      </c>
      <c r="G166" s="288">
        <f t="shared" si="7"/>
        <v>3.2663509803921564</v>
      </c>
      <c r="H166" s="288">
        <f t="shared" si="7"/>
        <v>3.2699411764705881</v>
      </c>
      <c r="I166" s="288">
        <f t="shared" si="7"/>
        <v>3.4407098039215684</v>
      </c>
      <c r="J166" s="288">
        <f t="shared" si="7"/>
        <v>3.7441333333333331</v>
      </c>
      <c r="K166" s="288">
        <f t="shared" si="7"/>
        <v>4.0239490196078425</v>
      </c>
      <c r="L166" s="288">
        <f t="shared" si="7"/>
        <v>3.866326470588235</v>
      </c>
      <c r="M166" s="309">
        <f t="shared" si="7"/>
        <v>3.763219607843137</v>
      </c>
      <c r="N166" s="286"/>
      <c r="O166" s="305" t="s">
        <v>98</v>
      </c>
      <c r="P166" s="288">
        <f t="shared" si="1"/>
        <v>3.4087843137254903</v>
      </c>
      <c r="Q166" s="288">
        <f t="shared" si="1"/>
        <v>3.2848000000000002</v>
      </c>
      <c r="R166" s="288">
        <f t="shared" si="1"/>
        <v>3.4832549019607839</v>
      </c>
      <c r="S166" s="309">
        <f t="shared" si="1"/>
        <v>3.9130147058823526</v>
      </c>
      <c r="T166" s="285"/>
      <c r="U166" s="305" t="s">
        <v>98</v>
      </c>
      <c r="V166" s="288">
        <f t="shared" si="2"/>
        <v>3.3463784313725489</v>
      </c>
      <c r="W166" s="309">
        <f t="shared" si="2"/>
        <v>3.6992470588235293</v>
      </c>
      <c r="X166" s="285"/>
      <c r="Y166" s="305" t="s">
        <v>98</v>
      </c>
      <c r="Z166" s="309">
        <f t="shared" si="3"/>
        <v>3.5326215686274507</v>
      </c>
      <c r="AA166" s="315"/>
      <c r="AB166" s="166"/>
      <c r="AC166" s="166"/>
    </row>
    <row r="167" spans="1:30" ht="13.5" thickBot="1">
      <c r="A167" s="308" t="s">
        <v>246</v>
      </c>
      <c r="B167" s="312">
        <f t="shared" ref="B167:M167" si="8">(B14/1000)/1.02</f>
        <v>5.9172696078431368</v>
      </c>
      <c r="C167" s="312">
        <f t="shared" si="8"/>
        <v>5.966162745098039</v>
      </c>
      <c r="D167" s="312">
        <f t="shared" si="8"/>
        <v>5.9567666666666668</v>
      </c>
      <c r="E167" s="312">
        <f t="shared" si="8"/>
        <v>5.8804333333333343</v>
      </c>
      <c r="F167" s="312">
        <f t="shared" si="8"/>
        <v>5.8877735294117644</v>
      </c>
      <c r="G167" s="312">
        <f t="shared" si="8"/>
        <v>5.8418215686274513</v>
      </c>
      <c r="H167" s="312">
        <f t="shared" si="8"/>
        <v>5.6966215686274504</v>
      </c>
      <c r="I167" s="312">
        <f t="shared" si="8"/>
        <v>5.6802382352941176</v>
      </c>
      <c r="J167" s="312">
        <f t="shared" si="8"/>
        <v>5.5874303921568629</v>
      </c>
      <c r="K167" s="312">
        <f t="shared" si="8"/>
        <v>5.5684637254901954</v>
      </c>
      <c r="L167" s="312">
        <f t="shared" si="8"/>
        <v>5.5553745098039213</v>
      </c>
      <c r="M167" s="313">
        <f t="shared" si="8"/>
        <v>5.5044421568627451</v>
      </c>
      <c r="N167" s="286"/>
      <c r="O167" s="308" t="s">
        <v>246</v>
      </c>
      <c r="P167" s="312">
        <f t="shared" si="1"/>
        <v>5.9423254901960787</v>
      </c>
      <c r="Q167" s="312">
        <f t="shared" si="1"/>
        <v>5.8736549019607844</v>
      </c>
      <c r="R167" s="312">
        <f t="shared" si="1"/>
        <v>5.654633333333333</v>
      </c>
      <c r="S167" s="313">
        <f t="shared" si="1"/>
        <v>5.5455862745098035</v>
      </c>
      <c r="T167" s="285"/>
      <c r="U167" s="308" t="s">
        <v>246</v>
      </c>
      <c r="V167" s="312">
        <f t="shared" si="2"/>
        <v>5.9071588235294117</v>
      </c>
      <c r="W167" s="313">
        <f t="shared" si="2"/>
        <v>5.5928627450980395</v>
      </c>
      <c r="X167" s="285"/>
      <c r="Y167" s="308" t="s">
        <v>246</v>
      </c>
      <c r="Z167" s="313">
        <f t="shared" si="3"/>
        <v>5.761283333333334</v>
      </c>
      <c r="AA167" s="315"/>
    </row>
    <row r="168" spans="1:30">
      <c r="A168" s="285"/>
      <c r="B168" s="285"/>
      <c r="C168" s="285"/>
      <c r="D168" s="285"/>
      <c r="E168" s="285"/>
      <c r="F168" s="285"/>
      <c r="G168" s="285"/>
      <c r="H168" s="285"/>
      <c r="I168" s="285"/>
      <c r="J168" s="285"/>
      <c r="K168" s="285"/>
      <c r="L168" s="285"/>
      <c r="M168" s="285"/>
      <c r="N168" s="286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315"/>
    </row>
    <row r="169" spans="1:30" ht="16.5" thickBot="1">
      <c r="A169" s="291">
        <v>2004</v>
      </c>
      <c r="B169" s="285"/>
      <c r="C169" s="285"/>
      <c r="D169" s="285"/>
      <c r="E169" s="285"/>
      <c r="F169" s="285"/>
      <c r="G169" s="285"/>
      <c r="H169" s="285"/>
      <c r="I169" s="285"/>
      <c r="J169" s="285"/>
      <c r="K169" s="285"/>
      <c r="L169" s="285"/>
      <c r="M169" s="290" t="s">
        <v>250</v>
      </c>
      <c r="N169" s="292"/>
      <c r="O169" s="291">
        <v>2004</v>
      </c>
      <c r="P169" s="293" t="s">
        <v>220</v>
      </c>
      <c r="Q169" s="293"/>
      <c r="R169" s="293"/>
      <c r="S169" s="293"/>
      <c r="T169" s="285"/>
      <c r="U169" s="291">
        <v>2004</v>
      </c>
      <c r="V169" s="293" t="s">
        <v>221</v>
      </c>
      <c r="W169" s="293"/>
      <c r="X169" s="285"/>
      <c r="Y169" s="291">
        <v>2004</v>
      </c>
      <c r="Z169" s="285"/>
      <c r="AA169" s="315"/>
      <c r="AB169" s="317"/>
      <c r="AD169" s="318"/>
    </row>
    <row r="170" spans="1:30" ht="15.75" thickBot="1">
      <c r="A170" s="298"/>
      <c r="B170" s="299" t="s">
        <v>223</v>
      </c>
      <c r="C170" s="299" t="s">
        <v>224</v>
      </c>
      <c r="D170" s="299" t="s">
        <v>225</v>
      </c>
      <c r="E170" s="299" t="s">
        <v>226</v>
      </c>
      <c r="F170" s="299" t="s">
        <v>227</v>
      </c>
      <c r="G170" s="299" t="s">
        <v>228</v>
      </c>
      <c r="H170" s="299" t="s">
        <v>229</v>
      </c>
      <c r="I170" s="299" t="s">
        <v>230</v>
      </c>
      <c r="J170" s="299" t="s">
        <v>231</v>
      </c>
      <c r="K170" s="299" t="s">
        <v>232</v>
      </c>
      <c r="L170" s="299" t="s">
        <v>233</v>
      </c>
      <c r="M170" s="300" t="s">
        <v>234</v>
      </c>
      <c r="N170" s="292"/>
      <c r="O170" s="298"/>
      <c r="P170" s="299" t="s">
        <v>235</v>
      </c>
      <c r="Q170" s="299" t="s">
        <v>236</v>
      </c>
      <c r="R170" s="299" t="s">
        <v>237</v>
      </c>
      <c r="S170" s="300" t="s">
        <v>238</v>
      </c>
      <c r="T170" s="285"/>
      <c r="U170" s="298"/>
      <c r="V170" s="299" t="s">
        <v>239</v>
      </c>
      <c r="W170" s="300" t="s">
        <v>240</v>
      </c>
      <c r="X170" s="285"/>
      <c r="Y170" s="298"/>
      <c r="Z170" s="301" t="s">
        <v>241</v>
      </c>
      <c r="AA170" s="315"/>
      <c r="AB170" s="317"/>
      <c r="AD170" s="318"/>
    </row>
    <row r="171" spans="1:30" ht="15" thickBot="1">
      <c r="A171" s="311" t="s">
        <v>242</v>
      </c>
      <c r="B171" s="303">
        <f t="shared" ref="B171:M171" si="9">(B18/1000)/1.02</f>
        <v>5.2538990196078421</v>
      </c>
      <c r="C171" s="303">
        <f t="shared" si="9"/>
        <v>5.4613215686274508</v>
      </c>
      <c r="D171" s="303">
        <f t="shared" si="9"/>
        <v>5.727981372549019</v>
      </c>
      <c r="E171" s="303">
        <f t="shared" si="9"/>
        <v>5.8847303921568628</v>
      </c>
      <c r="F171" s="303">
        <f t="shared" si="9"/>
        <v>6.7737245098039205</v>
      </c>
      <c r="G171" s="303">
        <f t="shared" si="9"/>
        <v>8.0382803921568637</v>
      </c>
      <c r="H171" s="303">
        <f t="shared" si="9"/>
        <v>7.3369999999999997</v>
      </c>
      <c r="I171" s="303">
        <f t="shared" si="9"/>
        <v>7.3221176470588238</v>
      </c>
      <c r="J171" s="303">
        <f t="shared" si="9"/>
        <v>7.5097656862745099</v>
      </c>
      <c r="K171" s="303">
        <f t="shared" si="9"/>
        <v>7.4597058823529405</v>
      </c>
      <c r="L171" s="303">
        <f t="shared" si="9"/>
        <v>7.2730803921568628</v>
      </c>
      <c r="M171" s="304">
        <f t="shared" si="9"/>
        <v>7.1986411764705878</v>
      </c>
      <c r="N171" s="292"/>
      <c r="O171" s="302" t="s">
        <v>242</v>
      </c>
      <c r="P171" s="303">
        <f t="shared" ref="P171:S176" si="10">(P18/1000)/1.02</f>
        <v>5.5225490196078431</v>
      </c>
      <c r="Q171" s="303">
        <f t="shared" si="10"/>
        <v>7.1059803921568623</v>
      </c>
      <c r="R171" s="303">
        <f t="shared" si="10"/>
        <v>7.3997058823529409</v>
      </c>
      <c r="S171" s="304">
        <f t="shared" si="10"/>
        <v>7.3055882352941177</v>
      </c>
      <c r="T171" s="285"/>
      <c r="U171" s="302" t="s">
        <v>242</v>
      </c>
      <c r="V171" s="303">
        <f t="shared" ref="V171:W176" si="11">(V18/1000)/1.02</f>
        <v>6.2692156862745101</v>
      </c>
      <c r="W171" s="304">
        <f t="shared" si="11"/>
        <v>7.3528431372549008</v>
      </c>
      <c r="X171" s="285"/>
      <c r="Y171" s="308" t="s">
        <v>242</v>
      </c>
      <c r="Z171" s="304">
        <f t="shared" ref="Z171:Z176" si="12">(Z18/1000)/1.02</f>
        <v>6.9427617647058826</v>
      </c>
      <c r="AA171" s="315"/>
      <c r="AB171" s="317"/>
      <c r="AD171" s="318"/>
    </row>
    <row r="172" spans="1:30" ht="14.25">
      <c r="A172" s="311" t="s">
        <v>243</v>
      </c>
      <c r="B172" s="288">
        <f t="shared" ref="B172:M172" si="13">(B19/1000)/1.02</f>
        <v>6.0638803921568627</v>
      </c>
      <c r="C172" s="288">
        <f t="shared" si="13"/>
        <v>6.1654784313725486</v>
      </c>
      <c r="D172" s="288">
        <f t="shared" si="13"/>
        <v>6.3348647058823531</v>
      </c>
      <c r="E172" s="288">
        <f t="shared" si="13"/>
        <v>6.5798686274509812</v>
      </c>
      <c r="F172" s="288">
        <f t="shared" si="13"/>
        <v>7.6930921568627442</v>
      </c>
      <c r="G172" s="288">
        <f t="shared" si="13"/>
        <v>8.8299519607843138</v>
      </c>
      <c r="H172" s="288">
        <f t="shared" si="13"/>
        <v>8.1810303921568632</v>
      </c>
      <c r="I172" s="288">
        <f t="shared" si="13"/>
        <v>8.1031392156862729</v>
      </c>
      <c r="J172" s="288">
        <f t="shared" si="13"/>
        <v>8.2530254901960767</v>
      </c>
      <c r="K172" s="288">
        <f t="shared" si="13"/>
        <v>8.2109833333333331</v>
      </c>
      <c r="L172" s="288">
        <f t="shared" si="13"/>
        <v>8.1622764705882371</v>
      </c>
      <c r="M172" s="309">
        <f t="shared" si="13"/>
        <v>8.1645656862745088</v>
      </c>
      <c r="N172" s="310"/>
      <c r="O172" s="311" t="s">
        <v>243</v>
      </c>
      <c r="P172" s="288">
        <f t="shared" si="10"/>
        <v>6.2089029411764702</v>
      </c>
      <c r="Q172" s="288">
        <f t="shared" si="10"/>
        <v>7.9621205882352948</v>
      </c>
      <c r="R172" s="288">
        <f t="shared" si="10"/>
        <v>8.1838666666666651</v>
      </c>
      <c r="S172" s="309">
        <f t="shared" si="10"/>
        <v>8.1787225490196072</v>
      </c>
      <c r="T172" s="285"/>
      <c r="U172" s="311" t="s">
        <v>243</v>
      </c>
      <c r="V172" s="288">
        <f t="shared" si="11"/>
        <v>6.9965509803921568</v>
      </c>
      <c r="W172" s="309">
        <f t="shared" si="11"/>
        <v>8.1813852941176481</v>
      </c>
      <c r="X172" s="285"/>
      <c r="Y172" s="305" t="s">
        <v>243</v>
      </c>
      <c r="Z172" s="309">
        <f t="shared" si="12"/>
        <v>7.7273509803921572</v>
      </c>
      <c r="AA172" s="315"/>
      <c r="AB172" s="317"/>
      <c r="AD172" s="318"/>
    </row>
    <row r="173" spans="1:30" ht="14.25">
      <c r="A173" s="305" t="s">
        <v>244</v>
      </c>
      <c r="B173" s="288">
        <f t="shared" ref="B173:M173" si="14">(B20/1000)/1.02</f>
        <v>6.1212166666666663</v>
      </c>
      <c r="C173" s="288">
        <f t="shared" si="14"/>
        <v>6.2233666666666663</v>
      </c>
      <c r="D173" s="288">
        <f t="shared" si="14"/>
        <v>6.3174225490196081</v>
      </c>
      <c r="E173" s="288">
        <f t="shared" si="14"/>
        <v>6.3135029411764698</v>
      </c>
      <c r="F173" s="288">
        <f t="shared" si="14"/>
        <v>7.7098666666666666</v>
      </c>
      <c r="G173" s="288">
        <f t="shared" si="14"/>
        <v>9.0228725490196062</v>
      </c>
      <c r="H173" s="288">
        <f t="shared" si="14"/>
        <v>8.1045186274509806</v>
      </c>
      <c r="I173" s="288">
        <f t="shared" si="14"/>
        <v>8.1038274509803934</v>
      </c>
      <c r="J173" s="288">
        <f t="shared" si="14"/>
        <v>8.0789401960784328</v>
      </c>
      <c r="K173" s="288">
        <f t="shared" si="14"/>
        <v>8.3222215686274499</v>
      </c>
      <c r="L173" s="288">
        <f t="shared" si="14"/>
        <v>8.1080862745098017</v>
      </c>
      <c r="M173" s="309">
        <f t="shared" si="14"/>
        <v>8.1541441176470588</v>
      </c>
      <c r="N173" s="286"/>
      <c r="O173" s="305" t="s">
        <v>244</v>
      </c>
      <c r="P173" s="288">
        <f t="shared" si="10"/>
        <v>6.2538196078431376</v>
      </c>
      <c r="Q173" s="288">
        <f t="shared" si="10"/>
        <v>7.9288833333333342</v>
      </c>
      <c r="R173" s="288">
        <f t="shared" si="10"/>
        <v>8.1133529411764709</v>
      </c>
      <c r="S173" s="309">
        <f t="shared" si="10"/>
        <v>8.200244117647058</v>
      </c>
      <c r="T173" s="285"/>
      <c r="U173" s="305" t="s">
        <v>244</v>
      </c>
      <c r="V173" s="288">
        <f t="shared" si="11"/>
        <v>7.0580156862745103</v>
      </c>
      <c r="W173" s="309">
        <f t="shared" si="11"/>
        <v>8.1448607843137246</v>
      </c>
      <c r="X173" s="285"/>
      <c r="Y173" s="305" t="s">
        <v>244</v>
      </c>
      <c r="Z173" s="309">
        <f t="shared" si="12"/>
        <v>7.9006274509803927</v>
      </c>
      <c r="AA173" s="315"/>
      <c r="AB173" s="317"/>
      <c r="AD173" s="318"/>
    </row>
    <row r="174" spans="1:30" ht="14.25">
      <c r="A174" s="305" t="s">
        <v>245</v>
      </c>
      <c r="B174" s="288">
        <f t="shared" ref="B174:M174" si="15">(B21/1000)/1.02</f>
        <v>0</v>
      </c>
      <c r="C174" s="288">
        <f t="shared" si="15"/>
        <v>0</v>
      </c>
      <c r="D174" s="288">
        <f t="shared" si="15"/>
        <v>5.9421568627450982</v>
      </c>
      <c r="E174" s="288">
        <f t="shared" si="15"/>
        <v>0</v>
      </c>
      <c r="F174" s="288">
        <f t="shared" si="15"/>
        <v>0</v>
      </c>
      <c r="G174" s="288">
        <f t="shared" si="15"/>
        <v>7.8846715686274509</v>
      </c>
      <c r="H174" s="288">
        <f t="shared" si="15"/>
        <v>0</v>
      </c>
      <c r="I174" s="288">
        <f t="shared" si="15"/>
        <v>8.5</v>
      </c>
      <c r="J174" s="288">
        <f t="shared" si="15"/>
        <v>6.4372549019607836</v>
      </c>
      <c r="K174" s="288">
        <f t="shared" si="15"/>
        <v>7.2049833333333329</v>
      </c>
      <c r="L174" s="288">
        <f t="shared" si="15"/>
        <v>6.8674166666666663</v>
      </c>
      <c r="M174" s="309">
        <f t="shared" si="15"/>
        <v>6.6960784313725492</v>
      </c>
      <c r="N174" s="286"/>
      <c r="O174" s="305" t="s">
        <v>245</v>
      </c>
      <c r="P174" s="288">
        <f t="shared" si="10"/>
        <v>5.9421568627450982</v>
      </c>
      <c r="Q174" s="288">
        <f t="shared" si="10"/>
        <v>7.8846715686274509</v>
      </c>
      <c r="R174" s="288">
        <f t="shared" si="10"/>
        <v>7.6159666666666661</v>
      </c>
      <c r="S174" s="309">
        <f t="shared" si="10"/>
        <v>6.952727450980392</v>
      </c>
      <c r="T174" s="285"/>
      <c r="U174" s="305" t="s">
        <v>245</v>
      </c>
      <c r="V174" s="288">
        <f t="shared" si="11"/>
        <v>7.2580539215686279</v>
      </c>
      <c r="W174" s="309">
        <f t="shared" si="11"/>
        <v>7.045678431372548</v>
      </c>
      <c r="X174" s="285"/>
      <c r="Y174" s="305" t="s">
        <v>245</v>
      </c>
      <c r="Z174" s="309">
        <f t="shared" si="12"/>
        <v>7.0587029411764712</v>
      </c>
      <c r="AA174" s="315"/>
      <c r="AB174" s="317"/>
      <c r="AD174" s="318"/>
    </row>
    <row r="175" spans="1:30" ht="14.25">
      <c r="A175" s="305" t="s">
        <v>98</v>
      </c>
      <c r="B175" s="288">
        <f t="shared" ref="B175:M175" si="16">(B22/1000)/1.02</f>
        <v>3.8544127450980397</v>
      </c>
      <c r="C175" s="288">
        <f t="shared" si="16"/>
        <v>4.3492784313725492</v>
      </c>
      <c r="D175" s="288">
        <f t="shared" si="16"/>
        <v>4.7389598039215679</v>
      </c>
      <c r="E175" s="288">
        <f t="shared" si="16"/>
        <v>5.0654205882352938</v>
      </c>
      <c r="F175" s="288">
        <f t="shared" si="16"/>
        <v>5.7970049019607837</v>
      </c>
      <c r="G175" s="288">
        <f t="shared" si="16"/>
        <v>7.4843794117647056</v>
      </c>
      <c r="H175" s="288">
        <f t="shared" si="16"/>
        <v>6.4705431372549009</v>
      </c>
      <c r="I175" s="288">
        <f t="shared" si="16"/>
        <v>6.5998058823529409</v>
      </c>
      <c r="J175" s="288">
        <f t="shared" si="16"/>
        <v>6.9215</v>
      </c>
      <c r="K175" s="288">
        <f t="shared" si="16"/>
        <v>6.8603029411764709</v>
      </c>
      <c r="L175" s="288">
        <f t="shared" si="16"/>
        <v>6.5678931372549023</v>
      </c>
      <c r="M175" s="309">
        <f t="shared" si="16"/>
        <v>6.3197794117647064</v>
      </c>
      <c r="N175" s="286"/>
      <c r="O175" s="305" t="s">
        <v>98</v>
      </c>
      <c r="P175" s="288">
        <f t="shared" si="10"/>
        <v>4.3899647058823534</v>
      </c>
      <c r="Q175" s="288">
        <f t="shared" si="10"/>
        <v>6.3981931372549026</v>
      </c>
      <c r="R175" s="288">
        <f t="shared" si="10"/>
        <v>6.7064401960784314</v>
      </c>
      <c r="S175" s="309">
        <f t="shared" si="10"/>
        <v>6.5732205882352943</v>
      </c>
      <c r="T175" s="285"/>
      <c r="U175" s="305" t="s">
        <v>98</v>
      </c>
      <c r="V175" s="288">
        <f t="shared" si="11"/>
        <v>5.4861235294117643</v>
      </c>
      <c r="W175" s="309">
        <f t="shared" si="11"/>
        <v>6.6382774509803921</v>
      </c>
      <c r="X175" s="285"/>
      <c r="Y175" s="305" t="s">
        <v>98</v>
      </c>
      <c r="Z175" s="309">
        <f t="shared" si="12"/>
        <v>6.254756862745098</v>
      </c>
      <c r="AA175" s="315"/>
      <c r="AB175" s="317"/>
      <c r="AD175" s="318"/>
    </row>
    <row r="176" spans="1:30" ht="15" thickBot="1">
      <c r="A176" s="308" t="s">
        <v>246</v>
      </c>
      <c r="B176" s="312">
        <f t="shared" ref="B176:M176" si="17">(B23/1000)/1.02</f>
        <v>5.5575843137254903</v>
      </c>
      <c r="C176" s="312">
        <f t="shared" si="17"/>
        <v>5.6484617647058819</v>
      </c>
      <c r="D176" s="312">
        <f t="shared" si="17"/>
        <v>5.8401794117647059</v>
      </c>
      <c r="E176" s="312">
        <f t="shared" si="17"/>
        <v>6.008022549019608</v>
      </c>
      <c r="F176" s="312">
        <f t="shared" si="17"/>
        <v>6.6930794117647059</v>
      </c>
      <c r="G176" s="312">
        <f t="shared" si="17"/>
        <v>7.7667509803921568</v>
      </c>
      <c r="H176" s="312">
        <f t="shared" si="17"/>
        <v>7.1477941176470585</v>
      </c>
      <c r="I176" s="312">
        <f t="shared" si="17"/>
        <v>7.0367490196078437</v>
      </c>
      <c r="J176" s="312">
        <f t="shared" si="17"/>
        <v>7.1956372549019605</v>
      </c>
      <c r="K176" s="312">
        <f t="shared" si="17"/>
        <v>7.2669058823529404</v>
      </c>
      <c r="L176" s="312">
        <f t="shared" si="17"/>
        <v>7.1789921568627451</v>
      </c>
      <c r="M176" s="313">
        <f t="shared" si="17"/>
        <v>7.1024137254901962</v>
      </c>
      <c r="N176" s="286"/>
      <c r="O176" s="308" t="s">
        <v>246</v>
      </c>
      <c r="P176" s="312">
        <f t="shared" si="10"/>
        <v>5.6949931372549019</v>
      </c>
      <c r="Q176" s="312">
        <f t="shared" si="10"/>
        <v>6.8757450980392152</v>
      </c>
      <c r="R176" s="312">
        <f t="shared" si="10"/>
        <v>7.1276617647058824</v>
      </c>
      <c r="S176" s="313">
        <f t="shared" si="10"/>
        <v>7.1794647058823529</v>
      </c>
      <c r="T176" s="285"/>
      <c r="U176" s="308" t="s">
        <v>246</v>
      </c>
      <c r="V176" s="312">
        <f t="shared" si="11"/>
        <v>6.1689509803921565</v>
      </c>
      <c r="W176" s="313">
        <f t="shared" si="11"/>
        <v>7.1542901960784313</v>
      </c>
      <c r="X176" s="285"/>
      <c r="Y176" s="308" t="s">
        <v>246</v>
      </c>
      <c r="Z176" s="313">
        <f t="shared" si="12"/>
        <v>6.6909460784313728</v>
      </c>
      <c r="AA176" s="184"/>
      <c r="AB176" s="319"/>
      <c r="AD176" s="318"/>
    </row>
    <row r="177" spans="1:30" ht="13.5" customHeight="1">
      <c r="A177" s="285"/>
      <c r="B177" s="285"/>
      <c r="C177" s="285"/>
      <c r="D177" s="285"/>
      <c r="E177" s="285"/>
      <c r="F177" s="285"/>
      <c r="G177" s="285"/>
      <c r="H177" s="285"/>
      <c r="I177" s="285"/>
      <c r="J177" s="285"/>
      <c r="K177" s="285"/>
      <c r="L177" s="285"/>
      <c r="M177" s="285"/>
      <c r="N177" s="286"/>
      <c r="O177" s="285"/>
      <c r="P177" s="292"/>
      <c r="Q177" s="292"/>
      <c r="R177" s="292"/>
      <c r="S177" s="292"/>
      <c r="T177" s="292"/>
      <c r="U177" s="292"/>
      <c r="V177" s="292"/>
      <c r="W177" s="292"/>
      <c r="X177" s="292"/>
      <c r="Y177" s="292"/>
      <c r="Z177" s="292"/>
      <c r="AA177" s="184"/>
      <c r="AB177" s="225"/>
      <c r="AD177" s="320"/>
    </row>
    <row r="178" spans="1:30" ht="16.5" thickBot="1">
      <c r="A178" s="291">
        <v>2005</v>
      </c>
      <c r="B178" s="285"/>
      <c r="C178" s="285"/>
      <c r="D178" s="285"/>
      <c r="E178" s="285"/>
      <c r="F178" s="285"/>
      <c r="G178" s="285"/>
      <c r="H178" s="285"/>
      <c r="I178" s="285"/>
      <c r="J178" s="285"/>
      <c r="K178" s="285"/>
      <c r="L178" s="285"/>
      <c r="M178" s="290" t="s">
        <v>250</v>
      </c>
      <c r="N178" s="285"/>
      <c r="O178" s="291">
        <v>2005</v>
      </c>
      <c r="P178" s="293" t="s">
        <v>220</v>
      </c>
      <c r="Q178" s="293"/>
      <c r="R178" s="293"/>
      <c r="S178" s="293"/>
      <c r="T178" s="285"/>
      <c r="U178" s="291">
        <v>2005</v>
      </c>
      <c r="V178" s="293" t="s">
        <v>221</v>
      </c>
      <c r="W178" s="293"/>
      <c r="X178" s="285"/>
      <c r="Y178" s="291">
        <v>2005</v>
      </c>
      <c r="Z178" s="285"/>
      <c r="AA178" s="184"/>
      <c r="AB178" s="225"/>
      <c r="AD178" s="201"/>
    </row>
    <row r="179" spans="1:30" ht="14.25" thickBot="1">
      <c r="A179" s="298"/>
      <c r="B179" s="299" t="s">
        <v>223</v>
      </c>
      <c r="C179" s="299" t="s">
        <v>224</v>
      </c>
      <c r="D179" s="299" t="s">
        <v>225</v>
      </c>
      <c r="E179" s="299" t="s">
        <v>226</v>
      </c>
      <c r="F179" s="299" t="s">
        <v>227</v>
      </c>
      <c r="G179" s="299" t="s">
        <v>228</v>
      </c>
      <c r="H179" s="299" t="s">
        <v>229</v>
      </c>
      <c r="I179" s="299" t="s">
        <v>230</v>
      </c>
      <c r="J179" s="299" t="s">
        <v>231</v>
      </c>
      <c r="K179" s="299" t="s">
        <v>232</v>
      </c>
      <c r="L179" s="299" t="s">
        <v>233</v>
      </c>
      <c r="M179" s="300" t="s">
        <v>234</v>
      </c>
      <c r="N179" s="292"/>
      <c r="O179" s="298"/>
      <c r="P179" s="299" t="s">
        <v>235</v>
      </c>
      <c r="Q179" s="299" t="s">
        <v>236</v>
      </c>
      <c r="R179" s="299" t="s">
        <v>237</v>
      </c>
      <c r="S179" s="300" t="s">
        <v>238</v>
      </c>
      <c r="T179" s="285"/>
      <c r="U179" s="298"/>
      <c r="V179" s="299" t="s">
        <v>239</v>
      </c>
      <c r="W179" s="300" t="s">
        <v>240</v>
      </c>
      <c r="X179" s="285"/>
      <c r="Y179" s="298"/>
      <c r="Z179" s="316" t="s">
        <v>241</v>
      </c>
      <c r="AA179" s="184"/>
      <c r="AB179" s="225"/>
    </row>
    <row r="180" spans="1:30" ht="13.5" thickBot="1">
      <c r="A180" s="311" t="s">
        <v>242</v>
      </c>
      <c r="B180" s="303">
        <f t="shared" ref="B180:M180" si="18">(B27/1000)/1.02</f>
        <v>7.4247372549019603</v>
      </c>
      <c r="C180" s="303">
        <f t="shared" si="18"/>
        <v>7.9821666666666662</v>
      </c>
      <c r="D180" s="303">
        <f t="shared" si="18"/>
        <v>8.1619019607843128</v>
      </c>
      <c r="E180" s="303">
        <f t="shared" si="18"/>
        <v>8.1266960784313724</v>
      </c>
      <c r="F180" s="303">
        <f t="shared" si="18"/>
        <v>8.0685098039215681</v>
      </c>
      <c r="G180" s="303">
        <f t="shared" si="18"/>
        <v>8.2055686274509814</v>
      </c>
      <c r="H180" s="303">
        <f t="shared" si="18"/>
        <v>8.1876372549019596</v>
      </c>
      <c r="I180" s="303">
        <f t="shared" si="18"/>
        <v>8.1658627450980408</v>
      </c>
      <c r="J180" s="303">
        <f t="shared" si="18"/>
        <v>7.9813568627450975</v>
      </c>
      <c r="K180" s="303">
        <f t="shared" si="18"/>
        <v>7.6535196078431369</v>
      </c>
      <c r="L180" s="303">
        <f t="shared" si="18"/>
        <v>7.644539215686275</v>
      </c>
      <c r="M180" s="304">
        <f t="shared" si="18"/>
        <v>7.5081372549019614</v>
      </c>
      <c r="N180" s="292"/>
      <c r="O180" s="308" t="s">
        <v>242</v>
      </c>
      <c r="P180" s="303">
        <f t="shared" ref="P180:S185" si="19">(P27/1000)/1.02</f>
        <v>7.8979411764705878</v>
      </c>
      <c r="Q180" s="303">
        <f t="shared" si="19"/>
        <v>8.140098039215685</v>
      </c>
      <c r="R180" s="303">
        <f t="shared" si="19"/>
        <v>8.1274509803921564</v>
      </c>
      <c r="S180" s="304">
        <f t="shared" si="19"/>
        <v>7.5961764705882349</v>
      </c>
      <c r="T180" s="285"/>
      <c r="U180" s="308" t="s">
        <v>242</v>
      </c>
      <c r="V180" s="303">
        <f t="shared" ref="V180:W185" si="20">(V27/1000)/1.02</f>
        <v>8.0429411764705883</v>
      </c>
      <c r="W180" s="304">
        <f t="shared" si="20"/>
        <v>7.8982352941176472</v>
      </c>
      <c r="X180" s="285"/>
      <c r="Y180" s="308" t="s">
        <v>242</v>
      </c>
      <c r="Z180" s="304">
        <f t="shared" ref="Z180:Z185" si="21">(Z27/1000)/1.02</f>
        <v>7.970088235294118</v>
      </c>
      <c r="AA180" s="184"/>
    </row>
    <row r="181" spans="1:30">
      <c r="A181" s="311" t="s">
        <v>243</v>
      </c>
      <c r="B181" s="288">
        <f t="shared" ref="B181:M181" si="22">(B28/1000)/1.02</f>
        <v>8.3491245098039215</v>
      </c>
      <c r="C181" s="288">
        <f t="shared" si="22"/>
        <v>8.753068627450979</v>
      </c>
      <c r="D181" s="288">
        <f t="shared" si="22"/>
        <v>8.8245117647058819</v>
      </c>
      <c r="E181" s="288">
        <f t="shared" si="22"/>
        <v>8.8811107843137247</v>
      </c>
      <c r="F181" s="288">
        <f t="shared" si="22"/>
        <v>8.7516607843137244</v>
      </c>
      <c r="G181" s="288">
        <f t="shared" si="22"/>
        <v>8.8863607843137249</v>
      </c>
      <c r="H181" s="288">
        <f t="shared" si="22"/>
        <v>8.7923862745098038</v>
      </c>
      <c r="I181" s="288">
        <f t="shared" si="22"/>
        <v>8.8587921568627461</v>
      </c>
      <c r="J181" s="288">
        <f t="shared" si="22"/>
        <v>8.759652941176471</v>
      </c>
      <c r="K181" s="288">
        <f t="shared" si="22"/>
        <v>8.5987519607843144</v>
      </c>
      <c r="L181" s="288">
        <f t="shared" si="22"/>
        <v>8.652293137254901</v>
      </c>
      <c r="M181" s="309">
        <f t="shared" si="22"/>
        <v>8.5969323529411756</v>
      </c>
      <c r="N181" s="292"/>
      <c r="O181" s="305" t="s">
        <v>243</v>
      </c>
      <c r="P181" s="288">
        <f t="shared" si="19"/>
        <v>8.6922235294117627</v>
      </c>
      <c r="Q181" s="288">
        <f t="shared" si="19"/>
        <v>8.8447598039215691</v>
      </c>
      <c r="R181" s="288">
        <f t="shared" si="19"/>
        <v>8.8070088235294115</v>
      </c>
      <c r="S181" s="309">
        <f t="shared" si="19"/>
        <v>8.6151568627450974</v>
      </c>
      <c r="T181" s="285"/>
      <c r="U181" s="305" t="s">
        <v>243</v>
      </c>
      <c r="V181" s="288">
        <f t="shared" si="20"/>
        <v>8.784802941176471</v>
      </c>
      <c r="W181" s="309">
        <f t="shared" si="20"/>
        <v>8.7290441176470583</v>
      </c>
      <c r="X181" s="285"/>
      <c r="Y181" s="305" t="s">
        <v>243</v>
      </c>
      <c r="Z181" s="309">
        <f t="shared" si="21"/>
        <v>8.756023529411765</v>
      </c>
      <c r="AA181" s="184"/>
    </row>
    <row r="182" spans="1:30">
      <c r="A182" s="305" t="s">
        <v>244</v>
      </c>
      <c r="B182" s="288">
        <f t="shared" ref="B182:M182" si="23">(B29/1000)/1.02</f>
        <v>8.3172872549019594</v>
      </c>
      <c r="C182" s="288">
        <f t="shared" si="23"/>
        <v>8.54226862745098</v>
      </c>
      <c r="D182" s="288">
        <f t="shared" si="23"/>
        <v>8.7112725490196077</v>
      </c>
      <c r="E182" s="288">
        <f t="shared" si="23"/>
        <v>8.82715294117647</v>
      </c>
      <c r="F182" s="288">
        <f t="shared" si="23"/>
        <v>8.70632156862745</v>
      </c>
      <c r="G182" s="288">
        <f t="shared" si="23"/>
        <v>8.7114343137254906</v>
      </c>
      <c r="H182" s="288">
        <f t="shared" si="23"/>
        <v>8.6334058823529425</v>
      </c>
      <c r="I182" s="288">
        <f t="shared" si="23"/>
        <v>8.6919803921568626</v>
      </c>
      <c r="J182" s="288">
        <f t="shared" si="23"/>
        <v>8.6457892156862748</v>
      </c>
      <c r="K182" s="288">
        <f t="shared" si="23"/>
        <v>8.5609264705882353</v>
      </c>
      <c r="L182" s="288">
        <f t="shared" si="23"/>
        <v>8.5794313725490206</v>
      </c>
      <c r="M182" s="309">
        <f t="shared" si="23"/>
        <v>8.4865745098039227</v>
      </c>
      <c r="N182" s="292"/>
      <c r="O182" s="305" t="s">
        <v>244</v>
      </c>
      <c r="P182" s="288">
        <f t="shared" si="19"/>
        <v>8.5289833333333327</v>
      </c>
      <c r="Q182" s="288">
        <f t="shared" si="19"/>
        <v>8.7453068627450978</v>
      </c>
      <c r="R182" s="288">
        <f t="shared" si="19"/>
        <v>8.6568931372549027</v>
      </c>
      <c r="S182" s="309">
        <f t="shared" si="19"/>
        <v>8.5413960784313741</v>
      </c>
      <c r="T182" s="285"/>
      <c r="U182" s="305" t="s">
        <v>244</v>
      </c>
      <c r="V182" s="288">
        <f t="shared" si="20"/>
        <v>8.6599009803921572</v>
      </c>
      <c r="W182" s="309">
        <f t="shared" si="20"/>
        <v>8.6230539215686282</v>
      </c>
      <c r="X182" s="285"/>
      <c r="Y182" s="305" t="s">
        <v>244</v>
      </c>
      <c r="Z182" s="309">
        <f t="shared" si="21"/>
        <v>8.6388647058823516</v>
      </c>
      <c r="AA182" s="184"/>
    </row>
    <row r="183" spans="1:30">
      <c r="A183" s="305" t="s">
        <v>245</v>
      </c>
      <c r="B183" s="288">
        <f t="shared" ref="B183:M183" si="24">(B30/1000)/1.02</f>
        <v>0</v>
      </c>
      <c r="C183" s="288">
        <f t="shared" si="24"/>
        <v>6.280392156862745</v>
      </c>
      <c r="D183" s="288">
        <f t="shared" si="24"/>
        <v>8.2499999999999982</v>
      </c>
      <c r="E183" s="288">
        <f t="shared" si="24"/>
        <v>8.4469117647058827</v>
      </c>
      <c r="F183" s="288">
        <f t="shared" si="24"/>
        <v>9.1029411764705888</v>
      </c>
      <c r="G183" s="288">
        <f t="shared" si="24"/>
        <v>0</v>
      </c>
      <c r="H183" s="288">
        <f t="shared" si="24"/>
        <v>7.657462745098039</v>
      </c>
      <c r="I183" s="288">
        <f t="shared" si="24"/>
        <v>0</v>
      </c>
      <c r="J183" s="288">
        <f t="shared" si="24"/>
        <v>7.3894176470588233</v>
      </c>
      <c r="K183" s="288">
        <f t="shared" si="24"/>
        <v>8.2527372549019589</v>
      </c>
      <c r="L183" s="288">
        <f t="shared" si="24"/>
        <v>0</v>
      </c>
      <c r="M183" s="309">
        <f t="shared" si="24"/>
        <v>7.3805833333333322</v>
      </c>
      <c r="N183" s="292"/>
      <c r="O183" s="305" t="s">
        <v>245</v>
      </c>
      <c r="P183" s="288">
        <f t="shared" si="19"/>
        <v>6.1759382352941179</v>
      </c>
      <c r="Q183" s="288">
        <f t="shared" si="19"/>
        <v>8.5188058823529413</v>
      </c>
      <c r="R183" s="288">
        <f t="shared" si="19"/>
        <v>7.4789705882352946</v>
      </c>
      <c r="S183" s="309">
        <f t="shared" si="19"/>
        <v>7.7433990196078426</v>
      </c>
      <c r="T183" s="285"/>
      <c r="U183" s="305" t="s">
        <v>245</v>
      </c>
      <c r="V183" s="288">
        <f t="shared" si="20"/>
        <v>6.4357627450980397</v>
      </c>
      <c r="W183" s="309">
        <f t="shared" si="20"/>
        <v>7.4826950980392164</v>
      </c>
      <c r="X183" s="285"/>
      <c r="Y183" s="305" t="s">
        <v>245</v>
      </c>
      <c r="Z183" s="309">
        <f t="shared" si="21"/>
        <v>7.2431392156862744</v>
      </c>
      <c r="AA183" s="184"/>
    </row>
    <row r="184" spans="1:30">
      <c r="A184" s="305" t="s">
        <v>98</v>
      </c>
      <c r="B184" s="288">
        <f t="shared" ref="B184:M184" si="25">(B31/1000)/1.02</f>
        <v>6.6406352941176472</v>
      </c>
      <c r="C184" s="288">
        <f t="shared" si="25"/>
        <v>7.2353078431372548</v>
      </c>
      <c r="D184" s="288">
        <f t="shared" si="25"/>
        <v>7.4778882352941176</v>
      </c>
      <c r="E184" s="288">
        <f t="shared" si="25"/>
        <v>7.4230715686274511</v>
      </c>
      <c r="F184" s="288">
        <f t="shared" si="25"/>
        <v>7.4001058823529409</v>
      </c>
      <c r="G184" s="288">
        <f t="shared" si="25"/>
        <v>7.5079382352941169</v>
      </c>
      <c r="H184" s="288">
        <f t="shared" si="25"/>
        <v>7.4217813725490194</v>
      </c>
      <c r="I184" s="288">
        <f t="shared" si="25"/>
        <v>7.4159431372549012</v>
      </c>
      <c r="J184" s="288">
        <f t="shared" si="25"/>
        <v>7.127775490196079</v>
      </c>
      <c r="K184" s="288">
        <f t="shared" si="25"/>
        <v>6.6268323529411761</v>
      </c>
      <c r="L184" s="288">
        <f t="shared" si="25"/>
        <v>6.5592382352941172</v>
      </c>
      <c r="M184" s="309">
        <f t="shared" si="25"/>
        <v>6.2796147058823539</v>
      </c>
      <c r="N184" s="292"/>
      <c r="O184" s="305" t="s">
        <v>98</v>
      </c>
      <c r="P184" s="288">
        <f t="shared" si="19"/>
        <v>7.1432039215686274</v>
      </c>
      <c r="Q184" s="288">
        <f t="shared" si="19"/>
        <v>7.4486774509803917</v>
      </c>
      <c r="R184" s="288">
        <f t="shared" si="19"/>
        <v>7.3427735294117644</v>
      </c>
      <c r="S184" s="309">
        <f t="shared" si="19"/>
        <v>6.474643137254902</v>
      </c>
      <c r="T184" s="285"/>
      <c r="U184" s="305" t="s">
        <v>98</v>
      </c>
      <c r="V184" s="288">
        <f t="shared" si="20"/>
        <v>7.3260460784313723</v>
      </c>
      <c r="W184" s="309">
        <f t="shared" si="20"/>
        <v>6.953639215686275</v>
      </c>
      <c r="X184" s="285"/>
      <c r="Y184" s="305" t="s">
        <v>98</v>
      </c>
      <c r="Z184" s="309">
        <f t="shared" si="21"/>
        <v>7.1441294117647054</v>
      </c>
      <c r="AA184" s="184"/>
    </row>
    <row r="185" spans="1:30" ht="13.5" thickBot="1">
      <c r="A185" s="308" t="s">
        <v>246</v>
      </c>
      <c r="B185" s="312">
        <f t="shared" ref="B185:M185" si="26">(B32/1000)/1.02</f>
        <v>7.2908784313725485</v>
      </c>
      <c r="C185" s="312">
        <f t="shared" si="26"/>
        <v>7.5923049019607838</v>
      </c>
      <c r="D185" s="312">
        <f t="shared" si="26"/>
        <v>7.7001029411764703</v>
      </c>
      <c r="E185" s="312">
        <f t="shared" si="26"/>
        <v>7.726003921568628</v>
      </c>
      <c r="F185" s="312">
        <f t="shared" si="26"/>
        <v>7.8138549019607835</v>
      </c>
      <c r="G185" s="312">
        <f t="shared" si="26"/>
        <v>7.7300470588235299</v>
      </c>
      <c r="H185" s="312">
        <f t="shared" si="26"/>
        <v>7.6562245098039217</v>
      </c>
      <c r="I185" s="312">
        <f t="shared" si="26"/>
        <v>7.7245245098039224</v>
      </c>
      <c r="J185" s="312">
        <f t="shared" si="26"/>
        <v>7.6098725490196069</v>
      </c>
      <c r="K185" s="312">
        <f t="shared" si="26"/>
        <v>7.4776627450980397</v>
      </c>
      <c r="L185" s="312">
        <f t="shared" si="26"/>
        <v>7.4673794117647061</v>
      </c>
      <c r="M185" s="313">
        <f t="shared" si="26"/>
        <v>7.3708421568627447</v>
      </c>
      <c r="N185" s="292"/>
      <c r="O185" s="308" t="s">
        <v>246</v>
      </c>
      <c r="P185" s="312">
        <f t="shared" si="19"/>
        <v>7.5387578431372546</v>
      </c>
      <c r="Q185" s="312">
        <f t="shared" si="19"/>
        <v>7.7558470588235293</v>
      </c>
      <c r="R185" s="312">
        <f t="shared" si="19"/>
        <v>7.6668872549019609</v>
      </c>
      <c r="S185" s="313">
        <f t="shared" si="19"/>
        <v>7.4362343137254898</v>
      </c>
      <c r="T185" s="285"/>
      <c r="U185" s="308" t="s">
        <v>246</v>
      </c>
      <c r="V185" s="312">
        <f t="shared" si="20"/>
        <v>7.6636549019607845</v>
      </c>
      <c r="W185" s="313">
        <f t="shared" si="20"/>
        <v>7.5539088235294116</v>
      </c>
      <c r="X185" s="285"/>
      <c r="Y185" s="308" t="s">
        <v>246</v>
      </c>
      <c r="Z185" s="313">
        <f t="shared" si="21"/>
        <v>7.6091539215686277</v>
      </c>
    </row>
    <row r="186" spans="1:30" ht="13.5" customHeight="1">
      <c r="A186" s="285"/>
      <c r="B186" s="285"/>
      <c r="C186" s="285"/>
      <c r="D186" s="285"/>
      <c r="E186" s="285"/>
      <c r="F186" s="285"/>
      <c r="G186" s="285"/>
      <c r="H186" s="285"/>
      <c r="I186" s="285"/>
      <c r="J186" s="285"/>
      <c r="K186" s="285"/>
      <c r="L186" s="285"/>
      <c r="M186" s="285"/>
      <c r="N186" s="292"/>
      <c r="O186" s="285"/>
      <c r="P186" s="287"/>
      <c r="Q186" s="288"/>
      <c r="R186" s="288"/>
      <c r="S186" s="288"/>
      <c r="T186" s="288"/>
      <c r="U186" s="288"/>
      <c r="V186" s="288"/>
      <c r="W186" s="288"/>
      <c r="X186" s="288"/>
      <c r="Y186" s="288"/>
      <c r="Z186" s="292"/>
    </row>
    <row r="187" spans="1:30" ht="13.5" customHeight="1" thickBot="1">
      <c r="A187" s="291">
        <v>2006</v>
      </c>
      <c r="B187" s="285"/>
      <c r="C187" s="285"/>
      <c r="D187" s="285"/>
      <c r="E187" s="285"/>
      <c r="F187" s="285"/>
      <c r="G187" s="285"/>
      <c r="H187" s="285"/>
      <c r="I187" s="285"/>
      <c r="J187" s="285"/>
      <c r="K187" s="285"/>
      <c r="L187" s="285"/>
      <c r="M187" s="290" t="s">
        <v>250</v>
      </c>
      <c r="N187" s="292"/>
      <c r="O187" s="291">
        <v>2006</v>
      </c>
      <c r="P187" s="293" t="s">
        <v>220</v>
      </c>
      <c r="Q187" s="293"/>
      <c r="R187" s="293"/>
      <c r="S187" s="293"/>
      <c r="T187" s="285"/>
      <c r="U187" s="291">
        <v>2006</v>
      </c>
      <c r="V187" s="293" t="s">
        <v>221</v>
      </c>
      <c r="W187" s="293"/>
      <c r="X187" s="285"/>
      <c r="Y187" s="291">
        <v>2006</v>
      </c>
      <c r="Z187" s="285"/>
    </row>
    <row r="188" spans="1:30" ht="12" customHeight="1" thickBot="1">
      <c r="A188" s="298"/>
      <c r="B188" s="299" t="s">
        <v>223</v>
      </c>
      <c r="C188" s="299" t="s">
        <v>224</v>
      </c>
      <c r="D188" s="299" t="s">
        <v>225</v>
      </c>
      <c r="E188" s="299" t="s">
        <v>226</v>
      </c>
      <c r="F188" s="299" t="s">
        <v>227</v>
      </c>
      <c r="G188" s="299" t="s">
        <v>228</v>
      </c>
      <c r="H188" s="299" t="s">
        <v>229</v>
      </c>
      <c r="I188" s="299" t="s">
        <v>230</v>
      </c>
      <c r="J188" s="299" t="s">
        <v>231</v>
      </c>
      <c r="K188" s="299" t="s">
        <v>232</v>
      </c>
      <c r="L188" s="299" t="s">
        <v>233</v>
      </c>
      <c r="M188" s="300" t="s">
        <v>234</v>
      </c>
      <c r="N188" s="292"/>
      <c r="O188" s="298"/>
      <c r="P188" s="299" t="s">
        <v>235</v>
      </c>
      <c r="Q188" s="299" t="s">
        <v>236</v>
      </c>
      <c r="R188" s="299" t="s">
        <v>237</v>
      </c>
      <c r="S188" s="300" t="s">
        <v>238</v>
      </c>
      <c r="T188" s="285"/>
      <c r="U188" s="298"/>
      <c r="V188" s="299" t="s">
        <v>239</v>
      </c>
      <c r="W188" s="300" t="s">
        <v>240</v>
      </c>
      <c r="X188" s="285"/>
      <c r="Y188" s="298"/>
      <c r="Z188" s="316" t="s">
        <v>241</v>
      </c>
    </row>
    <row r="189" spans="1:30" ht="12.75" customHeight="1" thickBot="1">
      <c r="A189" s="311" t="s">
        <v>242</v>
      </c>
      <c r="B189" s="303">
        <f t="shared" ref="B189:M189" si="27">(B36/1000)/1.02</f>
        <v>7.7014901960784314</v>
      </c>
      <c r="C189" s="303">
        <f t="shared" si="27"/>
        <v>8.0772352941176475</v>
      </c>
      <c r="D189" s="303">
        <f t="shared" si="27"/>
        <v>8.2086176470588228</v>
      </c>
      <c r="E189" s="303">
        <f t="shared" si="27"/>
        <v>8.2707784313725483</v>
      </c>
      <c r="F189" s="303">
        <f t="shared" si="27"/>
        <v>8.3419411764705877</v>
      </c>
      <c r="G189" s="303">
        <f t="shared" si="27"/>
        <v>8.4938431372549008</v>
      </c>
      <c r="H189" s="303">
        <f t="shared" si="27"/>
        <v>8.2186568627450995</v>
      </c>
      <c r="I189" s="303">
        <f t="shared" si="27"/>
        <v>8.1544460784313717</v>
      </c>
      <c r="J189" s="303">
        <f t="shared" si="27"/>
        <v>8.3224049019607822</v>
      </c>
      <c r="K189" s="303">
        <f t="shared" si="27"/>
        <v>8.0960960784313727</v>
      </c>
      <c r="L189" s="303">
        <f t="shared" si="27"/>
        <v>7.8823333333333334</v>
      </c>
      <c r="M189" s="304">
        <f t="shared" si="27"/>
        <v>7.9092029411764706</v>
      </c>
      <c r="N189" s="292"/>
      <c r="O189" s="308" t="s">
        <v>242</v>
      </c>
      <c r="P189" s="303">
        <f t="shared" ref="P189:S194" si="28">(P36/1000)/1.02</f>
        <v>8.0451960784313741</v>
      </c>
      <c r="Q189" s="303">
        <f t="shared" si="28"/>
        <v>8.3601960784313718</v>
      </c>
      <c r="R189" s="303">
        <f t="shared" si="28"/>
        <v>8.2281372549019611</v>
      </c>
      <c r="S189" s="304">
        <f t="shared" si="28"/>
        <v>7.9619607843137254</v>
      </c>
      <c r="T189" s="285"/>
      <c r="U189" s="308" t="s">
        <v>242</v>
      </c>
      <c r="V189" s="303">
        <f t="shared" ref="V189:W194" si="29">(V36/1000)/1.02</f>
        <v>8.2056862745098034</v>
      </c>
      <c r="W189" s="304">
        <f t="shared" si="29"/>
        <v>8.0950000000000006</v>
      </c>
      <c r="X189" s="285"/>
      <c r="Y189" s="308" t="s">
        <v>242</v>
      </c>
      <c r="Z189" s="304">
        <f t="shared" ref="Z189:Z194" si="30">(Z36/1000)/1.02</f>
        <v>8.1538588235294114</v>
      </c>
    </row>
    <row r="190" spans="1:30" ht="13.5" customHeight="1">
      <c r="A190" s="311" t="s">
        <v>243</v>
      </c>
      <c r="B190" s="288">
        <f t="shared" ref="B190:M190" si="31">(B37/1000)/1.02</f>
        <v>8.8632529411764711</v>
      </c>
      <c r="C190" s="288">
        <f t="shared" si="31"/>
        <v>9.1227509803921567</v>
      </c>
      <c r="D190" s="288">
        <f t="shared" si="31"/>
        <v>9.2885764705882341</v>
      </c>
      <c r="E190" s="288">
        <f t="shared" si="31"/>
        <v>9.3338401960784303</v>
      </c>
      <c r="F190" s="288">
        <f t="shared" si="31"/>
        <v>9.3554705882352938</v>
      </c>
      <c r="G190" s="288">
        <f t="shared" si="31"/>
        <v>9.4560107843137242</v>
      </c>
      <c r="H190" s="288">
        <f t="shared" si="31"/>
        <v>9.2511235294117657</v>
      </c>
      <c r="I190" s="288">
        <f t="shared" si="31"/>
        <v>9.1067490196078431</v>
      </c>
      <c r="J190" s="288">
        <f t="shared" si="31"/>
        <v>9.2608029411764701</v>
      </c>
      <c r="K190" s="288">
        <f t="shared" si="31"/>
        <v>9.0732852941176478</v>
      </c>
      <c r="L190" s="288">
        <f t="shared" si="31"/>
        <v>8.975811764705881</v>
      </c>
      <c r="M190" s="309">
        <f t="shared" si="31"/>
        <v>8.9084127450980404</v>
      </c>
      <c r="N190" s="292"/>
      <c r="O190" s="305" t="s">
        <v>243</v>
      </c>
      <c r="P190" s="288">
        <f t="shared" si="28"/>
        <v>9.135883333333334</v>
      </c>
      <c r="Q190" s="288">
        <f t="shared" si="28"/>
        <v>9.3762676470588247</v>
      </c>
      <c r="R190" s="288">
        <f t="shared" si="28"/>
        <v>9.1997500000000016</v>
      </c>
      <c r="S190" s="309">
        <f t="shared" si="28"/>
        <v>8.9855892156862733</v>
      </c>
      <c r="T190" s="285"/>
      <c r="U190" s="305" t="s">
        <v>243</v>
      </c>
      <c r="V190" s="288">
        <f t="shared" si="29"/>
        <v>9.26042156862745</v>
      </c>
      <c r="W190" s="309">
        <f t="shared" si="29"/>
        <v>9.0954460784313724</v>
      </c>
      <c r="X190" s="285"/>
      <c r="Y190" s="305" t="s">
        <v>243</v>
      </c>
      <c r="Z190" s="309">
        <f t="shared" si="30"/>
        <v>9.182716666666666</v>
      </c>
    </row>
    <row r="191" spans="1:30" ht="12.75" customHeight="1">
      <c r="A191" s="305" t="s">
        <v>244</v>
      </c>
      <c r="B191" s="288">
        <f t="shared" ref="B191:M191" si="32">(B38/1000)/1.02</f>
        <v>8.7016774509803909</v>
      </c>
      <c r="C191" s="288">
        <f t="shared" si="32"/>
        <v>8.9573666666666671</v>
      </c>
      <c r="D191" s="288">
        <f t="shared" si="32"/>
        <v>9.0764686274509785</v>
      </c>
      <c r="E191" s="288">
        <f t="shared" si="32"/>
        <v>9.19746274509804</v>
      </c>
      <c r="F191" s="288">
        <f t="shared" si="32"/>
        <v>9.3189313725490184</v>
      </c>
      <c r="G191" s="288">
        <f t="shared" si="32"/>
        <v>9.4013421568627464</v>
      </c>
      <c r="H191" s="288">
        <f t="shared" si="32"/>
        <v>9.2704990196078434</v>
      </c>
      <c r="I191" s="288">
        <f t="shared" si="32"/>
        <v>9.2428901960784309</v>
      </c>
      <c r="J191" s="288">
        <f t="shared" si="32"/>
        <v>9.3429078431372545</v>
      </c>
      <c r="K191" s="288">
        <f t="shared" si="32"/>
        <v>9.2044745098039211</v>
      </c>
      <c r="L191" s="288">
        <f t="shared" si="32"/>
        <v>8.9246313725490189</v>
      </c>
      <c r="M191" s="309">
        <f t="shared" si="32"/>
        <v>8.9118931372549017</v>
      </c>
      <c r="N191" s="321"/>
      <c r="O191" s="305" t="s">
        <v>244</v>
      </c>
      <c r="P191" s="288">
        <f t="shared" si="28"/>
        <v>8.9616411764705877</v>
      </c>
      <c r="Q191" s="288">
        <f t="shared" si="28"/>
        <v>9.3103431372549004</v>
      </c>
      <c r="R191" s="288">
        <f t="shared" si="28"/>
        <v>9.2893882352941173</v>
      </c>
      <c r="S191" s="309">
        <f t="shared" si="28"/>
        <v>9.0199588235294108</v>
      </c>
      <c r="T191" s="285"/>
      <c r="U191" s="305" t="s">
        <v>244</v>
      </c>
      <c r="V191" s="288">
        <f t="shared" si="29"/>
        <v>9.1845509803921566</v>
      </c>
      <c r="W191" s="309">
        <f t="shared" si="29"/>
        <v>9.1579852941176476</v>
      </c>
      <c r="X191" s="285"/>
      <c r="Y191" s="305" t="s">
        <v>244</v>
      </c>
      <c r="Z191" s="309">
        <f t="shared" si="30"/>
        <v>9.1715568627450974</v>
      </c>
    </row>
    <row r="192" spans="1:30" ht="11.25" customHeight="1">
      <c r="A192" s="305" t="s">
        <v>245</v>
      </c>
      <c r="B192" s="288">
        <f t="shared" ref="B192:M192" si="33">(B39/1000)/1.02</f>
        <v>7.2829117647058821</v>
      </c>
      <c r="C192" s="288">
        <f t="shared" si="33"/>
        <v>6.3725490196078427</v>
      </c>
      <c r="D192" s="288">
        <f t="shared" si="33"/>
        <v>7.6731872549019604</v>
      </c>
      <c r="E192" s="288">
        <f t="shared" si="33"/>
        <v>0</v>
      </c>
      <c r="F192" s="288">
        <f t="shared" si="33"/>
        <v>7.7891470588235299</v>
      </c>
      <c r="G192" s="288">
        <f t="shared" si="33"/>
        <v>0</v>
      </c>
      <c r="H192" s="288">
        <f t="shared" si="33"/>
        <v>7.3950147058823523</v>
      </c>
      <c r="I192" s="288">
        <f t="shared" si="33"/>
        <v>0</v>
      </c>
      <c r="J192" s="288">
        <f t="shared" si="33"/>
        <v>7.2098039215686276</v>
      </c>
      <c r="K192" s="288">
        <f t="shared" si="33"/>
        <v>8.0326862745098051</v>
      </c>
      <c r="L192" s="288">
        <f t="shared" si="33"/>
        <v>7.4310029411764704</v>
      </c>
      <c r="M192" s="309">
        <f t="shared" si="33"/>
        <v>7.2747784313725488</v>
      </c>
      <c r="N192" s="321"/>
      <c r="O192" s="305" t="s">
        <v>245</v>
      </c>
      <c r="P192" s="288">
        <f t="shared" si="28"/>
        <v>6.7042931372549015</v>
      </c>
      <c r="Q192" s="288">
        <f t="shared" si="28"/>
        <v>7.7891499999999994</v>
      </c>
      <c r="R192" s="288">
        <f t="shared" si="28"/>
        <v>7.3005450980392146</v>
      </c>
      <c r="S192" s="309">
        <f t="shared" si="28"/>
        <v>7.4371490196078422</v>
      </c>
      <c r="T192" s="285"/>
      <c r="U192" s="305" t="s">
        <v>245</v>
      </c>
      <c r="V192" s="288">
        <f t="shared" si="29"/>
        <v>6.9710245098039207</v>
      </c>
      <c r="W192" s="309">
        <f t="shared" si="29"/>
        <v>7.4060264705882348</v>
      </c>
      <c r="X192" s="285"/>
      <c r="Y192" s="305" t="s">
        <v>245</v>
      </c>
      <c r="Z192" s="309">
        <f t="shared" si="30"/>
        <v>7.2210166666666664</v>
      </c>
    </row>
    <row r="193" spans="1:26" ht="10.5" customHeight="1">
      <c r="A193" s="305" t="s">
        <v>98</v>
      </c>
      <c r="B193" s="288">
        <f t="shared" ref="B193:M193" si="34">(B40/1000)/1.02</f>
        <v>6.6249460784313721</v>
      </c>
      <c r="C193" s="288">
        <f t="shared" si="34"/>
        <v>6.8809509803921562</v>
      </c>
      <c r="D193" s="288">
        <f t="shared" si="34"/>
        <v>7.1858039215686276</v>
      </c>
      <c r="E193" s="288">
        <f t="shared" si="34"/>
        <v>7.1838019607843133</v>
      </c>
      <c r="F193" s="288">
        <f t="shared" si="34"/>
        <v>7.2603823529411766</v>
      </c>
      <c r="G193" s="288">
        <f t="shared" si="34"/>
        <v>7.4546519607843136</v>
      </c>
      <c r="H193" s="288">
        <f t="shared" si="34"/>
        <v>7.1973872549019609</v>
      </c>
      <c r="I193" s="288">
        <f t="shared" si="34"/>
        <v>7.0018431372549026</v>
      </c>
      <c r="J193" s="288">
        <f t="shared" si="34"/>
        <v>7.148703921568627</v>
      </c>
      <c r="K193" s="288">
        <f t="shared" si="34"/>
        <v>7.0485323529411756</v>
      </c>
      <c r="L193" s="288">
        <f t="shared" si="34"/>
        <v>6.8131823529411761</v>
      </c>
      <c r="M193" s="309">
        <f t="shared" si="34"/>
        <v>6.6564019607843132</v>
      </c>
      <c r="N193" s="321"/>
      <c r="O193" s="305" t="s">
        <v>98</v>
      </c>
      <c r="P193" s="288">
        <f t="shared" si="28"/>
        <v>6.9485568627450975</v>
      </c>
      <c r="Q193" s="288">
        <f t="shared" si="28"/>
        <v>7.2868666666666666</v>
      </c>
      <c r="R193" s="288">
        <f t="shared" si="28"/>
        <v>7.1123627450980385</v>
      </c>
      <c r="S193" s="309">
        <f t="shared" si="28"/>
        <v>6.8568529411764709</v>
      </c>
      <c r="T193" s="285"/>
      <c r="U193" s="305" t="s">
        <v>98</v>
      </c>
      <c r="V193" s="288">
        <f t="shared" si="29"/>
        <v>7.1153627450980395</v>
      </c>
      <c r="W193" s="309">
        <f t="shared" si="29"/>
        <v>6.9821901960784309</v>
      </c>
      <c r="X193" s="285"/>
      <c r="Y193" s="305" t="s">
        <v>98</v>
      </c>
      <c r="Z193" s="309">
        <f t="shared" si="30"/>
        <v>7.0545421568627447</v>
      </c>
    </row>
    <row r="194" spans="1:26" ht="14.25" thickBot="1">
      <c r="A194" s="308" t="s">
        <v>246</v>
      </c>
      <c r="B194" s="312">
        <f t="shared" ref="B194:M194" si="35">(B41/1000)/1.02</f>
        <v>7.5596872549019611</v>
      </c>
      <c r="C194" s="312">
        <f t="shared" si="35"/>
        <v>7.7057607843137248</v>
      </c>
      <c r="D194" s="312">
        <f t="shared" si="35"/>
        <v>7.7938862745098039</v>
      </c>
      <c r="E194" s="312">
        <f t="shared" si="35"/>
        <v>7.8368156862745089</v>
      </c>
      <c r="F194" s="312">
        <f t="shared" si="35"/>
        <v>7.8606470588235284</v>
      </c>
      <c r="G194" s="312">
        <f t="shared" si="35"/>
        <v>7.992210784313726</v>
      </c>
      <c r="H194" s="312">
        <f t="shared" si="35"/>
        <v>7.8996264705882338</v>
      </c>
      <c r="I194" s="312">
        <f t="shared" si="35"/>
        <v>7.7874558823529405</v>
      </c>
      <c r="J194" s="312">
        <f t="shared" si="35"/>
        <v>7.879873529411765</v>
      </c>
      <c r="K194" s="312">
        <f t="shared" si="35"/>
        <v>7.8084147058823525</v>
      </c>
      <c r="L194" s="312">
        <f t="shared" si="35"/>
        <v>7.5945509803921567</v>
      </c>
      <c r="M194" s="313">
        <f t="shared" si="35"/>
        <v>7.63088431372549</v>
      </c>
      <c r="N194" s="321"/>
      <c r="O194" s="308" t="s">
        <v>246</v>
      </c>
      <c r="P194" s="312">
        <f t="shared" si="28"/>
        <v>7.7120196078431373</v>
      </c>
      <c r="Q194" s="312">
        <f t="shared" si="28"/>
        <v>7.887177450980392</v>
      </c>
      <c r="R194" s="312">
        <f t="shared" si="28"/>
        <v>7.8512911764705882</v>
      </c>
      <c r="S194" s="313">
        <f t="shared" si="28"/>
        <v>7.681692156862745</v>
      </c>
      <c r="T194" s="285"/>
      <c r="U194" s="308" t="s">
        <v>246</v>
      </c>
      <c r="V194" s="312">
        <f t="shared" si="29"/>
        <v>7.8028460784313731</v>
      </c>
      <c r="W194" s="313">
        <f t="shared" si="29"/>
        <v>7.7634950980392157</v>
      </c>
      <c r="X194" s="285"/>
      <c r="Y194" s="308" t="s">
        <v>246</v>
      </c>
      <c r="Z194" s="313">
        <f t="shared" si="30"/>
        <v>7.7837519607843131</v>
      </c>
    </row>
    <row r="195" spans="1:26" ht="13.5">
      <c r="A195" s="285"/>
      <c r="B195" s="285"/>
      <c r="C195" s="285"/>
      <c r="D195" s="285"/>
      <c r="E195" s="285"/>
      <c r="F195" s="285"/>
      <c r="G195" s="285"/>
      <c r="H195" s="285"/>
      <c r="I195" s="285"/>
      <c r="J195" s="285"/>
      <c r="K195" s="285"/>
      <c r="L195" s="285"/>
      <c r="M195" s="285"/>
      <c r="N195" s="321"/>
      <c r="O195" s="322"/>
      <c r="P195" s="287"/>
      <c r="Q195" s="288"/>
      <c r="R195" s="288"/>
      <c r="S195" s="288"/>
      <c r="T195" s="288"/>
      <c r="U195" s="288"/>
      <c r="V195" s="288"/>
      <c r="W195" s="288"/>
      <c r="X195" s="288"/>
      <c r="Y195" s="288"/>
      <c r="Z195" s="292"/>
    </row>
    <row r="196" spans="1:26" ht="16.5" thickBot="1">
      <c r="A196" s="291">
        <v>2007</v>
      </c>
      <c r="B196" s="285"/>
      <c r="C196" s="285"/>
      <c r="D196" s="285"/>
      <c r="E196" s="285"/>
      <c r="F196" s="285"/>
      <c r="G196" s="285"/>
      <c r="H196" s="285"/>
      <c r="I196" s="285"/>
      <c r="J196" s="285"/>
      <c r="K196" s="285"/>
      <c r="L196" s="285"/>
      <c r="M196" s="290" t="s">
        <v>250</v>
      </c>
      <c r="N196" s="321"/>
      <c r="O196" s="291">
        <v>2007</v>
      </c>
      <c r="P196" s="293" t="s">
        <v>220</v>
      </c>
      <c r="Q196" s="293"/>
      <c r="R196" s="293"/>
      <c r="S196" s="293"/>
      <c r="T196" s="285"/>
      <c r="U196" s="291">
        <v>2007</v>
      </c>
      <c r="V196" s="293" t="s">
        <v>221</v>
      </c>
      <c r="W196" s="293"/>
      <c r="X196" s="285"/>
      <c r="Y196" s="291">
        <v>2007</v>
      </c>
      <c r="Z196" s="285"/>
    </row>
    <row r="197" spans="1:26" ht="14.25" thickBot="1">
      <c r="A197" s="298"/>
      <c r="B197" s="299" t="s">
        <v>223</v>
      </c>
      <c r="C197" s="299" t="s">
        <v>224</v>
      </c>
      <c r="D197" s="299" t="s">
        <v>225</v>
      </c>
      <c r="E197" s="299" t="s">
        <v>226</v>
      </c>
      <c r="F197" s="299" t="s">
        <v>227</v>
      </c>
      <c r="G197" s="299" t="s">
        <v>228</v>
      </c>
      <c r="H197" s="299" t="s">
        <v>229</v>
      </c>
      <c r="I197" s="299" t="s">
        <v>230</v>
      </c>
      <c r="J197" s="299" t="s">
        <v>231</v>
      </c>
      <c r="K197" s="299" t="s">
        <v>232</v>
      </c>
      <c r="L197" s="299" t="s">
        <v>233</v>
      </c>
      <c r="M197" s="300" t="s">
        <v>234</v>
      </c>
      <c r="N197" s="285"/>
      <c r="O197" s="298"/>
      <c r="P197" s="299" t="s">
        <v>235</v>
      </c>
      <c r="Q197" s="299" t="s">
        <v>236</v>
      </c>
      <c r="R197" s="299" t="s">
        <v>237</v>
      </c>
      <c r="S197" s="300" t="s">
        <v>238</v>
      </c>
      <c r="T197" s="285"/>
      <c r="U197" s="298"/>
      <c r="V197" s="299" t="s">
        <v>239</v>
      </c>
      <c r="W197" s="300" t="s">
        <v>240</v>
      </c>
      <c r="X197" s="285"/>
      <c r="Y197" s="298"/>
      <c r="Z197" s="301" t="s">
        <v>241</v>
      </c>
    </row>
    <row r="198" spans="1:26" ht="13.5" thickBot="1">
      <c r="A198" s="311" t="s">
        <v>242</v>
      </c>
      <c r="B198" s="303">
        <f t="shared" ref="B198:M198" si="36">(B45/1000)/1.02</f>
        <v>8.1373411764705885</v>
      </c>
      <c r="C198" s="303">
        <f t="shared" si="36"/>
        <v>8.2883039215686267</v>
      </c>
      <c r="D198" s="303">
        <f t="shared" si="36"/>
        <v>8.2255392156862737</v>
      </c>
      <c r="E198" s="303">
        <f t="shared" si="36"/>
        <v>8.1022411764705886</v>
      </c>
      <c r="F198" s="303">
        <f t="shared" si="36"/>
        <v>7.823078431372549</v>
      </c>
      <c r="G198" s="303">
        <f t="shared" si="36"/>
        <v>7.7247352941176466</v>
      </c>
      <c r="H198" s="303">
        <f t="shared" si="36"/>
        <v>7.6790784313725489</v>
      </c>
      <c r="I198" s="303">
        <f t="shared" si="36"/>
        <v>7.9253431372549015</v>
      </c>
      <c r="J198" s="303">
        <f t="shared" si="36"/>
        <v>8.0726862745098042</v>
      </c>
      <c r="K198" s="303">
        <f t="shared" si="36"/>
        <v>7.7459117647058822</v>
      </c>
      <c r="L198" s="303">
        <f t="shared" si="36"/>
        <v>7.4972352941176474</v>
      </c>
      <c r="M198" s="304">
        <f t="shared" si="36"/>
        <v>7.5499637254901959</v>
      </c>
      <c r="N198" s="285"/>
      <c r="O198" s="308" t="s">
        <v>242</v>
      </c>
      <c r="P198" s="303">
        <f t="shared" ref="P198:S203" si="37">(P45/1000)/1.02</f>
        <v>8.2173431372549022</v>
      </c>
      <c r="Q198" s="303">
        <f t="shared" si="37"/>
        <v>7.8720686274509806</v>
      </c>
      <c r="R198" s="303">
        <f t="shared" si="37"/>
        <v>7.905343137254901</v>
      </c>
      <c r="S198" s="304">
        <f t="shared" si="37"/>
        <v>7.6096911764705881</v>
      </c>
      <c r="T198" s="285"/>
      <c r="U198" s="308" t="s">
        <v>242</v>
      </c>
      <c r="V198" s="303">
        <f t="shared" ref="V198:W203" si="38">(V45/1000)/1.02</f>
        <v>8.0426764705882352</v>
      </c>
      <c r="W198" s="304">
        <f t="shared" si="38"/>
        <v>7.7549147058823529</v>
      </c>
      <c r="X198" s="285"/>
      <c r="Y198" s="308" t="s">
        <v>242</v>
      </c>
      <c r="Z198" s="304">
        <f t="shared" ref="Z198:Z203" si="39">(Z45/1000)/1.02</f>
        <v>7.8938803921568619</v>
      </c>
    </row>
    <row r="199" spans="1:26">
      <c r="A199" s="311" t="s">
        <v>243</v>
      </c>
      <c r="B199" s="288">
        <f t="shared" ref="B199:M199" si="40">(B46/1000)/1.02</f>
        <v>9.1444313725490201</v>
      </c>
      <c r="C199" s="288">
        <f t="shared" si="40"/>
        <v>9.1494529411764685</v>
      </c>
      <c r="D199" s="288">
        <f t="shared" si="40"/>
        <v>9.0296225490196083</v>
      </c>
      <c r="E199" s="288">
        <f t="shared" si="40"/>
        <v>8.9527392156862735</v>
      </c>
      <c r="F199" s="288">
        <f t="shared" si="40"/>
        <v>8.6643617647058804</v>
      </c>
      <c r="G199" s="288">
        <f t="shared" si="40"/>
        <v>8.4870754901960765</v>
      </c>
      <c r="H199" s="288">
        <f t="shared" si="40"/>
        <v>8.3744009803921564</v>
      </c>
      <c r="I199" s="288">
        <f t="shared" si="40"/>
        <v>8.6988029411764725</v>
      </c>
      <c r="J199" s="288">
        <f t="shared" si="40"/>
        <v>8.7344754901960791</v>
      </c>
      <c r="K199" s="288">
        <f t="shared" si="40"/>
        <v>8.4917999999999996</v>
      </c>
      <c r="L199" s="288">
        <f t="shared" si="40"/>
        <v>8.326375490196078</v>
      </c>
      <c r="M199" s="309">
        <f t="shared" si="40"/>
        <v>8.3652411764705885</v>
      </c>
      <c r="N199" s="285"/>
      <c r="O199" s="305" t="s">
        <v>243</v>
      </c>
      <c r="P199" s="288">
        <f t="shared" si="37"/>
        <v>9.1065754901960787</v>
      </c>
      <c r="Q199" s="288">
        <f t="shared" si="37"/>
        <v>8.6963303921568613</v>
      </c>
      <c r="R199" s="288">
        <f t="shared" si="37"/>
        <v>8.6213470588235293</v>
      </c>
      <c r="S199" s="309">
        <f t="shared" si="37"/>
        <v>8.3996637254901945</v>
      </c>
      <c r="T199" s="285"/>
      <c r="U199" s="305" t="s">
        <v>243</v>
      </c>
      <c r="V199" s="288">
        <f t="shared" si="38"/>
        <v>8.9084441176470577</v>
      </c>
      <c r="W199" s="309">
        <f t="shared" si="38"/>
        <v>8.510273529411764</v>
      </c>
      <c r="X199" s="285"/>
      <c r="Y199" s="305" t="s">
        <v>243</v>
      </c>
      <c r="Z199" s="309">
        <f t="shared" si="39"/>
        <v>8.7074843137254909</v>
      </c>
    </row>
    <row r="200" spans="1:26">
      <c r="A200" s="305" t="s">
        <v>244</v>
      </c>
      <c r="B200" s="288">
        <f t="shared" ref="B200:M200" si="41">(B47/1000)/1.02</f>
        <v>9.1556549019607836</v>
      </c>
      <c r="C200" s="288">
        <f t="shared" si="41"/>
        <v>9.1991549019607852</v>
      </c>
      <c r="D200" s="288">
        <f t="shared" si="41"/>
        <v>8.9179843137254888</v>
      </c>
      <c r="E200" s="288">
        <f t="shared" si="41"/>
        <v>8.9250745098039204</v>
      </c>
      <c r="F200" s="288">
        <f t="shared" si="41"/>
        <v>8.5559274509803913</v>
      </c>
      <c r="G200" s="288">
        <f t="shared" si="41"/>
        <v>8.519096078431371</v>
      </c>
      <c r="H200" s="288">
        <f t="shared" si="41"/>
        <v>8.5406833333333321</v>
      </c>
      <c r="I200" s="288">
        <f t="shared" si="41"/>
        <v>8.7101892156862739</v>
      </c>
      <c r="J200" s="288">
        <f t="shared" si="41"/>
        <v>8.8196990196078424</v>
      </c>
      <c r="K200" s="288">
        <f t="shared" si="41"/>
        <v>8.4837754901960771</v>
      </c>
      <c r="L200" s="288">
        <f t="shared" si="41"/>
        <v>8.1424372549019619</v>
      </c>
      <c r="M200" s="309">
        <f t="shared" si="41"/>
        <v>8.2343137254901944</v>
      </c>
      <c r="N200" s="285"/>
      <c r="O200" s="305" t="s">
        <v>244</v>
      </c>
      <c r="P200" s="288">
        <f t="shared" si="37"/>
        <v>9.0736980392156852</v>
      </c>
      <c r="Q200" s="288">
        <f t="shared" si="37"/>
        <v>8.6545715686274516</v>
      </c>
      <c r="R200" s="288">
        <f t="shared" si="37"/>
        <v>8.6995411764705874</v>
      </c>
      <c r="S200" s="309">
        <f t="shared" si="37"/>
        <v>8.3020715686274489</v>
      </c>
      <c r="T200" s="285"/>
      <c r="U200" s="305" t="s">
        <v>244</v>
      </c>
      <c r="V200" s="288">
        <f t="shared" si="38"/>
        <v>8.8506715686274511</v>
      </c>
      <c r="W200" s="309">
        <f t="shared" si="38"/>
        <v>8.535207843137254</v>
      </c>
      <c r="X200" s="285"/>
      <c r="Y200" s="305" t="s">
        <v>244</v>
      </c>
      <c r="Z200" s="309">
        <f t="shared" si="39"/>
        <v>8.6916598039215689</v>
      </c>
    </row>
    <row r="201" spans="1:26">
      <c r="A201" s="305" t="s">
        <v>245</v>
      </c>
      <c r="B201" s="288">
        <f t="shared" ref="B201:M201" si="42">(B48/1000)/1.02</f>
        <v>0</v>
      </c>
      <c r="C201" s="288">
        <f t="shared" si="42"/>
        <v>0</v>
      </c>
      <c r="D201" s="288">
        <f t="shared" si="42"/>
        <v>7.7695117647058822</v>
      </c>
      <c r="E201" s="288">
        <f t="shared" si="42"/>
        <v>8.7255882352941168</v>
      </c>
      <c r="F201" s="288">
        <f t="shared" si="42"/>
        <v>7.5831235294117647</v>
      </c>
      <c r="G201" s="288">
        <f t="shared" si="42"/>
        <v>6.6365490196078429</v>
      </c>
      <c r="H201" s="288">
        <f t="shared" si="42"/>
        <v>0</v>
      </c>
      <c r="I201" s="288">
        <f t="shared" si="42"/>
        <v>7.1715686274509807</v>
      </c>
      <c r="J201" s="288">
        <f t="shared" si="42"/>
        <v>7.9031568627450985</v>
      </c>
      <c r="K201" s="288">
        <f t="shared" si="42"/>
        <v>7.4460784313725483</v>
      </c>
      <c r="L201" s="288">
        <f t="shared" si="42"/>
        <v>8.1683421568627441</v>
      </c>
      <c r="M201" s="309">
        <f t="shared" si="42"/>
        <v>6.3627450980392162</v>
      </c>
      <c r="N201" s="285"/>
      <c r="O201" s="305" t="s">
        <v>245</v>
      </c>
      <c r="P201" s="288">
        <f t="shared" si="37"/>
        <v>7.7695117647058822</v>
      </c>
      <c r="Q201" s="288">
        <f t="shared" si="37"/>
        <v>7.3865137254901949</v>
      </c>
      <c r="R201" s="288">
        <f t="shared" si="37"/>
        <v>7.4058852941176472</v>
      </c>
      <c r="S201" s="309">
        <f t="shared" si="37"/>
        <v>7.219414705882353</v>
      </c>
      <c r="T201" s="285"/>
      <c r="U201" s="305" t="s">
        <v>245</v>
      </c>
      <c r="V201" s="288">
        <f t="shared" si="38"/>
        <v>7.4187343137254906</v>
      </c>
      <c r="W201" s="309">
        <f t="shared" si="38"/>
        <v>7.2820166666666664</v>
      </c>
      <c r="X201" s="285"/>
      <c r="Y201" s="305" t="s">
        <v>245</v>
      </c>
      <c r="Z201" s="309">
        <f t="shared" si="39"/>
        <v>7.3973127450980387</v>
      </c>
    </row>
    <row r="202" spans="1:26">
      <c r="A202" s="305" t="s">
        <v>98</v>
      </c>
      <c r="B202" s="288">
        <f t="shared" ref="B202:M202" si="43">(B49/1000)/1.02</f>
        <v>6.8734794117647047</v>
      </c>
      <c r="C202" s="288">
        <f t="shared" si="43"/>
        <v>7.1400980392156859</v>
      </c>
      <c r="D202" s="288">
        <f t="shared" si="43"/>
        <v>7.2062117647058823</v>
      </c>
      <c r="E202" s="288">
        <f t="shared" si="43"/>
        <v>7.141283333333333</v>
      </c>
      <c r="F202" s="288">
        <f t="shared" si="43"/>
        <v>6.9524372549019606</v>
      </c>
      <c r="G202" s="288">
        <f t="shared" si="43"/>
        <v>6.9182009803921565</v>
      </c>
      <c r="H202" s="288">
        <f t="shared" si="43"/>
        <v>6.9095705882352938</v>
      </c>
      <c r="I202" s="288">
        <f t="shared" si="43"/>
        <v>7.0804519607843135</v>
      </c>
      <c r="J202" s="288">
        <f t="shared" si="43"/>
        <v>7.3273823529411768</v>
      </c>
      <c r="K202" s="288">
        <f t="shared" si="43"/>
        <v>7.0329401960784317</v>
      </c>
      <c r="L202" s="288">
        <f t="shared" si="43"/>
        <v>6.568514705882353</v>
      </c>
      <c r="M202" s="309">
        <f t="shared" si="43"/>
        <v>6.4174598039215685</v>
      </c>
      <c r="N202" s="285"/>
      <c r="O202" s="305" t="s">
        <v>98</v>
      </c>
      <c r="P202" s="288">
        <f t="shared" si="37"/>
        <v>7.0719539215686273</v>
      </c>
      <c r="Q202" s="288">
        <f t="shared" si="37"/>
        <v>6.9929372549019604</v>
      </c>
      <c r="R202" s="288">
        <f t="shared" si="37"/>
        <v>7.1132039215686271</v>
      </c>
      <c r="S202" s="309">
        <f t="shared" si="37"/>
        <v>6.7273019607843141</v>
      </c>
      <c r="T202" s="285"/>
      <c r="U202" s="305" t="s">
        <v>98</v>
      </c>
      <c r="V202" s="288">
        <f t="shared" si="38"/>
        <v>7.0293000000000001</v>
      </c>
      <c r="W202" s="309">
        <f t="shared" si="38"/>
        <v>6.9144666666666668</v>
      </c>
      <c r="X202" s="285"/>
      <c r="Y202" s="305" t="s">
        <v>98</v>
      </c>
      <c r="Z202" s="309">
        <f t="shared" si="39"/>
        <v>6.9677343137254901</v>
      </c>
    </row>
    <row r="203" spans="1:26" ht="13.5" thickBot="1">
      <c r="A203" s="308" t="s">
        <v>246</v>
      </c>
      <c r="B203" s="312">
        <f t="shared" ref="B203:M203" si="44">(B50/1000)/1.02</f>
        <v>7.7219872549019604</v>
      </c>
      <c r="C203" s="312">
        <f t="shared" si="44"/>
        <v>7.8014392156862735</v>
      </c>
      <c r="D203" s="312">
        <f t="shared" si="44"/>
        <v>7.7725999999999997</v>
      </c>
      <c r="E203" s="312">
        <f t="shared" si="44"/>
        <v>7.6552029411764702</v>
      </c>
      <c r="F203" s="312">
        <f t="shared" si="44"/>
        <v>7.5254499999999993</v>
      </c>
      <c r="G203" s="312">
        <f t="shared" si="44"/>
        <v>7.4891715686274507</v>
      </c>
      <c r="H203" s="312">
        <f t="shared" si="44"/>
        <v>7.4921539215686277</v>
      </c>
      <c r="I203" s="312">
        <f t="shared" si="44"/>
        <v>7.6553264705882347</v>
      </c>
      <c r="J203" s="312">
        <f t="shared" si="44"/>
        <v>7.7673431372549011</v>
      </c>
      <c r="K203" s="312">
        <f t="shared" si="44"/>
        <v>7.5601529411764696</v>
      </c>
      <c r="L203" s="312">
        <f t="shared" si="44"/>
        <v>7.4538480392156865</v>
      </c>
      <c r="M203" s="313">
        <f t="shared" si="44"/>
        <v>7.4491999999999994</v>
      </c>
      <c r="N203" s="285"/>
      <c r="O203" s="308" t="s">
        <v>246</v>
      </c>
      <c r="P203" s="312">
        <f t="shared" si="37"/>
        <v>7.7654901960784315</v>
      </c>
      <c r="Q203" s="312">
        <f t="shared" si="37"/>
        <v>7.550416666666667</v>
      </c>
      <c r="R203" s="312">
        <f t="shared" si="37"/>
        <v>7.6437117647058823</v>
      </c>
      <c r="S203" s="313">
        <f t="shared" si="37"/>
        <v>7.4956686274509803</v>
      </c>
      <c r="T203" s="285"/>
      <c r="U203" s="308" t="s">
        <v>246</v>
      </c>
      <c r="V203" s="312">
        <f t="shared" si="38"/>
        <v>7.6587078431372548</v>
      </c>
      <c r="W203" s="313">
        <f t="shared" si="38"/>
        <v>7.5666245098039218</v>
      </c>
      <c r="X203" s="285"/>
      <c r="Y203" s="308" t="s">
        <v>246</v>
      </c>
      <c r="Z203" s="313">
        <f t="shared" si="39"/>
        <v>7.6116274509803912</v>
      </c>
    </row>
    <row r="204" spans="1:26">
      <c r="E204" s="201"/>
      <c r="F204" s="323"/>
      <c r="M204" s="323"/>
      <c r="O204" s="324"/>
      <c r="P204" s="325"/>
      <c r="Q204" s="315"/>
      <c r="R204" s="315"/>
      <c r="S204" s="315"/>
      <c r="T204" s="315"/>
      <c r="U204" s="315"/>
      <c r="V204" s="315"/>
      <c r="W204" s="315"/>
      <c r="X204" s="315"/>
      <c r="Y204" s="315"/>
      <c r="Z204" s="315"/>
    </row>
    <row r="205" spans="1:26" ht="16.5" thickBot="1">
      <c r="A205" s="291">
        <v>2008</v>
      </c>
      <c r="B205" s="285"/>
      <c r="C205" s="285"/>
      <c r="D205" s="285"/>
      <c r="E205" s="285"/>
      <c r="F205" s="285"/>
      <c r="G205" s="285"/>
      <c r="H205" s="285"/>
      <c r="I205" s="285"/>
      <c r="J205" s="285"/>
      <c r="K205" s="285"/>
      <c r="L205" s="285"/>
      <c r="M205" s="290" t="s">
        <v>250</v>
      </c>
      <c r="O205" s="291">
        <v>2008</v>
      </c>
      <c r="P205" s="293" t="s">
        <v>220</v>
      </c>
      <c r="Q205" s="293"/>
      <c r="R205" s="293"/>
      <c r="S205" s="293"/>
      <c r="T205" s="285"/>
      <c r="U205" s="291">
        <v>2008</v>
      </c>
      <c r="V205" s="293" t="s">
        <v>221</v>
      </c>
      <c r="W205" s="293"/>
      <c r="X205" s="285"/>
      <c r="Y205" s="291">
        <v>2008</v>
      </c>
      <c r="Z205" s="285"/>
    </row>
    <row r="206" spans="1:26" ht="14.25" thickBot="1">
      <c r="A206" s="298"/>
      <c r="B206" s="299" t="s">
        <v>223</v>
      </c>
      <c r="C206" s="299" t="s">
        <v>224</v>
      </c>
      <c r="D206" s="299" t="s">
        <v>225</v>
      </c>
      <c r="E206" s="299" t="s">
        <v>226</v>
      </c>
      <c r="F206" s="299" t="s">
        <v>227</v>
      </c>
      <c r="G206" s="299" t="s">
        <v>228</v>
      </c>
      <c r="H206" s="299" t="s">
        <v>229</v>
      </c>
      <c r="I206" s="299" t="s">
        <v>230</v>
      </c>
      <c r="J206" s="299" t="s">
        <v>231</v>
      </c>
      <c r="K206" s="299" t="s">
        <v>232</v>
      </c>
      <c r="L206" s="299" t="s">
        <v>233</v>
      </c>
      <c r="M206" s="300" t="s">
        <v>234</v>
      </c>
      <c r="O206" s="298"/>
      <c r="P206" s="299" t="s">
        <v>235</v>
      </c>
      <c r="Q206" s="299" t="s">
        <v>236</v>
      </c>
      <c r="R206" s="299" t="s">
        <v>237</v>
      </c>
      <c r="S206" s="300" t="s">
        <v>238</v>
      </c>
      <c r="T206" s="285"/>
      <c r="U206" s="298"/>
      <c r="V206" s="299" t="s">
        <v>239</v>
      </c>
      <c r="W206" s="300" t="s">
        <v>240</v>
      </c>
      <c r="X206" s="285"/>
      <c r="Y206" s="298"/>
      <c r="Z206" s="301" t="s">
        <v>241</v>
      </c>
    </row>
    <row r="207" spans="1:26" ht="13.5" thickBot="1">
      <c r="A207" s="311" t="s">
        <v>242</v>
      </c>
      <c r="B207" s="303">
        <f t="shared" ref="B207:M207" si="45">(B54/1000)/1.02</f>
        <v>7.9709607843137258</v>
      </c>
      <c r="C207" s="303">
        <f t="shared" si="45"/>
        <v>8.0775294117647061</v>
      </c>
      <c r="D207" s="303">
        <f t="shared" si="45"/>
        <v>8.0612352941176475</v>
      </c>
      <c r="E207" s="303">
        <f t="shared" si="45"/>
        <v>8.0661568627450979</v>
      </c>
      <c r="F207" s="303">
        <f t="shared" si="45"/>
        <v>8.0794411764705885</v>
      </c>
      <c r="G207" s="303">
        <f t="shared" si="45"/>
        <v>8.2769215686274489</v>
      </c>
      <c r="H207" s="303">
        <f t="shared" si="45"/>
        <v>7.8959656862745105</v>
      </c>
      <c r="I207" s="303">
        <f t="shared" si="45"/>
        <v>7.943559803921568</v>
      </c>
      <c r="J207" s="303">
        <f t="shared" si="45"/>
        <v>8.1213725490196076</v>
      </c>
      <c r="K207" s="303">
        <f t="shared" si="45"/>
        <v>8.0958823529411763</v>
      </c>
      <c r="L207" s="303">
        <f t="shared" si="45"/>
        <v>8.0029411764705891</v>
      </c>
      <c r="M207" s="303">
        <f t="shared" si="45"/>
        <v>8.2403333333333322</v>
      </c>
      <c r="O207" s="308" t="s">
        <v>242</v>
      </c>
      <c r="P207" s="303">
        <f t="shared" ref="P207:S212" si="46">(P54/1000)/1.02</f>
        <v>8.035382352941177</v>
      </c>
      <c r="Q207" s="303">
        <f t="shared" si="46"/>
        <v>8.1366470588235291</v>
      </c>
      <c r="R207" s="303">
        <f t="shared" si="46"/>
        <v>7.9881372549019609</v>
      </c>
      <c r="S207" s="304">
        <f t="shared" si="46"/>
        <v>8.1069607843137259</v>
      </c>
      <c r="T207" s="285"/>
      <c r="U207" s="308" t="s">
        <v>242</v>
      </c>
      <c r="V207" s="303">
        <f t="shared" ref="V207:W212" si="47">(V54/1000)/1.02</f>
        <v>8.0882843137254898</v>
      </c>
      <c r="W207" s="304">
        <f t="shared" si="47"/>
        <v>8.0514705882352935</v>
      </c>
      <c r="X207" s="285"/>
      <c r="Y207" s="308" t="s">
        <v>242</v>
      </c>
      <c r="Z207" s="304">
        <f t="shared" ref="Z207:Z212" si="48">(Z54/1000)/1.02</f>
        <v>8.070333333333334</v>
      </c>
    </row>
    <row r="208" spans="1:26">
      <c r="A208" s="311" t="s">
        <v>243</v>
      </c>
      <c r="B208" s="288">
        <f t="shared" ref="B208:M208" si="49">(B55/1000)/1.02</f>
        <v>8.8219941176470584</v>
      </c>
      <c r="C208" s="288">
        <f t="shared" si="49"/>
        <v>8.7497774509803925</v>
      </c>
      <c r="D208" s="288">
        <f t="shared" si="49"/>
        <v>8.6568049019607862</v>
      </c>
      <c r="E208" s="288">
        <f t="shared" si="49"/>
        <v>8.7103470588235297</v>
      </c>
      <c r="F208" s="288">
        <f t="shared" si="49"/>
        <v>8.6891049019607856</v>
      </c>
      <c r="G208" s="288">
        <f t="shared" si="49"/>
        <v>8.8501519607843147</v>
      </c>
      <c r="H208" s="288">
        <f t="shared" si="49"/>
        <v>8.5875137254901954</v>
      </c>
      <c r="I208" s="288">
        <f t="shared" si="49"/>
        <v>8.6981264705882353</v>
      </c>
      <c r="J208" s="288">
        <f t="shared" si="49"/>
        <v>8.8509745098039225</v>
      </c>
      <c r="K208" s="288">
        <f t="shared" si="49"/>
        <v>8.9120362745098038</v>
      </c>
      <c r="L208" s="288">
        <f t="shared" si="49"/>
        <v>8.9125127450980397</v>
      </c>
      <c r="M208" s="288">
        <f t="shared" si="49"/>
        <v>9.1569676470588224</v>
      </c>
      <c r="O208" s="305" t="s">
        <v>243</v>
      </c>
      <c r="P208" s="288">
        <f t="shared" si="46"/>
        <v>8.7444411764705894</v>
      </c>
      <c r="Q208" s="288">
        <f t="shared" si="46"/>
        <v>8.7488921568627465</v>
      </c>
      <c r="R208" s="288">
        <f t="shared" si="46"/>
        <v>8.7122901960784311</v>
      </c>
      <c r="S208" s="309">
        <f t="shared" si="46"/>
        <v>8.9845225490196086</v>
      </c>
      <c r="T208" s="285"/>
      <c r="U208" s="305" t="s">
        <v>243</v>
      </c>
      <c r="V208" s="288">
        <f t="shared" si="47"/>
        <v>8.7467303921568629</v>
      </c>
      <c r="W208" s="309">
        <f t="shared" si="47"/>
        <v>8.8584137254901965</v>
      </c>
      <c r="X208" s="285"/>
      <c r="Y208" s="305" t="s">
        <v>243</v>
      </c>
      <c r="Z208" s="309">
        <f t="shared" si="48"/>
        <v>8.7989225490196077</v>
      </c>
    </row>
    <row r="209" spans="1:28">
      <c r="A209" s="305" t="s">
        <v>244</v>
      </c>
      <c r="B209" s="288">
        <f t="shared" ref="B209:M209" si="50">(B56/1000)/1.02</f>
        <v>8.7599735294117647</v>
      </c>
      <c r="C209" s="288">
        <f t="shared" si="50"/>
        <v>8.6188088235294096</v>
      </c>
      <c r="D209" s="288">
        <f t="shared" si="50"/>
        <v>8.5011843137254903</v>
      </c>
      <c r="E209" s="288">
        <f t="shared" si="50"/>
        <v>8.6428862745098041</v>
      </c>
      <c r="F209" s="288">
        <f t="shared" si="50"/>
        <v>8.7518019607843129</v>
      </c>
      <c r="G209" s="288">
        <f t="shared" si="50"/>
        <v>8.9833607843137262</v>
      </c>
      <c r="H209" s="288">
        <f t="shared" si="50"/>
        <v>8.7123862745098037</v>
      </c>
      <c r="I209" s="288">
        <f t="shared" si="50"/>
        <v>8.8467470588235297</v>
      </c>
      <c r="J209" s="288">
        <f t="shared" si="50"/>
        <v>9.0062029411764684</v>
      </c>
      <c r="K209" s="288">
        <f t="shared" si="50"/>
        <v>8.9930882352941168</v>
      </c>
      <c r="L209" s="288">
        <f t="shared" si="50"/>
        <v>8.9770696078431378</v>
      </c>
      <c r="M209" s="288">
        <f t="shared" si="50"/>
        <v>8.9334254901960772</v>
      </c>
      <c r="O209" s="305" t="s">
        <v>244</v>
      </c>
      <c r="P209" s="288">
        <f t="shared" si="46"/>
        <v>8.6352647058823528</v>
      </c>
      <c r="Q209" s="288">
        <f t="shared" si="46"/>
        <v>8.7868852941176456</v>
      </c>
      <c r="R209" s="288">
        <f t="shared" si="46"/>
        <v>8.876522549019608</v>
      </c>
      <c r="S209" s="309">
        <f t="shared" si="46"/>
        <v>8.9715284313725494</v>
      </c>
      <c r="T209" s="285"/>
      <c r="U209" s="305" t="s">
        <v>244</v>
      </c>
      <c r="V209" s="288">
        <f t="shared" si="47"/>
        <v>8.718697058823528</v>
      </c>
      <c r="W209" s="309">
        <f t="shared" si="47"/>
        <v>8.9132499999999997</v>
      </c>
      <c r="X209" s="285"/>
      <c r="Y209" s="305" t="s">
        <v>244</v>
      </c>
      <c r="Z209" s="309">
        <f t="shared" si="48"/>
        <v>8.8163754901960765</v>
      </c>
    </row>
    <row r="210" spans="1:28">
      <c r="A210" s="305" t="s">
        <v>245</v>
      </c>
      <c r="B210" s="288">
        <f t="shared" ref="B210:M210" si="51">(B57/1000)/1.02</f>
        <v>7.3901529411764706</v>
      </c>
      <c r="C210" s="288">
        <f t="shared" si="51"/>
        <v>7.8180892156862747</v>
      </c>
      <c r="D210" s="288">
        <f t="shared" si="51"/>
        <v>8.3921568627450984</v>
      </c>
      <c r="E210" s="288">
        <f t="shared" si="51"/>
        <v>6.2578313725490196</v>
      </c>
      <c r="F210" s="288">
        <f t="shared" si="51"/>
        <v>8.4171705882352938</v>
      </c>
      <c r="G210" s="288">
        <f t="shared" si="51"/>
        <v>9.3049019607843135</v>
      </c>
      <c r="H210" s="288">
        <f t="shared" si="51"/>
        <v>7.9697264705882347</v>
      </c>
      <c r="I210" s="288">
        <f t="shared" si="51"/>
        <v>7.8676470588235299</v>
      </c>
      <c r="J210" s="288">
        <f t="shared" si="51"/>
        <v>7.3973098039215683</v>
      </c>
      <c r="K210" s="288">
        <f t="shared" si="51"/>
        <v>0</v>
      </c>
      <c r="L210" s="288">
        <f t="shared" si="51"/>
        <v>7.6294656862745098</v>
      </c>
      <c r="M210" s="288">
        <f t="shared" si="51"/>
        <v>7.5549019607843144</v>
      </c>
      <c r="O210" s="305" t="s">
        <v>245</v>
      </c>
      <c r="P210" s="288">
        <f t="shared" si="46"/>
        <v>7.5246862745098042</v>
      </c>
      <c r="Q210" s="288">
        <f t="shared" si="46"/>
        <v>6.8169441176470595</v>
      </c>
      <c r="R210" s="288">
        <f t="shared" si="46"/>
        <v>7.7539901960784308</v>
      </c>
      <c r="S210" s="309">
        <f t="shared" si="46"/>
        <v>7.6205558823529405</v>
      </c>
      <c r="T210" s="285"/>
      <c r="U210" s="305" t="s">
        <v>245</v>
      </c>
      <c r="V210" s="288">
        <f t="shared" si="47"/>
        <v>7.3396186274509807</v>
      </c>
      <c r="W210" s="309">
        <f t="shared" si="47"/>
        <v>7.7120196078431373</v>
      </c>
      <c r="X210" s="285"/>
      <c r="Y210" s="305" t="s">
        <v>245</v>
      </c>
      <c r="Z210" s="309">
        <f t="shared" si="48"/>
        <v>7.4501911764705877</v>
      </c>
    </row>
    <row r="211" spans="1:28">
      <c r="A211" s="305" t="s">
        <v>98</v>
      </c>
      <c r="B211" s="288">
        <f t="shared" ref="B211:M211" si="52">(B58/1000)/1.02</f>
        <v>6.8315431372549025</v>
      </c>
      <c r="C211" s="288">
        <f t="shared" si="52"/>
        <v>7.0132254901960778</v>
      </c>
      <c r="D211" s="288">
        <f t="shared" si="52"/>
        <v>7.1644058823529413</v>
      </c>
      <c r="E211" s="288">
        <f t="shared" si="52"/>
        <v>7.2068980392156856</v>
      </c>
      <c r="F211" s="288">
        <f t="shared" si="52"/>
        <v>7.2544156862745099</v>
      </c>
      <c r="G211" s="288">
        <f t="shared" si="52"/>
        <v>7.5015872549019598</v>
      </c>
      <c r="H211" s="288">
        <f t="shared" si="52"/>
        <v>7.0996558823529421</v>
      </c>
      <c r="I211" s="288">
        <f t="shared" si="52"/>
        <v>7.0792696078431367</v>
      </c>
      <c r="J211" s="288">
        <f t="shared" si="52"/>
        <v>7.2243460784313722</v>
      </c>
      <c r="K211" s="288">
        <f t="shared" si="52"/>
        <v>7.1712921568627452</v>
      </c>
      <c r="L211" s="288">
        <f t="shared" si="52"/>
        <v>6.8906068627450976</v>
      </c>
      <c r="M211" s="288">
        <f t="shared" si="52"/>
        <v>7.0572107843137246</v>
      </c>
      <c r="O211" s="305" t="s">
        <v>98</v>
      </c>
      <c r="P211" s="288">
        <f t="shared" si="46"/>
        <v>6.9922058823529412</v>
      </c>
      <c r="Q211" s="288">
        <f t="shared" si="46"/>
        <v>7.312792156862745</v>
      </c>
      <c r="R211" s="288">
        <f t="shared" si="46"/>
        <v>7.1363578431372554</v>
      </c>
      <c r="S211" s="309">
        <f t="shared" si="46"/>
        <v>7.0486931372549018</v>
      </c>
      <c r="T211" s="285"/>
      <c r="U211" s="305" t="s">
        <v>98</v>
      </c>
      <c r="V211" s="288">
        <f t="shared" si="47"/>
        <v>7.1623000000000001</v>
      </c>
      <c r="W211" s="309">
        <f t="shared" si="47"/>
        <v>7.0901421568627443</v>
      </c>
      <c r="X211" s="285"/>
      <c r="Y211" s="305" t="s">
        <v>98</v>
      </c>
      <c r="Z211" s="309">
        <f t="shared" si="48"/>
        <v>7.1252225490196075</v>
      </c>
    </row>
    <row r="212" spans="1:28" ht="13.5" thickBot="1">
      <c r="A212" s="308" t="s">
        <v>246</v>
      </c>
      <c r="B212" s="312">
        <f t="shared" ref="B212:M212" si="53">(B59/1000)/1.02</f>
        <v>7.6750019607843143</v>
      </c>
      <c r="C212" s="312">
        <f t="shared" si="53"/>
        <v>7.763489215686274</v>
      </c>
      <c r="D212" s="312">
        <f t="shared" si="53"/>
        <v>7.8314862745098033</v>
      </c>
      <c r="E212" s="312">
        <f t="shared" si="53"/>
        <v>7.8077098039215675</v>
      </c>
      <c r="F212" s="312">
        <f t="shared" si="53"/>
        <v>7.8336745098039211</v>
      </c>
      <c r="G212" s="312">
        <f t="shared" si="53"/>
        <v>7.9274499999999994</v>
      </c>
      <c r="H212" s="312">
        <f t="shared" si="53"/>
        <v>7.7047813725490197</v>
      </c>
      <c r="I212" s="312">
        <f t="shared" si="53"/>
        <v>7.6726666666666663</v>
      </c>
      <c r="J212" s="312">
        <f t="shared" si="53"/>
        <v>7.8147284313725489</v>
      </c>
      <c r="K212" s="312">
        <f t="shared" si="53"/>
        <v>7.7989656862745091</v>
      </c>
      <c r="L212" s="312">
        <f t="shared" si="53"/>
        <v>7.7529519607843138</v>
      </c>
      <c r="M212" s="312">
        <f t="shared" si="53"/>
        <v>7.9181725490196087</v>
      </c>
      <c r="O212" s="308" t="s">
        <v>246</v>
      </c>
      <c r="P212" s="312">
        <f t="shared" si="46"/>
        <v>7.7561568627450974</v>
      </c>
      <c r="Q212" s="312">
        <f t="shared" si="46"/>
        <v>7.8521107843137248</v>
      </c>
      <c r="R212" s="312">
        <f t="shared" si="46"/>
        <v>7.734647058823529</v>
      </c>
      <c r="S212" s="313">
        <f t="shared" si="46"/>
        <v>7.8173382352941179</v>
      </c>
      <c r="T212" s="285"/>
      <c r="U212" s="308" t="s">
        <v>246</v>
      </c>
      <c r="V212" s="312">
        <f t="shared" si="47"/>
        <v>7.8071382352941177</v>
      </c>
      <c r="W212" s="313">
        <f t="shared" si="47"/>
        <v>7.7795303921568628</v>
      </c>
      <c r="X212" s="285"/>
      <c r="Y212" s="308" t="s">
        <v>246</v>
      </c>
      <c r="Z212" s="313">
        <f t="shared" si="48"/>
        <v>7.7934519607843136</v>
      </c>
    </row>
    <row r="214" spans="1:28" ht="16.5" thickBot="1">
      <c r="A214" s="291">
        <v>2009</v>
      </c>
      <c r="B214" s="285"/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90" t="s">
        <v>250</v>
      </c>
      <c r="O214" s="291">
        <v>2009</v>
      </c>
      <c r="P214" s="293" t="s">
        <v>220</v>
      </c>
      <c r="Q214" s="293"/>
      <c r="R214" s="293"/>
      <c r="S214" s="293"/>
      <c r="T214" s="285"/>
      <c r="U214" s="291">
        <v>2009</v>
      </c>
      <c r="V214" s="293" t="s">
        <v>221</v>
      </c>
      <c r="W214" s="293"/>
      <c r="X214" s="285"/>
      <c r="Y214" s="291">
        <v>2009</v>
      </c>
      <c r="Z214" s="285"/>
    </row>
    <row r="215" spans="1:28" ht="14.25" thickBot="1">
      <c r="A215" s="298"/>
      <c r="B215" s="299" t="s">
        <v>223</v>
      </c>
      <c r="C215" s="299" t="s">
        <v>224</v>
      </c>
      <c r="D215" s="299" t="s">
        <v>225</v>
      </c>
      <c r="E215" s="299" t="s">
        <v>226</v>
      </c>
      <c r="F215" s="299" t="s">
        <v>227</v>
      </c>
      <c r="G215" s="299" t="s">
        <v>228</v>
      </c>
      <c r="H215" s="299" t="s">
        <v>229</v>
      </c>
      <c r="I215" s="299" t="s">
        <v>230</v>
      </c>
      <c r="J215" s="299" t="s">
        <v>231</v>
      </c>
      <c r="K215" s="299" t="s">
        <v>232</v>
      </c>
      <c r="L215" s="299" t="s">
        <v>233</v>
      </c>
      <c r="M215" s="300" t="s">
        <v>234</v>
      </c>
      <c r="O215" s="298"/>
      <c r="P215" s="299" t="s">
        <v>235</v>
      </c>
      <c r="Q215" s="299" t="s">
        <v>236</v>
      </c>
      <c r="R215" s="299" t="s">
        <v>237</v>
      </c>
      <c r="S215" s="300" t="s">
        <v>238</v>
      </c>
      <c r="T215" s="285"/>
      <c r="U215" s="298"/>
      <c r="V215" s="299" t="s">
        <v>239</v>
      </c>
      <c r="W215" s="300" t="s">
        <v>240</v>
      </c>
      <c r="X215" s="285"/>
      <c r="Y215" s="298"/>
      <c r="Z215" s="301" t="s">
        <v>241</v>
      </c>
    </row>
    <row r="216" spans="1:28" ht="13.5" thickBot="1">
      <c r="A216" s="311" t="s">
        <v>242</v>
      </c>
      <c r="B216" s="303">
        <f t="shared" ref="B216:M216" si="54">(B63/1000)/1.02</f>
        <v>8.6632156862745102</v>
      </c>
      <c r="C216" s="303">
        <f t="shared" si="54"/>
        <v>9.129186274509804</v>
      </c>
      <c r="D216" s="303">
        <f t="shared" si="54"/>
        <v>9.4749049019607838</v>
      </c>
      <c r="E216" s="303">
        <f t="shared" si="54"/>
        <v>9.2831323529411769</v>
      </c>
      <c r="F216" s="303">
        <f t="shared" si="54"/>
        <v>9.4269637254901966</v>
      </c>
      <c r="G216" s="303">
        <f t="shared" si="54"/>
        <v>9.7041029411764708</v>
      </c>
      <c r="H216" s="303">
        <f t="shared" si="54"/>
        <v>9.4623176470588231</v>
      </c>
      <c r="I216" s="303">
        <f t="shared" si="54"/>
        <v>9.271215686274509</v>
      </c>
      <c r="J216" s="303">
        <f t="shared" si="54"/>
        <v>9.1892843137254907</v>
      </c>
      <c r="K216" s="303">
        <f t="shared" si="54"/>
        <v>8.8157862745098043</v>
      </c>
      <c r="L216" s="303">
        <f t="shared" si="54"/>
        <v>8.9159470588235283</v>
      </c>
      <c r="M216" s="303">
        <f t="shared" si="54"/>
        <v>9.0849019607843147</v>
      </c>
      <c r="O216" s="308" t="s">
        <v>242</v>
      </c>
      <c r="P216" s="303">
        <f t="shared" ref="P216:S221" si="55">(P63/1000)/1.02</f>
        <v>9.1140000000000008</v>
      </c>
      <c r="Q216" s="303">
        <f t="shared" si="55"/>
        <v>9.4592254901960793</v>
      </c>
      <c r="R216" s="303">
        <f t="shared" si="55"/>
        <v>9.3113627450980392</v>
      </c>
      <c r="S216" s="304">
        <f t="shared" si="55"/>
        <v>8.9406960784313725</v>
      </c>
      <c r="T216" s="285"/>
      <c r="U216" s="308" t="s">
        <v>242</v>
      </c>
      <c r="V216" s="303">
        <f t="shared" ref="V216:W221" si="56">(V63/1000)/1.02</f>
        <v>9.2970882352941189</v>
      </c>
      <c r="W216" s="304">
        <f t="shared" si="56"/>
        <v>9.1325294117647058</v>
      </c>
      <c r="X216" s="285"/>
      <c r="Y216" s="308" t="s">
        <v>242</v>
      </c>
      <c r="Z216" s="304">
        <f t="shared" ref="Z216:Z221" si="57">(Z63/1000)/1.02</f>
        <v>9.215107843137254</v>
      </c>
      <c r="AA216" s="231"/>
    </row>
    <row r="217" spans="1:28">
      <c r="A217" s="311" t="s">
        <v>243</v>
      </c>
      <c r="B217" s="288">
        <f t="shared" ref="B217:M217" si="58">(B64/1000)/1.02</f>
        <v>9.5138470588235293</v>
      </c>
      <c r="C217" s="288">
        <f t="shared" si="58"/>
        <v>9.9179205882352939</v>
      </c>
      <c r="D217" s="288">
        <f t="shared" si="58"/>
        <v>10.251778431372548</v>
      </c>
      <c r="E217" s="288">
        <f t="shared" si="58"/>
        <v>10.128876470588235</v>
      </c>
      <c r="F217" s="288">
        <f t="shared" si="58"/>
        <v>10.305026470588235</v>
      </c>
      <c r="G217" s="288">
        <f t="shared" si="58"/>
        <v>10.595389215686275</v>
      </c>
      <c r="H217" s="288">
        <f t="shared" si="58"/>
        <v>10.443916666666667</v>
      </c>
      <c r="I217" s="288">
        <f t="shared" si="58"/>
        <v>10.431122549019609</v>
      </c>
      <c r="J217" s="288">
        <f t="shared" si="58"/>
        <v>10.316649019607844</v>
      </c>
      <c r="K217" s="288">
        <f t="shared" si="58"/>
        <v>10.037352941176472</v>
      </c>
      <c r="L217" s="288">
        <f t="shared" si="58"/>
        <v>10.21281862745098</v>
      </c>
      <c r="M217" s="288">
        <f t="shared" si="58"/>
        <v>10.312480392156862</v>
      </c>
      <c r="O217" s="305" t="s">
        <v>243</v>
      </c>
      <c r="P217" s="288">
        <f t="shared" si="55"/>
        <v>9.9216872549019595</v>
      </c>
      <c r="Q217" s="288">
        <f t="shared" si="55"/>
        <v>10.33304019607843</v>
      </c>
      <c r="R217" s="288">
        <f t="shared" si="55"/>
        <v>10.393694117647057</v>
      </c>
      <c r="S217" s="309">
        <f t="shared" si="55"/>
        <v>10.194032352941177</v>
      </c>
      <c r="T217" s="285"/>
      <c r="U217" s="305" t="s">
        <v>243</v>
      </c>
      <c r="V217" s="288">
        <f t="shared" si="56"/>
        <v>10.129090196078431</v>
      </c>
      <c r="W217" s="309">
        <f t="shared" si="56"/>
        <v>10.298413725490196</v>
      </c>
      <c r="X217" s="285"/>
      <c r="Y217" s="305" t="s">
        <v>243</v>
      </c>
      <c r="Z217" s="309">
        <f t="shared" si="57"/>
        <v>10.209119607843137</v>
      </c>
      <c r="AA217" s="231"/>
    </row>
    <row r="218" spans="1:28">
      <c r="A218" s="305" t="s">
        <v>244</v>
      </c>
      <c r="B218" s="288">
        <f t="shared" ref="B218:M218" si="59">(B65/1000)/1.02</f>
        <v>9.546423529411765</v>
      </c>
      <c r="C218" s="288">
        <f t="shared" si="59"/>
        <v>9.9922264705882355</v>
      </c>
      <c r="D218" s="288">
        <f t="shared" si="59"/>
        <v>10.472062745098039</v>
      </c>
      <c r="E218" s="288">
        <f t="shared" si="59"/>
        <v>10.410544117647056</v>
      </c>
      <c r="F218" s="288">
        <f t="shared" si="59"/>
        <v>10.566232352941176</v>
      </c>
      <c r="G218" s="288">
        <f t="shared" si="59"/>
        <v>10.843402941176471</v>
      </c>
      <c r="H218" s="288">
        <f t="shared" si="59"/>
        <v>10.672122549019607</v>
      </c>
      <c r="I218" s="288">
        <f t="shared" si="59"/>
        <v>10.709756862745097</v>
      </c>
      <c r="J218" s="288">
        <f t="shared" si="59"/>
        <v>10.670248039215688</v>
      </c>
      <c r="K218" s="288">
        <f t="shared" si="59"/>
        <v>10.465809803921569</v>
      </c>
      <c r="L218" s="288">
        <f t="shared" si="59"/>
        <v>10.456409803921568</v>
      </c>
      <c r="M218" s="288">
        <f t="shared" si="59"/>
        <v>10.482206862745098</v>
      </c>
      <c r="O218" s="305" t="s">
        <v>244</v>
      </c>
      <c r="P218" s="288">
        <f t="shared" si="55"/>
        <v>10.127084313725492</v>
      </c>
      <c r="Q218" s="288">
        <f t="shared" si="55"/>
        <v>10.607463725490195</v>
      </c>
      <c r="R218" s="288">
        <f t="shared" si="55"/>
        <v>10.678729411764705</v>
      </c>
      <c r="S218" s="309">
        <f t="shared" si="55"/>
        <v>10.469009803921569</v>
      </c>
      <c r="T218" s="285"/>
      <c r="U218" s="305" t="s">
        <v>244</v>
      </c>
      <c r="V218" s="288">
        <f t="shared" si="56"/>
        <v>10.384846078431371</v>
      </c>
      <c r="W218" s="309">
        <f t="shared" si="56"/>
        <v>10.570888235294118</v>
      </c>
      <c r="X218" s="285"/>
      <c r="Y218" s="305" t="s">
        <v>244</v>
      </c>
      <c r="Z218" s="309">
        <f t="shared" si="57"/>
        <v>10.491053921568627</v>
      </c>
      <c r="AA218" s="231"/>
    </row>
    <row r="219" spans="1:28">
      <c r="A219" s="305" t="s">
        <v>245</v>
      </c>
      <c r="B219" s="288">
        <f t="shared" ref="B219:M219" si="60">(B66/1000)/1.02</f>
        <v>7.0558823529411763</v>
      </c>
      <c r="C219" s="288">
        <f t="shared" si="60"/>
        <v>8.3434558823529414</v>
      </c>
      <c r="D219" s="288">
        <f t="shared" si="60"/>
        <v>0</v>
      </c>
      <c r="E219" s="288">
        <f t="shared" si="60"/>
        <v>0</v>
      </c>
      <c r="F219" s="288">
        <f t="shared" si="60"/>
        <v>8</v>
      </c>
      <c r="G219" s="288">
        <f t="shared" si="60"/>
        <v>0</v>
      </c>
      <c r="H219" s="288">
        <f t="shared" si="60"/>
        <v>0</v>
      </c>
      <c r="I219" s="288">
        <f t="shared" si="60"/>
        <v>0</v>
      </c>
      <c r="J219" s="288">
        <f t="shared" si="60"/>
        <v>7.4519607843137257</v>
      </c>
      <c r="K219" s="288">
        <f t="shared" si="60"/>
        <v>8.4612284313725485</v>
      </c>
      <c r="L219" s="288">
        <f t="shared" si="60"/>
        <v>8.3503333333333334</v>
      </c>
      <c r="M219" s="288">
        <f t="shared" si="60"/>
        <v>0</v>
      </c>
      <c r="O219" s="305" t="s">
        <v>245</v>
      </c>
      <c r="P219" s="288">
        <f t="shared" si="55"/>
        <v>8.2597725490196101</v>
      </c>
      <c r="Q219" s="288">
        <f t="shared" si="55"/>
        <v>8</v>
      </c>
      <c r="R219" s="288">
        <f t="shared" si="55"/>
        <v>7.4519607843137257</v>
      </c>
      <c r="S219" s="309">
        <f t="shared" si="55"/>
        <v>8.4489656862745086</v>
      </c>
      <c r="T219" s="285"/>
      <c r="U219" s="305" t="s">
        <v>245</v>
      </c>
      <c r="V219" s="288">
        <f t="shared" si="56"/>
        <v>8.177582352941176</v>
      </c>
      <c r="W219" s="309">
        <f t="shared" si="56"/>
        <v>7.8492343137254901</v>
      </c>
      <c r="X219" s="285"/>
      <c r="Y219" s="305" t="s">
        <v>245</v>
      </c>
      <c r="Z219" s="309">
        <f t="shared" si="57"/>
        <v>8.1285137254901976</v>
      </c>
      <c r="AA219" s="231"/>
    </row>
    <row r="220" spans="1:28">
      <c r="A220" s="305" t="s">
        <v>98</v>
      </c>
      <c r="B220" s="288">
        <f t="shared" ref="B220:M220" si="61">(B67/1000)/1.02</f>
        <v>7.5045450980392152</v>
      </c>
      <c r="C220" s="288">
        <f t="shared" si="61"/>
        <v>7.8538490196078428</v>
      </c>
      <c r="D220" s="288">
        <f t="shared" si="61"/>
        <v>8.3218411764705884</v>
      </c>
      <c r="E220" s="288">
        <f t="shared" si="61"/>
        <v>8.2250911764705901</v>
      </c>
      <c r="F220" s="288">
        <f t="shared" si="61"/>
        <v>8.2923666666666662</v>
      </c>
      <c r="G220" s="288">
        <f t="shared" si="61"/>
        <v>8.5578627450980385</v>
      </c>
      <c r="H220" s="288">
        <f t="shared" si="61"/>
        <v>8.1978029411764695</v>
      </c>
      <c r="I220" s="288">
        <f t="shared" si="61"/>
        <v>7.9295450980392159</v>
      </c>
      <c r="J220" s="288">
        <f t="shared" si="61"/>
        <v>7.7692725490196075</v>
      </c>
      <c r="K220" s="288">
        <f t="shared" si="61"/>
        <v>7.3609401960784311</v>
      </c>
      <c r="L220" s="288">
        <f t="shared" si="61"/>
        <v>7.335255882352941</v>
      </c>
      <c r="M220" s="288">
        <f t="shared" si="61"/>
        <v>7.3674950980392158</v>
      </c>
      <c r="O220" s="305" t="s">
        <v>98</v>
      </c>
      <c r="P220" s="288">
        <f t="shared" si="55"/>
        <v>7.9058617647058824</v>
      </c>
      <c r="Q220" s="288">
        <f t="shared" si="55"/>
        <v>8.3479264705882343</v>
      </c>
      <c r="R220" s="288">
        <f t="shared" si="55"/>
        <v>7.9649205882352945</v>
      </c>
      <c r="S220" s="309">
        <f t="shared" si="55"/>
        <v>7.3543225490196074</v>
      </c>
      <c r="T220" s="285"/>
      <c r="U220" s="305" t="s">
        <v>98</v>
      </c>
      <c r="V220" s="288">
        <f t="shared" si="56"/>
        <v>8.149072549019607</v>
      </c>
      <c r="W220" s="309">
        <f t="shared" si="56"/>
        <v>7.6666696078431373</v>
      </c>
      <c r="X220" s="285"/>
      <c r="Y220" s="305" t="s">
        <v>98</v>
      </c>
      <c r="Z220" s="309">
        <f t="shared" si="57"/>
        <v>7.8940225490196072</v>
      </c>
      <c r="AA220" s="231"/>
    </row>
    <row r="221" spans="1:28" ht="13.5" thickBot="1">
      <c r="A221" s="308" t="s">
        <v>246</v>
      </c>
      <c r="B221" s="312">
        <f t="shared" ref="B221:M221" si="62">(B68/1000)/1.02</f>
        <v>8.2161970588235285</v>
      </c>
      <c r="C221" s="312">
        <f t="shared" si="62"/>
        <v>8.5061735294117646</v>
      </c>
      <c r="D221" s="312">
        <f t="shared" si="62"/>
        <v>8.8987970588235292</v>
      </c>
      <c r="E221" s="312">
        <f t="shared" si="62"/>
        <v>8.8845509803921559</v>
      </c>
      <c r="F221" s="312">
        <f t="shared" si="62"/>
        <v>8.9041156862745101</v>
      </c>
      <c r="G221" s="312">
        <f t="shared" si="62"/>
        <v>9.1186578431372549</v>
      </c>
      <c r="H221" s="312">
        <f t="shared" si="62"/>
        <v>9.0289078431372545</v>
      </c>
      <c r="I221" s="312">
        <f t="shared" si="62"/>
        <v>9.000198039215686</v>
      </c>
      <c r="J221" s="312">
        <f t="shared" si="62"/>
        <v>8.9832558823529425</v>
      </c>
      <c r="K221" s="312">
        <f t="shared" si="62"/>
        <v>8.7489715686274501</v>
      </c>
      <c r="L221" s="312">
        <f t="shared" si="62"/>
        <v>8.825706862745097</v>
      </c>
      <c r="M221" s="312">
        <f t="shared" si="62"/>
        <v>8.8733117647058837</v>
      </c>
      <c r="O221" s="308" t="s">
        <v>246</v>
      </c>
      <c r="P221" s="312">
        <f t="shared" si="55"/>
        <v>8.5685078431372563</v>
      </c>
      <c r="Q221" s="312">
        <f t="shared" si="55"/>
        <v>8.9562558823529397</v>
      </c>
      <c r="R221" s="312">
        <f t="shared" si="55"/>
        <v>9.0038568627450974</v>
      </c>
      <c r="S221" s="313">
        <f t="shared" si="55"/>
        <v>8.8139637254901952</v>
      </c>
      <c r="T221" s="285"/>
      <c r="U221" s="308" t="s">
        <v>246</v>
      </c>
      <c r="V221" s="312">
        <f t="shared" si="56"/>
        <v>8.7772176470588228</v>
      </c>
      <c r="W221" s="313">
        <f t="shared" si="56"/>
        <v>8.9122078431372547</v>
      </c>
      <c r="X221" s="285"/>
      <c r="Y221" s="308" t="s">
        <v>246</v>
      </c>
      <c r="Z221" s="313">
        <f t="shared" si="57"/>
        <v>8.8461107843137246</v>
      </c>
      <c r="AA221" s="231"/>
    </row>
    <row r="222" spans="1:28" ht="18">
      <c r="B222" s="253"/>
      <c r="C222" s="253"/>
      <c r="D222" s="253"/>
      <c r="E222" s="253"/>
      <c r="F222" s="323"/>
      <c r="G222" s="326"/>
      <c r="H222" s="253"/>
      <c r="I222" s="253"/>
      <c r="J222" s="253"/>
      <c r="K222" s="253"/>
      <c r="L222" s="253"/>
      <c r="M222" s="323"/>
      <c r="N222" s="253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8" ht="16.5" thickBot="1">
      <c r="A223" s="291">
        <v>2010</v>
      </c>
      <c r="B223" s="285"/>
      <c r="C223" s="285"/>
      <c r="D223" s="285"/>
      <c r="E223" s="285"/>
      <c r="F223" s="285"/>
      <c r="G223" s="285"/>
      <c r="H223" s="285"/>
      <c r="I223" s="285"/>
      <c r="J223" s="285"/>
      <c r="K223" s="285"/>
      <c r="L223" s="285"/>
      <c r="M223" s="290" t="s">
        <v>250</v>
      </c>
      <c r="O223" s="291">
        <v>2010</v>
      </c>
      <c r="P223" s="293" t="s">
        <v>220</v>
      </c>
      <c r="Q223" s="293"/>
      <c r="R223" s="293"/>
      <c r="S223" s="293"/>
      <c r="T223" s="285"/>
      <c r="U223" s="291">
        <v>2010</v>
      </c>
      <c r="V223" s="293" t="s">
        <v>221</v>
      </c>
      <c r="W223" s="293"/>
      <c r="X223" s="285"/>
      <c r="Y223" s="291">
        <v>2010</v>
      </c>
      <c r="Z223" s="285"/>
    </row>
    <row r="224" spans="1:28" ht="14.25" thickBot="1">
      <c r="A224" s="298"/>
      <c r="B224" s="299" t="s">
        <v>223</v>
      </c>
      <c r="C224" s="299" t="s">
        <v>224</v>
      </c>
      <c r="D224" s="299" t="s">
        <v>225</v>
      </c>
      <c r="E224" s="299" t="s">
        <v>226</v>
      </c>
      <c r="F224" s="299" t="s">
        <v>227</v>
      </c>
      <c r="G224" s="299" t="s">
        <v>228</v>
      </c>
      <c r="H224" s="299" t="s">
        <v>229</v>
      </c>
      <c r="I224" s="299" t="s">
        <v>230</v>
      </c>
      <c r="J224" s="299" t="s">
        <v>231</v>
      </c>
      <c r="K224" s="299" t="s">
        <v>232</v>
      </c>
      <c r="L224" s="299" t="s">
        <v>233</v>
      </c>
      <c r="M224" s="300" t="s">
        <v>234</v>
      </c>
      <c r="O224" s="298"/>
      <c r="P224" s="299" t="s">
        <v>235</v>
      </c>
      <c r="Q224" s="299" t="s">
        <v>236</v>
      </c>
      <c r="R224" s="299" t="s">
        <v>237</v>
      </c>
      <c r="S224" s="300" t="s">
        <v>238</v>
      </c>
      <c r="T224" s="285"/>
      <c r="U224" s="298"/>
      <c r="V224" s="299" t="s">
        <v>239</v>
      </c>
      <c r="W224" s="300" t="s">
        <v>240</v>
      </c>
      <c r="X224" s="285"/>
      <c r="Y224" s="298"/>
      <c r="Z224" s="301" t="s">
        <v>241</v>
      </c>
      <c r="AB224" s="231"/>
    </row>
    <row r="225" spans="1:28" ht="13.5" thickBot="1">
      <c r="A225" s="311" t="s">
        <v>242</v>
      </c>
      <c r="B225" s="303">
        <f t="shared" ref="B225:M225" si="63">(B72/1000)/1.02</f>
        <v>9.4317647058823528</v>
      </c>
      <c r="C225" s="303">
        <f t="shared" si="63"/>
        <v>9.4452647058823516</v>
      </c>
      <c r="D225" s="303">
        <f t="shared" si="63"/>
        <v>8.7765147058823523</v>
      </c>
      <c r="E225" s="303">
        <f t="shared" si="63"/>
        <v>8.7791274509803898</v>
      </c>
      <c r="F225" s="303">
        <f t="shared" si="63"/>
        <v>8.4365294117647061</v>
      </c>
      <c r="G225" s="303">
        <f t="shared" si="63"/>
        <v>8.4510098039215684</v>
      </c>
      <c r="H225" s="303">
        <f t="shared" si="63"/>
        <v>8.2935000000000016</v>
      </c>
      <c r="I225" s="303">
        <f t="shared" si="63"/>
        <v>8.5082549019607843</v>
      </c>
      <c r="J225" s="303">
        <f t="shared" si="63"/>
        <v>8.6562352941176481</v>
      </c>
      <c r="K225" s="303">
        <f t="shared" si="63"/>
        <v>8.7949607843137247</v>
      </c>
      <c r="L225" s="303">
        <f t="shared" si="63"/>
        <v>9.4017647058823517</v>
      </c>
      <c r="M225" s="303">
        <f t="shared" si="63"/>
        <v>9.9118598039215673</v>
      </c>
      <c r="O225" s="308" t="s">
        <v>242</v>
      </c>
      <c r="P225" s="303">
        <f t="shared" ref="P225:S230" si="64">(P72/1000)/1.02</f>
        <v>9.1714901960784303</v>
      </c>
      <c r="Q225" s="303">
        <f t="shared" si="64"/>
        <v>8.5377058823529399</v>
      </c>
      <c r="R225" s="303">
        <f t="shared" si="64"/>
        <v>8.5019019607843145</v>
      </c>
      <c r="S225" s="304">
        <f t="shared" si="64"/>
        <v>9.3745568627450986</v>
      </c>
      <c r="T225" s="285"/>
      <c r="U225" s="308" t="s">
        <v>242</v>
      </c>
      <c r="V225" s="303">
        <f t="shared" ref="V225:W230" si="65">(V72/1000)/1.02</f>
        <v>8.8310098039215674</v>
      </c>
      <c r="W225" s="304">
        <f t="shared" si="65"/>
        <v>8.9572784313725506</v>
      </c>
      <c r="X225" s="285"/>
      <c r="Y225" s="308" t="s">
        <v>242</v>
      </c>
      <c r="Z225" s="304">
        <f t="shared" ref="Z225:Z230" si="66">(Z72/1000)/1.02</f>
        <v>8.8967921568627428</v>
      </c>
      <c r="AA225" s="231"/>
      <c r="AB225" s="231"/>
    </row>
    <row r="226" spans="1:28">
      <c r="A226" s="311" t="s">
        <v>243</v>
      </c>
      <c r="B226" s="288">
        <f t="shared" ref="B226:M226" si="67">(B73/1000)/1.02</f>
        <v>10.663835294117645</v>
      </c>
      <c r="C226" s="288">
        <f t="shared" si="67"/>
        <v>10.58443431372549</v>
      </c>
      <c r="D226" s="288">
        <f t="shared" si="67"/>
        <v>9.7114235294117641</v>
      </c>
      <c r="E226" s="288">
        <f t="shared" si="67"/>
        <v>9.5474215686274526</v>
      </c>
      <c r="F226" s="288">
        <f t="shared" si="67"/>
        <v>9.0253833333333322</v>
      </c>
      <c r="G226" s="288">
        <f t="shared" si="67"/>
        <v>8.976466666666667</v>
      </c>
      <c r="H226" s="288">
        <f t="shared" si="67"/>
        <v>8.8288892156862762</v>
      </c>
      <c r="I226" s="288">
        <f t="shared" si="67"/>
        <v>9.1258450980392141</v>
      </c>
      <c r="J226" s="288">
        <f t="shared" si="67"/>
        <v>9.3070078431372547</v>
      </c>
      <c r="K226" s="288">
        <f t="shared" si="67"/>
        <v>9.6344235294117642</v>
      </c>
      <c r="L226" s="288">
        <f t="shared" si="67"/>
        <v>10.581882352941177</v>
      </c>
      <c r="M226" s="288">
        <f t="shared" si="67"/>
        <v>11.177170588235295</v>
      </c>
      <c r="O226" s="305" t="s">
        <v>243</v>
      </c>
      <c r="P226" s="288">
        <f t="shared" si="64"/>
        <v>10.27494705882353</v>
      </c>
      <c r="Q226" s="288">
        <f t="shared" si="64"/>
        <v>9.1498107843137255</v>
      </c>
      <c r="R226" s="288">
        <f t="shared" si="64"/>
        <v>9.1116088235294121</v>
      </c>
      <c r="S226" s="309">
        <f t="shared" si="64"/>
        <v>10.493461764705883</v>
      </c>
      <c r="T226" s="285"/>
      <c r="U226" s="305" t="s">
        <v>243</v>
      </c>
      <c r="V226" s="288">
        <f t="shared" si="65"/>
        <v>9.656807843137253</v>
      </c>
      <c r="W226" s="309">
        <f t="shared" si="65"/>
        <v>9.8416039215686268</v>
      </c>
      <c r="X226" s="285"/>
      <c r="Y226" s="305" t="s">
        <v>243</v>
      </c>
      <c r="Z226" s="309">
        <f t="shared" si="66"/>
        <v>9.7550254901960791</v>
      </c>
      <c r="AA226" s="231"/>
      <c r="AB226" s="231"/>
    </row>
    <row r="227" spans="1:28">
      <c r="A227" s="305" t="s">
        <v>244</v>
      </c>
      <c r="B227" s="288">
        <f t="shared" ref="B227:M227" si="68">(B74/1000)/1.02</f>
        <v>10.95747843137255</v>
      </c>
      <c r="C227" s="288">
        <f t="shared" si="68"/>
        <v>10.735768627450982</v>
      </c>
      <c r="D227" s="288">
        <f t="shared" si="68"/>
        <v>9.8054990196078435</v>
      </c>
      <c r="E227" s="288">
        <f t="shared" si="68"/>
        <v>9.7320078431372536</v>
      </c>
      <c r="F227" s="288">
        <f t="shared" si="68"/>
        <v>9.1416480392156867</v>
      </c>
      <c r="G227" s="288">
        <f t="shared" si="68"/>
        <v>9.1099088235294108</v>
      </c>
      <c r="H227" s="288">
        <f t="shared" si="68"/>
        <v>8.8967392156862761</v>
      </c>
      <c r="I227" s="288">
        <f t="shared" si="68"/>
        <v>9.3329470588235282</v>
      </c>
      <c r="J227" s="288">
        <f t="shared" si="68"/>
        <v>9.553758823529412</v>
      </c>
      <c r="K227" s="288">
        <f t="shared" si="68"/>
        <v>9.8522186274509824</v>
      </c>
      <c r="L227" s="288">
        <f t="shared" si="68"/>
        <v>10.856671568627451</v>
      </c>
      <c r="M227" s="288">
        <f t="shared" si="68"/>
        <v>11.376336274509802</v>
      </c>
      <c r="O227" s="305" t="s">
        <v>244</v>
      </c>
      <c r="P227" s="288">
        <f t="shared" si="64"/>
        <v>10.450186274509804</v>
      </c>
      <c r="Q227" s="288">
        <f t="shared" si="64"/>
        <v>9.2520352941176469</v>
      </c>
      <c r="R227" s="288">
        <f t="shared" si="64"/>
        <v>9.2644970588235296</v>
      </c>
      <c r="S227" s="309">
        <f t="shared" si="64"/>
        <v>10.720519607843137</v>
      </c>
      <c r="T227" s="285"/>
      <c r="U227" s="305" t="s">
        <v>244</v>
      </c>
      <c r="V227" s="288">
        <f t="shared" si="65"/>
        <v>9.6679715686274506</v>
      </c>
      <c r="W227" s="309">
        <f t="shared" si="65"/>
        <v>9.9324441176470586</v>
      </c>
      <c r="X227" s="285"/>
      <c r="Y227" s="305" t="s">
        <v>244</v>
      </c>
      <c r="Z227" s="309">
        <f t="shared" si="66"/>
        <v>9.8349794117647065</v>
      </c>
      <c r="AA227" s="231"/>
      <c r="AB227" s="231"/>
    </row>
    <row r="228" spans="1:28">
      <c r="A228" s="305" t="s">
        <v>245</v>
      </c>
      <c r="B228" s="288">
        <f t="shared" ref="B228:M228" si="69">(B75/1000)/1.02</f>
        <v>0</v>
      </c>
      <c r="C228" s="288">
        <f t="shared" si="69"/>
        <v>10.537254901960784</v>
      </c>
      <c r="D228" s="288">
        <f t="shared" si="69"/>
        <v>9.2391019607843123</v>
      </c>
      <c r="E228" s="288">
        <f t="shared" si="69"/>
        <v>5.9911764705882353</v>
      </c>
      <c r="F228" s="288">
        <f t="shared" si="69"/>
        <v>8.4378823529411751</v>
      </c>
      <c r="G228" s="288">
        <f t="shared" si="69"/>
        <v>8.056862745098039</v>
      </c>
      <c r="H228" s="288">
        <f t="shared" si="69"/>
        <v>8.0780490196078443</v>
      </c>
      <c r="I228" s="288">
        <f t="shared" si="69"/>
        <v>8.627568627450982</v>
      </c>
      <c r="J228" s="288">
        <f t="shared" si="69"/>
        <v>7.6494009803921568</v>
      </c>
      <c r="K228" s="288">
        <f t="shared" si="69"/>
        <v>0</v>
      </c>
      <c r="L228" s="288">
        <f t="shared" si="69"/>
        <v>0</v>
      </c>
      <c r="M228" s="288">
        <f t="shared" si="69"/>
        <v>8.0918294117647047</v>
      </c>
      <c r="O228" s="305" t="s">
        <v>245</v>
      </c>
      <c r="P228" s="288">
        <f t="shared" si="64"/>
        <v>9.3637245098039212</v>
      </c>
      <c r="Q228" s="288">
        <f t="shared" si="64"/>
        <v>8.2457578431372553</v>
      </c>
      <c r="R228" s="288">
        <f t="shared" si="64"/>
        <v>8.1555019607843136</v>
      </c>
      <c r="S228" s="309">
        <f t="shared" si="64"/>
        <v>8.0918294117647047</v>
      </c>
      <c r="T228" s="285"/>
      <c r="U228" s="305" t="s">
        <v>245</v>
      </c>
      <c r="V228" s="288">
        <f t="shared" si="65"/>
        <v>8.5879921568627449</v>
      </c>
      <c r="W228" s="309">
        <f t="shared" si="65"/>
        <v>8.1081578431372545</v>
      </c>
      <c r="X228" s="285"/>
      <c r="Y228" s="305" t="s">
        <v>245</v>
      </c>
      <c r="Z228" s="309">
        <f t="shared" si="66"/>
        <v>8.2939931372549012</v>
      </c>
      <c r="AA228" s="231"/>
      <c r="AB228" s="231"/>
    </row>
    <row r="229" spans="1:28">
      <c r="A229" s="305" t="s">
        <v>98</v>
      </c>
      <c r="B229" s="288">
        <f t="shared" ref="B229:M229" si="70">(B76/1000)/1.02</f>
        <v>7.6987490196078436</v>
      </c>
      <c r="C229" s="288">
        <f t="shared" si="70"/>
        <v>7.7641774509803918</v>
      </c>
      <c r="D229" s="288">
        <f t="shared" si="70"/>
        <v>7.6692333333333336</v>
      </c>
      <c r="E229" s="288">
        <f t="shared" si="70"/>
        <v>7.6816578431372546</v>
      </c>
      <c r="F229" s="288">
        <f t="shared" si="70"/>
        <v>7.5618058823529415</v>
      </c>
      <c r="G229" s="288">
        <f t="shared" si="70"/>
        <v>7.6600754901960784</v>
      </c>
      <c r="H229" s="288">
        <f t="shared" si="70"/>
        <v>7.503643137254902</v>
      </c>
      <c r="I229" s="288">
        <f t="shared" si="70"/>
        <v>7.4639941176470597</v>
      </c>
      <c r="J229" s="288">
        <f t="shared" si="70"/>
        <v>7.6025941176470591</v>
      </c>
      <c r="K229" s="288">
        <f t="shared" si="70"/>
        <v>7.5617882352941184</v>
      </c>
      <c r="L229" s="288">
        <f t="shared" si="70"/>
        <v>7.6284372549019608</v>
      </c>
      <c r="M229" s="288">
        <f t="shared" si="70"/>
        <v>7.850011764705882</v>
      </c>
      <c r="O229" s="305" t="s">
        <v>98</v>
      </c>
      <c r="P229" s="288">
        <f t="shared" si="64"/>
        <v>7.7070009803921566</v>
      </c>
      <c r="Q229" s="288">
        <f t="shared" si="64"/>
        <v>7.6363352941176466</v>
      </c>
      <c r="R229" s="288">
        <f t="shared" si="64"/>
        <v>7.5332794117647053</v>
      </c>
      <c r="S229" s="309">
        <f t="shared" si="64"/>
        <v>7.6773323529411757</v>
      </c>
      <c r="T229" s="285"/>
      <c r="U229" s="305" t="s">
        <v>98</v>
      </c>
      <c r="V229" s="288">
        <f t="shared" si="65"/>
        <v>7.6707921568627446</v>
      </c>
      <c r="W229" s="309">
        <f t="shared" si="65"/>
        <v>7.6081970588235288</v>
      </c>
      <c r="X229" s="285"/>
      <c r="Y229" s="305" t="s">
        <v>98</v>
      </c>
      <c r="Z229" s="309">
        <f t="shared" si="66"/>
        <v>7.6393715686274506</v>
      </c>
      <c r="AA229" s="231"/>
      <c r="AB229" s="231"/>
    </row>
    <row r="230" spans="1:28" ht="13.5" thickBot="1">
      <c r="A230" s="308" t="s">
        <v>246</v>
      </c>
      <c r="B230" s="312">
        <f t="shared" ref="B230:M230" si="71">(B77/1000)/1.02</f>
        <v>9.1670725490196077</v>
      </c>
      <c r="C230" s="312">
        <f t="shared" si="71"/>
        <v>9.2249999999999996</v>
      </c>
      <c r="D230" s="312">
        <f t="shared" si="71"/>
        <v>8.6148519607843124</v>
      </c>
      <c r="E230" s="312">
        <f t="shared" si="71"/>
        <v>8.4553088235294123</v>
      </c>
      <c r="F230" s="312">
        <f t="shared" si="71"/>
        <v>8.1928431372549024</v>
      </c>
      <c r="G230" s="312">
        <f t="shared" si="71"/>
        <v>8.2411862745098041</v>
      </c>
      <c r="H230" s="312">
        <f t="shared" si="71"/>
        <v>8.1249960784313711</v>
      </c>
      <c r="I230" s="312">
        <f t="shared" si="71"/>
        <v>8.2725970588235302</v>
      </c>
      <c r="J230" s="312">
        <f t="shared" si="71"/>
        <v>8.4183205882352929</v>
      </c>
      <c r="K230" s="312">
        <f t="shared" si="71"/>
        <v>8.4586480392156851</v>
      </c>
      <c r="L230" s="312">
        <f t="shared" si="71"/>
        <v>8.6843431372549027</v>
      </c>
      <c r="M230" s="312">
        <f t="shared" si="71"/>
        <v>9.0239754901960776</v>
      </c>
      <c r="O230" s="308" t="s">
        <v>246</v>
      </c>
      <c r="P230" s="312">
        <f t="shared" si="64"/>
        <v>8.9429284313725486</v>
      </c>
      <c r="Q230" s="312">
        <f t="shared" si="64"/>
        <v>8.2848284313725475</v>
      </c>
      <c r="R230" s="312">
        <f t="shared" si="64"/>
        <v>8.2859823529411756</v>
      </c>
      <c r="S230" s="313">
        <f t="shared" si="64"/>
        <v>8.7062421568627446</v>
      </c>
      <c r="T230" s="285"/>
      <c r="U230" s="308" t="s">
        <v>246</v>
      </c>
      <c r="V230" s="312">
        <f t="shared" si="65"/>
        <v>8.5867294117647059</v>
      </c>
      <c r="W230" s="313">
        <f t="shared" si="65"/>
        <v>8.5009382352941163</v>
      </c>
      <c r="X230" s="285"/>
      <c r="Y230" s="308" t="s">
        <v>246</v>
      </c>
      <c r="Z230" s="313">
        <f t="shared" si="66"/>
        <v>8.5428274509803916</v>
      </c>
      <c r="AA230" s="231"/>
    </row>
    <row r="231" spans="1:28">
      <c r="B231" s="253"/>
      <c r="C231" s="253"/>
      <c r="D231" s="253"/>
      <c r="E231" s="253"/>
      <c r="F231" s="323"/>
      <c r="G231" s="253"/>
      <c r="H231" s="253"/>
      <c r="I231" s="253"/>
      <c r="J231" s="253"/>
      <c r="K231" s="253"/>
      <c r="L231" s="253"/>
      <c r="M231" s="323"/>
      <c r="N231" s="253"/>
      <c r="O231" s="253"/>
      <c r="P231" s="225"/>
      <c r="Q231" s="225"/>
      <c r="R231" s="225"/>
      <c r="T231" s="225"/>
      <c r="U231" s="225"/>
      <c r="V231" s="225"/>
      <c r="X231" s="225"/>
      <c r="Y231" s="225"/>
    </row>
    <row r="232" spans="1:28" ht="16.5" thickBot="1">
      <c r="A232" s="291">
        <v>2011</v>
      </c>
      <c r="B232" s="285"/>
      <c r="C232" s="285"/>
      <c r="D232" s="285"/>
      <c r="E232" s="285"/>
      <c r="F232" s="285"/>
      <c r="G232" s="285"/>
      <c r="H232" s="285"/>
      <c r="I232" s="285"/>
      <c r="J232" s="285"/>
      <c r="K232" s="285"/>
      <c r="L232" s="285"/>
      <c r="M232" s="290" t="s">
        <v>250</v>
      </c>
      <c r="O232" s="291">
        <v>2011</v>
      </c>
      <c r="P232" s="293" t="s">
        <v>220</v>
      </c>
      <c r="Q232" s="293"/>
      <c r="R232" s="293"/>
      <c r="S232" s="293"/>
      <c r="T232" s="285"/>
      <c r="U232" s="291">
        <v>2011</v>
      </c>
      <c r="V232" s="293" t="s">
        <v>221</v>
      </c>
      <c r="W232" s="293"/>
      <c r="X232" s="285"/>
      <c r="Y232" s="291">
        <v>2011</v>
      </c>
      <c r="Z232" s="285"/>
    </row>
    <row r="233" spans="1:28" ht="14.25" thickBot="1">
      <c r="A233" s="298"/>
      <c r="B233" s="299" t="s">
        <v>223</v>
      </c>
      <c r="C233" s="299" t="s">
        <v>224</v>
      </c>
      <c r="D233" s="299" t="s">
        <v>225</v>
      </c>
      <c r="E233" s="299" t="s">
        <v>226</v>
      </c>
      <c r="F233" s="299" t="s">
        <v>227</v>
      </c>
      <c r="G233" s="299" t="s">
        <v>228</v>
      </c>
      <c r="H233" s="299" t="s">
        <v>229</v>
      </c>
      <c r="I233" s="299" t="s">
        <v>230</v>
      </c>
      <c r="J233" s="299" t="s">
        <v>231</v>
      </c>
      <c r="K233" s="299" t="s">
        <v>232</v>
      </c>
      <c r="L233" s="299" t="s">
        <v>233</v>
      </c>
      <c r="M233" s="300" t="s">
        <v>234</v>
      </c>
      <c r="O233" s="298"/>
      <c r="P233" s="299" t="s">
        <v>235</v>
      </c>
      <c r="Q233" s="299" t="s">
        <v>236</v>
      </c>
      <c r="R233" s="299" t="s">
        <v>237</v>
      </c>
      <c r="S233" s="300" t="s">
        <v>238</v>
      </c>
      <c r="T233" s="285"/>
      <c r="U233" s="298"/>
      <c r="V233" s="299" t="s">
        <v>239</v>
      </c>
      <c r="W233" s="300" t="s">
        <v>240</v>
      </c>
      <c r="X233" s="285"/>
      <c r="Y233" s="298"/>
      <c r="Z233" s="301" t="s">
        <v>241</v>
      </c>
    </row>
    <row r="234" spans="1:28" ht="13.5" thickBot="1">
      <c r="A234" s="311" t="s">
        <v>242</v>
      </c>
      <c r="B234" s="306">
        <f t="shared" ref="B234:M234" si="72">(B81/1000)/1.02</f>
        <v>10.128637254901959</v>
      </c>
      <c r="C234" s="306">
        <f t="shared" si="72"/>
        <v>10.063219607843136</v>
      </c>
      <c r="D234" s="306">
        <f t="shared" si="72"/>
        <v>10.593051960784315</v>
      </c>
      <c r="E234" s="306">
        <f t="shared" si="72"/>
        <v>10.734735294117646</v>
      </c>
      <c r="F234" s="306">
        <f t="shared" si="72"/>
        <v>10.877735294117647</v>
      </c>
      <c r="G234" s="306">
        <f t="shared" si="72"/>
        <v>10.581401960784314</v>
      </c>
      <c r="H234" s="306">
        <f t="shared" si="72"/>
        <v>10.851558823529412</v>
      </c>
      <c r="I234" s="306">
        <f t="shared" si="72"/>
        <v>11.311549019607844</v>
      </c>
      <c r="J234" s="306">
        <f t="shared" si="72"/>
        <v>11.726196078431371</v>
      </c>
      <c r="K234" s="306">
        <f t="shared" si="72"/>
        <v>11.833980392156862</v>
      </c>
      <c r="L234" s="306">
        <f t="shared" si="72"/>
        <v>11.974627450980392</v>
      </c>
      <c r="M234" s="306">
        <f t="shared" si="72"/>
        <v>12.40722549019608</v>
      </c>
      <c r="O234" s="302" t="s">
        <v>242</v>
      </c>
      <c r="P234" s="303">
        <f t="shared" ref="P234:S239" si="73">(P81/1000)/1.02</f>
        <v>10.293496078431373</v>
      </c>
      <c r="Q234" s="303">
        <f t="shared" si="73"/>
        <v>10.721696078431371</v>
      </c>
      <c r="R234" s="303">
        <f t="shared" si="73"/>
        <v>11.306509803921568</v>
      </c>
      <c r="S234" s="304">
        <f t="shared" si="73"/>
        <v>12.042264705882353</v>
      </c>
      <c r="T234" s="285"/>
      <c r="U234" s="302" t="s">
        <v>242</v>
      </c>
      <c r="V234" s="303">
        <f t="shared" ref="V234:W239" si="74">(V81/1000)/1.02</f>
        <v>10.494696078431373</v>
      </c>
      <c r="W234" s="304">
        <f t="shared" si="74"/>
        <v>11.692862745098038</v>
      </c>
      <c r="X234" s="285"/>
      <c r="Y234" s="302" t="s">
        <v>242</v>
      </c>
      <c r="Z234" s="304">
        <f t="shared" ref="Z234:Z239" si="75">(Z81/1000)/1.02</f>
        <v>11.099666666666666</v>
      </c>
      <c r="AA234" s="231"/>
    </row>
    <row r="235" spans="1:28">
      <c r="A235" s="311" t="s">
        <v>243</v>
      </c>
      <c r="B235" s="306">
        <f t="shared" ref="B235:M235" si="76">(B82/1000)/1.02</f>
        <v>11.471843137254902</v>
      </c>
      <c r="C235" s="306">
        <f t="shared" si="76"/>
        <v>11.152172549019607</v>
      </c>
      <c r="D235" s="306">
        <f t="shared" si="76"/>
        <v>11.790287254901962</v>
      </c>
      <c r="E235" s="306">
        <f t="shared" si="76"/>
        <v>11.894906862745099</v>
      </c>
      <c r="F235" s="306">
        <f t="shared" si="76"/>
        <v>11.874585294117646</v>
      </c>
      <c r="G235" s="306">
        <f t="shared" si="76"/>
        <v>11.477060784313725</v>
      </c>
      <c r="H235" s="306">
        <f t="shared" si="76"/>
        <v>11.840730392156862</v>
      </c>
      <c r="I235" s="306">
        <f t="shared" si="76"/>
        <v>12.55548725490196</v>
      </c>
      <c r="J235" s="306">
        <f t="shared" si="76"/>
        <v>13.093652941176469</v>
      </c>
      <c r="K235" s="306">
        <f t="shared" si="76"/>
        <v>13.306825490196079</v>
      </c>
      <c r="L235" s="306">
        <f t="shared" si="76"/>
        <v>13.406679411764706</v>
      </c>
      <c r="M235" s="307">
        <f t="shared" si="76"/>
        <v>13.67232549019608</v>
      </c>
      <c r="O235" s="311" t="s">
        <v>243</v>
      </c>
      <c r="P235" s="306">
        <f t="shared" si="73"/>
        <v>11.495216666666666</v>
      </c>
      <c r="Q235" s="306">
        <f t="shared" si="73"/>
        <v>11.733939215686275</v>
      </c>
      <c r="R235" s="306">
        <f t="shared" si="73"/>
        <v>12.492946078431373</v>
      </c>
      <c r="S235" s="307">
        <f t="shared" si="73"/>
        <v>13.451011764705882</v>
      </c>
      <c r="T235" s="285"/>
      <c r="U235" s="311" t="s">
        <v>243</v>
      </c>
      <c r="V235" s="306">
        <f t="shared" si="74"/>
        <v>11.605275490196076</v>
      </c>
      <c r="W235" s="307">
        <f t="shared" si="74"/>
        <v>12.9787431372549</v>
      </c>
      <c r="X235" s="285"/>
      <c r="Y235" s="311" t="s">
        <v>243</v>
      </c>
      <c r="Z235" s="307">
        <f t="shared" si="75"/>
        <v>12.249729411764706</v>
      </c>
      <c r="AA235" s="231"/>
    </row>
    <row r="236" spans="1:28">
      <c r="A236" s="305" t="s">
        <v>244</v>
      </c>
      <c r="B236" s="288">
        <f t="shared" ref="B236:M236" si="77">(B83/1000)/1.02</f>
        <v>11.670990196078431</v>
      </c>
      <c r="C236" s="288">
        <f t="shared" si="77"/>
        <v>11.252611764705883</v>
      </c>
      <c r="D236" s="288">
        <f t="shared" si="77"/>
        <v>11.806849019607844</v>
      </c>
      <c r="E236" s="288">
        <f t="shared" si="77"/>
        <v>11.932605882352942</v>
      </c>
      <c r="F236" s="288">
        <f t="shared" si="77"/>
        <v>11.894346078431372</v>
      </c>
      <c r="G236" s="288">
        <f t="shared" si="77"/>
        <v>11.449323529411764</v>
      </c>
      <c r="H236" s="288">
        <f t="shared" si="77"/>
        <v>11.799193137254901</v>
      </c>
      <c r="I236" s="288">
        <f t="shared" si="77"/>
        <v>12.582308823529411</v>
      </c>
      <c r="J236" s="288">
        <f t="shared" si="77"/>
        <v>13.122502941176469</v>
      </c>
      <c r="K236" s="288">
        <f t="shared" si="77"/>
        <v>13.422139215686276</v>
      </c>
      <c r="L236" s="288">
        <f t="shared" si="77"/>
        <v>13.482817647058823</v>
      </c>
      <c r="M236" s="309">
        <f t="shared" si="77"/>
        <v>13.725786274509803</v>
      </c>
      <c r="O236" s="305" t="s">
        <v>244</v>
      </c>
      <c r="P236" s="288">
        <f t="shared" si="73"/>
        <v>11.585163725490196</v>
      </c>
      <c r="Q236" s="288">
        <f t="shared" si="73"/>
        <v>11.736373529411765</v>
      </c>
      <c r="R236" s="288">
        <f t="shared" si="73"/>
        <v>12.725842156862745</v>
      </c>
      <c r="S236" s="309">
        <f t="shared" si="73"/>
        <v>13.546566666666665</v>
      </c>
      <c r="T236" s="285"/>
      <c r="U236" s="305" t="s">
        <v>244</v>
      </c>
      <c r="V236" s="288">
        <f t="shared" si="74"/>
        <v>11.650693137254903</v>
      </c>
      <c r="W236" s="309">
        <f t="shared" si="74"/>
        <v>13.287360784313725</v>
      </c>
      <c r="X236" s="285"/>
      <c r="Y236" s="305" t="s">
        <v>244</v>
      </c>
      <c r="Z236" s="309">
        <f t="shared" si="75"/>
        <v>12.796916666666666</v>
      </c>
      <c r="AA236" s="231"/>
    </row>
    <row r="237" spans="1:28">
      <c r="A237" s="305" t="s">
        <v>245</v>
      </c>
      <c r="B237" s="288">
        <f t="shared" ref="B237:M237" si="78">(B84/1000)/1.02</f>
        <v>0</v>
      </c>
      <c r="C237" s="288">
        <f t="shared" si="78"/>
        <v>8.2209303921568626</v>
      </c>
      <c r="D237" s="288">
        <f t="shared" si="78"/>
        <v>0</v>
      </c>
      <c r="E237" s="288">
        <f t="shared" si="78"/>
        <v>10.050980392156863</v>
      </c>
      <c r="F237" s="288">
        <f t="shared" si="78"/>
        <v>9.3927960784313722</v>
      </c>
      <c r="G237" s="288">
        <f t="shared" si="78"/>
        <v>8.6963568627450982</v>
      </c>
      <c r="H237" s="288">
        <f t="shared" si="78"/>
        <v>12.731372549019609</v>
      </c>
      <c r="I237" s="288">
        <f t="shared" si="78"/>
        <v>0</v>
      </c>
      <c r="J237" s="288">
        <f t="shared" si="78"/>
        <v>9.7575901960784321</v>
      </c>
      <c r="K237" s="288">
        <f t="shared" si="78"/>
        <v>10.792202941176471</v>
      </c>
      <c r="L237" s="288">
        <f t="shared" si="78"/>
        <v>9.4747803921568625</v>
      </c>
      <c r="M237" s="309">
        <f t="shared" si="78"/>
        <v>10.645893137254902</v>
      </c>
      <c r="O237" s="305" t="s">
        <v>245</v>
      </c>
      <c r="P237" s="288">
        <f t="shared" si="73"/>
        <v>8.2209303921568626</v>
      </c>
      <c r="Q237" s="288">
        <f t="shared" si="73"/>
        <v>9.3122950980392147</v>
      </c>
      <c r="R237" s="288">
        <f t="shared" si="73"/>
        <v>9.9824588235294112</v>
      </c>
      <c r="S237" s="309">
        <f t="shared" si="73"/>
        <v>10.63457843137255</v>
      </c>
      <c r="T237" s="285"/>
      <c r="U237" s="305" t="s">
        <v>245</v>
      </c>
      <c r="V237" s="288">
        <f t="shared" si="74"/>
        <v>8.828370588235293</v>
      </c>
      <c r="W237" s="309">
        <f t="shared" si="74"/>
        <v>10.561392156862746</v>
      </c>
      <c r="X237" s="285"/>
      <c r="Y237" s="305" t="s">
        <v>245</v>
      </c>
      <c r="Z237" s="309">
        <f t="shared" si="75"/>
        <v>9.9671519607843155</v>
      </c>
      <c r="AA237" s="231"/>
    </row>
    <row r="238" spans="1:28">
      <c r="A238" s="305" t="s">
        <v>98</v>
      </c>
      <c r="B238" s="288">
        <f t="shared" ref="B238:M238" si="79">(B85/1000)/1.02</f>
        <v>8.0251666666666672</v>
      </c>
      <c r="C238" s="288">
        <f t="shared" si="79"/>
        <v>8.263682352941176</v>
      </c>
      <c r="D238" s="288">
        <f t="shared" si="79"/>
        <v>8.9268950980392177</v>
      </c>
      <c r="E238" s="288">
        <f t="shared" si="79"/>
        <v>9.2179696078431377</v>
      </c>
      <c r="F238" s="288">
        <f t="shared" si="79"/>
        <v>9.3510500000000008</v>
      </c>
      <c r="G238" s="288">
        <f t="shared" si="79"/>
        <v>9.4256509803921578</v>
      </c>
      <c r="H238" s="288">
        <f t="shared" si="79"/>
        <v>9.5730656862745089</v>
      </c>
      <c r="I238" s="288">
        <f t="shared" si="79"/>
        <v>9.810024509803922</v>
      </c>
      <c r="J238" s="288">
        <f t="shared" si="79"/>
        <v>10.121543137254902</v>
      </c>
      <c r="K238" s="288">
        <f t="shared" si="79"/>
        <v>10.249910784313725</v>
      </c>
      <c r="L238" s="288">
        <f t="shared" si="79"/>
        <v>10.377939215686274</v>
      </c>
      <c r="M238" s="309">
        <f t="shared" si="79"/>
        <v>10.621319607843137</v>
      </c>
      <c r="O238" s="305" t="s">
        <v>98</v>
      </c>
      <c r="P238" s="288">
        <f t="shared" si="73"/>
        <v>8.4615823529411767</v>
      </c>
      <c r="Q238" s="288">
        <f t="shared" si="73"/>
        <v>9.3420382352941189</v>
      </c>
      <c r="R238" s="288">
        <f t="shared" si="73"/>
        <v>9.847356862745098</v>
      </c>
      <c r="S238" s="309">
        <f t="shared" si="73"/>
        <v>10.390735294117647</v>
      </c>
      <c r="T238" s="285"/>
      <c r="U238" s="305" t="s">
        <v>98</v>
      </c>
      <c r="V238" s="288">
        <f t="shared" si="74"/>
        <v>8.8820588235294125</v>
      </c>
      <c r="W238" s="309">
        <f t="shared" si="74"/>
        <v>10.138781372549019</v>
      </c>
      <c r="X238" s="285"/>
      <c r="Y238" s="305" t="s">
        <v>98</v>
      </c>
      <c r="Z238" s="309">
        <f t="shared" si="75"/>
        <v>9.5662166666666657</v>
      </c>
      <c r="AA238" s="231"/>
    </row>
    <row r="239" spans="1:28" ht="13.5" thickBot="1">
      <c r="A239" s="308" t="s">
        <v>246</v>
      </c>
      <c r="B239" s="312">
        <f t="shared" ref="B239:M239" si="80">(B86/1000)/1.02</f>
        <v>9.2236186274509802</v>
      </c>
      <c r="C239" s="312">
        <f t="shared" si="80"/>
        <v>9.300200980392157</v>
      </c>
      <c r="D239" s="312">
        <f t="shared" si="80"/>
        <v>9.7257098039215695</v>
      </c>
      <c r="E239" s="312">
        <f t="shared" si="80"/>
        <v>9.8450588235294116</v>
      </c>
      <c r="F239" s="312">
        <f t="shared" si="80"/>
        <v>9.9648450980392163</v>
      </c>
      <c r="G239" s="312">
        <f t="shared" si="80"/>
        <v>10.088506862745097</v>
      </c>
      <c r="H239" s="312">
        <f t="shared" si="80"/>
        <v>10.30826862745098</v>
      </c>
      <c r="I239" s="312">
        <f t="shared" si="80"/>
        <v>10.694949019607844</v>
      </c>
      <c r="J239" s="312">
        <f t="shared" si="80"/>
        <v>11.162990196078432</v>
      </c>
      <c r="K239" s="312">
        <f t="shared" si="80"/>
        <v>11.333209803921569</v>
      </c>
      <c r="L239" s="312">
        <f t="shared" si="80"/>
        <v>11.48351568627451</v>
      </c>
      <c r="M239" s="313">
        <f t="shared" si="80"/>
        <v>11.780675490196078</v>
      </c>
      <c r="O239" s="308" t="s">
        <v>246</v>
      </c>
      <c r="P239" s="312">
        <f t="shared" si="73"/>
        <v>9.4584078431372536</v>
      </c>
      <c r="Q239" s="312">
        <f t="shared" si="73"/>
        <v>9.9747784313725472</v>
      </c>
      <c r="R239" s="312">
        <f t="shared" si="73"/>
        <v>10.728048039215688</v>
      </c>
      <c r="S239" s="313">
        <f t="shared" si="73"/>
        <v>11.504847058823527</v>
      </c>
      <c r="T239" s="285"/>
      <c r="U239" s="308" t="s">
        <v>246</v>
      </c>
      <c r="V239" s="312">
        <f t="shared" si="74"/>
        <v>9.7111499999999982</v>
      </c>
      <c r="W239" s="313">
        <f t="shared" si="74"/>
        <v>11.133428431372549</v>
      </c>
      <c r="X239" s="285"/>
      <c r="Y239" s="308" t="s">
        <v>246</v>
      </c>
      <c r="Z239" s="313">
        <f t="shared" si="75"/>
        <v>10.43406862745098</v>
      </c>
      <c r="AA239" s="231"/>
    </row>
    <row r="241" spans="1:28" ht="16.5" thickBot="1">
      <c r="A241" s="291">
        <v>2012</v>
      </c>
      <c r="B241" s="285"/>
      <c r="C241" s="285"/>
      <c r="D241" s="285"/>
      <c r="E241" s="285"/>
      <c r="F241" s="285"/>
      <c r="G241" s="285"/>
      <c r="H241" s="285"/>
      <c r="I241" s="285"/>
      <c r="J241" s="285"/>
      <c r="K241" s="285"/>
      <c r="L241" s="285"/>
      <c r="M241" s="290" t="s">
        <v>250</v>
      </c>
      <c r="O241" s="291">
        <v>2012</v>
      </c>
      <c r="P241" s="293" t="s">
        <v>220</v>
      </c>
      <c r="Q241" s="293"/>
      <c r="R241" s="293"/>
      <c r="S241" s="293"/>
      <c r="T241" s="285"/>
      <c r="U241" s="291">
        <v>2012</v>
      </c>
      <c r="V241" s="293" t="s">
        <v>221</v>
      </c>
      <c r="W241" s="293"/>
      <c r="X241" s="285"/>
      <c r="Y241" s="291">
        <v>2012</v>
      </c>
      <c r="Z241" s="285"/>
    </row>
    <row r="242" spans="1:28" ht="14.25" thickBot="1">
      <c r="A242" s="298"/>
      <c r="B242" s="299" t="s">
        <v>223</v>
      </c>
      <c r="C242" s="299" t="s">
        <v>224</v>
      </c>
      <c r="D242" s="299" t="s">
        <v>225</v>
      </c>
      <c r="E242" s="299" t="s">
        <v>226</v>
      </c>
      <c r="F242" s="299" t="s">
        <v>227</v>
      </c>
      <c r="G242" s="299" t="s">
        <v>228</v>
      </c>
      <c r="H242" s="299" t="s">
        <v>229</v>
      </c>
      <c r="I242" s="299" t="s">
        <v>230</v>
      </c>
      <c r="J242" s="299" t="s">
        <v>231</v>
      </c>
      <c r="K242" s="299" t="s">
        <v>232</v>
      </c>
      <c r="L242" s="299" t="s">
        <v>233</v>
      </c>
      <c r="M242" s="300" t="s">
        <v>234</v>
      </c>
      <c r="O242" s="298"/>
      <c r="P242" s="299" t="s">
        <v>235</v>
      </c>
      <c r="Q242" s="299" t="s">
        <v>236</v>
      </c>
      <c r="R242" s="299" t="s">
        <v>237</v>
      </c>
      <c r="S242" s="300" t="s">
        <v>238</v>
      </c>
      <c r="T242" s="285"/>
      <c r="U242" s="298"/>
      <c r="V242" s="299" t="s">
        <v>239</v>
      </c>
      <c r="W242" s="300" t="s">
        <v>240</v>
      </c>
      <c r="X242" s="285"/>
      <c r="Y242" s="298"/>
      <c r="Z242" s="301" t="s">
        <v>241</v>
      </c>
    </row>
    <row r="243" spans="1:28" ht="13.5" thickBot="1">
      <c r="A243" s="311" t="s">
        <v>242</v>
      </c>
      <c r="B243" s="306">
        <f t="shared" ref="B243:M243" si="81">(B90/1000)/1.02</f>
        <v>12.942823529411765</v>
      </c>
      <c r="C243" s="306">
        <f t="shared" si="81"/>
        <v>12.983039215686276</v>
      </c>
      <c r="D243" s="306">
        <f t="shared" si="81"/>
        <v>12.513313725490194</v>
      </c>
      <c r="E243" s="306">
        <f t="shared" si="81"/>
        <v>12.441941176470587</v>
      </c>
      <c r="F243" s="306">
        <f t="shared" si="81"/>
        <v>12.233774509803922</v>
      </c>
      <c r="G243" s="306">
        <f t="shared" si="81"/>
        <v>12.483813725490196</v>
      </c>
      <c r="H243" s="306">
        <f t="shared" si="81"/>
        <v>12.519607843137255</v>
      </c>
      <c r="I243" s="306">
        <f t="shared" si="81"/>
        <v>12.767598039215688</v>
      </c>
      <c r="J243" s="306">
        <f t="shared" si="81"/>
        <v>12.911774509803921</v>
      </c>
      <c r="K243" s="306">
        <f t="shared" si="81"/>
        <v>12.631068627450979</v>
      </c>
      <c r="L243" s="306">
        <f t="shared" si="81"/>
        <v>12.461068627450981</v>
      </c>
      <c r="M243" s="306">
        <f t="shared" si="81"/>
        <v>12.516009803921568</v>
      </c>
      <c r="O243" s="302" t="s">
        <v>242</v>
      </c>
      <c r="P243" s="303">
        <f t="shared" ref="P243:S248" si="82">(P90/1000)/1.02</f>
        <v>12.795205882352942</v>
      </c>
      <c r="Q243" s="303">
        <f t="shared" si="82"/>
        <v>12.370480392156862</v>
      </c>
      <c r="R243" s="303">
        <f t="shared" si="82"/>
        <v>12.735941176470588</v>
      </c>
      <c r="S243" s="304">
        <f t="shared" si="82"/>
        <v>12.54006862745098</v>
      </c>
      <c r="T243" s="285"/>
      <c r="U243" s="302" t="s">
        <v>242</v>
      </c>
      <c r="V243" s="303">
        <f t="shared" ref="V243:W248" si="83">(V90/1000)/1.02</f>
        <v>12.573382352941175</v>
      </c>
      <c r="W243" s="304">
        <f t="shared" si="83"/>
        <v>12.633343137254903</v>
      </c>
      <c r="X243" s="285"/>
      <c r="Y243" s="302" t="s">
        <v>242</v>
      </c>
      <c r="Z243" s="304">
        <f t="shared" ref="Z243:Z248" si="84">(Z90/1000)/1.02</f>
        <v>12.603137254901961</v>
      </c>
      <c r="AA243" s="231"/>
    </row>
    <row r="244" spans="1:28">
      <c r="A244" s="311" t="s">
        <v>243</v>
      </c>
      <c r="B244" s="306">
        <f t="shared" ref="B244:M244" si="85">(B91/1000)/1.02</f>
        <v>14.232160784313725</v>
      </c>
      <c r="C244" s="306">
        <f t="shared" si="85"/>
        <v>13.991845098039216</v>
      </c>
      <c r="D244" s="306">
        <f t="shared" si="85"/>
        <v>13.316357843137254</v>
      </c>
      <c r="E244" s="306">
        <f t="shared" si="85"/>
        <v>13.310230392156862</v>
      </c>
      <c r="F244" s="306">
        <f t="shared" si="85"/>
        <v>12.814128431372549</v>
      </c>
      <c r="G244" s="306">
        <f t="shared" si="85"/>
        <v>13.080068627450981</v>
      </c>
      <c r="H244" s="306">
        <f t="shared" si="85"/>
        <v>13.239143137254901</v>
      </c>
      <c r="I244" s="306">
        <f t="shared" si="85"/>
        <v>13.72052843137255</v>
      </c>
      <c r="J244" s="306">
        <f t="shared" si="85"/>
        <v>13.905362745098039</v>
      </c>
      <c r="K244" s="306">
        <f t="shared" si="85"/>
        <v>13.672676470588234</v>
      </c>
      <c r="L244" s="306">
        <f t="shared" si="85"/>
        <v>13.468343137254902</v>
      </c>
      <c r="M244" s="307">
        <f t="shared" si="85"/>
        <v>13.39312450980392</v>
      </c>
      <c r="O244" s="311" t="s">
        <v>243</v>
      </c>
      <c r="P244" s="306">
        <f t="shared" si="82"/>
        <v>13.807036274509803</v>
      </c>
      <c r="Q244" s="306">
        <f t="shared" si="82"/>
        <v>13.029750980392157</v>
      </c>
      <c r="R244" s="306">
        <f t="shared" si="82"/>
        <v>13.622970588235296</v>
      </c>
      <c r="S244" s="307">
        <f t="shared" si="82"/>
        <v>13.52010588235294</v>
      </c>
      <c r="T244" s="285"/>
      <c r="U244" s="311" t="s">
        <v>243</v>
      </c>
      <c r="V244" s="306">
        <f t="shared" si="83"/>
        <v>13.407085294117648</v>
      </c>
      <c r="W244" s="307">
        <f t="shared" si="83"/>
        <v>13.569479411764707</v>
      </c>
      <c r="X244" s="285"/>
      <c r="Y244" s="311" t="s">
        <v>243</v>
      </c>
      <c r="Z244" s="307">
        <f t="shared" si="84"/>
        <v>13.484396078431374</v>
      </c>
      <c r="AA244" s="231"/>
    </row>
    <row r="245" spans="1:28">
      <c r="A245" s="305" t="s">
        <v>244</v>
      </c>
      <c r="B245" s="288">
        <f t="shared" ref="B245:M245" si="86">(B92/1000)/1.02</f>
        <v>14.267403921568627</v>
      </c>
      <c r="C245" s="288">
        <f t="shared" si="86"/>
        <v>14.0114</v>
      </c>
      <c r="D245" s="288">
        <f t="shared" si="86"/>
        <v>13.292657843137256</v>
      </c>
      <c r="E245" s="288">
        <f t="shared" si="86"/>
        <v>13.306553921568627</v>
      </c>
      <c r="F245" s="288">
        <f t="shared" si="86"/>
        <v>12.77058431372549</v>
      </c>
      <c r="G245" s="288">
        <f t="shared" si="86"/>
        <v>13.081049019607843</v>
      </c>
      <c r="H245" s="288">
        <f t="shared" si="86"/>
        <v>13.207251960784316</v>
      </c>
      <c r="I245" s="288">
        <f t="shared" si="86"/>
        <v>13.711659803921568</v>
      </c>
      <c r="J245" s="288">
        <f t="shared" si="86"/>
        <v>13.920774509803922</v>
      </c>
      <c r="K245" s="288">
        <f t="shared" si="86"/>
        <v>13.694085294117647</v>
      </c>
      <c r="L245" s="288">
        <f t="shared" si="86"/>
        <v>13.515343137254902</v>
      </c>
      <c r="M245" s="309">
        <f t="shared" si="86"/>
        <v>13.504963725490196</v>
      </c>
      <c r="O245" s="305" t="s">
        <v>244</v>
      </c>
      <c r="P245" s="288">
        <f t="shared" si="82"/>
        <v>13.851040196078429</v>
      </c>
      <c r="Q245" s="288">
        <f t="shared" si="82"/>
        <v>12.997743137254901</v>
      </c>
      <c r="R245" s="288">
        <f t="shared" si="82"/>
        <v>13.583705882352939</v>
      </c>
      <c r="S245" s="309">
        <f t="shared" si="82"/>
        <v>13.569149999999999</v>
      </c>
      <c r="T245" s="285"/>
      <c r="U245" s="305" t="s">
        <v>244</v>
      </c>
      <c r="V245" s="288">
        <f t="shared" si="83"/>
        <v>13.378585294117645</v>
      </c>
      <c r="W245" s="309">
        <f t="shared" si="83"/>
        <v>13.576246078431373</v>
      </c>
      <c r="X245" s="285"/>
      <c r="Y245" s="305" t="s">
        <v>244</v>
      </c>
      <c r="Z245" s="309">
        <f t="shared" si="84"/>
        <v>13.469354901960784</v>
      </c>
      <c r="AA245" s="231"/>
    </row>
    <row r="246" spans="1:28">
      <c r="A246" s="305" t="s">
        <v>245</v>
      </c>
      <c r="B246" s="288">
        <f t="shared" ref="B246:M246" si="87">(B93/1000)/1.02</f>
        <v>12.323588235294118</v>
      </c>
      <c r="C246" s="288">
        <f t="shared" si="87"/>
        <v>0</v>
      </c>
      <c r="D246" s="288">
        <f t="shared" si="87"/>
        <v>11.803549019607845</v>
      </c>
      <c r="E246" s="288">
        <f t="shared" si="87"/>
        <v>10.312019607843137</v>
      </c>
      <c r="F246" s="288">
        <f t="shared" si="87"/>
        <v>0</v>
      </c>
      <c r="G246" s="288">
        <f t="shared" si="87"/>
        <v>0</v>
      </c>
      <c r="H246" s="288">
        <f t="shared" si="87"/>
        <v>0</v>
      </c>
      <c r="I246" s="288">
        <f t="shared" si="87"/>
        <v>0</v>
      </c>
      <c r="J246" s="288">
        <f t="shared" si="87"/>
        <v>0</v>
      </c>
      <c r="K246" s="288">
        <f t="shared" si="87"/>
        <v>12.208735294117647</v>
      </c>
      <c r="L246" s="288">
        <f t="shared" si="87"/>
        <v>0</v>
      </c>
      <c r="M246" s="309">
        <f t="shared" si="87"/>
        <v>0</v>
      </c>
      <c r="O246" s="305" t="s">
        <v>245</v>
      </c>
      <c r="P246" s="288">
        <f t="shared" si="82"/>
        <v>11.968111764705881</v>
      </c>
      <c r="Q246" s="288">
        <f t="shared" si="82"/>
        <v>10.312019607843137</v>
      </c>
      <c r="R246" s="288">
        <f t="shared" si="82"/>
        <v>0</v>
      </c>
      <c r="S246" s="309">
        <f t="shared" si="82"/>
        <v>12.208735294117647</v>
      </c>
      <c r="T246" s="285"/>
      <c r="U246" s="305" t="s">
        <v>245</v>
      </c>
      <c r="V246" s="288">
        <f t="shared" si="83"/>
        <v>11.923667647058823</v>
      </c>
      <c r="W246" s="309">
        <f t="shared" si="83"/>
        <v>12.208735294117647</v>
      </c>
      <c r="X246" s="285"/>
      <c r="Y246" s="305" t="s">
        <v>245</v>
      </c>
      <c r="Z246" s="309">
        <f t="shared" si="84"/>
        <v>11.942844117647057</v>
      </c>
      <c r="AA246" s="231"/>
    </row>
    <row r="247" spans="1:28">
      <c r="A247" s="305" t="s">
        <v>98</v>
      </c>
      <c r="B247" s="288">
        <f t="shared" ref="B247:M247" si="88">(B94/1000)/1.02</f>
        <v>11.030435294117646</v>
      </c>
      <c r="C247" s="288">
        <f t="shared" si="88"/>
        <v>11.273746078431373</v>
      </c>
      <c r="D247" s="288">
        <f t="shared" si="88"/>
        <v>11.248506862745099</v>
      </c>
      <c r="E247" s="288">
        <f t="shared" si="88"/>
        <v>11.148847058823529</v>
      </c>
      <c r="F247" s="288">
        <f t="shared" si="88"/>
        <v>11.161174509803921</v>
      </c>
      <c r="G247" s="288">
        <f t="shared" si="88"/>
        <v>11.448970588235294</v>
      </c>
      <c r="H247" s="288">
        <f t="shared" si="88"/>
        <v>11.407553921568628</v>
      </c>
      <c r="I247" s="288">
        <f t="shared" si="88"/>
        <v>11.52756568627451</v>
      </c>
      <c r="J247" s="288">
        <f t="shared" si="88"/>
        <v>11.579852941176471</v>
      </c>
      <c r="K247" s="288">
        <f t="shared" si="88"/>
        <v>11.339956862745098</v>
      </c>
      <c r="L247" s="288">
        <f t="shared" si="88"/>
        <v>10.994696078431371</v>
      </c>
      <c r="M247" s="309">
        <f t="shared" si="88"/>
        <v>11.02725</v>
      </c>
      <c r="O247" s="305" t="s">
        <v>98</v>
      </c>
      <c r="P247" s="288">
        <f t="shared" si="82"/>
        <v>11.192795098039216</v>
      </c>
      <c r="Q247" s="288">
        <f t="shared" si="82"/>
        <v>11.252930392156861</v>
      </c>
      <c r="R247" s="288">
        <f t="shared" si="82"/>
        <v>11.50914705882353</v>
      </c>
      <c r="S247" s="309">
        <f t="shared" si="82"/>
        <v>11.142151960784314</v>
      </c>
      <c r="T247" s="285"/>
      <c r="U247" s="305" t="s">
        <v>98</v>
      </c>
      <c r="V247" s="288">
        <f t="shared" si="83"/>
        <v>11.223979411764708</v>
      </c>
      <c r="W247" s="309">
        <f t="shared" si="83"/>
        <v>11.315541176470589</v>
      </c>
      <c r="X247" s="285"/>
      <c r="Y247" s="305" t="s">
        <v>98</v>
      </c>
      <c r="Z247" s="309">
        <f t="shared" si="84"/>
        <v>11.272619607843138</v>
      </c>
      <c r="AA247" s="231"/>
    </row>
    <row r="248" spans="1:28" ht="13.5" thickBot="1">
      <c r="A248" s="308" t="s">
        <v>246</v>
      </c>
      <c r="B248" s="312">
        <f t="shared" ref="B248:M248" si="89">(B95/1000)/1.02</f>
        <v>12.132949019607842</v>
      </c>
      <c r="C248" s="312">
        <f t="shared" si="89"/>
        <v>12.336474509803921</v>
      </c>
      <c r="D248" s="312">
        <f t="shared" si="89"/>
        <v>12.114295098039216</v>
      </c>
      <c r="E248" s="312">
        <f t="shared" si="89"/>
        <v>12.091570588235294</v>
      </c>
      <c r="F248" s="312">
        <f t="shared" si="89"/>
        <v>12.185779411764706</v>
      </c>
      <c r="G248" s="312">
        <f t="shared" si="89"/>
        <v>12.280369607843138</v>
      </c>
      <c r="H248" s="312">
        <f t="shared" si="89"/>
        <v>12.348626470588234</v>
      </c>
      <c r="I248" s="312">
        <f t="shared" si="89"/>
        <v>12.527134313725488</v>
      </c>
      <c r="J248" s="312">
        <f t="shared" si="89"/>
        <v>12.636156862745096</v>
      </c>
      <c r="K248" s="312">
        <f t="shared" si="89"/>
        <v>12.521536274509804</v>
      </c>
      <c r="L248" s="312">
        <f t="shared" si="89"/>
        <v>12.477088235294115</v>
      </c>
      <c r="M248" s="313">
        <f t="shared" si="89"/>
        <v>12.404394117647058</v>
      </c>
      <c r="O248" s="308" t="s">
        <v>246</v>
      </c>
      <c r="P248" s="312">
        <f t="shared" si="82"/>
        <v>12.189649999999999</v>
      </c>
      <c r="Q248" s="312">
        <f t="shared" si="82"/>
        <v>12.188991176470589</v>
      </c>
      <c r="R248" s="312">
        <f t="shared" si="82"/>
        <v>12.505558823529412</v>
      </c>
      <c r="S248" s="313">
        <f t="shared" si="82"/>
        <v>12.47554019607843</v>
      </c>
      <c r="T248" s="285"/>
      <c r="U248" s="308" t="s">
        <v>246</v>
      </c>
      <c r="V248" s="312">
        <f t="shared" si="83"/>
        <v>12.189289215686275</v>
      </c>
      <c r="W248" s="313">
        <f t="shared" si="83"/>
        <v>12.489642156862745</v>
      </c>
      <c r="X248" s="285"/>
      <c r="Y248" s="308" t="s">
        <v>246</v>
      </c>
      <c r="Z248" s="313">
        <f t="shared" si="84"/>
        <v>12.338720588235295</v>
      </c>
      <c r="AA248" s="231"/>
    </row>
    <row r="249" spans="1:28">
      <c r="AA249" s="231"/>
    </row>
    <row r="250" spans="1:28" ht="16.5" thickBot="1">
      <c r="A250" s="291">
        <v>2013</v>
      </c>
      <c r="B250" s="285"/>
      <c r="C250" s="285"/>
      <c r="D250" s="285"/>
      <c r="E250" s="285"/>
      <c r="F250" s="285"/>
      <c r="G250" s="285"/>
      <c r="H250" s="285"/>
      <c r="I250" s="285"/>
      <c r="J250" s="285"/>
      <c r="K250" s="285"/>
      <c r="L250" s="285"/>
      <c r="M250" s="290" t="s">
        <v>250</v>
      </c>
      <c r="O250" s="291">
        <v>2013</v>
      </c>
      <c r="P250" s="293" t="s">
        <v>220</v>
      </c>
      <c r="Q250" s="293"/>
      <c r="R250" s="293"/>
      <c r="S250" s="293"/>
      <c r="T250" s="285"/>
      <c r="U250" s="291">
        <v>2013</v>
      </c>
      <c r="V250" s="293" t="s">
        <v>221</v>
      </c>
      <c r="W250" s="293"/>
      <c r="X250" s="285"/>
      <c r="Y250" s="291">
        <v>2013</v>
      </c>
      <c r="Z250" s="285"/>
    </row>
    <row r="251" spans="1:28" ht="14.25" thickBot="1">
      <c r="A251" s="298"/>
      <c r="B251" s="299" t="s">
        <v>223</v>
      </c>
      <c r="C251" s="299" t="s">
        <v>224</v>
      </c>
      <c r="D251" s="299" t="s">
        <v>225</v>
      </c>
      <c r="E251" s="299" t="s">
        <v>226</v>
      </c>
      <c r="F251" s="299" t="s">
        <v>227</v>
      </c>
      <c r="G251" s="299" t="s">
        <v>228</v>
      </c>
      <c r="H251" s="299" t="s">
        <v>229</v>
      </c>
      <c r="I251" s="299" t="s">
        <v>230</v>
      </c>
      <c r="J251" s="299" t="s">
        <v>231</v>
      </c>
      <c r="K251" s="299" t="s">
        <v>232</v>
      </c>
      <c r="L251" s="299" t="s">
        <v>233</v>
      </c>
      <c r="M251" s="300" t="s">
        <v>234</v>
      </c>
      <c r="O251" s="298"/>
      <c r="P251" s="299" t="s">
        <v>235</v>
      </c>
      <c r="Q251" s="299" t="s">
        <v>236</v>
      </c>
      <c r="R251" s="299" t="s">
        <v>237</v>
      </c>
      <c r="S251" s="300" t="s">
        <v>238</v>
      </c>
      <c r="T251" s="285"/>
      <c r="U251" s="298"/>
      <c r="V251" s="299" t="s">
        <v>239</v>
      </c>
      <c r="W251" s="300" t="s">
        <v>240</v>
      </c>
      <c r="X251" s="285"/>
      <c r="Y251" s="298"/>
      <c r="Z251" s="301" t="s">
        <v>241</v>
      </c>
    </row>
    <row r="252" spans="1:28" ht="13.5" thickBot="1">
      <c r="A252" s="311" t="s">
        <v>242</v>
      </c>
      <c r="B252" s="306">
        <f t="shared" ref="B252:M252" si="90">(B99/1000)/1.02</f>
        <v>12.754725490196078</v>
      </c>
      <c r="C252" s="306">
        <f t="shared" si="90"/>
        <v>12.780323529411765</v>
      </c>
      <c r="D252" s="306">
        <f t="shared" si="90"/>
        <v>12.191764705882354</v>
      </c>
      <c r="E252" s="306">
        <f t="shared" si="90"/>
        <v>12.385431372549018</v>
      </c>
      <c r="F252" s="306">
        <f t="shared" si="90"/>
        <v>11.857431372549019</v>
      </c>
      <c r="G252" s="306">
        <f t="shared" si="90"/>
        <v>11.826470588235294</v>
      </c>
      <c r="H252" s="306">
        <f t="shared" si="90"/>
        <v>11.650539215686274</v>
      </c>
      <c r="I252" s="306">
        <f t="shared" si="90"/>
        <v>11.655676470588235</v>
      </c>
      <c r="J252" s="306">
        <f t="shared" si="90"/>
        <v>11.794549019607844</v>
      </c>
      <c r="K252" s="306">
        <f t="shared" si="90"/>
        <v>11.643245098039216</v>
      </c>
      <c r="L252" s="306">
        <f t="shared" si="90"/>
        <v>11.563068627450981</v>
      </c>
      <c r="M252" s="306">
        <f t="shared" si="90"/>
        <v>11.535</v>
      </c>
      <c r="O252" s="302" t="s">
        <v>242</v>
      </c>
      <c r="P252" s="303">
        <f t="shared" ref="P252:S257" si="91">(P99/1000)/1.02</f>
        <v>12.5875</v>
      </c>
      <c r="Q252" s="303">
        <f t="shared" si="91"/>
        <v>11.997058823529411</v>
      </c>
      <c r="R252" s="303">
        <f t="shared" si="91"/>
        <v>11.698715686274511</v>
      </c>
      <c r="S252" s="304">
        <f t="shared" si="91"/>
        <v>11.585999999999999</v>
      </c>
      <c r="T252" s="285"/>
      <c r="U252" s="302" t="s">
        <v>242</v>
      </c>
      <c r="V252" s="303">
        <f t="shared" ref="V252:W257" si="92">(V99/1000)/1.02</f>
        <v>12.273921568627451</v>
      </c>
      <c r="W252" s="304">
        <f t="shared" si="92"/>
        <v>11.641970588235294</v>
      </c>
      <c r="X252" s="285"/>
      <c r="Y252" s="302" t="s">
        <v>242</v>
      </c>
      <c r="Z252" s="304">
        <f t="shared" ref="Z252:Z257" si="93">(Z99/1000)/1.02</f>
        <v>11.952539215686274</v>
      </c>
    </row>
    <row r="253" spans="1:28">
      <c r="A253" s="311" t="s">
        <v>243</v>
      </c>
      <c r="B253" s="306">
        <f t="shared" ref="B253:M253" si="94">(B100/1000)/1.02</f>
        <v>13.65428137254902</v>
      </c>
      <c r="C253" s="306">
        <f t="shared" si="94"/>
        <v>13.490672549019608</v>
      </c>
      <c r="D253" s="306">
        <f t="shared" si="94"/>
        <v>12.774453921568627</v>
      </c>
      <c r="E253" s="306">
        <f t="shared" si="94"/>
        <v>12.868604901960785</v>
      </c>
      <c r="F253" s="306">
        <f t="shared" si="94"/>
        <v>12.339525490196078</v>
      </c>
      <c r="G253" s="306">
        <f t="shared" si="94"/>
        <v>12.294761764705882</v>
      </c>
      <c r="H253" s="306">
        <f t="shared" si="94"/>
        <v>12.101196078431371</v>
      </c>
      <c r="I253" s="306">
        <f t="shared" si="94"/>
        <v>12.285426470588236</v>
      </c>
      <c r="J253" s="306">
        <f t="shared" si="94"/>
        <v>12.465171568627451</v>
      </c>
      <c r="K253" s="306">
        <f t="shared" si="94"/>
        <v>12.490258823529413</v>
      </c>
      <c r="L253" s="306">
        <f t="shared" si="94"/>
        <v>12.493943137254902</v>
      </c>
      <c r="M253" s="307">
        <f t="shared" si="94"/>
        <v>12.430127450980391</v>
      </c>
      <c r="O253" s="311" t="s">
        <v>243</v>
      </c>
      <c r="P253" s="306">
        <f t="shared" si="91"/>
        <v>13.337576470588234</v>
      </c>
      <c r="Q253" s="306">
        <f t="shared" si="91"/>
        <v>12.475481372549019</v>
      </c>
      <c r="R253" s="306">
        <f t="shared" si="91"/>
        <v>12.267988235294117</v>
      </c>
      <c r="S253" s="307">
        <f t="shared" si="91"/>
        <v>12.473602941176472</v>
      </c>
      <c r="T253" s="285"/>
      <c r="U253" s="311" t="s">
        <v>243</v>
      </c>
      <c r="V253" s="306">
        <f t="shared" si="92"/>
        <v>12.883644117647057</v>
      </c>
      <c r="W253" s="307">
        <f t="shared" si="92"/>
        <v>12.370468627450981</v>
      </c>
      <c r="X253" s="285"/>
      <c r="Y253" s="311" t="s">
        <v>243</v>
      </c>
      <c r="Z253" s="307">
        <f t="shared" si="93"/>
        <v>12.629663725490195</v>
      </c>
      <c r="AB253" s="231"/>
    </row>
    <row r="254" spans="1:28">
      <c r="A254" s="305" t="s">
        <v>244</v>
      </c>
      <c r="B254" s="288">
        <f t="shared" ref="B254:M254" si="95">(B101/1000)/1.02</f>
        <v>13.680863725490195</v>
      </c>
      <c r="C254" s="288">
        <f t="shared" si="95"/>
        <v>13.395711764705883</v>
      </c>
      <c r="D254" s="288">
        <f t="shared" si="95"/>
        <v>12.725539215686274</v>
      </c>
      <c r="E254" s="288">
        <f t="shared" si="95"/>
        <v>12.782170588235294</v>
      </c>
      <c r="F254" s="288">
        <f t="shared" si="95"/>
        <v>12.210724509803921</v>
      </c>
      <c r="G254" s="288">
        <f t="shared" si="95"/>
        <v>12.167599019607842</v>
      </c>
      <c r="H254" s="288">
        <f t="shared" si="95"/>
        <v>11.986170588235295</v>
      </c>
      <c r="I254" s="288">
        <f t="shared" si="95"/>
        <v>12.186623529411765</v>
      </c>
      <c r="J254" s="288">
        <f t="shared" si="95"/>
        <v>12.416439215686275</v>
      </c>
      <c r="K254" s="288">
        <f t="shared" si="95"/>
        <v>12.467360784313726</v>
      </c>
      <c r="L254" s="288">
        <f t="shared" si="95"/>
        <v>12.443811764705883</v>
      </c>
      <c r="M254" s="309">
        <f t="shared" si="95"/>
        <v>12.376505882352941</v>
      </c>
      <c r="O254" s="305" t="s">
        <v>244</v>
      </c>
      <c r="P254" s="288">
        <f t="shared" si="91"/>
        <v>13.283597058823529</v>
      </c>
      <c r="Q254" s="288">
        <f t="shared" si="91"/>
        <v>12.342750980392157</v>
      </c>
      <c r="R254" s="288">
        <f t="shared" si="91"/>
        <v>12.173054901960784</v>
      </c>
      <c r="S254" s="309">
        <f t="shared" si="91"/>
        <v>12.434150980392157</v>
      </c>
      <c r="T254" s="285"/>
      <c r="U254" s="305" t="s">
        <v>244</v>
      </c>
      <c r="V254" s="288">
        <f t="shared" si="92"/>
        <v>12.70920588235294</v>
      </c>
      <c r="W254" s="309">
        <f t="shared" si="92"/>
        <v>12.297765686274509</v>
      </c>
      <c r="X254" s="285"/>
      <c r="Y254" s="305" t="s">
        <v>244</v>
      </c>
      <c r="Z254" s="309">
        <f t="shared" si="93"/>
        <v>12.503901960784313</v>
      </c>
      <c r="AB254" s="231"/>
    </row>
    <row r="255" spans="1:28">
      <c r="A255" s="305" t="s">
        <v>245</v>
      </c>
      <c r="B255" s="288">
        <f t="shared" ref="B255:M255" si="96">(B102/1000)/1.02</f>
        <v>11.006999999999998</v>
      </c>
      <c r="C255" s="288">
        <f t="shared" si="96"/>
        <v>12.335163725490197</v>
      </c>
      <c r="D255" s="288">
        <f t="shared" si="96"/>
        <v>11.070009803921568</v>
      </c>
      <c r="E255" s="288">
        <f t="shared" si="96"/>
        <v>11.804725490196079</v>
      </c>
      <c r="F255" s="288">
        <f t="shared" si="96"/>
        <v>0</v>
      </c>
      <c r="G255" s="288">
        <f t="shared" si="96"/>
        <v>11.208872549019608</v>
      </c>
      <c r="H255" s="288">
        <f t="shared" si="96"/>
        <v>0</v>
      </c>
      <c r="I255" s="288">
        <f t="shared" si="96"/>
        <v>0</v>
      </c>
      <c r="J255" s="288">
        <f t="shared" si="96"/>
        <v>13.204725490196077</v>
      </c>
      <c r="K255" s="288">
        <f t="shared" si="96"/>
        <v>0</v>
      </c>
      <c r="L255" s="288">
        <f t="shared" si="96"/>
        <v>10.173735294117646</v>
      </c>
      <c r="M255" s="309">
        <f t="shared" si="96"/>
        <v>0</v>
      </c>
      <c r="O255" s="305" t="s">
        <v>245</v>
      </c>
      <c r="P255" s="288">
        <f t="shared" si="91"/>
        <v>11.958043137254901</v>
      </c>
      <c r="Q255" s="288">
        <f t="shared" si="91"/>
        <v>11.347904901960783</v>
      </c>
      <c r="R255" s="288">
        <f t="shared" si="91"/>
        <v>13.204725490196077</v>
      </c>
      <c r="S255" s="309">
        <f t="shared" si="91"/>
        <v>10.173735294117646</v>
      </c>
      <c r="T255" s="285"/>
      <c r="U255" s="305" t="s">
        <v>245</v>
      </c>
      <c r="V255" s="288">
        <f t="shared" si="92"/>
        <v>11.923689215686274</v>
      </c>
      <c r="W255" s="309">
        <f t="shared" si="92"/>
        <v>11.873961764705884</v>
      </c>
      <c r="X255" s="285"/>
      <c r="Y255" s="305" t="s">
        <v>245</v>
      </c>
      <c r="Z255" s="309">
        <f t="shared" si="93"/>
        <v>11.904103921568627</v>
      </c>
      <c r="AB255" s="231"/>
    </row>
    <row r="256" spans="1:28">
      <c r="A256" s="305" t="s">
        <v>98</v>
      </c>
      <c r="B256" s="288">
        <f t="shared" ref="B256:M256" si="97">(B103/1000)/1.02</f>
        <v>11.177633333333333</v>
      </c>
      <c r="C256" s="288">
        <f t="shared" si="97"/>
        <v>11.35712156862745</v>
      </c>
      <c r="D256" s="288">
        <f t="shared" si="97"/>
        <v>11.07116568627451</v>
      </c>
      <c r="E256" s="288">
        <f t="shared" si="97"/>
        <v>11.358920588235295</v>
      </c>
      <c r="F256" s="288">
        <f t="shared" si="97"/>
        <v>10.79440588235294</v>
      </c>
      <c r="G256" s="288">
        <f t="shared" si="97"/>
        <v>10.694361764705882</v>
      </c>
      <c r="H256" s="288">
        <f t="shared" si="97"/>
        <v>10.606519607843136</v>
      </c>
      <c r="I256" s="288">
        <f t="shared" si="97"/>
        <v>10.454818627450981</v>
      </c>
      <c r="J256" s="288">
        <f t="shared" si="97"/>
        <v>10.526025490196078</v>
      </c>
      <c r="K256" s="288">
        <f t="shared" si="97"/>
        <v>10.080059803921568</v>
      </c>
      <c r="L256" s="288">
        <f t="shared" si="97"/>
        <v>9.7910627450980385</v>
      </c>
      <c r="M256" s="309">
        <f t="shared" si="97"/>
        <v>9.6147598039215687</v>
      </c>
      <c r="O256" s="305" t="s">
        <v>98</v>
      </c>
      <c r="P256" s="288">
        <f t="shared" si="91"/>
        <v>11.199670588235294</v>
      </c>
      <c r="Q256" s="288">
        <f t="shared" si="91"/>
        <v>10.923233333333332</v>
      </c>
      <c r="R256" s="288">
        <f t="shared" si="91"/>
        <v>10.535098039215685</v>
      </c>
      <c r="S256" s="309">
        <f t="shared" si="91"/>
        <v>9.8590294117647037</v>
      </c>
      <c r="T256" s="285"/>
      <c r="U256" s="305" t="s">
        <v>98</v>
      </c>
      <c r="V256" s="288">
        <f t="shared" si="92"/>
        <v>11.057910784313725</v>
      </c>
      <c r="W256" s="309">
        <f t="shared" si="92"/>
        <v>10.18893431372549</v>
      </c>
      <c r="X256" s="285"/>
      <c r="Y256" s="305" t="s">
        <v>98</v>
      </c>
      <c r="Z256" s="309">
        <f t="shared" si="93"/>
        <v>10.598221568627451</v>
      </c>
      <c r="AB256" s="231"/>
    </row>
    <row r="257" spans="1:29" ht="13.5" thickBot="1">
      <c r="A257" s="308" t="s">
        <v>246</v>
      </c>
      <c r="B257" s="312">
        <f t="shared" ref="B257:M257" si="98">(B104/1000)/1.02</f>
        <v>12.641453921568626</v>
      </c>
      <c r="C257" s="312">
        <f t="shared" si="98"/>
        <v>12.771195098039216</v>
      </c>
      <c r="D257" s="312">
        <f t="shared" si="98"/>
        <v>12.431742156862745</v>
      </c>
      <c r="E257" s="312">
        <f t="shared" si="98"/>
        <v>12.532500980392157</v>
      </c>
      <c r="F257" s="312">
        <f t="shared" si="98"/>
        <v>12.120933333333333</v>
      </c>
      <c r="G257" s="312">
        <f t="shared" si="98"/>
        <v>12.12926176470588</v>
      </c>
      <c r="H257" s="312">
        <f t="shared" si="98"/>
        <v>12.03400588235294</v>
      </c>
      <c r="I257" s="312">
        <f t="shared" si="98"/>
        <v>12.042308823529412</v>
      </c>
      <c r="J257" s="312">
        <f t="shared" si="98"/>
        <v>12.130993137254901</v>
      </c>
      <c r="K257" s="312">
        <f t="shared" si="98"/>
        <v>12.160126470588235</v>
      </c>
      <c r="L257" s="312">
        <f t="shared" si="98"/>
        <v>12.115716666666668</v>
      </c>
      <c r="M257" s="313">
        <f t="shared" si="98"/>
        <v>12.127617647058823</v>
      </c>
      <c r="O257" s="308" t="s">
        <v>246</v>
      </c>
      <c r="P257" s="312">
        <f t="shared" si="91"/>
        <v>12.611057843137255</v>
      </c>
      <c r="Q257" s="312">
        <f t="shared" si="91"/>
        <v>12.240997058823528</v>
      </c>
      <c r="R257" s="312">
        <f t="shared" si="91"/>
        <v>12.06783431372549</v>
      </c>
      <c r="S257" s="313">
        <f t="shared" si="91"/>
        <v>12.136275490196079</v>
      </c>
      <c r="T257" s="285"/>
      <c r="U257" s="308" t="s">
        <v>246</v>
      </c>
      <c r="V257" s="312">
        <f t="shared" si="92"/>
        <v>12.408382352941176</v>
      </c>
      <c r="W257" s="313">
        <f t="shared" si="92"/>
        <v>12.102855882352941</v>
      </c>
      <c r="X257" s="285"/>
      <c r="Y257" s="308" t="s">
        <v>246</v>
      </c>
      <c r="Z257" s="313">
        <f t="shared" si="93"/>
        <v>12.250984313725491</v>
      </c>
      <c r="AB257" s="231"/>
    </row>
    <row r="258" spans="1:29">
      <c r="AB258" s="231"/>
    </row>
    <row r="259" spans="1:29" ht="16.5" thickBot="1">
      <c r="A259" s="291">
        <v>2014</v>
      </c>
      <c r="B259" s="285"/>
      <c r="C259" s="285"/>
      <c r="D259" s="285"/>
      <c r="E259" s="285"/>
      <c r="F259" s="285"/>
      <c r="G259" s="285"/>
      <c r="H259" s="285"/>
      <c r="I259" s="285"/>
      <c r="J259" s="285"/>
      <c r="K259" s="285"/>
      <c r="L259" s="285"/>
      <c r="M259" s="290" t="s">
        <v>250</v>
      </c>
      <c r="O259" s="291">
        <v>2014</v>
      </c>
      <c r="P259" s="293" t="s">
        <v>220</v>
      </c>
      <c r="Q259" s="293"/>
      <c r="R259" s="293"/>
      <c r="S259" s="293"/>
      <c r="T259" s="285"/>
      <c r="U259" s="291">
        <v>2014</v>
      </c>
      <c r="V259" s="293" t="s">
        <v>221</v>
      </c>
      <c r="W259" s="293"/>
      <c r="X259" s="285"/>
      <c r="Y259" s="291">
        <v>2014</v>
      </c>
      <c r="Z259" s="285"/>
      <c r="AB259" s="231"/>
    </row>
    <row r="260" spans="1:29" ht="14.25" thickBot="1">
      <c r="A260" s="295"/>
      <c r="B260" s="296" t="s">
        <v>223</v>
      </c>
      <c r="C260" s="296" t="s">
        <v>224</v>
      </c>
      <c r="D260" s="296" t="s">
        <v>225</v>
      </c>
      <c r="E260" s="296" t="s">
        <v>226</v>
      </c>
      <c r="F260" s="296" t="s">
        <v>227</v>
      </c>
      <c r="G260" s="296" t="s">
        <v>228</v>
      </c>
      <c r="H260" s="296" t="s">
        <v>229</v>
      </c>
      <c r="I260" s="296" t="s">
        <v>230</v>
      </c>
      <c r="J260" s="296" t="s">
        <v>231</v>
      </c>
      <c r="K260" s="296" t="s">
        <v>232</v>
      </c>
      <c r="L260" s="296" t="s">
        <v>233</v>
      </c>
      <c r="M260" s="297" t="s">
        <v>234</v>
      </c>
      <c r="O260" s="298"/>
      <c r="P260" s="299" t="s">
        <v>235</v>
      </c>
      <c r="Q260" s="299" t="s">
        <v>236</v>
      </c>
      <c r="R260" s="299" t="s">
        <v>237</v>
      </c>
      <c r="S260" s="300" t="s">
        <v>238</v>
      </c>
      <c r="T260" s="285"/>
      <c r="U260" s="298"/>
      <c r="V260" s="299" t="s">
        <v>239</v>
      </c>
      <c r="W260" s="300" t="s">
        <v>240</v>
      </c>
      <c r="X260" s="285"/>
      <c r="Y260" s="298"/>
      <c r="Z260" s="301" t="s">
        <v>241</v>
      </c>
      <c r="AA260" s="231"/>
    </row>
    <row r="261" spans="1:29" ht="14.25" thickBot="1">
      <c r="A261" s="302" t="s">
        <v>242</v>
      </c>
      <c r="B261" s="328">
        <f t="shared" ref="B261:M261" si="99">(B108/1000)/1.02</f>
        <v>11.765745098039215</v>
      </c>
      <c r="C261" s="303">
        <f t="shared" si="99"/>
        <v>11.75085294117647</v>
      </c>
      <c r="D261" s="303">
        <f t="shared" si="99"/>
        <v>11.53543137254902</v>
      </c>
      <c r="E261" s="303">
        <f t="shared" si="99"/>
        <v>11.685813725490195</v>
      </c>
      <c r="F261" s="303">
        <f t="shared" si="99"/>
        <v>11.606094117647059</v>
      </c>
      <c r="G261" s="303">
        <f t="shared" si="99"/>
        <v>11.51213725490196</v>
      </c>
      <c r="H261" s="303">
        <f t="shared" si="99"/>
        <v>11.313970588235295</v>
      </c>
      <c r="I261" s="303">
        <f t="shared" si="99"/>
        <v>11.315852941176471</v>
      </c>
      <c r="J261" s="303">
        <f t="shared" si="99"/>
        <v>11.294039215686276</v>
      </c>
      <c r="K261" s="303">
        <f t="shared" si="99"/>
        <v>10.757676470588235</v>
      </c>
      <c r="L261" s="303">
        <f t="shared" si="99"/>
        <v>10.87521568627451</v>
      </c>
      <c r="M261" s="304">
        <f t="shared" si="99"/>
        <v>11.949901960784313</v>
      </c>
      <c r="O261" s="311" t="s">
        <v>242</v>
      </c>
      <c r="P261" s="303">
        <f>(P108/1000)/1.02</f>
        <v>11.686323529411764</v>
      </c>
      <c r="Q261" s="303">
        <f>(Q108/1000)/1.02</f>
        <v>11.605607843137253</v>
      </c>
      <c r="R261" s="303">
        <f>(R108/1000)/1.02</f>
        <v>11.307941176470589</v>
      </c>
      <c r="S261" s="304">
        <f>(S108/1000)/1.02</f>
        <v>10.981480392156863</v>
      </c>
      <c r="T261" s="285"/>
      <c r="U261" s="311" t="s">
        <v>242</v>
      </c>
      <c r="V261" s="303">
        <f t="shared" ref="V261:W267" si="100">(V108/1000)/1.02</f>
        <v>11.644166666666665</v>
      </c>
      <c r="W261" s="304">
        <f t="shared" si="100"/>
        <v>11.139882352941177</v>
      </c>
      <c r="X261" s="285"/>
      <c r="Y261" s="311" t="s">
        <v>242</v>
      </c>
      <c r="Z261" s="303">
        <f t="shared" ref="Z261:Z267" si="101">(Z108/1000)/1.02</f>
        <v>11.398401960784314</v>
      </c>
      <c r="AA261" s="231"/>
      <c r="AB261" s="334"/>
      <c r="AC261" s="335"/>
    </row>
    <row r="262" spans="1:29" ht="13.5">
      <c r="A262" s="285" t="s">
        <v>247</v>
      </c>
      <c r="B262" s="329" t="s">
        <v>248</v>
      </c>
      <c r="C262" s="330" t="s">
        <v>248</v>
      </c>
      <c r="D262" s="330" t="s">
        <v>248</v>
      </c>
      <c r="E262" s="288">
        <f t="shared" ref="E262:M262" si="102">(E109/1000)/1.02</f>
        <v>11.864000000000001</v>
      </c>
      <c r="F262" s="288">
        <f t="shared" si="102"/>
        <v>11.722792156862745</v>
      </c>
      <c r="G262" s="288">
        <f t="shared" si="102"/>
        <v>11.824030392156862</v>
      </c>
      <c r="H262" s="288">
        <f t="shared" si="102"/>
        <v>11.938271568627451</v>
      </c>
      <c r="I262" s="288">
        <f t="shared" si="102"/>
        <v>11.613639215686275</v>
      </c>
      <c r="J262" s="288">
        <f t="shared" si="102"/>
        <v>11.964878431372549</v>
      </c>
      <c r="K262" s="288">
        <f t="shared" si="102"/>
        <v>11.476706862745099</v>
      </c>
      <c r="L262" s="288">
        <f t="shared" si="102"/>
        <v>12.017252941176471</v>
      </c>
      <c r="M262" s="309">
        <f t="shared" si="102"/>
        <v>13.053280392156861</v>
      </c>
      <c r="O262" s="311" t="s">
        <v>247</v>
      </c>
      <c r="P262" s="330" t="s">
        <v>248</v>
      </c>
      <c r="Q262" s="288">
        <f t="shared" ref="Q262:S267" si="103">(Q109/1000)/1.02</f>
        <v>11.780832352941175</v>
      </c>
      <c r="R262" s="288">
        <f t="shared" si="103"/>
        <v>11.87098725490196</v>
      </c>
      <c r="S262" s="309">
        <f t="shared" si="103"/>
        <v>11.952801960784313</v>
      </c>
      <c r="T262" s="285"/>
      <c r="U262" s="311" t="s">
        <v>247</v>
      </c>
      <c r="V262" s="288">
        <f t="shared" si="100"/>
        <v>11.780832352941175</v>
      </c>
      <c r="W262" s="309">
        <f t="shared" si="100"/>
        <v>11.924190196078433</v>
      </c>
      <c r="X262" s="285"/>
      <c r="Y262" s="311" t="s">
        <v>247</v>
      </c>
      <c r="Z262" s="288">
        <f t="shared" si="101"/>
        <v>11.896268627450979</v>
      </c>
      <c r="AA262" s="231"/>
      <c r="AB262" s="334"/>
      <c r="AC262" s="339"/>
    </row>
    <row r="263" spans="1:29" ht="13.5">
      <c r="A263" s="305" t="s">
        <v>243</v>
      </c>
      <c r="B263" s="331">
        <f t="shared" ref="B263:D267" si="104">(B110/1000)/1.02</f>
        <v>12.647552941176471</v>
      </c>
      <c r="C263" s="288">
        <f t="shared" si="104"/>
        <v>12.53742549019608</v>
      </c>
      <c r="D263" s="288">
        <f t="shared" si="104"/>
        <v>12.145951960784313</v>
      </c>
      <c r="E263" s="288">
        <f t="shared" ref="E263:M263" si="105">(E110/1000)/1.02</f>
        <v>12.246626470588234</v>
      </c>
      <c r="F263" s="288">
        <f t="shared" si="105"/>
        <v>12.109175490196078</v>
      </c>
      <c r="G263" s="288">
        <f t="shared" si="105"/>
        <v>12.105490196078431</v>
      </c>
      <c r="H263" s="288">
        <f t="shared" si="105"/>
        <v>12.026561764705884</v>
      </c>
      <c r="I263" s="288">
        <f t="shared" si="105"/>
        <v>12.180094117647059</v>
      </c>
      <c r="J263" s="288">
        <f t="shared" si="105"/>
        <v>12.245936274509804</v>
      </c>
      <c r="K263" s="288">
        <f t="shared" si="105"/>
        <v>11.959350000000001</v>
      </c>
      <c r="L263" s="288">
        <f t="shared" si="105"/>
        <v>12.12967549019608</v>
      </c>
      <c r="M263" s="309">
        <f t="shared" si="105"/>
        <v>13.080101960784313</v>
      </c>
      <c r="O263" s="305" t="s">
        <v>243</v>
      </c>
      <c r="P263" s="288">
        <f>(P110/1000)/1.02</f>
        <v>12.448944117647059</v>
      </c>
      <c r="Q263" s="288">
        <f t="shared" si="103"/>
        <v>12.159081372549021</v>
      </c>
      <c r="R263" s="288">
        <f t="shared" si="103"/>
        <v>12.144897058823529</v>
      </c>
      <c r="S263" s="309">
        <f t="shared" si="103"/>
        <v>12.208536274509804</v>
      </c>
      <c r="T263" s="285"/>
      <c r="U263" s="305" t="s">
        <v>243</v>
      </c>
      <c r="V263" s="288">
        <f t="shared" si="100"/>
        <v>12.300411764705881</v>
      </c>
      <c r="W263" s="309">
        <f t="shared" si="100"/>
        <v>12.17665882352941</v>
      </c>
      <c r="X263" s="285"/>
      <c r="Y263" s="305" t="s">
        <v>243</v>
      </c>
      <c r="Z263" s="288">
        <f t="shared" si="101"/>
        <v>12.244971568627451</v>
      </c>
      <c r="AA263" s="231"/>
      <c r="AB263" s="334"/>
      <c r="AC263" s="339"/>
    </row>
    <row r="264" spans="1:29" ht="13.5">
      <c r="A264" s="305" t="s">
        <v>244</v>
      </c>
      <c r="B264" s="331">
        <f t="shared" si="104"/>
        <v>12.679474509803921</v>
      </c>
      <c r="C264" s="288">
        <f t="shared" si="104"/>
        <v>12.458238235294118</v>
      </c>
      <c r="D264" s="288">
        <f t="shared" si="104"/>
        <v>12.054603921568626</v>
      </c>
      <c r="E264" s="288">
        <f t="shared" ref="E264:M264" si="106">(E111/1000)/1.02</f>
        <v>12.149738235294118</v>
      </c>
      <c r="F264" s="288">
        <f t="shared" si="106"/>
        <v>12.062059803921567</v>
      </c>
      <c r="G264" s="288">
        <f t="shared" si="106"/>
        <v>12.072360784313727</v>
      </c>
      <c r="H264" s="288">
        <f t="shared" si="106"/>
        <v>11.934994117647058</v>
      </c>
      <c r="I264" s="288">
        <f t="shared" si="106"/>
        <v>12.133481372549019</v>
      </c>
      <c r="J264" s="288">
        <f t="shared" si="106"/>
        <v>12.167965686274512</v>
      </c>
      <c r="K264" s="288">
        <f t="shared" si="106"/>
        <v>11.87554411764706</v>
      </c>
      <c r="L264" s="288">
        <f t="shared" si="106"/>
        <v>12.108981372549019</v>
      </c>
      <c r="M264" s="309">
        <f t="shared" si="106"/>
        <v>12.969236274509802</v>
      </c>
      <c r="O264" s="305" t="s">
        <v>244</v>
      </c>
      <c r="P264" s="288">
        <f>(P111/1000)/1.02</f>
        <v>12.405116666666666</v>
      </c>
      <c r="Q264" s="288">
        <f t="shared" si="103"/>
        <v>12.093662745098039</v>
      </c>
      <c r="R264" s="288">
        <f t="shared" si="103"/>
        <v>12.065572549019608</v>
      </c>
      <c r="S264" s="309">
        <f t="shared" si="103"/>
        <v>12.20638431372549</v>
      </c>
      <c r="T264" s="285"/>
      <c r="U264" s="305" t="s">
        <v>244</v>
      </c>
      <c r="V264" s="288">
        <f t="shared" si="100"/>
        <v>12.225254901960785</v>
      </c>
      <c r="W264" s="309">
        <f t="shared" si="100"/>
        <v>12.131410784313726</v>
      </c>
      <c r="X264" s="285"/>
      <c r="Y264" s="305" t="s">
        <v>244</v>
      </c>
      <c r="Z264" s="288">
        <f t="shared" si="101"/>
        <v>12.18033431372549</v>
      </c>
      <c r="AB264" s="334"/>
      <c r="AC264" s="339"/>
    </row>
    <row r="265" spans="1:29" ht="13.5">
      <c r="A265" s="305" t="s">
        <v>245</v>
      </c>
      <c r="B265" s="331">
        <f t="shared" si="104"/>
        <v>0</v>
      </c>
      <c r="C265" s="288">
        <f t="shared" si="104"/>
        <v>10.587555882352941</v>
      </c>
      <c r="D265" s="288">
        <f t="shared" si="104"/>
        <v>12.482050980392156</v>
      </c>
      <c r="E265" s="288">
        <f t="shared" ref="E265:M265" si="107">(E112/1000)/1.02</f>
        <v>10.646774509803921</v>
      </c>
      <c r="F265" s="288">
        <f t="shared" si="107"/>
        <v>0</v>
      </c>
      <c r="G265" s="288">
        <f t="shared" si="107"/>
        <v>0</v>
      </c>
      <c r="H265" s="288">
        <f t="shared" si="107"/>
        <v>0</v>
      </c>
      <c r="I265" s="288">
        <f t="shared" si="107"/>
        <v>12.810617647058823</v>
      </c>
      <c r="J265" s="288">
        <f t="shared" si="107"/>
        <v>13.202000000000002</v>
      </c>
      <c r="K265" s="288">
        <f t="shared" si="107"/>
        <v>0</v>
      </c>
      <c r="L265" s="288">
        <f t="shared" si="107"/>
        <v>0</v>
      </c>
      <c r="M265" s="309">
        <f t="shared" si="107"/>
        <v>0</v>
      </c>
      <c r="O265" s="305" t="s">
        <v>245</v>
      </c>
      <c r="P265" s="288">
        <f>(P112/1000)/1.02</f>
        <v>11.514060784313727</v>
      </c>
      <c r="Q265" s="288">
        <f t="shared" si="103"/>
        <v>10.646774509803921</v>
      </c>
      <c r="R265" s="288">
        <f t="shared" si="103"/>
        <v>12.889551960784315</v>
      </c>
      <c r="S265" s="309">
        <f t="shared" si="103"/>
        <v>0</v>
      </c>
      <c r="T265" s="285"/>
      <c r="U265" s="305" t="s">
        <v>245</v>
      </c>
      <c r="V265" s="288">
        <f t="shared" si="100"/>
        <v>11.325735294117647</v>
      </c>
      <c r="W265" s="309">
        <f t="shared" si="100"/>
        <v>12.889551960784315</v>
      </c>
      <c r="X265" s="285"/>
      <c r="Y265" s="305" t="s">
        <v>245</v>
      </c>
      <c r="Z265" s="288">
        <f t="shared" si="101"/>
        <v>11.958708823529411</v>
      </c>
      <c r="AB265" s="334"/>
      <c r="AC265" s="339"/>
    </row>
    <row r="266" spans="1:29" ht="13.5">
      <c r="A266" s="305" t="s">
        <v>98</v>
      </c>
      <c r="B266" s="331">
        <f t="shared" si="104"/>
        <v>9.7666460784313713</v>
      </c>
      <c r="C266" s="288">
        <f t="shared" si="104"/>
        <v>9.9521362745098045</v>
      </c>
      <c r="D266" s="288">
        <f t="shared" si="104"/>
        <v>9.876581372549019</v>
      </c>
      <c r="E266" s="288">
        <f t="shared" ref="E266:M266" si="108">(E113/1000)/1.02</f>
        <v>10.213369607843138</v>
      </c>
      <c r="F266" s="288">
        <f t="shared" si="108"/>
        <v>10.209914705882351</v>
      </c>
      <c r="G266" s="288">
        <f t="shared" si="108"/>
        <v>10.151458823529412</v>
      </c>
      <c r="H266" s="288">
        <f t="shared" si="108"/>
        <v>9.8976019607843142</v>
      </c>
      <c r="I266" s="288">
        <f t="shared" si="108"/>
        <v>9.7501372549019596</v>
      </c>
      <c r="J266" s="288">
        <f t="shared" si="108"/>
        <v>9.7088598039215679</v>
      </c>
      <c r="K266" s="288">
        <f t="shared" si="108"/>
        <v>9.0574519607843147</v>
      </c>
      <c r="L266" s="288">
        <f t="shared" si="108"/>
        <v>8.9194176470588236</v>
      </c>
      <c r="M266" s="309">
        <f t="shared" si="108"/>
        <v>9.2322862745098053</v>
      </c>
      <c r="O266" s="305" t="s">
        <v>98</v>
      </c>
      <c r="P266" s="288">
        <f>(P113/1000)/1.02</f>
        <v>9.8657176470588226</v>
      </c>
      <c r="Q266" s="288">
        <f t="shared" si="103"/>
        <v>10.191587254901961</v>
      </c>
      <c r="R266" s="288">
        <f t="shared" si="103"/>
        <v>9.7881656862745103</v>
      </c>
      <c r="S266" s="309">
        <f t="shared" si="103"/>
        <v>9.0837852941176465</v>
      </c>
      <c r="T266" s="285"/>
      <c r="U266" s="305" t="s">
        <v>98</v>
      </c>
      <c r="V266" s="288">
        <f t="shared" si="100"/>
        <v>10.034976470588235</v>
      </c>
      <c r="W266" s="309">
        <f t="shared" si="100"/>
        <v>9.4082186274509798</v>
      </c>
      <c r="X266" s="285"/>
      <c r="Y266" s="305" t="s">
        <v>98</v>
      </c>
      <c r="Z266" s="288">
        <f t="shared" si="101"/>
        <v>9.6938803921568617</v>
      </c>
      <c r="AB266" s="334"/>
      <c r="AC266" s="339"/>
    </row>
    <row r="267" spans="1:29" ht="14.25" thickBot="1">
      <c r="A267" s="308" t="s">
        <v>246</v>
      </c>
      <c r="B267" s="332">
        <f t="shared" si="104"/>
        <v>12.263060784313724</v>
      </c>
      <c r="C267" s="312">
        <f t="shared" si="104"/>
        <v>12.360902941176469</v>
      </c>
      <c r="D267" s="312">
        <f t="shared" si="104"/>
        <v>12.2318</v>
      </c>
      <c r="E267" s="312">
        <f t="shared" ref="E267:M267" si="109">(E114/1000)/1.02</f>
        <v>12.270603921568627</v>
      </c>
      <c r="F267" s="312">
        <f t="shared" si="109"/>
        <v>12.174199019607844</v>
      </c>
      <c r="G267" s="312">
        <f t="shared" si="109"/>
        <v>12.111570588235294</v>
      </c>
      <c r="H267" s="312">
        <f t="shared" si="109"/>
        <v>11.908390196078432</v>
      </c>
      <c r="I267" s="312">
        <f t="shared" si="109"/>
        <v>11.913781372549021</v>
      </c>
      <c r="J267" s="312">
        <f t="shared" si="109"/>
        <v>11.913425490196078</v>
      </c>
      <c r="K267" s="312">
        <f t="shared" si="109"/>
        <v>11.704441176470588</v>
      </c>
      <c r="L267" s="312">
        <f t="shared" si="109"/>
        <v>11.765401960784313</v>
      </c>
      <c r="M267" s="313">
        <f t="shared" si="109"/>
        <v>12.272843137254903</v>
      </c>
      <c r="O267" s="308" t="s">
        <v>246</v>
      </c>
      <c r="P267" s="312">
        <f>(P114/1000)/1.02</f>
        <v>12.285869607843138</v>
      </c>
      <c r="Q267" s="312">
        <f t="shared" si="103"/>
        <v>12.190296078431373</v>
      </c>
      <c r="R267" s="312">
        <f t="shared" si="103"/>
        <v>11.911528431372549</v>
      </c>
      <c r="S267" s="313">
        <f t="shared" si="103"/>
        <v>11.803086274509802</v>
      </c>
      <c r="T267" s="285"/>
      <c r="U267" s="308" t="s">
        <v>246</v>
      </c>
      <c r="V267" s="312">
        <f t="shared" si="100"/>
        <v>12.235430392156863</v>
      </c>
      <c r="W267" s="313">
        <f t="shared" si="100"/>
        <v>11.855068627450979</v>
      </c>
      <c r="X267" s="285"/>
      <c r="Y267" s="308" t="s">
        <v>246</v>
      </c>
      <c r="Z267" s="312">
        <f t="shared" si="101"/>
        <v>12.051094117647059</v>
      </c>
      <c r="AB267" s="334"/>
    </row>
    <row r="269" spans="1:29" ht="16.5" thickBot="1">
      <c r="A269" s="291">
        <v>2015</v>
      </c>
      <c r="B269" s="285"/>
      <c r="C269" s="285"/>
      <c r="D269" s="285"/>
      <c r="E269" s="285"/>
      <c r="F269" s="285"/>
      <c r="G269" s="285"/>
      <c r="H269" s="285"/>
      <c r="I269" s="285"/>
      <c r="J269" s="285"/>
      <c r="K269" s="285"/>
      <c r="L269" s="285"/>
      <c r="M269" s="290" t="s">
        <v>250</v>
      </c>
      <c r="O269" s="291">
        <v>2015</v>
      </c>
      <c r="P269" s="293" t="s">
        <v>220</v>
      </c>
      <c r="Q269" s="293"/>
      <c r="R269" s="293"/>
      <c r="S269" s="293"/>
      <c r="T269" s="285"/>
      <c r="U269" s="291">
        <v>2015</v>
      </c>
      <c r="V269" s="293" t="s">
        <v>221</v>
      </c>
      <c r="W269" s="293"/>
      <c r="X269" s="285"/>
      <c r="Y269" s="291">
        <v>2015</v>
      </c>
      <c r="Z269" s="285"/>
    </row>
    <row r="270" spans="1:29" ht="14.25" thickBot="1">
      <c r="A270" s="295"/>
      <c r="B270" s="296" t="s">
        <v>223</v>
      </c>
      <c r="C270" s="296" t="s">
        <v>224</v>
      </c>
      <c r="D270" s="296" t="s">
        <v>225</v>
      </c>
      <c r="E270" s="296" t="s">
        <v>226</v>
      </c>
      <c r="F270" s="296" t="s">
        <v>227</v>
      </c>
      <c r="G270" s="296" t="s">
        <v>228</v>
      </c>
      <c r="H270" s="296" t="s">
        <v>229</v>
      </c>
      <c r="I270" s="296" t="s">
        <v>230</v>
      </c>
      <c r="J270" s="296" t="s">
        <v>231</v>
      </c>
      <c r="K270" s="296" t="s">
        <v>232</v>
      </c>
      <c r="L270" s="296" t="s">
        <v>233</v>
      </c>
      <c r="M270" s="297" t="s">
        <v>234</v>
      </c>
      <c r="O270" s="298"/>
      <c r="P270" s="299" t="s">
        <v>235</v>
      </c>
      <c r="Q270" s="299" t="s">
        <v>236</v>
      </c>
      <c r="R270" s="299" t="s">
        <v>237</v>
      </c>
      <c r="S270" s="300" t="s">
        <v>238</v>
      </c>
      <c r="T270" s="285"/>
      <c r="U270" s="298"/>
      <c r="V270" s="299" t="s">
        <v>239</v>
      </c>
      <c r="W270" s="300" t="s">
        <v>240</v>
      </c>
      <c r="X270" s="285"/>
      <c r="Y270" s="298"/>
      <c r="Z270" s="301" t="s">
        <v>241</v>
      </c>
    </row>
    <row r="271" spans="1:29" ht="13.5" thickBot="1">
      <c r="A271" s="333" t="s">
        <v>242</v>
      </c>
      <c r="B271" s="328">
        <f t="shared" ref="B271:M271" si="110">B118/1000/1.02</f>
        <v>11.536078431372548</v>
      </c>
      <c r="C271" s="303">
        <f t="shared" si="110"/>
        <v>12.092558823529412</v>
      </c>
      <c r="D271" s="303">
        <f t="shared" si="110"/>
        <v>12.049215686274509</v>
      </c>
      <c r="E271" s="303">
        <f t="shared" si="110"/>
        <v>11.838215686274509</v>
      </c>
      <c r="F271" s="303">
        <f t="shared" si="110"/>
        <v>11.979490196078432</v>
      </c>
      <c r="G271" s="303">
        <f t="shared" si="110"/>
        <v>12.24841176470588</v>
      </c>
      <c r="H271" s="303">
        <f t="shared" si="110"/>
        <v>11.43856862745098</v>
      </c>
      <c r="I271" s="303">
        <f t="shared" si="110"/>
        <v>11.443176470588236</v>
      </c>
      <c r="J271" s="303">
        <f t="shared" si="110"/>
        <v>11.400637254901961</v>
      </c>
      <c r="K271" s="303">
        <f t="shared" si="110"/>
        <v>11.618254901960785</v>
      </c>
      <c r="L271" s="303">
        <f t="shared" si="110"/>
        <v>11.812901960784314</v>
      </c>
      <c r="M271" s="304">
        <f t="shared" si="110"/>
        <v>11.87029411764706</v>
      </c>
      <c r="O271" s="311" t="s">
        <v>242</v>
      </c>
      <c r="P271" s="306">
        <f t="shared" ref="P271:P277" si="111">(P118/1000)/1.02</f>
        <v>11.905058823529412</v>
      </c>
      <c r="Q271" s="306">
        <f t="shared" ref="Q271:S277" si="112">(Q118/1000)*1.02</f>
        <v>12.507474599999998</v>
      </c>
      <c r="R271" s="306">
        <f t="shared" si="112"/>
        <v>11.887539</v>
      </c>
      <c r="S271" s="306">
        <f t="shared" si="112"/>
        <v>12.243141600000001</v>
      </c>
      <c r="T271" s="285"/>
      <c r="U271" s="311" t="s">
        <v>242</v>
      </c>
      <c r="V271" s="306">
        <f t="shared" ref="V271:W277" si="113">(V118/1000)*1.02</f>
        <v>12.4529046</v>
      </c>
      <c r="W271" s="306">
        <f t="shared" si="113"/>
        <v>12.057042599999999</v>
      </c>
      <c r="X271" s="285"/>
      <c r="Y271" s="311" t="s">
        <v>242</v>
      </c>
      <c r="Z271" s="306">
        <f t="shared" ref="Z271:Z277" si="114">(Z118/1000)*1.02</f>
        <v>12.243355800000002</v>
      </c>
    </row>
    <row r="272" spans="1:29">
      <c r="A272" s="336" t="s">
        <v>247</v>
      </c>
      <c r="B272" s="331">
        <f t="shared" ref="B272:M272" si="115">B119/1000/1.02</f>
        <v>12.387326470588235</v>
      </c>
      <c r="C272" s="288">
        <f t="shared" si="115"/>
        <v>13.124661764705882</v>
      </c>
      <c r="D272" s="288">
        <f t="shared" si="115"/>
        <v>12.593563725490196</v>
      </c>
      <c r="E272" s="288">
        <f t="shared" si="115"/>
        <v>12.171950980392156</v>
      </c>
      <c r="F272" s="288">
        <f t="shared" si="115"/>
        <v>12.385480392156863</v>
      </c>
      <c r="G272" s="288">
        <f t="shared" si="115"/>
        <v>12.547245098039216</v>
      </c>
      <c r="H272" s="288">
        <f t="shared" si="115"/>
        <v>12.130294117647058</v>
      </c>
      <c r="I272" s="288">
        <f t="shared" si="115"/>
        <v>12.136519607843137</v>
      </c>
      <c r="J272" s="288">
        <f t="shared" si="115"/>
        <v>12.193401960784314</v>
      </c>
      <c r="K272" s="288">
        <f t="shared" si="115"/>
        <v>12.417509803921568</v>
      </c>
      <c r="L272" s="288">
        <f t="shared" si="115"/>
        <v>12.473539215686275</v>
      </c>
      <c r="M272" s="309">
        <f t="shared" si="115"/>
        <v>12.478960784313726</v>
      </c>
      <c r="O272" s="311" t="s">
        <v>247</v>
      </c>
      <c r="P272" s="337">
        <f t="shared" si="111"/>
        <v>12.672212745098038</v>
      </c>
      <c r="Q272" s="306">
        <f t="shared" si="112"/>
        <v>12.8547846</v>
      </c>
      <c r="R272" s="306">
        <f t="shared" si="112"/>
        <v>12.6524064</v>
      </c>
      <c r="S272" s="307">
        <f t="shared" si="112"/>
        <v>12.9590082</v>
      </c>
      <c r="T272" s="285"/>
      <c r="U272" s="311" t="s">
        <v>247</v>
      </c>
      <c r="V272" s="337">
        <f t="shared" si="113"/>
        <v>13.025971200000001</v>
      </c>
      <c r="W272" s="307">
        <f t="shared" si="113"/>
        <v>12.803244000000001</v>
      </c>
      <c r="X272" s="285"/>
      <c r="Y272" s="311" t="s">
        <v>247</v>
      </c>
      <c r="Z272" s="338">
        <f t="shared" si="114"/>
        <v>12.894289199999999</v>
      </c>
    </row>
    <row r="273" spans="1:26">
      <c r="A273" s="340" t="s">
        <v>243</v>
      </c>
      <c r="B273" s="331">
        <f t="shared" ref="B273:M273" si="116">B120/1000/1.02</f>
        <v>12.764784313725491</v>
      </c>
      <c r="C273" s="288">
        <f t="shared" si="116"/>
        <v>13.059691176470588</v>
      </c>
      <c r="D273" s="288">
        <f t="shared" si="116"/>
        <v>12.831643137254902</v>
      </c>
      <c r="E273" s="288">
        <f t="shared" si="116"/>
        <v>12.532049019607843</v>
      </c>
      <c r="F273" s="288">
        <f t="shared" si="116"/>
        <v>12.696303921568626</v>
      </c>
      <c r="G273" s="288">
        <f t="shared" si="116"/>
        <v>12.904872549019608</v>
      </c>
      <c r="H273" s="288">
        <f t="shared" si="116"/>
        <v>12.376480392156862</v>
      </c>
      <c r="I273" s="288">
        <f t="shared" si="116"/>
        <v>12.583019607843138</v>
      </c>
      <c r="J273" s="288">
        <f t="shared" si="116"/>
        <v>12.627509803921569</v>
      </c>
      <c r="K273" s="288">
        <f t="shared" si="116"/>
        <v>12.920284313725491</v>
      </c>
      <c r="L273" s="288">
        <f t="shared" si="116"/>
        <v>13.196784313725489</v>
      </c>
      <c r="M273" s="309">
        <f t="shared" si="116"/>
        <v>13.245578431372548</v>
      </c>
      <c r="O273" s="305" t="s">
        <v>243</v>
      </c>
      <c r="P273" s="331">
        <f t="shared" si="111"/>
        <v>12.88632450980392</v>
      </c>
      <c r="Q273" s="288">
        <f t="shared" si="112"/>
        <v>13.228859399999999</v>
      </c>
      <c r="R273" s="288">
        <f t="shared" si="112"/>
        <v>13.031142599999999</v>
      </c>
      <c r="S273" s="309">
        <f t="shared" si="112"/>
        <v>13.655280599999999</v>
      </c>
      <c r="T273" s="285"/>
      <c r="U273" s="305" t="s">
        <v>243</v>
      </c>
      <c r="V273" s="331">
        <f t="shared" si="113"/>
        <v>13.320608399999999</v>
      </c>
      <c r="W273" s="309">
        <f t="shared" si="113"/>
        <v>13.334256</v>
      </c>
      <c r="X273" s="285"/>
      <c r="Y273" s="305" t="s">
        <v>243</v>
      </c>
      <c r="Z273" s="341">
        <f t="shared" si="114"/>
        <v>13.3275138</v>
      </c>
    </row>
    <row r="274" spans="1:26">
      <c r="A274" s="340" t="s">
        <v>244</v>
      </c>
      <c r="B274" s="331">
        <f t="shared" ref="B274:M274" si="117">B121/1000/1.02</f>
        <v>12.678271568627451</v>
      </c>
      <c r="C274" s="288">
        <f t="shared" si="117"/>
        <v>13.034603921568628</v>
      </c>
      <c r="D274" s="288">
        <f t="shared" si="117"/>
        <v>12.754454901960784</v>
      </c>
      <c r="E274" s="288">
        <f t="shared" si="117"/>
        <v>12.456166666666668</v>
      </c>
      <c r="F274" s="288">
        <f t="shared" si="117"/>
        <v>12.604794117647058</v>
      </c>
      <c r="G274" s="288">
        <f t="shared" si="117"/>
        <v>12.859725490196078</v>
      </c>
      <c r="H274" s="288">
        <f t="shared" si="117"/>
        <v>12.262098039215687</v>
      </c>
      <c r="I274" s="288">
        <f t="shared" si="117"/>
        <v>12.53221568627451</v>
      </c>
      <c r="J274" s="288">
        <f t="shared" si="117"/>
        <v>12.603656862745098</v>
      </c>
      <c r="K274" s="288">
        <f t="shared" si="117"/>
        <v>12.846892156862745</v>
      </c>
      <c r="L274" s="288">
        <f t="shared" si="117"/>
        <v>13.068735294117648</v>
      </c>
      <c r="M274" s="309">
        <f t="shared" si="117"/>
        <v>13.100568627450979</v>
      </c>
      <c r="O274" s="305" t="s">
        <v>244</v>
      </c>
      <c r="P274" s="331">
        <f t="shared" si="111"/>
        <v>12.82676862745098</v>
      </c>
      <c r="Q274" s="288">
        <f t="shared" si="112"/>
        <v>13.166731199999999</v>
      </c>
      <c r="R274" s="288">
        <f t="shared" si="112"/>
        <v>12.966352200000001</v>
      </c>
      <c r="S274" s="309">
        <f t="shared" si="112"/>
        <v>13.5274746</v>
      </c>
      <c r="T274" s="285"/>
      <c r="U274" s="305" t="s">
        <v>244</v>
      </c>
      <c r="V274" s="331">
        <f t="shared" si="113"/>
        <v>13.245556799999999</v>
      </c>
      <c r="W274" s="309">
        <f t="shared" si="113"/>
        <v>13.206623400000002</v>
      </c>
      <c r="X274" s="285"/>
      <c r="Y274" s="305" t="s">
        <v>244</v>
      </c>
      <c r="Z274" s="341">
        <f t="shared" si="114"/>
        <v>13.228767599999999</v>
      </c>
    </row>
    <row r="275" spans="1:26">
      <c r="A275" s="340" t="s">
        <v>245</v>
      </c>
      <c r="B275" s="331">
        <f t="shared" ref="B275:M275" si="118">B122/1000/1.02</f>
        <v>11.251960784313725</v>
      </c>
      <c r="C275" s="288">
        <f t="shared" si="118"/>
        <v>0</v>
      </c>
      <c r="D275" s="288">
        <f t="shared" si="118"/>
        <v>0</v>
      </c>
      <c r="E275" s="288">
        <f t="shared" si="118"/>
        <v>10.784313725490195</v>
      </c>
      <c r="F275" s="288">
        <f t="shared" si="118"/>
        <v>12.332941176470589</v>
      </c>
      <c r="G275" s="288">
        <f t="shared" si="118"/>
        <v>11.730058823529411</v>
      </c>
      <c r="H275" s="288">
        <f t="shared" si="118"/>
        <v>0</v>
      </c>
      <c r="I275" s="288">
        <f t="shared" si="118"/>
        <v>0</v>
      </c>
      <c r="J275" s="288">
        <f t="shared" si="118"/>
        <v>8.9440294117647046</v>
      </c>
      <c r="K275" s="288">
        <f t="shared" si="118"/>
        <v>0</v>
      </c>
      <c r="L275" s="288">
        <f t="shared" si="118"/>
        <v>0</v>
      </c>
      <c r="M275" s="309">
        <f t="shared" si="118"/>
        <v>10.584588235294119</v>
      </c>
      <c r="O275" s="305" t="s">
        <v>245</v>
      </c>
      <c r="P275" s="331">
        <f t="shared" si="111"/>
        <v>11.251960784313725</v>
      </c>
      <c r="Q275" s="288">
        <f t="shared" si="112"/>
        <v>12.259992</v>
      </c>
      <c r="R275" s="288">
        <f t="shared" si="112"/>
        <v>9.3053682000000002</v>
      </c>
      <c r="S275" s="309">
        <f t="shared" si="112"/>
        <v>11.012205600000001</v>
      </c>
      <c r="T275" s="285"/>
      <c r="U275" s="305" t="s">
        <v>245</v>
      </c>
      <c r="V275" s="331">
        <f t="shared" si="113"/>
        <v>11.917975800000001</v>
      </c>
      <c r="W275" s="309">
        <f t="shared" si="113"/>
        <v>10.119398579999999</v>
      </c>
      <c r="X275" s="285"/>
      <c r="Y275" s="305" t="s">
        <v>245</v>
      </c>
      <c r="Z275" s="341">
        <f t="shared" si="114"/>
        <v>11.691760200000001</v>
      </c>
    </row>
    <row r="276" spans="1:26">
      <c r="A276" s="340" t="s">
        <v>98</v>
      </c>
      <c r="B276" s="331">
        <f t="shared" ref="B276:M276" si="119">B123/1000/1.02</f>
        <v>9.4906058823529413</v>
      </c>
      <c r="C276" s="288">
        <f t="shared" si="119"/>
        <v>10.196350000000001</v>
      </c>
      <c r="D276" s="288">
        <f t="shared" si="119"/>
        <v>10.473127450980391</v>
      </c>
      <c r="E276" s="288">
        <f t="shared" si="119"/>
        <v>10.401156862745099</v>
      </c>
      <c r="F276" s="288">
        <f t="shared" si="119"/>
        <v>10.386441176470589</v>
      </c>
      <c r="G276" s="288">
        <f t="shared" si="119"/>
        <v>10.568666666666667</v>
      </c>
      <c r="H276" s="288">
        <f t="shared" si="119"/>
        <v>9.9029509803921574</v>
      </c>
      <c r="I276" s="288">
        <f t="shared" si="119"/>
        <v>9.5630941176470579</v>
      </c>
      <c r="J276" s="288">
        <f t="shared" si="119"/>
        <v>9.4697274509803915</v>
      </c>
      <c r="K276" s="288">
        <f t="shared" si="119"/>
        <v>9.7105068627450972</v>
      </c>
      <c r="L276" s="288">
        <f t="shared" si="119"/>
        <v>9.799145098039217</v>
      </c>
      <c r="M276" s="309">
        <f t="shared" si="119"/>
        <v>9.6746186274509807</v>
      </c>
      <c r="O276" s="305" t="s">
        <v>98</v>
      </c>
      <c r="P276" s="331">
        <f t="shared" si="111"/>
        <v>10.054160784313726</v>
      </c>
      <c r="Q276" s="288">
        <f t="shared" si="112"/>
        <v>10.8697932</v>
      </c>
      <c r="R276" s="288">
        <f t="shared" si="112"/>
        <v>10.041488940000001</v>
      </c>
      <c r="S276" s="309">
        <f t="shared" si="112"/>
        <v>10.121324340000001</v>
      </c>
      <c r="T276" s="285"/>
      <c r="U276" s="305" t="s">
        <v>98</v>
      </c>
      <c r="V276" s="331">
        <f t="shared" si="113"/>
        <v>10.644301799999999</v>
      </c>
      <c r="W276" s="309">
        <f t="shared" si="113"/>
        <v>10.07992458</v>
      </c>
      <c r="X276" s="285"/>
      <c r="Y276" s="305" t="s">
        <v>98</v>
      </c>
      <c r="Z276" s="341">
        <f t="shared" si="114"/>
        <v>10.322563200000001</v>
      </c>
    </row>
    <row r="277" spans="1:26" ht="13.5" thickBot="1">
      <c r="A277" s="342" t="s">
        <v>246</v>
      </c>
      <c r="B277" s="332">
        <f t="shared" ref="B277:M277" si="120">B124/1000/1.02</f>
        <v>12.202967647058824</v>
      </c>
      <c r="C277" s="312">
        <f t="shared" si="120"/>
        <v>12.471055882352942</v>
      </c>
      <c r="D277" s="312">
        <f t="shared" si="120"/>
        <v>12.346255882352942</v>
      </c>
      <c r="E277" s="312">
        <f t="shared" si="120"/>
        <v>12.203254901960783</v>
      </c>
      <c r="F277" s="312">
        <f t="shared" si="120"/>
        <v>12.151225490196078</v>
      </c>
      <c r="G277" s="312">
        <f t="shared" si="120"/>
        <v>12.393235294117646</v>
      </c>
      <c r="H277" s="312">
        <f t="shared" si="120"/>
        <v>11.887156862745098</v>
      </c>
      <c r="I277" s="312">
        <f t="shared" si="120"/>
        <v>11.873264705882352</v>
      </c>
      <c r="J277" s="312">
        <f t="shared" si="120"/>
        <v>11.827911764705883</v>
      </c>
      <c r="K277" s="312">
        <f t="shared" si="120"/>
        <v>12.035882352941176</v>
      </c>
      <c r="L277" s="312">
        <f t="shared" si="120"/>
        <v>12.151676470588235</v>
      </c>
      <c r="M277" s="313">
        <f t="shared" si="120"/>
        <v>12.167333333333334</v>
      </c>
      <c r="O277" s="308" t="s">
        <v>246</v>
      </c>
      <c r="P277" s="332">
        <f t="shared" si="111"/>
        <v>12.341328431372549</v>
      </c>
      <c r="Q277" s="312">
        <f t="shared" si="112"/>
        <v>12.7461138</v>
      </c>
      <c r="R277" s="312">
        <f t="shared" si="112"/>
        <v>12.3411024</v>
      </c>
      <c r="S277" s="313">
        <f t="shared" si="112"/>
        <v>12.6082404</v>
      </c>
      <c r="T277" s="285"/>
      <c r="U277" s="308" t="s">
        <v>246</v>
      </c>
      <c r="V277" s="332">
        <f t="shared" si="113"/>
        <v>12.790912200000001</v>
      </c>
      <c r="W277" s="313">
        <f t="shared" si="113"/>
        <v>12.465358800000001</v>
      </c>
      <c r="X277" s="285"/>
      <c r="Y277" s="308" t="s">
        <v>246</v>
      </c>
      <c r="Z277" s="343">
        <f t="shared" si="114"/>
        <v>12.609362400000002</v>
      </c>
    </row>
    <row r="279" spans="1:26" ht="16.5" thickBot="1">
      <c r="A279" s="291">
        <v>2016</v>
      </c>
      <c r="B279" s="285"/>
      <c r="C279" s="285"/>
      <c r="D279" s="285"/>
      <c r="E279" s="285"/>
      <c r="F279" s="285"/>
      <c r="G279" s="285"/>
      <c r="H279" s="285"/>
      <c r="I279" s="285"/>
      <c r="J279" s="285"/>
      <c r="K279" s="285"/>
      <c r="L279" s="285"/>
      <c r="M279" s="290" t="s">
        <v>250</v>
      </c>
      <c r="O279" s="291">
        <v>2016</v>
      </c>
      <c r="P279" s="293" t="s">
        <v>220</v>
      </c>
      <c r="Q279" s="293"/>
      <c r="R279" s="293"/>
      <c r="S279" s="293"/>
      <c r="T279" s="285"/>
      <c r="U279" s="291">
        <v>2016</v>
      </c>
      <c r="V279" s="293" t="s">
        <v>221</v>
      </c>
      <c r="W279" s="293"/>
      <c r="X279" s="285"/>
      <c r="Y279" s="291">
        <v>2016</v>
      </c>
      <c r="Z279" s="285"/>
    </row>
    <row r="280" spans="1:26" ht="14.25" thickBot="1">
      <c r="A280" s="295"/>
      <c r="B280" s="296" t="s">
        <v>223</v>
      </c>
      <c r="C280" s="296" t="s">
        <v>224</v>
      </c>
      <c r="D280" s="296" t="s">
        <v>225</v>
      </c>
      <c r="E280" s="296" t="s">
        <v>226</v>
      </c>
      <c r="F280" s="296" t="s">
        <v>227</v>
      </c>
      <c r="G280" s="296" t="s">
        <v>228</v>
      </c>
      <c r="H280" s="296" t="s">
        <v>229</v>
      </c>
      <c r="I280" s="296" t="s">
        <v>230</v>
      </c>
      <c r="J280" s="296" t="s">
        <v>231</v>
      </c>
      <c r="K280" s="296" t="s">
        <v>232</v>
      </c>
      <c r="L280" s="296" t="s">
        <v>233</v>
      </c>
      <c r="M280" s="297" t="s">
        <v>234</v>
      </c>
      <c r="O280" s="298"/>
      <c r="P280" s="296" t="s">
        <v>235</v>
      </c>
      <c r="Q280" s="296" t="s">
        <v>236</v>
      </c>
      <c r="R280" s="296" t="s">
        <v>237</v>
      </c>
      <c r="S280" s="297" t="s">
        <v>238</v>
      </c>
      <c r="T280" s="285"/>
      <c r="U280" s="298"/>
      <c r="V280" s="296" t="s">
        <v>239</v>
      </c>
      <c r="W280" s="297" t="s">
        <v>240</v>
      </c>
      <c r="X280" s="285"/>
      <c r="Y280" s="298"/>
      <c r="Z280" s="344" t="s">
        <v>241</v>
      </c>
    </row>
    <row r="281" spans="1:26" ht="13.5" thickBot="1">
      <c r="A281" s="302" t="s">
        <v>242</v>
      </c>
      <c r="B281" s="345">
        <f t="shared" ref="B281:M281" si="121">B128/1000/1.02</f>
        <v>12.022950980392157</v>
      </c>
      <c r="C281" s="346">
        <f t="shared" si="121"/>
        <v>11.835607843137254</v>
      </c>
      <c r="D281" s="346">
        <f t="shared" si="121"/>
        <v>11.89370588235294</v>
      </c>
      <c r="E281" s="346">
        <f t="shared" si="121"/>
        <v>11.723666666666666</v>
      </c>
      <c r="F281" s="346">
        <f t="shared" si="121"/>
        <v>12.006225490196078</v>
      </c>
      <c r="G281" s="346">
        <f t="shared" si="121"/>
        <v>12.167705882352941</v>
      </c>
      <c r="H281" s="346">
        <f t="shared" si="121"/>
        <v>11.703049019607844</v>
      </c>
      <c r="I281" s="346">
        <f t="shared" si="121"/>
        <v>11.86964019607843</v>
      </c>
      <c r="J281" s="346">
        <f t="shared" si="121"/>
        <v>11.95689117647059</v>
      </c>
      <c r="K281" s="346">
        <f t="shared" si="121"/>
        <v>11.745293137254903</v>
      </c>
      <c r="L281" s="346">
        <f t="shared" si="121"/>
        <v>12.117122549019609</v>
      </c>
      <c r="M281" s="347">
        <f t="shared" si="121"/>
        <v>12.525866528628258</v>
      </c>
      <c r="O281" s="311" t="s">
        <v>242</v>
      </c>
      <c r="P281" s="345">
        <f t="shared" ref="P281:S287" si="122">(P128/1000)/1.02</f>
        <v>11.914490196078431</v>
      </c>
      <c r="Q281" s="346">
        <f t="shared" si="122"/>
        <v>11.986245098039216</v>
      </c>
      <c r="R281" s="346">
        <f t="shared" si="122"/>
        <v>11.845156636945227</v>
      </c>
      <c r="S281" s="347">
        <f t="shared" si="122"/>
        <v>12.124352468800298</v>
      </c>
      <c r="T281" s="285"/>
      <c r="U281" s="311" t="s">
        <v>242</v>
      </c>
      <c r="V281" s="345">
        <f t="shared" ref="V281:W287" si="123">(V128/1000)/1.02</f>
        <v>11.951676470588234</v>
      </c>
      <c r="W281" s="347">
        <f t="shared" si="123"/>
        <v>11.986030593588829</v>
      </c>
      <c r="X281" s="285"/>
      <c r="Y281" s="311" t="s">
        <v>242</v>
      </c>
      <c r="Z281" s="348">
        <f t="shared" ref="Z281:Z287" si="124">(Z128/1000)/1.02</f>
        <v>11.968575169798202</v>
      </c>
    </row>
    <row r="282" spans="1:26">
      <c r="A282" s="336" t="s">
        <v>247</v>
      </c>
      <c r="B282" s="349">
        <f t="shared" ref="B282:M282" si="125">B129/1000/1.02</f>
        <v>12.654219607843137</v>
      </c>
      <c r="C282" s="350">
        <f t="shared" si="125"/>
        <v>12.199931372549019</v>
      </c>
      <c r="D282" s="350">
        <f t="shared" si="125"/>
        <v>12.410254901960784</v>
      </c>
      <c r="E282" s="350">
        <f t="shared" si="125"/>
        <v>12.125313725490196</v>
      </c>
      <c r="F282" s="350">
        <f t="shared" si="125"/>
        <v>12.693088235294118</v>
      </c>
      <c r="G282" s="350">
        <f t="shared" si="125"/>
        <v>12.697647058823531</v>
      </c>
      <c r="H282" s="350">
        <f t="shared" si="125"/>
        <v>12.999450980392156</v>
      </c>
      <c r="I282" s="350">
        <f t="shared" si="125"/>
        <v>13.174380392156863</v>
      </c>
      <c r="J282" s="350">
        <f t="shared" si="125"/>
        <v>13.425336274509805</v>
      </c>
      <c r="K282" s="350">
        <f t="shared" si="125"/>
        <v>12.534439215686275</v>
      </c>
      <c r="L282" s="350">
        <f t="shared" si="125"/>
        <v>13.540746078431372</v>
      </c>
      <c r="M282" s="351">
        <f t="shared" si="125"/>
        <v>13.122388417706301</v>
      </c>
      <c r="O282" s="352" t="s">
        <v>247</v>
      </c>
      <c r="P282" s="350">
        <f t="shared" si="122"/>
        <v>12.436549019607844</v>
      </c>
      <c r="Q282" s="350">
        <f t="shared" si="122"/>
        <v>12.593794117647059</v>
      </c>
      <c r="R282" s="350">
        <f t="shared" si="122"/>
        <v>13.165310285009102</v>
      </c>
      <c r="S282" s="351">
        <f t="shared" si="122"/>
        <v>13.266644745508659</v>
      </c>
      <c r="T282" s="285"/>
      <c r="U282" s="353" t="s">
        <v>247</v>
      </c>
      <c r="V282" s="354">
        <f t="shared" si="123"/>
        <v>12.53222549019608</v>
      </c>
      <c r="W282" s="351">
        <f t="shared" si="123"/>
        <v>13.191767973424456</v>
      </c>
      <c r="X282" s="285"/>
      <c r="Y282" s="353" t="s">
        <v>247</v>
      </c>
      <c r="Z282" s="355">
        <f t="shared" si="124"/>
        <v>13.012526133753708</v>
      </c>
    </row>
    <row r="283" spans="1:26">
      <c r="A283" s="340" t="s">
        <v>243</v>
      </c>
      <c r="B283" s="356">
        <f t="shared" ref="B283:M283" si="126">B130/1000/1.02</f>
        <v>13.23881568627451</v>
      </c>
      <c r="C283" s="357">
        <f t="shared" si="126"/>
        <v>12.874019607843138</v>
      </c>
      <c r="D283" s="357">
        <f t="shared" si="126"/>
        <v>12.855588235294118</v>
      </c>
      <c r="E283" s="357">
        <f t="shared" si="126"/>
        <v>12.6685</v>
      </c>
      <c r="F283" s="357">
        <f t="shared" si="126"/>
        <v>12.888156862745099</v>
      </c>
      <c r="G283" s="357">
        <f t="shared" si="126"/>
        <v>13.022362745098038</v>
      </c>
      <c r="H283" s="357">
        <f t="shared" si="126"/>
        <v>12.802784313725491</v>
      </c>
      <c r="I283" s="357">
        <f t="shared" si="126"/>
        <v>13.143173529411763</v>
      </c>
      <c r="J283" s="357">
        <f t="shared" si="126"/>
        <v>13.167332352941175</v>
      </c>
      <c r="K283" s="357">
        <f t="shared" si="126"/>
        <v>12.981619607843138</v>
      </c>
      <c r="L283" s="357">
        <f t="shared" si="126"/>
        <v>13.327716666666667</v>
      </c>
      <c r="M283" s="358">
        <f t="shared" si="126"/>
        <v>13.601173619052284</v>
      </c>
      <c r="O283" s="359" t="s">
        <v>243</v>
      </c>
      <c r="P283" s="357">
        <f t="shared" si="122"/>
        <v>12.978235294117647</v>
      </c>
      <c r="Q283" s="357">
        <f t="shared" si="122"/>
        <v>12.880245098039216</v>
      </c>
      <c r="R283" s="357">
        <f t="shared" si="122"/>
        <v>13.042961217556071</v>
      </c>
      <c r="S283" s="358">
        <f t="shared" si="122"/>
        <v>13.314575975208365</v>
      </c>
      <c r="T283" s="285"/>
      <c r="U283" s="360" t="s">
        <v>243</v>
      </c>
      <c r="V283" s="361">
        <f t="shared" si="123"/>
        <v>12.927656862745097</v>
      </c>
      <c r="W283" s="358">
        <f t="shared" si="123"/>
        <v>13.181971756902415</v>
      </c>
      <c r="X283" s="285"/>
      <c r="Y283" s="360" t="s">
        <v>243</v>
      </c>
      <c r="Z283" s="362">
        <f t="shared" si="124"/>
        <v>13.046641979382038</v>
      </c>
    </row>
    <row r="284" spans="1:26">
      <c r="A284" s="340" t="s">
        <v>244</v>
      </c>
      <c r="B284" s="356">
        <f t="shared" ref="B284:M284" si="127">B131/1000/1.02</f>
        <v>13.206199019607844</v>
      </c>
      <c r="C284" s="357">
        <f t="shared" si="127"/>
        <v>12.733588235294118</v>
      </c>
      <c r="D284" s="357">
        <f t="shared" si="127"/>
        <v>12.758450980392158</v>
      </c>
      <c r="E284" s="357">
        <f t="shared" si="127"/>
        <v>12.593176470588237</v>
      </c>
      <c r="F284" s="357">
        <f t="shared" si="127"/>
        <v>12.908852941176471</v>
      </c>
      <c r="G284" s="357">
        <f t="shared" si="127"/>
        <v>13.038735294117647</v>
      </c>
      <c r="H284" s="357">
        <f t="shared" si="127"/>
        <v>12.83443137254902</v>
      </c>
      <c r="I284" s="357">
        <f t="shared" si="127"/>
        <v>13.229769607843137</v>
      </c>
      <c r="J284" s="357">
        <f t="shared" si="127"/>
        <v>13.23892156862745</v>
      </c>
      <c r="K284" s="357">
        <f t="shared" si="127"/>
        <v>13.123618627450981</v>
      </c>
      <c r="L284" s="357">
        <f t="shared" si="127"/>
        <v>13.436171568627451</v>
      </c>
      <c r="M284" s="358">
        <f t="shared" si="127"/>
        <v>13.588909351233195</v>
      </c>
      <c r="O284" s="359" t="s">
        <v>244</v>
      </c>
      <c r="P284" s="357">
        <f t="shared" si="122"/>
        <v>12.887813725490195</v>
      </c>
      <c r="Q284" s="357">
        <f t="shared" si="122"/>
        <v>12.874411764705883</v>
      </c>
      <c r="R284" s="357">
        <f t="shared" si="122"/>
        <v>13.123487591779432</v>
      </c>
      <c r="S284" s="358">
        <f t="shared" si="122"/>
        <v>13.406262828047041</v>
      </c>
      <c r="T284" s="285"/>
      <c r="U284" s="360" t="s">
        <v>244</v>
      </c>
      <c r="V284" s="361">
        <f t="shared" si="123"/>
        <v>12.879696078431373</v>
      </c>
      <c r="W284" s="358">
        <f t="shared" si="123"/>
        <v>13.277132885564058</v>
      </c>
      <c r="X284" s="285"/>
      <c r="Y284" s="360" t="s">
        <v>244</v>
      </c>
      <c r="Z284" s="362">
        <f t="shared" si="124"/>
        <v>13.082558384031387</v>
      </c>
    </row>
    <row r="285" spans="1:26">
      <c r="A285" s="340" t="s">
        <v>245</v>
      </c>
      <c r="B285" s="356">
        <f t="shared" ref="B285:M285" si="128">B132/1000/1.02</f>
        <v>0</v>
      </c>
      <c r="C285" s="357">
        <f t="shared" si="128"/>
        <v>0</v>
      </c>
      <c r="D285" s="357">
        <f t="shared" si="128"/>
        <v>12.219607843137256</v>
      </c>
      <c r="E285" s="357">
        <f t="shared" si="128"/>
        <v>11.496637254901959</v>
      </c>
      <c r="F285" s="357">
        <f t="shared" si="128"/>
        <v>0</v>
      </c>
      <c r="G285" s="357">
        <f t="shared" si="128"/>
        <v>10.042156862745099</v>
      </c>
      <c r="H285" s="357">
        <f t="shared" si="128"/>
        <v>10.915833333333333</v>
      </c>
      <c r="I285" s="357">
        <f t="shared" si="128"/>
        <v>11.933016666666665</v>
      </c>
      <c r="J285" s="357">
        <f t="shared" si="128"/>
        <v>10.666352941176472</v>
      </c>
      <c r="K285" s="357">
        <f t="shared" si="128"/>
        <v>7.6960784313725483</v>
      </c>
      <c r="L285" s="357">
        <f t="shared" si="128"/>
        <v>0</v>
      </c>
      <c r="M285" s="358">
        <f t="shared" si="128"/>
        <v>0</v>
      </c>
      <c r="O285" s="359" t="s">
        <v>245</v>
      </c>
      <c r="P285" s="357">
        <f t="shared" si="122"/>
        <v>12.219607843137256</v>
      </c>
      <c r="Q285" s="357">
        <f t="shared" si="122"/>
        <v>11.125666666666667</v>
      </c>
      <c r="R285" s="357">
        <f t="shared" si="122"/>
        <v>11.020999194368013</v>
      </c>
      <c r="S285" s="358">
        <f t="shared" si="122"/>
        <v>7.6960784313725483</v>
      </c>
      <c r="T285" s="285"/>
      <c r="U285" s="360" t="s">
        <v>245</v>
      </c>
      <c r="V285" s="361">
        <f t="shared" si="123"/>
        <v>11.195490196078431</v>
      </c>
      <c r="W285" s="358">
        <f t="shared" si="123"/>
        <v>10.647831880900508</v>
      </c>
      <c r="X285" s="285"/>
      <c r="Y285" s="360" t="s">
        <v>245</v>
      </c>
      <c r="Z285" s="362">
        <f t="shared" si="124"/>
        <v>10.722657714571618</v>
      </c>
    </row>
    <row r="286" spans="1:26">
      <c r="A286" s="340" t="s">
        <v>98</v>
      </c>
      <c r="B286" s="356">
        <f t="shared" ref="B286:M286" si="129">B133/1000/1.02</f>
        <v>9.8541019607843126</v>
      </c>
      <c r="C286" s="357">
        <f t="shared" si="129"/>
        <v>9.9768039215686262</v>
      </c>
      <c r="D286" s="357">
        <f t="shared" si="129"/>
        <v>10.04693137254902</v>
      </c>
      <c r="E286" s="357">
        <f t="shared" si="129"/>
        <v>9.9734411764705886</v>
      </c>
      <c r="F286" s="357">
        <f t="shared" si="129"/>
        <v>10.003705882352941</v>
      </c>
      <c r="G286" s="357">
        <f t="shared" si="129"/>
        <v>10.293343137254901</v>
      </c>
      <c r="H286" s="357">
        <f t="shared" si="129"/>
        <v>9.7960235294117641</v>
      </c>
      <c r="I286" s="357">
        <f t="shared" si="129"/>
        <v>9.6688460784313719</v>
      </c>
      <c r="J286" s="357">
        <f t="shared" si="129"/>
        <v>9.8043450980392155</v>
      </c>
      <c r="K286" s="357">
        <f t="shared" si="129"/>
        <v>9.6947784313725514</v>
      </c>
      <c r="L286" s="357">
        <f t="shared" si="129"/>
        <v>9.9136872549019603</v>
      </c>
      <c r="M286" s="358">
        <f t="shared" si="129"/>
        <v>10.200318885177849</v>
      </c>
      <c r="O286" s="359" t="s">
        <v>98</v>
      </c>
      <c r="P286" s="357">
        <f t="shared" si="122"/>
        <v>9.9648235294117651</v>
      </c>
      <c r="Q286" s="357">
        <f t="shared" si="122"/>
        <v>10.106784313725491</v>
      </c>
      <c r="R286" s="357">
        <f t="shared" si="122"/>
        <v>9.75253751555943</v>
      </c>
      <c r="S286" s="358">
        <f t="shared" si="122"/>
        <v>9.9134452960389154</v>
      </c>
      <c r="T286" s="285"/>
      <c r="U286" s="360" t="s">
        <v>98</v>
      </c>
      <c r="V286" s="361">
        <f t="shared" si="123"/>
        <v>10.035382352941177</v>
      </c>
      <c r="W286" s="358">
        <f t="shared" si="123"/>
        <v>9.831599746124505</v>
      </c>
      <c r="X286" s="285"/>
      <c r="Y286" s="360" t="s">
        <v>98</v>
      </c>
      <c r="Z286" s="362">
        <f t="shared" si="124"/>
        <v>9.9319308294028925</v>
      </c>
    </row>
    <row r="287" spans="1:26" ht="13.5" thickBot="1">
      <c r="A287" s="342" t="s">
        <v>246</v>
      </c>
      <c r="B287" s="363">
        <f t="shared" ref="B287:M287" si="130">B134/1000/1.02</f>
        <v>12.191927450980391</v>
      </c>
      <c r="C287" s="364">
        <f t="shared" si="130"/>
        <v>12.109990196078432</v>
      </c>
      <c r="D287" s="364">
        <f t="shared" si="130"/>
        <v>12.097029411764705</v>
      </c>
      <c r="E287" s="364">
        <f t="shared" si="130"/>
        <v>11.989666666666666</v>
      </c>
      <c r="F287" s="364">
        <f t="shared" si="130"/>
        <v>12.116490196078431</v>
      </c>
      <c r="G287" s="364">
        <f t="shared" si="130"/>
        <v>12.28164705882353</v>
      </c>
      <c r="H287" s="364">
        <f t="shared" si="130"/>
        <v>12.020999999999999</v>
      </c>
      <c r="I287" s="364">
        <f t="shared" si="130"/>
        <v>12.168878431372548</v>
      </c>
      <c r="J287" s="364">
        <f t="shared" si="130"/>
        <v>12.199071568627449</v>
      </c>
      <c r="K287" s="364">
        <f t="shared" si="130"/>
        <v>12.118025490196079</v>
      </c>
      <c r="L287" s="364">
        <f t="shared" si="130"/>
        <v>12.318966666666666</v>
      </c>
      <c r="M287" s="365">
        <f t="shared" si="130"/>
        <v>12.521192629768484</v>
      </c>
      <c r="O287" s="366" t="s">
        <v>246</v>
      </c>
      <c r="P287" s="364">
        <f t="shared" si="122"/>
        <v>12.128686274509803</v>
      </c>
      <c r="Q287" s="364">
        <f t="shared" si="122"/>
        <v>12.146823529411765</v>
      </c>
      <c r="R287" s="364">
        <f t="shared" si="122"/>
        <v>12.130802221230359</v>
      </c>
      <c r="S287" s="365">
        <f t="shared" si="122"/>
        <v>12.312851378771731</v>
      </c>
      <c r="T287" s="285"/>
      <c r="U287" s="367" t="s">
        <v>246</v>
      </c>
      <c r="V287" s="368">
        <f t="shared" si="123"/>
        <v>12.137960784313725</v>
      </c>
      <c r="W287" s="365">
        <f t="shared" si="123"/>
        <v>12.221934932528326</v>
      </c>
      <c r="X287" s="285"/>
      <c r="Y287" s="367" t="s">
        <v>246</v>
      </c>
      <c r="Z287" s="369">
        <f t="shared" si="124"/>
        <v>12.180486648198173</v>
      </c>
    </row>
    <row r="289" spans="1:32" ht="16.5" thickBot="1">
      <c r="A289" s="291">
        <v>2017</v>
      </c>
      <c r="B289" s="285"/>
      <c r="C289" s="285"/>
      <c r="D289" s="285"/>
      <c r="E289" s="285"/>
      <c r="F289" s="285"/>
      <c r="G289" s="285"/>
      <c r="H289" s="285"/>
      <c r="I289" s="285"/>
      <c r="J289" s="285"/>
      <c r="K289" s="285"/>
      <c r="L289" s="285"/>
      <c r="M289" s="290" t="s">
        <v>250</v>
      </c>
      <c r="O289" s="291">
        <v>2017</v>
      </c>
      <c r="P289" s="293" t="s">
        <v>220</v>
      </c>
      <c r="Q289" s="293"/>
      <c r="R289" s="293"/>
      <c r="S289" s="293"/>
      <c r="T289" s="285"/>
      <c r="U289" s="291">
        <v>2017</v>
      </c>
      <c r="V289" s="293" t="s">
        <v>221</v>
      </c>
      <c r="W289" s="293"/>
      <c r="X289" s="285"/>
      <c r="Y289" s="291">
        <v>2017</v>
      </c>
      <c r="Z289" s="285"/>
    </row>
    <row r="290" spans="1:32" ht="14.25" thickBot="1">
      <c r="A290" s="295"/>
      <c r="B290" s="296" t="s">
        <v>223</v>
      </c>
      <c r="C290" s="296" t="s">
        <v>224</v>
      </c>
      <c r="D290" s="296" t="s">
        <v>225</v>
      </c>
      <c r="E290" s="296" t="s">
        <v>226</v>
      </c>
      <c r="F290" s="296" t="s">
        <v>227</v>
      </c>
      <c r="G290" s="296" t="s">
        <v>228</v>
      </c>
      <c r="H290" s="296" t="s">
        <v>229</v>
      </c>
      <c r="I290" s="296" t="s">
        <v>230</v>
      </c>
      <c r="J290" s="296" t="s">
        <v>231</v>
      </c>
      <c r="K290" s="296" t="s">
        <v>232</v>
      </c>
      <c r="L290" s="296" t="s">
        <v>233</v>
      </c>
      <c r="M290" s="297" t="s">
        <v>234</v>
      </c>
      <c r="O290" s="298"/>
      <c r="P290" s="296" t="s">
        <v>235</v>
      </c>
      <c r="Q290" s="296" t="s">
        <v>236</v>
      </c>
      <c r="R290" s="296" t="s">
        <v>237</v>
      </c>
      <c r="S290" s="297" t="s">
        <v>238</v>
      </c>
      <c r="T290" s="285"/>
      <c r="U290" s="298"/>
      <c r="V290" s="296" t="s">
        <v>239</v>
      </c>
      <c r="W290" s="297" t="s">
        <v>240</v>
      </c>
      <c r="X290" s="285"/>
      <c r="Y290" s="298"/>
      <c r="Z290" s="344" t="s">
        <v>241</v>
      </c>
    </row>
    <row r="291" spans="1:32" ht="13.5" thickBot="1">
      <c r="A291" s="302" t="s">
        <v>242</v>
      </c>
      <c r="B291" s="345">
        <f t="shared" ref="B291:L291" si="131">B138/1000/1.02</f>
        <v>12.575412912634924</v>
      </c>
      <c r="C291" s="346">
        <f t="shared" si="131"/>
        <v>12.503406995738683</v>
      </c>
      <c r="D291" s="346">
        <f t="shared" si="131"/>
        <v>12.371463862878704</v>
      </c>
      <c r="E291" s="346">
        <f t="shared" si="131"/>
        <v>12.093658377083546</v>
      </c>
      <c r="F291" s="346">
        <f t="shared" si="131"/>
        <v>12.427509554136241</v>
      </c>
      <c r="G291" s="346">
        <f t="shared" si="131"/>
        <v>12.418791298961938</v>
      </c>
      <c r="H291" s="346">
        <f t="shared" si="131"/>
        <v>12.239859978593193</v>
      </c>
      <c r="I291" s="346">
        <f t="shared" si="131"/>
        <v>12.577813596226036</v>
      </c>
      <c r="J291" s="346">
        <f t="shared" si="131"/>
        <v>12.781419835374168</v>
      </c>
      <c r="K291" s="346">
        <f t="shared" si="131"/>
        <v>12.97383974230562</v>
      </c>
      <c r="L291" s="346">
        <f t="shared" si="131"/>
        <v>13.202522863413026</v>
      </c>
      <c r="M291" s="347">
        <f t="shared" ref="M291:M297" si="132">(M138/1000)/1.02</f>
        <v>13.259572449559595</v>
      </c>
      <c r="O291" s="311" t="s">
        <v>242</v>
      </c>
      <c r="P291" s="345">
        <f t="shared" ref="P291:S297" si="133">(P138/1000)/1.02</f>
        <v>12.469408201636508</v>
      </c>
      <c r="Q291" s="346">
        <f t="shared" si="133"/>
        <v>12.398606356660236</v>
      </c>
      <c r="R291" s="346">
        <f t="shared" si="133"/>
        <v>12.526734002085645</v>
      </c>
      <c r="S291" s="347">
        <f t="shared" si="133"/>
        <v>13.144414745941855</v>
      </c>
      <c r="T291" s="285"/>
      <c r="U291" s="311" t="s">
        <v>242</v>
      </c>
      <c r="V291" s="345">
        <f>(V138/1000)/1.02</f>
        <v>12.43410325306518</v>
      </c>
      <c r="W291" s="347">
        <f>(W138/1000)/1.02</f>
        <v>12.830487285094787</v>
      </c>
      <c r="X291" s="285"/>
      <c r="Y291" s="311" t="s">
        <v>242</v>
      </c>
      <c r="Z291" s="348">
        <f t="shared" ref="Z291:Z297" si="134">(Z138/1000)/1.02</f>
        <v>12.630429405855672</v>
      </c>
    </row>
    <row r="292" spans="1:32" ht="13.5" thickBot="1">
      <c r="A292" s="336" t="s">
        <v>247</v>
      </c>
      <c r="B292" s="349">
        <f t="shared" ref="B292:L292" si="135">B139/1000/1.02</f>
        <v>12.608062581931776</v>
      </c>
      <c r="C292" s="350">
        <f t="shared" si="135"/>
        <v>12.716044544980566</v>
      </c>
      <c r="D292" s="350">
        <f t="shared" si="135"/>
        <v>12.375520880840103</v>
      </c>
      <c r="E292" s="350">
        <f t="shared" si="135"/>
        <v>12.043611030423895</v>
      </c>
      <c r="F292" s="350">
        <f t="shared" si="135"/>
        <v>12.347092649276915</v>
      </c>
      <c r="G292" s="350">
        <f t="shared" si="135"/>
        <v>12.085138702738478</v>
      </c>
      <c r="H292" s="350">
        <f t="shared" si="135"/>
        <v>12.746124050338173</v>
      </c>
      <c r="I292" s="350">
        <f t="shared" si="135"/>
        <v>13.134431847586391</v>
      </c>
      <c r="J292" s="350">
        <f t="shared" si="135"/>
        <v>12.552145043277203</v>
      </c>
      <c r="K292" s="350">
        <f t="shared" si="135"/>
        <v>13.086261907881966</v>
      </c>
      <c r="L292" s="350">
        <f t="shared" si="135"/>
        <v>13.467330866966632</v>
      </c>
      <c r="M292" s="347">
        <f t="shared" si="132"/>
        <v>13.691336883147118</v>
      </c>
      <c r="O292" s="352" t="s">
        <v>247</v>
      </c>
      <c r="P292" s="350">
        <f t="shared" si="133"/>
        <v>12.571317052376376</v>
      </c>
      <c r="Q292" s="350">
        <f t="shared" si="133"/>
        <v>12.23850222918843</v>
      </c>
      <c r="R292" s="350">
        <f t="shared" si="133"/>
        <v>12.844892984111818</v>
      </c>
      <c r="S292" s="347">
        <f t="shared" si="133"/>
        <v>13.387191164658644</v>
      </c>
      <c r="T292" s="285"/>
      <c r="U292" s="353" t="s">
        <v>247</v>
      </c>
      <c r="V292" s="354">
        <f t="shared" ref="V292:V297" si="136">(V139/1000)/1.02</f>
        <v>12.445545536900589</v>
      </c>
      <c r="W292" s="347">
        <f t="shared" ref="W292:W297" si="137">W139/1000/1.02</f>
        <v>13.077689364198678</v>
      </c>
      <c r="X292" s="285"/>
      <c r="Y292" s="353" t="s">
        <v>247</v>
      </c>
      <c r="Z292" s="348">
        <f t="shared" si="134"/>
        <v>12.871203832745547</v>
      </c>
    </row>
    <row r="293" spans="1:32" ht="13.5" thickBot="1">
      <c r="A293" s="340" t="s">
        <v>243</v>
      </c>
      <c r="B293" s="356">
        <f t="shared" ref="B293:L293" si="138">B140/1000/1.02</f>
        <v>13.580953772707039</v>
      </c>
      <c r="C293" s="357">
        <f t="shared" si="138"/>
        <v>13.402784967694929</v>
      </c>
      <c r="D293" s="357">
        <f t="shared" si="138"/>
        <v>13.139516660104222</v>
      </c>
      <c r="E293" s="357">
        <f t="shared" si="138"/>
        <v>12.849843396377224</v>
      </c>
      <c r="F293" s="357">
        <f t="shared" si="138"/>
        <v>13.106486237059981</v>
      </c>
      <c r="G293" s="357">
        <f t="shared" si="138"/>
        <v>13.01761283732508</v>
      </c>
      <c r="H293" s="357">
        <f t="shared" si="138"/>
        <v>12.99967497788422</v>
      </c>
      <c r="I293" s="357">
        <f t="shared" si="138"/>
        <v>13.484177028097973</v>
      </c>
      <c r="J293" s="357">
        <f t="shared" si="138"/>
        <v>13.674078733652845</v>
      </c>
      <c r="K293" s="357">
        <f t="shared" si="138"/>
        <v>13.973287521884634</v>
      </c>
      <c r="L293" s="357">
        <f t="shared" si="138"/>
        <v>14.247222926259784</v>
      </c>
      <c r="M293" s="347">
        <f t="shared" si="132"/>
        <v>14.1593323578049</v>
      </c>
      <c r="O293" s="359" t="s">
        <v>243</v>
      </c>
      <c r="P293" s="357">
        <f t="shared" si="133"/>
        <v>13.347943149969254</v>
      </c>
      <c r="Q293" s="357">
        <f t="shared" si="133"/>
        <v>13.075398092181659</v>
      </c>
      <c r="R293" s="357">
        <f t="shared" si="133"/>
        <v>13.387433781565294</v>
      </c>
      <c r="S293" s="347">
        <f t="shared" si="133"/>
        <v>14.134890127618233</v>
      </c>
      <c r="T293" s="285"/>
      <c r="U293" s="360" t="s">
        <v>243</v>
      </c>
      <c r="V293" s="361">
        <f t="shared" si="136"/>
        <v>13.214334589309239</v>
      </c>
      <c r="W293" s="347">
        <f t="shared" si="137"/>
        <v>13.760789811946569</v>
      </c>
      <c r="X293" s="285"/>
      <c r="Y293" s="360" t="s">
        <v>243</v>
      </c>
      <c r="Z293" s="348">
        <f t="shared" si="134"/>
        <v>13.482758977132258</v>
      </c>
    </row>
    <row r="294" spans="1:32" ht="13.5" thickBot="1">
      <c r="A294" s="340" t="s">
        <v>244</v>
      </c>
      <c r="B294" s="356">
        <f t="shared" ref="B294:L294" si="139">B141/1000/1.02</f>
        <v>13.570510085378579</v>
      </c>
      <c r="C294" s="357">
        <f t="shared" si="139"/>
        <v>13.345069513225914</v>
      </c>
      <c r="D294" s="357">
        <f t="shared" si="139"/>
        <v>13.053607562206247</v>
      </c>
      <c r="E294" s="357">
        <f t="shared" si="139"/>
        <v>12.771748234166704</v>
      </c>
      <c r="F294" s="357">
        <f t="shared" si="139"/>
        <v>12.979648698400467</v>
      </c>
      <c r="G294" s="357">
        <f t="shared" si="139"/>
        <v>12.871754067865989</v>
      </c>
      <c r="H294" s="357">
        <f t="shared" si="139"/>
        <v>12.871657333588228</v>
      </c>
      <c r="I294" s="357">
        <f t="shared" si="139"/>
        <v>13.349644561835197</v>
      </c>
      <c r="J294" s="357">
        <f t="shared" si="139"/>
        <v>13.542411159240748</v>
      </c>
      <c r="K294" s="357">
        <f t="shared" si="139"/>
        <v>13.848553575244162</v>
      </c>
      <c r="L294" s="357">
        <f t="shared" si="139"/>
        <v>14.077660362288418</v>
      </c>
      <c r="M294" s="347">
        <f t="shared" si="132"/>
        <v>13.965724149868064</v>
      </c>
      <c r="O294" s="359" t="s">
        <v>244</v>
      </c>
      <c r="P294" s="357">
        <f t="shared" si="133"/>
        <v>13.288933133979073</v>
      </c>
      <c r="Q294" s="357">
        <f t="shared" si="133"/>
        <v>12.957172274307089</v>
      </c>
      <c r="R294" s="357">
        <f t="shared" si="133"/>
        <v>13.243086378703978</v>
      </c>
      <c r="S294" s="347">
        <f t="shared" si="133"/>
        <v>13.974063214449902</v>
      </c>
      <c r="T294" s="285"/>
      <c r="U294" s="360" t="s">
        <v>244</v>
      </c>
      <c r="V294" s="361">
        <f t="shared" si="136"/>
        <v>13.114103704536587</v>
      </c>
      <c r="W294" s="347">
        <f t="shared" si="137"/>
        <v>13.564357775520792</v>
      </c>
      <c r="X294" s="285"/>
      <c r="Y294" s="360" t="s">
        <v>244</v>
      </c>
      <c r="Z294" s="348">
        <f t="shared" si="134"/>
        <v>13.313919340854106</v>
      </c>
      <c r="AB294"/>
      <c r="AC294"/>
      <c r="AD294"/>
      <c r="AE294"/>
      <c r="AF294"/>
    </row>
    <row r="295" spans="1:32" ht="13.5" thickBot="1">
      <c r="A295" s="340" t="s">
        <v>245</v>
      </c>
      <c r="B295" s="356">
        <f t="shared" ref="B295:L295" si="140">B142/1000/1.02</f>
        <v>14.505882352941176</v>
      </c>
      <c r="C295" s="357">
        <f t="shared" si="140"/>
        <v>0</v>
      </c>
      <c r="D295" s="357">
        <f t="shared" si="140"/>
        <v>12.329308884047443</v>
      </c>
      <c r="E295" s="357">
        <f t="shared" si="140"/>
        <v>0</v>
      </c>
      <c r="F295" s="357">
        <f t="shared" si="140"/>
        <v>12.962745098039218</v>
      </c>
      <c r="G295" s="357">
        <f t="shared" si="140"/>
        <v>13.79878048780488</v>
      </c>
      <c r="H295" s="357">
        <f t="shared" si="140"/>
        <v>0</v>
      </c>
      <c r="I295" s="357">
        <f t="shared" si="140"/>
        <v>0</v>
      </c>
      <c r="J295" s="357">
        <f t="shared" si="140"/>
        <v>0</v>
      </c>
      <c r="K295" s="357">
        <f t="shared" si="140"/>
        <v>12.127205882352941</v>
      </c>
      <c r="L295" s="357">
        <f t="shared" si="140"/>
        <v>0</v>
      </c>
      <c r="M295" s="347">
        <f t="shared" si="132"/>
        <v>0</v>
      </c>
      <c r="O295" s="359" t="s">
        <v>245</v>
      </c>
      <c r="P295" s="357">
        <f t="shared" si="133"/>
        <v>12.640247951032261</v>
      </c>
      <c r="Q295" s="357">
        <f t="shared" si="133"/>
        <v>13.549687751813055</v>
      </c>
      <c r="R295" s="357">
        <f t="shared" si="133"/>
        <v>0</v>
      </c>
      <c r="S295" s="347">
        <f t="shared" si="133"/>
        <v>12.127205882352941</v>
      </c>
      <c r="T295" s="285"/>
      <c r="U295" s="360" t="s">
        <v>245</v>
      </c>
      <c r="V295" s="361">
        <f t="shared" si="136"/>
        <v>13.192340304105008</v>
      </c>
      <c r="W295" s="347">
        <f t="shared" si="137"/>
        <v>12.127205882352941</v>
      </c>
      <c r="X295" s="285"/>
      <c r="Y295" s="360" t="s">
        <v>245</v>
      </c>
      <c r="Z295" s="348">
        <f t="shared" si="134"/>
        <v>12.936573428739582</v>
      </c>
      <c r="AB295"/>
      <c r="AC295"/>
      <c r="AD295"/>
      <c r="AE295"/>
      <c r="AF295"/>
    </row>
    <row r="296" spans="1:32" ht="13.5" thickBot="1">
      <c r="A296" s="340" t="s">
        <v>98</v>
      </c>
      <c r="B296" s="356">
        <f t="shared" ref="B296:L296" si="141">B143/1000/1.02</f>
        <v>10.335331321252045</v>
      </c>
      <c r="C296" s="357">
        <f t="shared" si="141"/>
        <v>10.484051502104503</v>
      </c>
      <c r="D296" s="357">
        <f t="shared" si="141"/>
        <v>10.621456483792535</v>
      </c>
      <c r="E296" s="357">
        <f t="shared" si="141"/>
        <v>10.504006157392428</v>
      </c>
      <c r="F296" s="357">
        <f t="shared" si="141"/>
        <v>10.801012885210401</v>
      </c>
      <c r="G296" s="357">
        <f t="shared" si="141"/>
        <v>10.988382199024628</v>
      </c>
      <c r="H296" s="357">
        <f t="shared" si="141"/>
        <v>10.731776185868094</v>
      </c>
      <c r="I296" s="357">
        <f t="shared" si="141"/>
        <v>10.81916717875631</v>
      </c>
      <c r="J296" s="357">
        <f t="shared" si="141"/>
        <v>11.179078908795788</v>
      </c>
      <c r="K296" s="357">
        <f t="shared" si="141"/>
        <v>11.411102585698618</v>
      </c>
      <c r="L296" s="357">
        <f t="shared" si="141"/>
        <v>11.563207862640672</v>
      </c>
      <c r="M296" s="347">
        <f t="shared" si="132"/>
        <v>11.552656857005871</v>
      </c>
      <c r="O296" s="359" t="s">
        <v>98</v>
      </c>
      <c r="P296" s="357">
        <f t="shared" si="133"/>
        <v>10.497426436783742</v>
      </c>
      <c r="Q296" s="357">
        <f t="shared" si="133"/>
        <v>10.839406819564427</v>
      </c>
      <c r="R296" s="357">
        <f t="shared" si="133"/>
        <v>10.903202299637972</v>
      </c>
      <c r="S296" s="347">
        <f t="shared" si="133"/>
        <v>11.50910523565868</v>
      </c>
      <c r="T296" s="285"/>
      <c r="U296" s="360" t="s">
        <v>98</v>
      </c>
      <c r="V296" s="361">
        <f t="shared" si="136"/>
        <v>10.666834662852411</v>
      </c>
      <c r="W296" s="347">
        <f t="shared" si="137"/>
        <v>11.210545067376176</v>
      </c>
      <c r="X296" s="285"/>
      <c r="Y296" s="360" t="s">
        <v>98</v>
      </c>
      <c r="Z296" s="348">
        <f t="shared" si="134"/>
        <v>10.955349530996644</v>
      </c>
      <c r="AB296"/>
      <c r="AC296"/>
      <c r="AD296"/>
      <c r="AE296"/>
      <c r="AF296"/>
    </row>
    <row r="297" spans="1:32" ht="13.5" thickBot="1">
      <c r="A297" s="342" t="s">
        <v>246</v>
      </c>
      <c r="B297" s="363">
        <f t="shared" ref="B297:L297" si="142">B144/1000/1.02</f>
        <v>12.63478512701967</v>
      </c>
      <c r="C297" s="364">
        <f t="shared" si="142"/>
        <v>12.649019879507023</v>
      </c>
      <c r="D297" s="364">
        <f t="shared" si="142"/>
        <v>12.58572016805422</v>
      </c>
      <c r="E297" s="364">
        <f t="shared" si="142"/>
        <v>12.257789052756374</v>
      </c>
      <c r="F297" s="364">
        <f t="shared" si="142"/>
        <v>12.587965420641845</v>
      </c>
      <c r="G297" s="364">
        <f t="shared" si="142"/>
        <v>12.656851595024813</v>
      </c>
      <c r="H297" s="364">
        <f t="shared" si="142"/>
        <v>12.511290232761532</v>
      </c>
      <c r="I297" s="364">
        <f t="shared" si="142"/>
        <v>12.704202557819633</v>
      </c>
      <c r="J297" s="364">
        <f t="shared" si="142"/>
        <v>12.801082689583641</v>
      </c>
      <c r="K297" s="364">
        <f t="shared" si="142"/>
        <v>13.001301967198291</v>
      </c>
      <c r="L297" s="364">
        <f t="shared" si="142"/>
        <v>13.140065324914215</v>
      </c>
      <c r="M297" s="347">
        <f t="shared" si="132"/>
        <v>13.256511132254422</v>
      </c>
      <c r="O297" s="366" t="s">
        <v>246</v>
      </c>
      <c r="P297" s="364">
        <f t="shared" si="133"/>
        <v>12.61838974002753</v>
      </c>
      <c r="Q297" s="364">
        <f t="shared" si="133"/>
        <v>12.590914118661582</v>
      </c>
      <c r="R297" s="364">
        <f t="shared" si="133"/>
        <v>12.66240564126689</v>
      </c>
      <c r="S297" s="347">
        <f t="shared" si="133"/>
        <v>13.124932460098</v>
      </c>
      <c r="T297" s="285"/>
      <c r="U297" s="367" t="s">
        <v>246</v>
      </c>
      <c r="V297" s="368">
        <f t="shared" si="136"/>
        <v>12.604525256957311</v>
      </c>
      <c r="W297" s="347">
        <f t="shared" si="137"/>
        <v>12.883266979215064</v>
      </c>
      <c r="X297" s="285"/>
      <c r="Y297" s="367" t="s">
        <v>246</v>
      </c>
      <c r="Z297" s="348">
        <f t="shared" si="134"/>
        <v>12.73878868601631</v>
      </c>
      <c r="AB297"/>
      <c r="AC297"/>
      <c r="AD297"/>
      <c r="AE297"/>
      <c r="AF297"/>
    </row>
    <row r="298" spans="1:32">
      <c r="AB298"/>
      <c r="AC298"/>
      <c r="AD298"/>
      <c r="AE298"/>
      <c r="AF298"/>
    </row>
    <row r="299" spans="1:32">
      <c r="AB299"/>
      <c r="AC299"/>
      <c r="AD299"/>
      <c r="AE299"/>
      <c r="AF299"/>
    </row>
    <row r="300" spans="1:32" ht="16.5" thickBot="1">
      <c r="A300" s="291">
        <v>2018</v>
      </c>
      <c r="B300" s="285"/>
      <c r="C300" s="285"/>
      <c r="D300" s="285"/>
      <c r="E300" s="285"/>
      <c r="F300" s="285"/>
      <c r="G300" s="285"/>
      <c r="H300" s="285"/>
      <c r="I300" s="285"/>
      <c r="J300" s="285"/>
      <c r="K300" s="285"/>
      <c r="L300" s="285"/>
      <c r="M300" s="290" t="s">
        <v>250</v>
      </c>
      <c r="O300" s="291">
        <v>2018</v>
      </c>
      <c r="P300" s="293" t="s">
        <v>220</v>
      </c>
      <c r="Q300" s="293"/>
      <c r="R300" s="293"/>
      <c r="S300" s="293"/>
      <c r="T300" s="285"/>
      <c r="U300" s="291">
        <v>2018</v>
      </c>
      <c r="V300" s="293" t="s">
        <v>221</v>
      </c>
      <c r="W300" s="293"/>
      <c r="X300" s="285"/>
      <c r="Y300" s="291">
        <v>2018</v>
      </c>
      <c r="Z300" s="285"/>
      <c r="AB300"/>
      <c r="AC300"/>
      <c r="AD300"/>
      <c r="AE300"/>
      <c r="AF300"/>
    </row>
    <row r="301" spans="1:32" ht="14.25" thickBot="1">
      <c r="A301" s="295"/>
      <c r="B301" s="296" t="s">
        <v>223</v>
      </c>
      <c r="C301" s="296" t="s">
        <v>224</v>
      </c>
      <c r="D301" s="296" t="s">
        <v>225</v>
      </c>
      <c r="E301" s="296" t="s">
        <v>226</v>
      </c>
      <c r="F301" s="296" t="s">
        <v>227</v>
      </c>
      <c r="G301" s="296" t="s">
        <v>228</v>
      </c>
      <c r="H301" s="296" t="s">
        <v>229</v>
      </c>
      <c r="I301" s="296" t="s">
        <v>230</v>
      </c>
      <c r="J301" s="296" t="s">
        <v>231</v>
      </c>
      <c r="K301" s="296" t="s">
        <v>232</v>
      </c>
      <c r="L301" s="296" t="s">
        <v>233</v>
      </c>
      <c r="M301" s="297" t="s">
        <v>234</v>
      </c>
      <c r="O301" s="298"/>
      <c r="P301" s="296" t="s">
        <v>235</v>
      </c>
      <c r="Q301" s="296" t="s">
        <v>236</v>
      </c>
      <c r="R301" s="296" t="s">
        <v>237</v>
      </c>
      <c r="S301" s="297" t="s">
        <v>238</v>
      </c>
      <c r="T301" s="285"/>
      <c r="U301" s="298"/>
      <c r="V301" s="296" t="s">
        <v>239</v>
      </c>
      <c r="W301" s="297" t="s">
        <v>240</v>
      </c>
      <c r="X301" s="285"/>
      <c r="Y301" s="298"/>
      <c r="Z301" s="344" t="s">
        <v>241</v>
      </c>
      <c r="AB301"/>
      <c r="AC301"/>
      <c r="AD301"/>
      <c r="AE301"/>
      <c r="AF301"/>
    </row>
    <row r="302" spans="1:32" ht="13.5" thickBot="1">
      <c r="A302" s="302" t="s">
        <v>242</v>
      </c>
      <c r="B302" s="345">
        <f>(B148/1000)/1.02</f>
        <v>13.210992981986784</v>
      </c>
      <c r="C302" s="346">
        <f>(C148/1000)/1.02</f>
        <v>13.267902689975569</v>
      </c>
      <c r="D302" s="346">
        <f>(D148/1000)/1.02</f>
        <v>13.21698598994506</v>
      </c>
      <c r="E302" s="346">
        <f t="shared" ref="E302:L302" si="143">E148/1000/1.02</f>
        <v>13.250926178656153</v>
      </c>
      <c r="F302" s="346">
        <f t="shared" si="143"/>
        <v>13.280404212110131</v>
      </c>
      <c r="G302" s="346">
        <v>13.222344702435999</v>
      </c>
      <c r="H302" s="346">
        <v>12.934055693806535</v>
      </c>
      <c r="I302" s="346">
        <f t="shared" si="143"/>
        <v>13.04703945658617</v>
      </c>
      <c r="J302" s="346">
        <f t="shared" si="143"/>
        <v>12.960239810685952</v>
      </c>
      <c r="K302" s="346">
        <f t="shared" si="143"/>
        <v>13.024611457182344</v>
      </c>
      <c r="L302" s="346">
        <f t="shared" si="143"/>
        <v>12.831218303089067</v>
      </c>
      <c r="M302" s="347">
        <f>(M148/1000)/1.02</f>
        <v>0</v>
      </c>
      <c r="O302" s="311" t="s">
        <v>242</v>
      </c>
      <c r="P302" s="345">
        <f>(P148/1000)/1.02</f>
        <v>13.230221012323254</v>
      </c>
      <c r="Q302" s="346">
        <f>(Q148/1000)/1.02</f>
        <v>13.250178349054238</v>
      </c>
      <c r="R302" s="346">
        <f>(R148/1000)/1.02</f>
        <v>12.982727234948083</v>
      </c>
      <c r="S302" s="346">
        <f>(S148/1000)/1.02</f>
        <v>0</v>
      </c>
      <c r="T302" s="285"/>
      <c r="U302" s="311" t="s">
        <v>242</v>
      </c>
      <c r="V302" s="345">
        <f>(V148/1000)/1.02</f>
        <v>13.240202825385905</v>
      </c>
      <c r="W302" s="345">
        <f>(W148/1000)/1.02</f>
        <v>0</v>
      </c>
      <c r="X302" s="285"/>
      <c r="Y302" s="311" t="s">
        <v>242</v>
      </c>
      <c r="Z302" s="348">
        <f>(Z148/1000)/1.02</f>
        <v>0</v>
      </c>
      <c r="AB302"/>
      <c r="AC302"/>
      <c r="AD302"/>
      <c r="AE302"/>
      <c r="AF302"/>
    </row>
    <row r="303" spans="1:32" ht="13.5" thickBot="1">
      <c r="A303" s="336" t="s">
        <v>247</v>
      </c>
      <c r="B303" s="345">
        <f t="shared" ref="B303:C308" si="144">(B149/1000)/1.02</f>
        <v>13.262998007807239</v>
      </c>
      <c r="C303" s="346">
        <f t="shared" si="144"/>
        <v>13.221897350828796</v>
      </c>
      <c r="D303" s="346">
        <f t="shared" ref="D303:L308" si="145">D149/1000/1.02</f>
        <v>13.158673340932493</v>
      </c>
      <c r="E303" s="346">
        <f t="shared" si="145"/>
        <v>13.575067388258171</v>
      </c>
      <c r="F303" s="346">
        <f t="shared" si="145"/>
        <v>13.311817223832758</v>
      </c>
      <c r="G303" s="346">
        <v>13.133054758094501</v>
      </c>
      <c r="H303" s="346">
        <v>12.576316997167146</v>
      </c>
      <c r="I303" s="346">
        <f t="shared" si="145"/>
        <v>13.434256088613374</v>
      </c>
      <c r="J303" s="346">
        <f t="shared" si="145"/>
        <v>13.173224076538608</v>
      </c>
      <c r="K303" s="346">
        <f t="shared" si="145"/>
        <v>13.537711469938516</v>
      </c>
      <c r="L303" s="346">
        <f t="shared" si="145"/>
        <v>12.864646024671902</v>
      </c>
      <c r="M303" s="347">
        <f t="shared" ref="M303:M308" si="146">(M149/1000)/1.02</f>
        <v>0</v>
      </c>
      <c r="O303" s="352" t="s">
        <v>247</v>
      </c>
      <c r="P303" s="345">
        <f t="shared" ref="P303:S308" si="147">(P149/1000)/1.02</f>
        <v>13.215926465449918</v>
      </c>
      <c r="Q303" s="346">
        <f t="shared" si="147"/>
        <v>13.378442858407467</v>
      </c>
      <c r="R303" s="346">
        <f t="shared" si="147"/>
        <v>13.125179115444075</v>
      </c>
      <c r="S303" s="346">
        <f t="shared" si="147"/>
        <v>0</v>
      </c>
      <c r="T303" s="285"/>
      <c r="U303" s="353" t="s">
        <v>247</v>
      </c>
      <c r="V303" s="345">
        <f t="shared" ref="V303:V308" si="148">(V149/1000)/1.02</f>
        <v>13.290659161767946</v>
      </c>
      <c r="W303" s="345">
        <f t="shared" ref="W303:W308" si="149">(W149/1000)/1.02</f>
        <v>0</v>
      </c>
      <c r="X303" s="285"/>
      <c r="Y303" s="353" t="s">
        <v>247</v>
      </c>
      <c r="Z303" s="348">
        <f t="shared" ref="Z303:Z308" si="150">(Z149/1000)/1.02</f>
        <v>0</v>
      </c>
      <c r="AB303"/>
      <c r="AC303"/>
      <c r="AD303"/>
      <c r="AE303"/>
      <c r="AF303"/>
    </row>
    <row r="304" spans="1:32" ht="13.5" thickBot="1">
      <c r="A304" s="340" t="s">
        <v>243</v>
      </c>
      <c r="B304" s="345">
        <f t="shared" si="144"/>
        <v>14.081125630094927</v>
      </c>
      <c r="C304" s="346">
        <f t="shared" si="144"/>
        <v>14.019438695151617</v>
      </c>
      <c r="D304" s="346">
        <f t="shared" si="145"/>
        <v>13.905002716285976</v>
      </c>
      <c r="E304" s="346">
        <f t="shared" si="145"/>
        <v>13.938057954940964</v>
      </c>
      <c r="F304" s="346">
        <f t="shared" si="145"/>
        <v>13.917491039673504</v>
      </c>
      <c r="G304" s="346">
        <v>13.866172722817</v>
      </c>
      <c r="H304" s="346">
        <v>13.734700206948389</v>
      </c>
      <c r="I304" s="346">
        <f t="shared" si="145"/>
        <v>14.005586505779467</v>
      </c>
      <c r="J304" s="346">
        <f t="shared" si="145"/>
        <v>13.899131266022897</v>
      </c>
      <c r="K304" s="346">
        <f t="shared" si="145"/>
        <v>14.000874588825351</v>
      </c>
      <c r="L304" s="346">
        <f t="shared" si="145"/>
        <v>13.865071294018906</v>
      </c>
      <c r="M304" s="347">
        <f t="shared" si="146"/>
        <v>0</v>
      </c>
      <c r="O304" s="359" t="s">
        <v>243</v>
      </c>
      <c r="P304" s="345">
        <f t="shared" si="147"/>
        <v>14.003403562374526</v>
      </c>
      <c r="Q304" s="346">
        <f t="shared" si="147"/>
        <v>13.906122824326985</v>
      </c>
      <c r="R304" s="346">
        <f t="shared" si="147"/>
        <v>13.884604254748531</v>
      </c>
      <c r="S304" s="346">
        <f t="shared" si="147"/>
        <v>0</v>
      </c>
      <c r="T304" s="285"/>
      <c r="U304" s="360" t="s">
        <v>243</v>
      </c>
      <c r="V304" s="345">
        <f t="shared" si="148"/>
        <v>13.955995915606531</v>
      </c>
      <c r="W304" s="345">
        <f t="shared" si="149"/>
        <v>0</v>
      </c>
      <c r="X304" s="285"/>
      <c r="Y304" s="360" t="s">
        <v>243</v>
      </c>
      <c r="Z304" s="348">
        <f t="shared" si="150"/>
        <v>0</v>
      </c>
      <c r="AB304"/>
      <c r="AC304"/>
      <c r="AD304"/>
      <c r="AE304"/>
      <c r="AF304"/>
    </row>
    <row r="305" spans="1:32" ht="13.5" thickBot="1">
      <c r="A305" s="340" t="s">
        <v>244</v>
      </c>
      <c r="B305" s="345">
        <f t="shared" si="144"/>
        <v>13.916737957138787</v>
      </c>
      <c r="C305" s="346">
        <f t="shared" si="144"/>
        <v>13.904369707393043</v>
      </c>
      <c r="D305" s="346">
        <f t="shared" si="145"/>
        <v>13.800414180422669</v>
      </c>
      <c r="E305" s="346">
        <f t="shared" si="145"/>
        <v>13.858650865911043</v>
      </c>
      <c r="F305" s="346">
        <f t="shared" si="145"/>
        <v>13.822482099473179</v>
      </c>
      <c r="G305" s="346">
        <v>13.769766264292601</v>
      </c>
      <c r="H305" s="346">
        <v>13.641307443384223</v>
      </c>
      <c r="I305" s="346">
        <f t="shared" si="145"/>
        <v>13.954571755536971</v>
      </c>
      <c r="J305" s="346">
        <f t="shared" si="145"/>
        <v>13.764841014636522</v>
      </c>
      <c r="K305" s="346">
        <f t="shared" si="145"/>
        <v>13.88438973095643</v>
      </c>
      <c r="L305" s="346">
        <f t="shared" si="145"/>
        <v>13.709127327728359</v>
      </c>
      <c r="M305" s="347">
        <f t="shared" si="146"/>
        <v>0</v>
      </c>
      <c r="O305" s="359" t="s">
        <v>244</v>
      </c>
      <c r="P305" s="345">
        <f t="shared" si="147"/>
        <v>13.870468141833136</v>
      </c>
      <c r="Q305" s="346">
        <f t="shared" si="147"/>
        <v>13.817948306824341</v>
      </c>
      <c r="R305" s="346">
        <f t="shared" si="147"/>
        <v>13.796716837212617</v>
      </c>
      <c r="S305" s="346">
        <f t="shared" si="147"/>
        <v>0</v>
      </c>
      <c r="T305" s="285"/>
      <c r="U305" s="360" t="s">
        <v>244</v>
      </c>
      <c r="V305" s="345">
        <f t="shared" si="148"/>
        <v>13.842174551678157</v>
      </c>
      <c r="W305" s="345">
        <f t="shared" si="149"/>
        <v>0</v>
      </c>
      <c r="X305" s="285"/>
      <c r="Y305" s="360" t="s">
        <v>244</v>
      </c>
      <c r="Z305" s="348">
        <f t="shared" si="150"/>
        <v>0</v>
      </c>
      <c r="AB305"/>
      <c r="AC305"/>
      <c r="AD305"/>
      <c r="AE305"/>
      <c r="AF305"/>
    </row>
    <row r="306" spans="1:32" ht="13.5" thickBot="1">
      <c r="A306" s="340" t="s">
        <v>245</v>
      </c>
      <c r="B306" s="345">
        <f t="shared" si="144"/>
        <v>0</v>
      </c>
      <c r="C306" s="346">
        <f t="shared" si="144"/>
        <v>11.440558823529413</v>
      </c>
      <c r="D306" s="346">
        <f t="shared" si="145"/>
        <v>0</v>
      </c>
      <c r="E306" s="346">
        <f t="shared" si="145"/>
        <v>13.63885294117647</v>
      </c>
      <c r="F306" s="346">
        <f t="shared" si="145"/>
        <v>0</v>
      </c>
      <c r="G306" s="346">
        <f t="shared" si="145"/>
        <v>0</v>
      </c>
      <c r="H306" s="346">
        <v>10.073823529411763</v>
      </c>
      <c r="I306" s="346">
        <f t="shared" si="145"/>
        <v>10.203708683473387</v>
      </c>
      <c r="J306" s="346">
        <f t="shared" ref="J306:K308" si="151">J152/1000/1.02</f>
        <v>0</v>
      </c>
      <c r="K306" s="346">
        <f t="shared" si="151"/>
        <v>0</v>
      </c>
      <c r="L306" s="346">
        <f t="shared" si="145"/>
        <v>11.636274509803922</v>
      </c>
      <c r="M306" s="347">
        <f t="shared" si="146"/>
        <v>0</v>
      </c>
      <c r="O306" s="359" t="s">
        <v>245</v>
      </c>
      <c r="P306" s="345">
        <f t="shared" si="147"/>
        <v>11.440558823529413</v>
      </c>
      <c r="Q306" s="346">
        <f t="shared" si="147"/>
        <v>13.63885294117647</v>
      </c>
      <c r="R306" s="346">
        <f t="shared" si="147"/>
        <v>10.162628727770178</v>
      </c>
      <c r="S306" s="346">
        <f t="shared" si="147"/>
        <v>0</v>
      </c>
      <c r="T306" s="285"/>
      <c r="U306" s="360" t="s">
        <v>245</v>
      </c>
      <c r="V306" s="345">
        <f t="shared" si="148"/>
        <v>12.010065071624505</v>
      </c>
      <c r="W306" s="345">
        <f t="shared" si="149"/>
        <v>0</v>
      </c>
      <c r="X306" s="285"/>
      <c r="Y306" s="360" t="s">
        <v>245</v>
      </c>
      <c r="Z306" s="348">
        <f t="shared" si="150"/>
        <v>0</v>
      </c>
      <c r="AB306"/>
      <c r="AC306"/>
      <c r="AD306"/>
      <c r="AE306"/>
      <c r="AF306"/>
    </row>
    <row r="307" spans="1:32" ht="13.5" thickBot="1">
      <c r="A307" s="340" t="s">
        <v>98</v>
      </c>
      <c r="B307" s="345">
        <f t="shared" si="144"/>
        <v>11.500111872875923</v>
      </c>
      <c r="C307" s="346">
        <f t="shared" si="144"/>
        <v>11.616046597092371</v>
      </c>
      <c r="D307" s="346">
        <f t="shared" si="145"/>
        <v>11.759944683598498</v>
      </c>
      <c r="E307" s="346">
        <f t="shared" si="145"/>
        <v>11.778304725109447</v>
      </c>
      <c r="F307" s="346">
        <f t="shared" si="145"/>
        <v>11.766320576879693</v>
      </c>
      <c r="G307" s="346">
        <v>11.7553924512841</v>
      </c>
      <c r="H307" s="346">
        <v>11.443444969882435</v>
      </c>
      <c r="I307" s="346">
        <f t="shared" si="145"/>
        <v>11.22299718109044</v>
      </c>
      <c r="J307" s="346">
        <f t="shared" si="151"/>
        <v>11.328373576964433</v>
      </c>
      <c r="K307" s="346">
        <f t="shared" si="151"/>
        <v>11.364356695027411</v>
      </c>
      <c r="L307" s="346">
        <f t="shared" si="145"/>
        <v>10.977300692511097</v>
      </c>
      <c r="M307" s="347">
        <f t="shared" si="146"/>
        <v>0</v>
      </c>
      <c r="O307" s="359" t="s">
        <v>98</v>
      </c>
      <c r="P307" s="345">
        <f t="shared" si="147"/>
        <v>11.621748419941399</v>
      </c>
      <c r="Q307" s="346">
        <f t="shared" si="147"/>
        <v>11.766660911583049</v>
      </c>
      <c r="R307" s="346">
        <f t="shared" si="147"/>
        <v>11.32876130194987</v>
      </c>
      <c r="S307" s="346">
        <f t="shared" si="147"/>
        <v>0</v>
      </c>
      <c r="T307" s="285"/>
      <c r="U307" s="360" t="s">
        <v>98</v>
      </c>
      <c r="V307" s="345">
        <f t="shared" si="148"/>
        <v>11.691886194190069</v>
      </c>
      <c r="W307" s="345">
        <f t="shared" si="149"/>
        <v>0</v>
      </c>
      <c r="X307" s="285"/>
      <c r="Y307" s="360" t="s">
        <v>98</v>
      </c>
      <c r="Z307" s="348">
        <f t="shared" si="150"/>
        <v>0</v>
      </c>
      <c r="AB307"/>
      <c r="AC307"/>
      <c r="AD307"/>
      <c r="AE307"/>
      <c r="AF307"/>
    </row>
    <row r="308" spans="1:32" ht="13.5" thickBot="1">
      <c r="A308" s="342" t="s">
        <v>246</v>
      </c>
      <c r="B308" s="345">
        <f t="shared" si="144"/>
        <v>13.201520864243111</v>
      </c>
      <c r="C308" s="346">
        <f t="shared" si="144"/>
        <v>13.256447251882694</v>
      </c>
      <c r="D308" s="346">
        <f t="shared" si="145"/>
        <v>13.257334758361887</v>
      </c>
      <c r="E308" s="346">
        <f t="shared" si="145"/>
        <v>13.29275555931981</v>
      </c>
      <c r="F308" s="346">
        <f t="shared" si="145"/>
        <v>13.31304072340701</v>
      </c>
      <c r="G308" s="346">
        <v>13.300815170088001</v>
      </c>
      <c r="H308" s="346">
        <v>13.117576915975153</v>
      </c>
      <c r="I308" s="346">
        <f t="shared" si="145"/>
        <v>13.188962051342621</v>
      </c>
      <c r="J308" s="346">
        <f t="shared" si="151"/>
        <v>13.17063461887297</v>
      </c>
      <c r="K308" s="346">
        <f t="shared" si="151"/>
        <v>13.309576354698692</v>
      </c>
      <c r="L308" s="346">
        <f t="shared" si="145"/>
        <v>13.22928378273399</v>
      </c>
      <c r="M308" s="347">
        <f t="shared" si="146"/>
        <v>0</v>
      </c>
      <c r="O308" s="366" t="s">
        <v>246</v>
      </c>
      <c r="P308" s="345">
        <f t="shared" si="147"/>
        <v>13.237739001698655</v>
      </c>
      <c r="Q308" s="346">
        <f t="shared" si="147"/>
        <v>13.302139435141676</v>
      </c>
      <c r="R308" s="346">
        <f t="shared" si="147"/>
        <v>13.157762681830592</v>
      </c>
      <c r="S308" s="346">
        <f t="shared" si="147"/>
        <v>0</v>
      </c>
      <c r="T308" s="285"/>
      <c r="U308" s="367" t="s">
        <v>246</v>
      </c>
      <c r="V308" s="345">
        <f t="shared" si="148"/>
        <v>13.271829591742092</v>
      </c>
      <c r="W308" s="345">
        <f t="shared" si="149"/>
        <v>0</v>
      </c>
      <c r="X308" s="285"/>
      <c r="Y308" s="367" t="s">
        <v>246</v>
      </c>
      <c r="Z308" s="348">
        <f t="shared" si="150"/>
        <v>0</v>
      </c>
      <c r="AB308"/>
      <c r="AC308"/>
      <c r="AD308"/>
      <c r="AE308"/>
      <c r="AF308"/>
    </row>
    <row r="309" spans="1:32">
      <c r="AB309"/>
      <c r="AC309"/>
      <c r="AD309"/>
      <c r="AE309"/>
      <c r="AF309"/>
    </row>
    <row r="310" spans="1:32">
      <c r="AB310"/>
      <c r="AC310"/>
      <c r="AD310"/>
      <c r="AE310"/>
      <c r="AF310"/>
    </row>
    <row r="311" spans="1:32" ht="22.5">
      <c r="A311" s="370" t="s">
        <v>251</v>
      </c>
      <c r="B311" s="253"/>
      <c r="C311" s="253"/>
      <c r="D311" s="253"/>
      <c r="E311" s="253"/>
      <c r="F311" s="323"/>
      <c r="G311" s="253"/>
      <c r="H311" s="253"/>
      <c r="I311" s="253"/>
      <c r="J311" s="253"/>
      <c r="K311" s="253"/>
      <c r="L311" s="253"/>
      <c r="M311" s="323"/>
      <c r="N311" s="253"/>
      <c r="O311" s="253"/>
      <c r="P311" s="225"/>
      <c r="Q311" s="225"/>
      <c r="R311" s="225"/>
      <c r="S311" s="371" t="s">
        <v>122</v>
      </c>
      <c r="T311" s="225"/>
      <c r="U311" s="225"/>
      <c r="V311" s="225"/>
      <c r="W311" s="371" t="s">
        <v>122</v>
      </c>
      <c r="X311" s="225"/>
      <c r="Y311" s="225"/>
      <c r="Z311" s="371" t="s">
        <v>122</v>
      </c>
      <c r="AB311"/>
      <c r="AC311"/>
      <c r="AD311"/>
      <c r="AE311"/>
      <c r="AF311"/>
    </row>
    <row r="312" spans="1:32" ht="16.5" thickBot="1">
      <c r="A312" s="372">
        <v>2004</v>
      </c>
      <c r="B312" s="373"/>
      <c r="C312" s="373"/>
      <c r="D312" s="373"/>
      <c r="E312" s="373"/>
      <c r="F312" s="374"/>
      <c r="G312" s="373"/>
      <c r="H312" s="373"/>
      <c r="I312" s="373"/>
      <c r="J312" s="373"/>
      <c r="K312" s="373"/>
      <c r="L312" s="375" t="s">
        <v>122</v>
      </c>
      <c r="M312" s="374"/>
      <c r="N312" s="376"/>
      <c r="O312" s="377">
        <v>2004</v>
      </c>
      <c r="P312" s="378" t="s">
        <v>220</v>
      </c>
      <c r="Q312" s="378"/>
      <c r="R312" s="378"/>
      <c r="S312" s="378"/>
      <c r="T312" s="376"/>
      <c r="U312" s="377">
        <v>2004</v>
      </c>
      <c r="V312" s="378" t="s">
        <v>221</v>
      </c>
      <c r="W312" s="378"/>
      <c r="X312" s="376"/>
      <c r="Y312" s="377">
        <v>2004</v>
      </c>
      <c r="Z312" s="376"/>
      <c r="AB312"/>
      <c r="AC312"/>
      <c r="AD312"/>
      <c r="AE312"/>
      <c r="AF312"/>
    </row>
    <row r="313" spans="1:32" ht="14.25" thickBot="1">
      <c r="A313" s="379"/>
      <c r="B313" s="380" t="s">
        <v>223</v>
      </c>
      <c r="C313" s="380" t="s">
        <v>224</v>
      </c>
      <c r="D313" s="380" t="s">
        <v>225</v>
      </c>
      <c r="E313" s="380" t="s">
        <v>252</v>
      </c>
      <c r="F313" s="380" t="s">
        <v>227</v>
      </c>
      <c r="G313" s="380" t="s">
        <v>228</v>
      </c>
      <c r="H313" s="380" t="s">
        <v>229</v>
      </c>
      <c r="I313" s="380" t="s">
        <v>230</v>
      </c>
      <c r="J313" s="380" t="s">
        <v>231</v>
      </c>
      <c r="K313" s="380" t="s">
        <v>232</v>
      </c>
      <c r="L313" s="380" t="s">
        <v>233</v>
      </c>
      <c r="M313" s="381" t="s">
        <v>234</v>
      </c>
      <c r="N313" s="376"/>
      <c r="O313" s="382"/>
      <c r="P313" s="383" t="s">
        <v>235</v>
      </c>
      <c r="Q313" s="383" t="s">
        <v>236</v>
      </c>
      <c r="R313" s="383" t="s">
        <v>237</v>
      </c>
      <c r="S313" s="384" t="s">
        <v>238</v>
      </c>
      <c r="T313" s="376"/>
      <c r="U313" s="382"/>
      <c r="V313" s="383" t="s">
        <v>239</v>
      </c>
      <c r="W313" s="384" t="s">
        <v>240</v>
      </c>
      <c r="X313" s="376"/>
      <c r="Y313" s="382"/>
      <c r="Z313" s="385" t="s">
        <v>241</v>
      </c>
    </row>
    <row r="314" spans="1:32" ht="14.25" thickBot="1">
      <c r="A314" s="386" t="s">
        <v>242</v>
      </c>
      <c r="B314" s="387">
        <v>2.7372829215686272</v>
      </c>
      <c r="C314" s="388">
        <v>2.8453495588235294</v>
      </c>
      <c r="D314" s="387">
        <v>2.9842777843137256</v>
      </c>
      <c r="E314" s="387">
        <v>3.0659470882352946</v>
      </c>
      <c r="F314" s="387">
        <v>3.529110980392157</v>
      </c>
      <c r="G314" s="387">
        <v>4.1879461274509797</v>
      </c>
      <c r="H314" s="387">
        <v>3.8225770000000003</v>
      </c>
      <c r="I314" s="387">
        <v>3.8148232941176476</v>
      </c>
      <c r="J314" s="387">
        <v>3.9125874117647061</v>
      </c>
      <c r="K314" s="387">
        <v>3.8865067647058824</v>
      </c>
      <c r="L314" s="387">
        <v>3.7892738627450981</v>
      </c>
      <c r="M314" s="389">
        <v>3.7504900098039213</v>
      </c>
      <c r="N314" s="376"/>
      <c r="O314" s="390" t="s">
        <v>242</v>
      </c>
      <c r="P314" s="391">
        <v>2.934793</v>
      </c>
      <c r="Q314" s="391">
        <v>3.7762601000000005</v>
      </c>
      <c r="R314" s="391">
        <v>3.9323517000000003</v>
      </c>
      <c r="S314" s="391">
        <v>3.8823357000000001</v>
      </c>
      <c r="T314" s="376"/>
      <c r="U314" s="390" t="s">
        <v>242</v>
      </c>
      <c r="V314" s="391">
        <v>3.3315866000000001</v>
      </c>
      <c r="W314" s="392">
        <v>3.9074479000000002</v>
      </c>
      <c r="X314" s="376"/>
      <c r="Y314" s="390" t="s">
        <v>242</v>
      </c>
      <c r="Z314" s="389">
        <v>3.6171804117647062</v>
      </c>
    </row>
    <row r="315" spans="1:32" ht="13.5">
      <c r="A315" s="393" t="s">
        <v>243</v>
      </c>
      <c r="B315" s="394">
        <v>3.3351352941176473</v>
      </c>
      <c r="C315" s="394">
        <v>3.2549019607843137</v>
      </c>
      <c r="D315" s="394">
        <v>3.3431372549019609</v>
      </c>
      <c r="E315" s="394">
        <v>3.4705882352941178</v>
      </c>
      <c r="F315" s="394">
        <v>4.0490196078431371</v>
      </c>
      <c r="G315" s="394">
        <v>4.6568627450980395</v>
      </c>
      <c r="H315" s="394">
        <v>4.3627450980392162</v>
      </c>
      <c r="I315" s="394">
        <v>4.2647058823529411</v>
      </c>
      <c r="J315" s="394">
        <v>4.333333333333333</v>
      </c>
      <c r="K315" s="394">
        <v>4.3137254901960791</v>
      </c>
      <c r="L315" s="394">
        <v>4.2745098039215685</v>
      </c>
      <c r="M315" s="395">
        <v>4.284313725490196</v>
      </c>
      <c r="N315" s="376"/>
      <c r="O315" s="396" t="s">
        <v>243</v>
      </c>
      <c r="P315" s="397">
        <v>3.4831945500000003</v>
      </c>
      <c r="Q315" s="397">
        <v>4.4667496500000006</v>
      </c>
      <c r="R315" s="397">
        <v>4.5911492000000012</v>
      </c>
      <c r="S315" s="397">
        <v>4.588263350000001</v>
      </c>
      <c r="T315" s="376"/>
      <c r="U315" s="396" t="s">
        <v>243</v>
      </c>
      <c r="V315" s="397">
        <v>3.9250651000000003</v>
      </c>
      <c r="W315" s="398">
        <v>4.5897571500000014</v>
      </c>
      <c r="X315" s="376"/>
      <c r="Y315" s="396" t="s">
        <v>243</v>
      </c>
      <c r="Z315" s="399">
        <v>4.0686274509803928</v>
      </c>
    </row>
    <row r="316" spans="1:32" ht="13.5">
      <c r="A316" s="393" t="s">
        <v>244</v>
      </c>
      <c r="B316" s="394">
        <v>3.1830321568627453</v>
      </c>
      <c r="C316" s="394">
        <v>3.2361486274509801</v>
      </c>
      <c r="D316" s="394">
        <v>3.2850592156862746</v>
      </c>
      <c r="E316" s="394">
        <v>3.28302</v>
      </c>
      <c r="F316" s="394">
        <v>4.0091286274509814</v>
      </c>
      <c r="G316" s="394">
        <v>4.6918937254901962</v>
      </c>
      <c r="H316" s="394">
        <v>4.2143501960784313</v>
      </c>
      <c r="I316" s="394">
        <v>4.213988235294118</v>
      </c>
      <c r="J316" s="394">
        <v>4.2010494117647061</v>
      </c>
      <c r="K316" s="394">
        <v>4.3275572549019605</v>
      </c>
      <c r="L316" s="394">
        <v>4.2162058823529414</v>
      </c>
      <c r="M316" s="395">
        <v>4.2401564705882357</v>
      </c>
      <c r="N316" s="376"/>
      <c r="O316" s="396" t="s">
        <v>244</v>
      </c>
      <c r="P316" s="394">
        <v>3.3170259199999999</v>
      </c>
      <c r="Q316" s="394">
        <v>4.2054797200000005</v>
      </c>
      <c r="R316" s="394">
        <v>4.3033224000000008</v>
      </c>
      <c r="S316" s="394">
        <v>4.3494094800000003</v>
      </c>
      <c r="T316" s="376"/>
      <c r="U316" s="396" t="s">
        <v>244</v>
      </c>
      <c r="V316" s="394">
        <v>3.7435715200000006</v>
      </c>
      <c r="W316" s="395">
        <v>4.3200341600000005</v>
      </c>
      <c r="X316" s="376"/>
      <c r="Y316" s="396" t="s">
        <v>244</v>
      </c>
      <c r="Z316" s="399">
        <v>4.1083262745098041</v>
      </c>
    </row>
    <row r="317" spans="1:32" ht="13.5">
      <c r="A317" s="393" t="s">
        <v>245</v>
      </c>
      <c r="B317" s="400">
        <v>0</v>
      </c>
      <c r="C317" s="394">
        <v>0</v>
      </c>
      <c r="D317" s="394">
        <v>3.208764705882353</v>
      </c>
      <c r="E317" s="394">
        <v>0</v>
      </c>
      <c r="F317" s="394">
        <v>0</v>
      </c>
      <c r="G317" s="394">
        <v>4.2577252941176473</v>
      </c>
      <c r="H317" s="394">
        <v>0</v>
      </c>
      <c r="I317" s="394">
        <v>4.59</v>
      </c>
      <c r="J317" s="394">
        <v>3.4761176470588238</v>
      </c>
      <c r="K317" s="394">
        <v>3.890689411764706</v>
      </c>
      <c r="L317" s="394">
        <v>3.7084076470588241</v>
      </c>
      <c r="M317" s="395">
        <v>3.6158823529411768</v>
      </c>
      <c r="N317" s="376"/>
      <c r="O317" s="396" t="s">
        <v>245</v>
      </c>
      <c r="P317" s="394">
        <v>3.2729400000000002</v>
      </c>
      <c r="Q317" s="394">
        <v>4.3428771000000008</v>
      </c>
      <c r="R317" s="394">
        <v>4.1948744400000004</v>
      </c>
      <c r="S317" s="394">
        <v>3.8295622800000007</v>
      </c>
      <c r="T317" s="376"/>
      <c r="U317" s="396" t="s">
        <v>245</v>
      </c>
      <c r="V317" s="394">
        <v>3.9977361000000005</v>
      </c>
      <c r="W317" s="395">
        <v>3.8807596800000002</v>
      </c>
      <c r="X317" s="376"/>
      <c r="Y317" s="396" t="s">
        <v>245</v>
      </c>
      <c r="Z317" s="399">
        <v>3.8117011764705886</v>
      </c>
    </row>
    <row r="318" spans="1:32" ht="13.5">
      <c r="A318" s="393" t="s">
        <v>98</v>
      </c>
      <c r="B318" s="394">
        <v>1.8424088235294114</v>
      </c>
      <c r="C318" s="394">
        <v>2.0789532156862744</v>
      </c>
      <c r="D318" s="394">
        <v>2.2652232549019602</v>
      </c>
      <c r="E318" s="394">
        <v>2.4212715098039217</v>
      </c>
      <c r="F318" s="394">
        <v>2.7709706862745094</v>
      </c>
      <c r="G318" s="394">
        <v>3.5775347647058822</v>
      </c>
      <c r="H318" s="394">
        <v>3.0929177450980387</v>
      </c>
      <c r="I318" s="394">
        <v>3.1547062745098042</v>
      </c>
      <c r="J318" s="394">
        <v>3.3084769999999999</v>
      </c>
      <c r="K318" s="394">
        <v>3.2792252745098036</v>
      </c>
      <c r="L318" s="394">
        <v>3.1394524509803921</v>
      </c>
      <c r="M318" s="395">
        <v>3.020856901960784</v>
      </c>
      <c r="N318" s="376"/>
      <c r="O318" s="396" t="s">
        <v>98</v>
      </c>
      <c r="P318" s="394">
        <v>2.1403711919999999</v>
      </c>
      <c r="Q318" s="394">
        <v>3.1195030459999997</v>
      </c>
      <c r="R318" s="394">
        <v>3.2697919820000001</v>
      </c>
      <c r="S318" s="394">
        <v>3.2048394299999998</v>
      </c>
      <c r="T318" s="376"/>
      <c r="U318" s="396" t="s">
        <v>98</v>
      </c>
      <c r="V318" s="394">
        <v>2.6748143879999997</v>
      </c>
      <c r="W318" s="395">
        <v>3.2365585539999997</v>
      </c>
      <c r="X318" s="376"/>
      <c r="Y318" s="396" t="s">
        <v>98</v>
      </c>
      <c r="Z318" s="399">
        <v>2.9897728431372546</v>
      </c>
    </row>
    <row r="319" spans="1:32" ht="14.25" thickBot="1">
      <c r="A319" s="401" t="s">
        <v>246</v>
      </c>
      <c r="B319" s="402">
        <v>2.9455217647058825</v>
      </c>
      <c r="C319" s="402">
        <v>2.9936842156862746</v>
      </c>
      <c r="D319" s="402">
        <v>3.0952935294117649</v>
      </c>
      <c r="E319" s="402">
        <v>3.184250392156863</v>
      </c>
      <c r="F319" s="402">
        <v>3.5473315686274507</v>
      </c>
      <c r="G319" s="402">
        <v>4.1163800980392153</v>
      </c>
      <c r="H319" s="402">
        <v>3.7883308823529411</v>
      </c>
      <c r="I319" s="402">
        <v>3.729474901960784</v>
      </c>
      <c r="J319" s="402">
        <v>3.8136877450980395</v>
      </c>
      <c r="K319" s="402">
        <v>3.8514580392156863</v>
      </c>
      <c r="L319" s="402">
        <v>3.8048648039215687</v>
      </c>
      <c r="M319" s="403">
        <v>3.764278235294118</v>
      </c>
      <c r="N319" s="376"/>
      <c r="O319" s="390" t="s">
        <v>246</v>
      </c>
      <c r="P319" s="402">
        <v>3.07871329</v>
      </c>
      <c r="Q319" s="402">
        <v>3.7170278000000003</v>
      </c>
      <c r="R319" s="402">
        <v>3.8532139500000002</v>
      </c>
      <c r="S319" s="402">
        <v>3.8812186200000003</v>
      </c>
      <c r="T319" s="376"/>
      <c r="U319" s="390" t="s">
        <v>246</v>
      </c>
      <c r="V319" s="402">
        <v>3.3349349000000004</v>
      </c>
      <c r="W319" s="403">
        <v>3.8676092799999999</v>
      </c>
      <c r="X319" s="376"/>
      <c r="Y319" s="390" t="s">
        <v>246</v>
      </c>
      <c r="Z319" s="404">
        <v>3.5462040196078433</v>
      </c>
    </row>
    <row r="320" spans="1:32">
      <c r="A320" s="373"/>
      <c r="B320" s="373"/>
      <c r="C320" s="373"/>
      <c r="D320" s="373"/>
      <c r="E320" s="373"/>
      <c r="F320" s="373"/>
      <c r="G320" s="373"/>
      <c r="H320" s="373"/>
      <c r="I320" s="373"/>
      <c r="J320" s="373"/>
      <c r="K320" s="373"/>
      <c r="L320" s="373"/>
      <c r="M320" s="373"/>
      <c r="N320" s="376"/>
      <c r="O320" s="376"/>
      <c r="P320" s="405"/>
      <c r="Q320" s="405"/>
      <c r="R320" s="405"/>
      <c r="S320" s="405"/>
      <c r="T320" s="405"/>
      <c r="U320" s="405"/>
      <c r="V320" s="405"/>
      <c r="W320" s="405"/>
      <c r="X320" s="405"/>
      <c r="Y320" s="405"/>
      <c r="Z320" s="405"/>
    </row>
    <row r="321" spans="1:28" ht="16.5" thickBot="1">
      <c r="A321" s="372">
        <v>2005</v>
      </c>
      <c r="B321" s="406"/>
      <c r="C321" s="406"/>
      <c r="D321" s="406"/>
      <c r="E321" s="406"/>
      <c r="F321" s="406"/>
      <c r="G321" s="406"/>
      <c r="H321" s="406"/>
      <c r="I321" s="406"/>
      <c r="J321" s="406"/>
      <c r="K321" s="406"/>
      <c r="L321" s="406"/>
      <c r="M321" s="375" t="s">
        <v>122</v>
      </c>
      <c r="N321" s="376"/>
      <c r="O321" s="377">
        <v>2005</v>
      </c>
      <c r="P321" s="378" t="s">
        <v>220</v>
      </c>
      <c r="Q321" s="378"/>
      <c r="R321" s="378"/>
      <c r="S321" s="378"/>
      <c r="T321" s="376"/>
      <c r="U321" s="377">
        <v>2005</v>
      </c>
      <c r="V321" s="378" t="s">
        <v>221</v>
      </c>
      <c r="W321" s="378"/>
      <c r="X321" s="376"/>
      <c r="Y321" s="377">
        <v>2005</v>
      </c>
      <c r="Z321" s="376"/>
    </row>
    <row r="322" spans="1:28" ht="14.25" thickBot="1">
      <c r="A322" s="379"/>
      <c r="B322" s="380" t="s">
        <v>223</v>
      </c>
      <c r="C322" s="380" t="s">
        <v>224</v>
      </c>
      <c r="D322" s="380" t="s">
        <v>225</v>
      </c>
      <c r="E322" s="380" t="s">
        <v>252</v>
      </c>
      <c r="F322" s="380" t="s">
        <v>227</v>
      </c>
      <c r="G322" s="380" t="s">
        <v>228</v>
      </c>
      <c r="H322" s="380" t="s">
        <v>229</v>
      </c>
      <c r="I322" s="380" t="s">
        <v>230</v>
      </c>
      <c r="J322" s="380" t="s">
        <v>231</v>
      </c>
      <c r="K322" s="380" t="s">
        <v>232</v>
      </c>
      <c r="L322" s="380" t="s">
        <v>233</v>
      </c>
      <c r="M322" s="381" t="s">
        <v>234</v>
      </c>
      <c r="N322" s="376"/>
      <c r="O322" s="382"/>
      <c r="P322" s="383" t="s">
        <v>235</v>
      </c>
      <c r="Q322" s="383" t="s">
        <v>236</v>
      </c>
      <c r="R322" s="383" t="s">
        <v>237</v>
      </c>
      <c r="S322" s="384" t="s">
        <v>238</v>
      </c>
      <c r="T322" s="376"/>
      <c r="U322" s="382"/>
      <c r="V322" s="383" t="s">
        <v>239</v>
      </c>
      <c r="W322" s="384" t="s">
        <v>240</v>
      </c>
      <c r="X322" s="376"/>
      <c r="Y322" s="382"/>
      <c r="Z322" s="385" t="s">
        <v>241</v>
      </c>
    </row>
    <row r="323" spans="1:28" ht="14.25" thickBot="1">
      <c r="A323" s="386" t="s">
        <v>242</v>
      </c>
      <c r="B323" s="387">
        <v>3.8682870882352938</v>
      </c>
      <c r="C323" s="387">
        <v>4.1587088333333337</v>
      </c>
      <c r="D323" s="387">
        <v>4.2523509215686275</v>
      </c>
      <c r="E323" s="387">
        <v>4.2340086568627449</v>
      </c>
      <c r="F323" s="387">
        <v>4.2036936078431362</v>
      </c>
      <c r="G323" s="387">
        <v>4.2751012549019611</v>
      </c>
      <c r="H323" s="387">
        <v>4.2657590098039222</v>
      </c>
      <c r="I323" s="387">
        <v>4.254414490196079</v>
      </c>
      <c r="J323" s="387">
        <v>4.158284882352941</v>
      </c>
      <c r="K323" s="387">
        <v>3.9874837156862748</v>
      </c>
      <c r="L323" s="387">
        <v>3.9828049313725495</v>
      </c>
      <c r="M323" s="389">
        <v>3.911739509803922</v>
      </c>
      <c r="N323" s="376"/>
      <c r="O323" s="390" t="s">
        <v>242</v>
      </c>
      <c r="P323" s="391">
        <v>4.1971238999999994</v>
      </c>
      <c r="Q323" s="391">
        <v>4.3258109000000005</v>
      </c>
      <c r="R323" s="391">
        <v>4.3190900000000001</v>
      </c>
      <c r="S323" s="391">
        <v>4.0367601000000004</v>
      </c>
      <c r="T323" s="376"/>
      <c r="U323" s="390" t="s">
        <v>242</v>
      </c>
      <c r="V323" s="391">
        <v>4.2741797999999998</v>
      </c>
      <c r="W323" s="392">
        <v>4.1972801999999998</v>
      </c>
      <c r="X323" s="376"/>
      <c r="Y323" s="390" t="s">
        <v>242</v>
      </c>
      <c r="Z323" s="407">
        <v>4.1524159705882351</v>
      </c>
    </row>
    <row r="324" spans="1:28">
      <c r="A324" s="393" t="s">
        <v>243</v>
      </c>
      <c r="B324" s="394">
        <v>4.5920200980392165</v>
      </c>
      <c r="C324" s="394">
        <v>4.8141877450980388</v>
      </c>
      <c r="D324" s="394">
        <v>4.8534803921568628</v>
      </c>
      <c r="E324" s="394">
        <v>4.8846093137254902</v>
      </c>
      <c r="F324" s="394">
        <v>4.8134112745098045</v>
      </c>
      <c r="G324" s="394">
        <v>4.8874995098039227</v>
      </c>
      <c r="H324" s="394">
        <v>4.8358102941176471</v>
      </c>
      <c r="I324" s="394">
        <v>4.8723367647058824</v>
      </c>
      <c r="J324" s="394">
        <v>4.8178112745098041</v>
      </c>
      <c r="K324" s="394">
        <v>4.7293151960784314</v>
      </c>
      <c r="L324" s="394">
        <v>4.7587617647058833</v>
      </c>
      <c r="M324" s="395">
        <v>4.7283122549019616</v>
      </c>
      <c r="N324" s="376"/>
      <c r="O324" s="396" t="s">
        <v>243</v>
      </c>
      <c r="P324" s="397">
        <v>4.8763374000000006</v>
      </c>
      <c r="Q324" s="397">
        <v>4.9619102500000007</v>
      </c>
      <c r="R324" s="397">
        <v>4.94073195</v>
      </c>
      <c r="S324" s="397">
        <v>4.8331030000000004</v>
      </c>
      <c r="T324" s="376"/>
      <c r="U324" s="396" t="s">
        <v>243</v>
      </c>
      <c r="V324" s="397">
        <v>4.92827445</v>
      </c>
      <c r="W324" s="398">
        <v>4.8969937500000009</v>
      </c>
      <c r="X324" s="376"/>
      <c r="Y324" s="396" t="s">
        <v>243</v>
      </c>
      <c r="Z324" s="395">
        <v>4.8158107843137259</v>
      </c>
    </row>
    <row r="325" spans="1:28">
      <c r="A325" s="393" t="s">
        <v>244</v>
      </c>
      <c r="B325" s="394">
        <v>4.3249878431372544</v>
      </c>
      <c r="C325" s="394">
        <v>4.4419776470588239</v>
      </c>
      <c r="D325" s="394">
        <v>4.5298627450980398</v>
      </c>
      <c r="E325" s="394">
        <v>4.5901215686274526</v>
      </c>
      <c r="F325" s="394">
        <v>4.5272882352941188</v>
      </c>
      <c r="G325" s="394">
        <v>4.5299443137254904</v>
      </c>
      <c r="H325" s="394">
        <v>4.4893690196078424</v>
      </c>
      <c r="I325" s="394">
        <v>4.5198298039215681</v>
      </c>
      <c r="J325" s="394">
        <v>4.49581294117647</v>
      </c>
      <c r="K325" s="394">
        <v>4.4516843137254902</v>
      </c>
      <c r="L325" s="394">
        <v>4.4613043137254902</v>
      </c>
      <c r="M325" s="395">
        <v>4.4130207843137246</v>
      </c>
      <c r="N325" s="376"/>
      <c r="O325" s="396" t="s">
        <v>244</v>
      </c>
      <c r="P325" s="394">
        <v>4.5237727599999999</v>
      </c>
      <c r="Q325" s="394">
        <v>4.63851076</v>
      </c>
      <c r="R325" s="394">
        <v>4.5916161200000003</v>
      </c>
      <c r="S325" s="394">
        <v>4.53035648</v>
      </c>
      <c r="T325" s="376"/>
      <c r="U325" s="396" t="s">
        <v>244</v>
      </c>
      <c r="V325" s="394">
        <v>4.5932114799999999</v>
      </c>
      <c r="W325" s="395">
        <v>4.5736677999999999</v>
      </c>
      <c r="X325" s="376"/>
      <c r="Y325" s="396" t="s">
        <v>244</v>
      </c>
      <c r="Z325" s="395">
        <v>4.4922086274509798</v>
      </c>
    </row>
    <row r="326" spans="1:28">
      <c r="A326" s="393" t="s">
        <v>245</v>
      </c>
      <c r="B326" s="400">
        <v>0</v>
      </c>
      <c r="C326" s="394">
        <v>3.3914117647058828</v>
      </c>
      <c r="D326" s="394">
        <v>4.4550000000000001</v>
      </c>
      <c r="E326" s="394">
        <v>4.5613323529411769</v>
      </c>
      <c r="F326" s="394">
        <v>4.915588235294118</v>
      </c>
      <c r="G326" s="394">
        <v>0</v>
      </c>
      <c r="H326" s="394">
        <v>4.1350288235294119</v>
      </c>
      <c r="I326" s="394">
        <v>0</v>
      </c>
      <c r="J326" s="394">
        <v>3.9902876470588238</v>
      </c>
      <c r="K326" s="394">
        <v>4.4564770588235305</v>
      </c>
      <c r="L326" s="394">
        <v>0</v>
      </c>
      <c r="M326" s="395">
        <v>3.9855176470588236</v>
      </c>
      <c r="N326" s="376"/>
      <c r="O326" s="396" t="s">
        <v>245</v>
      </c>
      <c r="P326" s="394">
        <v>3.4017067800000005</v>
      </c>
      <c r="Q326" s="394">
        <v>4.6921582800000001</v>
      </c>
      <c r="R326" s="394">
        <v>4.1194170000000003</v>
      </c>
      <c r="S326" s="394">
        <v>4.2650641800000004</v>
      </c>
      <c r="T326" s="376"/>
      <c r="U326" s="396" t="s">
        <v>245</v>
      </c>
      <c r="V326" s="394">
        <v>3.5448181200000004</v>
      </c>
      <c r="W326" s="395">
        <v>4.12146846</v>
      </c>
      <c r="X326" s="376"/>
      <c r="Y326" s="396" t="s">
        <v>245</v>
      </c>
      <c r="Z326" s="395">
        <v>3.9112941176470595</v>
      </c>
    </row>
    <row r="327" spans="1:28">
      <c r="A327" s="393" t="s">
        <v>98</v>
      </c>
      <c r="B327" s="394">
        <v>3.1742246078431369</v>
      </c>
      <c r="C327" s="394">
        <v>3.4584752745098042</v>
      </c>
      <c r="D327" s="394">
        <v>3.5744324509803915</v>
      </c>
      <c r="E327" s="394">
        <v>3.5482268039215685</v>
      </c>
      <c r="F327" s="394">
        <v>3.5372515490196075</v>
      </c>
      <c r="G327" s="394">
        <v>3.5887958823529411</v>
      </c>
      <c r="H327" s="394">
        <v>3.5476129019607843</v>
      </c>
      <c r="I327" s="394">
        <v>3.5448198823529413</v>
      </c>
      <c r="J327" s="394">
        <v>3.4070762156862746</v>
      </c>
      <c r="K327" s="394">
        <v>3.1676263333333328</v>
      </c>
      <c r="L327" s="394">
        <v>3.1353144705882352</v>
      </c>
      <c r="M327" s="395">
        <v>3.0016572352941173</v>
      </c>
      <c r="N327" s="376"/>
      <c r="O327" s="396" t="s">
        <v>98</v>
      </c>
      <c r="P327" s="394">
        <v>3.4827405039999997</v>
      </c>
      <c r="Q327" s="394">
        <v>3.6316771779999999</v>
      </c>
      <c r="R327" s="394">
        <v>3.5800426619999999</v>
      </c>
      <c r="S327" s="394">
        <v>3.1567770080000002</v>
      </c>
      <c r="T327" s="376"/>
      <c r="U327" s="396" t="s">
        <v>98</v>
      </c>
      <c r="V327" s="394">
        <v>3.5718870259999997</v>
      </c>
      <c r="W327" s="395">
        <v>3.3903163359999997</v>
      </c>
      <c r="X327" s="376"/>
      <c r="Y327" s="396" t="s">
        <v>98</v>
      </c>
      <c r="Z327" s="395">
        <v>3.4148929215686272</v>
      </c>
    </row>
    <row r="328" spans="1:28" ht="13.5" thickBot="1">
      <c r="A328" s="401" t="s">
        <v>246</v>
      </c>
      <c r="B328" s="402">
        <v>3.8641676470588231</v>
      </c>
      <c r="C328" s="402">
        <v>4.023921078431373</v>
      </c>
      <c r="D328" s="402">
        <v>4.0810571568627445</v>
      </c>
      <c r="E328" s="402">
        <v>4.0947800000000001</v>
      </c>
      <c r="F328" s="402">
        <v>4.1413420588235299</v>
      </c>
      <c r="G328" s="402">
        <v>4.0969259803921565</v>
      </c>
      <c r="H328" s="402">
        <v>4.057799509803921</v>
      </c>
      <c r="I328" s="402">
        <v>4.0940005882352946</v>
      </c>
      <c r="J328" s="402">
        <v>4.0332324509803916</v>
      </c>
      <c r="K328" s="402">
        <v>3.963163333333334</v>
      </c>
      <c r="L328" s="402">
        <v>3.9577126470588233</v>
      </c>
      <c r="M328" s="403">
        <v>3.9065468627450985</v>
      </c>
      <c r="N328" s="376"/>
      <c r="O328" s="390" t="s">
        <v>246</v>
      </c>
      <c r="P328" s="402">
        <v>4.0754524900000009</v>
      </c>
      <c r="Q328" s="402">
        <v>4.1928109200000003</v>
      </c>
      <c r="R328" s="402">
        <v>4.1447192500000005</v>
      </c>
      <c r="S328" s="402">
        <v>4.0200282700000001</v>
      </c>
      <c r="T328" s="376"/>
      <c r="U328" s="390" t="s">
        <v>246</v>
      </c>
      <c r="V328" s="402">
        <v>4.1429718400000004</v>
      </c>
      <c r="W328" s="403">
        <v>4.0836431100000006</v>
      </c>
      <c r="X328" s="376"/>
      <c r="Y328" s="390" t="s">
        <v>246</v>
      </c>
      <c r="Z328" s="403">
        <v>4.0328531372549019</v>
      </c>
    </row>
    <row r="329" spans="1:28">
      <c r="A329" s="376"/>
      <c r="B329" s="376"/>
      <c r="C329" s="376"/>
      <c r="D329" s="376"/>
      <c r="E329" s="376"/>
      <c r="F329" s="376"/>
      <c r="G329" s="376"/>
      <c r="H329" s="376"/>
      <c r="I329" s="376"/>
      <c r="J329" s="376"/>
      <c r="K329" s="376"/>
      <c r="L329" s="376"/>
      <c r="M329" s="376"/>
      <c r="N329" s="376"/>
      <c r="O329" s="376"/>
      <c r="P329" s="408"/>
      <c r="Q329" s="409"/>
      <c r="R329" s="409"/>
      <c r="S329" s="409"/>
      <c r="T329" s="409"/>
      <c r="U329" s="409"/>
      <c r="V329" s="409"/>
      <c r="W329" s="409"/>
      <c r="X329" s="409"/>
      <c r="Y329" s="409"/>
      <c r="Z329" s="405"/>
    </row>
    <row r="330" spans="1:28" ht="16.5" thickBot="1">
      <c r="A330" s="377">
        <v>2006</v>
      </c>
      <c r="B330" s="376"/>
      <c r="C330" s="376"/>
      <c r="D330" s="376"/>
      <c r="E330" s="376"/>
      <c r="F330" s="376"/>
      <c r="G330" s="376"/>
      <c r="H330" s="376"/>
      <c r="I330" s="376"/>
      <c r="J330" s="376"/>
      <c r="K330" s="376"/>
      <c r="L330" s="376"/>
      <c r="M330" s="375" t="s">
        <v>122</v>
      </c>
      <c r="N330" s="376"/>
      <c r="O330" s="377">
        <v>2006</v>
      </c>
      <c r="P330" s="378" t="s">
        <v>220</v>
      </c>
      <c r="Q330" s="378"/>
      <c r="R330" s="378"/>
      <c r="S330" s="378"/>
      <c r="T330" s="376"/>
      <c r="U330" s="377">
        <v>2006</v>
      </c>
      <c r="V330" s="378" t="s">
        <v>221</v>
      </c>
      <c r="W330" s="378"/>
      <c r="X330" s="376"/>
      <c r="Y330" s="377">
        <v>2006</v>
      </c>
      <c r="Z330" s="376"/>
    </row>
    <row r="331" spans="1:28" ht="14.25" thickBot="1">
      <c r="A331" s="382"/>
      <c r="B331" s="410" t="s">
        <v>223</v>
      </c>
      <c r="C331" s="410" t="s">
        <v>224</v>
      </c>
      <c r="D331" s="410" t="s">
        <v>225</v>
      </c>
      <c r="E331" s="410" t="s">
        <v>226</v>
      </c>
      <c r="F331" s="410" t="s">
        <v>227</v>
      </c>
      <c r="G331" s="410" t="s">
        <v>228</v>
      </c>
      <c r="H331" s="410" t="s">
        <v>229</v>
      </c>
      <c r="I331" s="410" t="s">
        <v>230</v>
      </c>
      <c r="J331" s="410" t="s">
        <v>231</v>
      </c>
      <c r="K331" s="410" t="s">
        <v>232</v>
      </c>
      <c r="L331" s="410" t="s">
        <v>233</v>
      </c>
      <c r="M331" s="411" t="s">
        <v>234</v>
      </c>
      <c r="N331" s="376"/>
      <c r="O331" s="382"/>
      <c r="P331" s="383" t="s">
        <v>235</v>
      </c>
      <c r="Q331" s="383" t="s">
        <v>236</v>
      </c>
      <c r="R331" s="383" t="s">
        <v>237</v>
      </c>
      <c r="S331" s="384" t="s">
        <v>238</v>
      </c>
      <c r="T331" s="376"/>
      <c r="U331" s="382"/>
      <c r="V331" s="383" t="s">
        <v>239</v>
      </c>
      <c r="W331" s="384" t="s">
        <v>240</v>
      </c>
      <c r="X331" s="376"/>
      <c r="Y331" s="382"/>
      <c r="Z331" s="385" t="s">
        <v>241</v>
      </c>
    </row>
    <row r="332" spans="1:28" ht="13.5" thickBot="1">
      <c r="A332" s="412" t="s">
        <v>242</v>
      </c>
      <c r="B332" s="391">
        <v>4.0927259200000004</v>
      </c>
      <c r="C332" s="391">
        <v>4.2924043800000007</v>
      </c>
      <c r="D332" s="391">
        <v>4.3622235900000002</v>
      </c>
      <c r="E332" s="391">
        <v>4.3952570739999999</v>
      </c>
      <c r="F332" s="391">
        <v>4.4330743800000008</v>
      </c>
      <c r="G332" s="391">
        <v>4.5137981199999997</v>
      </c>
      <c r="H332" s="391">
        <v>4.3675586300000004</v>
      </c>
      <c r="I332" s="391">
        <v>4.3334357350000001</v>
      </c>
      <c r="J332" s="391">
        <v>4.422692413</v>
      </c>
      <c r="K332" s="391">
        <v>4.302427378</v>
      </c>
      <c r="L332" s="391">
        <v>4.1888295799999993</v>
      </c>
      <c r="M332" s="392">
        <v>4.2031086269999998</v>
      </c>
      <c r="N332" s="376"/>
      <c r="O332" s="390" t="s">
        <v>242</v>
      </c>
      <c r="P332" s="391">
        <v>4.2753781000000002</v>
      </c>
      <c r="Q332" s="391">
        <v>4.4427753999999995</v>
      </c>
      <c r="R332" s="391">
        <v>4.3725967000000008</v>
      </c>
      <c r="S332" s="391">
        <v>4.2311452000000003</v>
      </c>
      <c r="T332" s="376"/>
      <c r="U332" s="390" t="s">
        <v>242</v>
      </c>
      <c r="V332" s="391">
        <v>4.3606657999999996</v>
      </c>
      <c r="W332" s="392">
        <v>4.3018448999999999</v>
      </c>
      <c r="X332" s="376"/>
      <c r="Y332" s="390" t="s">
        <v>242</v>
      </c>
      <c r="Z332" s="391">
        <v>4.3331236559999997</v>
      </c>
    </row>
    <row r="333" spans="1:28">
      <c r="A333" s="396" t="s">
        <v>243</v>
      </c>
      <c r="B333" s="397">
        <v>4.9722849000000009</v>
      </c>
      <c r="C333" s="397">
        <v>5.1178633000000007</v>
      </c>
      <c r="D333" s="397">
        <v>5.2108914000000004</v>
      </c>
      <c r="E333" s="397">
        <v>5.23628435</v>
      </c>
      <c r="F333" s="397">
        <v>5.2484190000000011</v>
      </c>
      <c r="G333" s="397">
        <v>5.3048220499999994</v>
      </c>
      <c r="H333" s="397">
        <v>5.1898803000000004</v>
      </c>
      <c r="I333" s="397">
        <v>5.1088862000000006</v>
      </c>
      <c r="J333" s="397">
        <v>5.1953104500000009</v>
      </c>
      <c r="K333" s="397">
        <v>5.0901130500000011</v>
      </c>
      <c r="L333" s="397">
        <v>5.0354304000000001</v>
      </c>
      <c r="M333" s="398">
        <v>4.9976195500000005</v>
      </c>
      <c r="N333" s="376"/>
      <c r="O333" s="396" t="s">
        <v>243</v>
      </c>
      <c r="P333" s="397">
        <v>5.1252305500000013</v>
      </c>
      <c r="Q333" s="397">
        <v>5.2600861500000002</v>
      </c>
      <c r="R333" s="397">
        <v>5.1610597500000015</v>
      </c>
      <c r="S333" s="397">
        <v>5.0409155499999994</v>
      </c>
      <c r="T333" s="376"/>
      <c r="U333" s="396" t="s">
        <v>243</v>
      </c>
      <c r="V333" s="397">
        <v>5.1950965</v>
      </c>
      <c r="W333" s="398">
        <v>5.1025452500000004</v>
      </c>
      <c r="X333" s="376"/>
      <c r="Y333" s="396" t="s">
        <v>243</v>
      </c>
      <c r="Z333" s="397">
        <v>5.1515040499999998</v>
      </c>
    </row>
    <row r="334" spans="1:28">
      <c r="A334" s="396" t="s">
        <v>244</v>
      </c>
      <c r="B334" s="394">
        <v>4.6153697199999995</v>
      </c>
      <c r="C334" s="394">
        <v>4.7509872799999995</v>
      </c>
      <c r="D334" s="394">
        <v>4.8141589599999994</v>
      </c>
      <c r="E334" s="394">
        <v>4.87833424</v>
      </c>
      <c r="F334" s="394">
        <v>4.9427611999999996</v>
      </c>
      <c r="G334" s="394">
        <v>4.9864718799999999</v>
      </c>
      <c r="H334" s="394">
        <v>4.9170726800000004</v>
      </c>
      <c r="I334" s="394">
        <v>4.9024289599999999</v>
      </c>
      <c r="J334" s="394">
        <v>4.9554783200000001</v>
      </c>
      <c r="K334" s="394">
        <v>4.8820532800000001</v>
      </c>
      <c r="L334" s="394">
        <v>4.7336244800000005</v>
      </c>
      <c r="M334" s="395">
        <v>4.7268681199999998</v>
      </c>
      <c r="N334" s="376"/>
      <c r="O334" s="396" t="s">
        <v>244</v>
      </c>
      <c r="P334" s="394">
        <v>4.7532544799999998</v>
      </c>
      <c r="Q334" s="394">
        <v>4.9382060000000001</v>
      </c>
      <c r="R334" s="394">
        <v>4.9270915200000003</v>
      </c>
      <c r="S334" s="394">
        <v>4.78418616</v>
      </c>
      <c r="T334" s="376"/>
      <c r="U334" s="396" t="s">
        <v>244</v>
      </c>
      <c r="V334" s="394">
        <v>4.8714858400000001</v>
      </c>
      <c r="W334" s="395">
        <v>4.8573954000000006</v>
      </c>
      <c r="X334" s="376"/>
      <c r="Y334" s="396" t="s">
        <v>244</v>
      </c>
      <c r="Z334" s="394">
        <v>4.86459376</v>
      </c>
    </row>
    <row r="335" spans="1:28">
      <c r="A335" s="396" t="s">
        <v>245</v>
      </c>
      <c r="B335" s="394">
        <v>4.0114277999999999</v>
      </c>
      <c r="C335" s="394">
        <v>3.51</v>
      </c>
      <c r="D335" s="394">
        <v>4.2263915400000007</v>
      </c>
      <c r="E335" s="394">
        <v>0</v>
      </c>
      <c r="F335" s="394">
        <v>4.2902621999999999</v>
      </c>
      <c r="G335" s="394">
        <v>0</v>
      </c>
      <c r="H335" s="394">
        <v>4.0731741000000001</v>
      </c>
      <c r="I335" s="394">
        <v>0</v>
      </c>
      <c r="J335" s="394">
        <v>3.9711600000000002</v>
      </c>
      <c r="K335" s="394">
        <v>4.4244036000000007</v>
      </c>
      <c r="L335" s="394">
        <v>4.0929964199999995</v>
      </c>
      <c r="M335" s="395">
        <v>4.0069479600000006</v>
      </c>
      <c r="N335" s="376"/>
      <c r="O335" s="396" t="s">
        <v>245</v>
      </c>
      <c r="P335" s="394">
        <v>3.6927246600000001</v>
      </c>
      <c r="Q335" s="394">
        <v>4.2902638199999998</v>
      </c>
      <c r="R335" s="394">
        <v>4.0211402400000003</v>
      </c>
      <c r="S335" s="394">
        <v>4.0963816800000004</v>
      </c>
      <c r="T335" s="376"/>
      <c r="U335" s="396" t="s">
        <v>245</v>
      </c>
      <c r="V335" s="394">
        <v>3.8396403000000001</v>
      </c>
      <c r="W335" s="395">
        <v>4.0792393800000006</v>
      </c>
      <c r="X335" s="376"/>
      <c r="Y335" s="396" t="s">
        <v>245</v>
      </c>
      <c r="Z335" s="394">
        <v>3.9773359800000003</v>
      </c>
      <c r="AB335" s="231"/>
    </row>
    <row r="336" spans="1:28">
      <c r="A336" s="396" t="s">
        <v>98</v>
      </c>
      <c r="B336" s="394">
        <v>3.2300587099999998</v>
      </c>
      <c r="C336" s="394">
        <v>3.3548764599999994</v>
      </c>
      <c r="D336" s="394">
        <v>3.5035105600000001</v>
      </c>
      <c r="E336" s="394">
        <v>3.5025344839999999</v>
      </c>
      <c r="F336" s="394">
        <v>3.5398720199999998</v>
      </c>
      <c r="G336" s="394">
        <v>3.6345901099999995</v>
      </c>
      <c r="H336" s="394">
        <v>3.5091581299999999</v>
      </c>
      <c r="I336" s="394">
        <v>3.4138186400000001</v>
      </c>
      <c r="J336" s="394">
        <v>3.4854220839999996</v>
      </c>
      <c r="K336" s="394">
        <v>3.436582434</v>
      </c>
      <c r="L336" s="394">
        <v>3.3218351880000001</v>
      </c>
      <c r="M336" s="395">
        <v>3.2453953399999995</v>
      </c>
      <c r="N336" s="376"/>
      <c r="O336" s="396" t="s">
        <v>98</v>
      </c>
      <c r="P336" s="394">
        <v>3.3878383840000001</v>
      </c>
      <c r="Q336" s="394">
        <v>3.5527847120000002</v>
      </c>
      <c r="R336" s="394">
        <v>3.4677035799999998</v>
      </c>
      <c r="S336" s="394">
        <v>3.34312722</v>
      </c>
      <c r="T336" s="376"/>
      <c r="U336" s="396" t="s">
        <v>98</v>
      </c>
      <c r="V336" s="394">
        <v>3.4691662600000002</v>
      </c>
      <c r="W336" s="395">
        <v>3.4042366519999998</v>
      </c>
      <c r="X336" s="376"/>
      <c r="Y336" s="396" t="s">
        <v>98</v>
      </c>
      <c r="Z336" s="394">
        <v>3.4395125739999997</v>
      </c>
      <c r="AB336" s="231"/>
    </row>
    <row r="337" spans="1:28" ht="13.5" thickBot="1">
      <c r="A337" s="390" t="s">
        <v>246</v>
      </c>
      <c r="B337" s="402">
        <v>4.0867669300000005</v>
      </c>
      <c r="C337" s="402">
        <v>4.1657342800000006</v>
      </c>
      <c r="D337" s="402">
        <v>4.2133749200000006</v>
      </c>
      <c r="E337" s="402">
        <v>4.2365825599999996</v>
      </c>
      <c r="F337" s="402">
        <v>4.2494658000000003</v>
      </c>
      <c r="G337" s="402">
        <v>4.3205891500000009</v>
      </c>
      <c r="H337" s="402">
        <v>4.2705380699999997</v>
      </c>
      <c r="I337" s="402">
        <v>4.2098986500000004</v>
      </c>
      <c r="J337" s="402">
        <v>4.2598596300000002</v>
      </c>
      <c r="K337" s="402">
        <v>4.2212289899999993</v>
      </c>
      <c r="L337" s="402">
        <v>4.1056142600000003</v>
      </c>
      <c r="M337" s="403">
        <v>4.1252560600000008</v>
      </c>
      <c r="N337" s="376"/>
      <c r="O337" s="390" t="s">
        <v>246</v>
      </c>
      <c r="P337" s="402">
        <v>4.1691178000000004</v>
      </c>
      <c r="Q337" s="402">
        <v>4.2638081300000001</v>
      </c>
      <c r="R337" s="402">
        <v>4.2444080099999999</v>
      </c>
      <c r="S337" s="402">
        <v>4.1527227800000004</v>
      </c>
      <c r="T337" s="376"/>
      <c r="U337" s="390" t="s">
        <v>246</v>
      </c>
      <c r="V337" s="402">
        <v>4.2182185900000002</v>
      </c>
      <c r="W337" s="403">
        <v>4.1969454500000003</v>
      </c>
      <c r="X337" s="376"/>
      <c r="Y337" s="390" t="s">
        <v>246</v>
      </c>
      <c r="Z337" s="402">
        <v>4.2078963099999998</v>
      </c>
      <c r="AB337" s="231"/>
    </row>
    <row r="338" spans="1:28" ht="13.5">
      <c r="A338" s="376"/>
      <c r="B338" s="376"/>
      <c r="C338" s="376"/>
      <c r="D338" s="376"/>
      <c r="E338" s="376"/>
      <c r="F338" s="376"/>
      <c r="G338" s="376"/>
      <c r="H338" s="376"/>
      <c r="I338" s="376"/>
      <c r="J338" s="376"/>
      <c r="K338" s="376"/>
      <c r="L338" s="376"/>
      <c r="M338" s="376"/>
      <c r="N338" s="376"/>
      <c r="O338" s="413"/>
      <c r="P338" s="408"/>
      <c r="Q338" s="409"/>
      <c r="R338" s="409"/>
      <c r="S338" s="409"/>
      <c r="T338" s="409"/>
      <c r="U338" s="409"/>
      <c r="V338" s="409"/>
      <c r="W338" s="409"/>
      <c r="X338" s="409"/>
      <c r="Y338" s="409"/>
      <c r="Z338" s="405"/>
      <c r="AB338" s="231"/>
    </row>
    <row r="339" spans="1:28" ht="16.5" thickBot="1">
      <c r="A339" s="377">
        <v>2007</v>
      </c>
      <c r="B339" s="376"/>
      <c r="C339" s="376"/>
      <c r="D339" s="376"/>
      <c r="E339" s="376"/>
      <c r="F339" s="376"/>
      <c r="G339" s="376"/>
      <c r="H339" s="376"/>
      <c r="I339" s="376"/>
      <c r="J339" s="376"/>
      <c r="K339" s="376"/>
      <c r="L339" s="376"/>
      <c r="M339" s="375" t="s">
        <v>122</v>
      </c>
      <c r="N339" s="376"/>
      <c r="O339" s="377">
        <v>2007</v>
      </c>
      <c r="P339" s="378" t="s">
        <v>220</v>
      </c>
      <c r="Q339" s="378"/>
      <c r="R339" s="378"/>
      <c r="S339" s="378"/>
      <c r="T339" s="376"/>
      <c r="U339" s="377">
        <v>2007</v>
      </c>
      <c r="V339" s="378" t="s">
        <v>221</v>
      </c>
      <c r="W339" s="378"/>
      <c r="X339" s="376"/>
      <c r="Y339" s="377">
        <v>2007</v>
      </c>
      <c r="Z339" s="376"/>
      <c r="AB339" s="231"/>
    </row>
    <row r="340" spans="1:28" ht="13.5" thickBot="1">
      <c r="A340" s="382"/>
      <c r="B340" s="410" t="s">
        <v>223</v>
      </c>
      <c r="C340" s="410" t="s">
        <v>224</v>
      </c>
      <c r="D340" s="410" t="s">
        <v>225</v>
      </c>
      <c r="E340" s="410" t="s">
        <v>226</v>
      </c>
      <c r="F340" s="410" t="s">
        <v>227</v>
      </c>
      <c r="G340" s="410" t="s">
        <v>228</v>
      </c>
      <c r="H340" s="410" t="s">
        <v>229</v>
      </c>
      <c r="I340" s="410" t="s">
        <v>230</v>
      </c>
      <c r="J340" s="410" t="s">
        <v>231</v>
      </c>
      <c r="K340" s="410" t="s">
        <v>232</v>
      </c>
      <c r="L340" s="410" t="s">
        <v>233</v>
      </c>
      <c r="M340" s="411" t="s">
        <v>234</v>
      </c>
      <c r="N340" s="376"/>
      <c r="O340" s="414"/>
      <c r="P340" s="410" t="s">
        <v>235</v>
      </c>
      <c r="Q340" s="410" t="s">
        <v>236</v>
      </c>
      <c r="R340" s="410" t="s">
        <v>237</v>
      </c>
      <c r="S340" s="411" t="s">
        <v>238</v>
      </c>
      <c r="T340" s="376"/>
      <c r="U340" s="414"/>
      <c r="V340" s="410" t="s">
        <v>239</v>
      </c>
      <c r="W340" s="411" t="s">
        <v>240</v>
      </c>
      <c r="X340" s="376"/>
      <c r="Y340" s="382"/>
      <c r="Z340" s="384" t="s">
        <v>241</v>
      </c>
      <c r="AB340" s="231"/>
    </row>
    <row r="341" spans="1:28" ht="13.5" thickBot="1">
      <c r="A341" s="415" t="s">
        <v>242</v>
      </c>
      <c r="B341" s="416">
        <f t="shared" ref="B341:M341" si="152">B198*0.521</f>
        <v>4.239554752941177</v>
      </c>
      <c r="C341" s="416">
        <f t="shared" si="152"/>
        <v>4.3182063431372546</v>
      </c>
      <c r="D341" s="416">
        <f t="shared" si="152"/>
        <v>4.2855059313725485</v>
      </c>
      <c r="E341" s="416">
        <f t="shared" si="152"/>
        <v>4.2212676529411768</v>
      </c>
      <c r="F341" s="416">
        <f t="shared" si="152"/>
        <v>4.0758238627450982</v>
      </c>
      <c r="G341" s="416">
        <f t="shared" si="152"/>
        <v>4.0245870882352941</v>
      </c>
      <c r="H341" s="416">
        <f t="shared" si="152"/>
        <v>4.0007998627450982</v>
      </c>
      <c r="I341" s="416">
        <f t="shared" si="152"/>
        <v>4.1291037745098036</v>
      </c>
      <c r="J341" s="416">
        <f t="shared" si="152"/>
        <v>4.2058695490196083</v>
      </c>
      <c r="K341" s="416">
        <f t="shared" si="152"/>
        <v>4.0356200294117643</v>
      </c>
      <c r="L341" s="416">
        <f t="shared" si="152"/>
        <v>3.9060595882352946</v>
      </c>
      <c r="M341" s="417">
        <f t="shared" si="152"/>
        <v>3.9335311009803924</v>
      </c>
      <c r="N341" s="376"/>
      <c r="O341" s="418" t="s">
        <v>242</v>
      </c>
      <c r="P341" s="416">
        <f>P198*0.521</f>
        <v>4.2812357745098044</v>
      </c>
      <c r="Q341" s="416">
        <f>Q198*0.521</f>
        <v>4.101347754901961</v>
      </c>
      <c r="R341" s="416">
        <f>R198*0.521</f>
        <v>4.1186837745098037</v>
      </c>
      <c r="S341" s="416">
        <f>S198*0.521</f>
        <v>3.9646491029411766</v>
      </c>
      <c r="T341" s="376"/>
      <c r="U341" s="418" t="s">
        <v>242</v>
      </c>
      <c r="V341" s="391">
        <f>V198*B456</f>
        <v>4.0776369705882356</v>
      </c>
      <c r="W341" s="392">
        <f>W198*B456</f>
        <v>3.9317417558823529</v>
      </c>
      <c r="X341" s="376"/>
      <c r="Y341" s="390" t="s">
        <v>242</v>
      </c>
      <c r="Z341" s="391">
        <f>Z198*B456</f>
        <v>4.0021973588235289</v>
      </c>
      <c r="AB341" s="231"/>
    </row>
    <row r="342" spans="1:28" ht="13.5" thickBot="1">
      <c r="A342" s="419" t="s">
        <v>243</v>
      </c>
      <c r="B342" s="420">
        <f t="shared" ref="B342:M342" si="153">B199*0.55</f>
        <v>5.0294372549019615</v>
      </c>
      <c r="C342" s="420">
        <f t="shared" si="153"/>
        <v>5.0321991176470577</v>
      </c>
      <c r="D342" s="420">
        <f t="shared" si="153"/>
        <v>4.9662924019607848</v>
      </c>
      <c r="E342" s="420">
        <f t="shared" si="153"/>
        <v>4.9240065686274512</v>
      </c>
      <c r="F342" s="420">
        <f t="shared" si="153"/>
        <v>4.7653989705882349</v>
      </c>
      <c r="G342" s="420">
        <f t="shared" si="153"/>
        <v>4.6678915196078421</v>
      </c>
      <c r="H342" s="420">
        <f t="shared" si="153"/>
        <v>4.6059205392156866</v>
      </c>
      <c r="I342" s="420">
        <f t="shared" si="153"/>
        <v>4.7843416176470601</v>
      </c>
      <c r="J342" s="420">
        <f t="shared" si="153"/>
        <v>4.803961519607844</v>
      </c>
      <c r="K342" s="420">
        <f t="shared" si="153"/>
        <v>4.67049</v>
      </c>
      <c r="L342" s="420">
        <f t="shared" si="153"/>
        <v>4.5795065196078433</v>
      </c>
      <c r="M342" s="421">
        <f t="shared" si="153"/>
        <v>4.6008826470588238</v>
      </c>
      <c r="N342" s="376"/>
      <c r="O342" s="422" t="s">
        <v>243</v>
      </c>
      <c r="P342" s="420">
        <f>P199*0.55</f>
        <v>5.0086165196078438</v>
      </c>
      <c r="Q342" s="420">
        <f>Q199*0.55</f>
        <v>4.7829817156862742</v>
      </c>
      <c r="R342" s="420">
        <f>R199*0.55</f>
        <v>4.7417408823529419</v>
      </c>
      <c r="S342" s="420">
        <f>S199*0.55</f>
        <v>4.619815049019607</v>
      </c>
      <c r="T342" s="376"/>
      <c r="U342" s="422" t="s">
        <v>243</v>
      </c>
      <c r="V342" s="391">
        <f>V199*B458</f>
        <v>4.8016513794117648</v>
      </c>
      <c r="W342" s="392">
        <f>W199*B458</f>
        <v>4.5870374323529415</v>
      </c>
      <c r="X342" s="376"/>
      <c r="Y342" s="396" t="s">
        <v>243</v>
      </c>
      <c r="Z342" s="391">
        <f>Z199*B458</f>
        <v>4.6933340450980401</v>
      </c>
      <c r="AA342" s="231"/>
      <c r="AB342" s="231"/>
    </row>
    <row r="343" spans="1:28" ht="13.5" thickBot="1">
      <c r="A343" s="393" t="s">
        <v>244</v>
      </c>
      <c r="B343" s="394">
        <f t="shared" ref="B343:M343" si="154">B200*0.52</f>
        <v>4.7609405490196073</v>
      </c>
      <c r="C343" s="394">
        <f t="shared" si="154"/>
        <v>4.7835605490196089</v>
      </c>
      <c r="D343" s="394">
        <f t="shared" si="154"/>
        <v>4.637351843137254</v>
      </c>
      <c r="E343" s="394">
        <f t="shared" si="154"/>
        <v>4.6410387450980384</v>
      </c>
      <c r="F343" s="394">
        <f t="shared" si="154"/>
        <v>4.449082274509804</v>
      </c>
      <c r="G343" s="394">
        <f t="shared" si="154"/>
        <v>4.429929960784313</v>
      </c>
      <c r="H343" s="394">
        <f t="shared" si="154"/>
        <v>4.4411553333333327</v>
      </c>
      <c r="I343" s="394">
        <f t="shared" si="154"/>
        <v>4.5292983921568624</v>
      </c>
      <c r="J343" s="394">
        <f t="shared" si="154"/>
        <v>4.586243490196078</v>
      </c>
      <c r="K343" s="394">
        <f t="shared" si="154"/>
        <v>4.4115632549019601</v>
      </c>
      <c r="L343" s="394">
        <f t="shared" si="154"/>
        <v>4.2340673725490205</v>
      </c>
      <c r="M343" s="395">
        <f t="shared" si="154"/>
        <v>4.2818431372549011</v>
      </c>
      <c r="N343" s="376"/>
      <c r="O343" s="393" t="s">
        <v>244</v>
      </c>
      <c r="P343" s="394">
        <f>P200*0.52</f>
        <v>4.7183229803921565</v>
      </c>
      <c r="Q343" s="394">
        <f>Q200*0.52</f>
        <v>4.5003772156862754</v>
      </c>
      <c r="R343" s="394">
        <f>R200*0.52</f>
        <v>4.5237614117647054</v>
      </c>
      <c r="S343" s="394">
        <f>S200*0.52</f>
        <v>4.3170772156862736</v>
      </c>
      <c r="T343" s="376"/>
      <c r="U343" s="393" t="s">
        <v>244</v>
      </c>
      <c r="V343" s="391">
        <f>V200*B459</f>
        <v>4.7351092892156865</v>
      </c>
      <c r="W343" s="392">
        <f>W200*B459</f>
        <v>4.5663361960784314</v>
      </c>
      <c r="X343" s="376"/>
      <c r="Y343" s="396" t="s">
        <v>244</v>
      </c>
      <c r="Z343" s="391">
        <f>Z200*B459</f>
        <v>4.6500379950980397</v>
      </c>
      <c r="AB343" s="231"/>
    </row>
    <row r="344" spans="1:28" ht="13.5" thickBot="1">
      <c r="A344" s="393" t="s">
        <v>245</v>
      </c>
      <c r="B344" s="394">
        <f t="shared" ref="B344:M344" si="155">B201*0.54</f>
        <v>0</v>
      </c>
      <c r="C344" s="394">
        <f t="shared" si="155"/>
        <v>0</v>
      </c>
      <c r="D344" s="394">
        <f t="shared" si="155"/>
        <v>4.1955363529411764</v>
      </c>
      <c r="E344" s="394">
        <f t="shared" si="155"/>
        <v>4.7118176470588233</v>
      </c>
      <c r="F344" s="394">
        <f t="shared" si="155"/>
        <v>4.0948867058823533</v>
      </c>
      <c r="G344" s="394">
        <f t="shared" si="155"/>
        <v>3.5837364705882355</v>
      </c>
      <c r="H344" s="394">
        <f t="shared" si="155"/>
        <v>0</v>
      </c>
      <c r="I344" s="394">
        <f t="shared" si="155"/>
        <v>3.8726470588235298</v>
      </c>
      <c r="J344" s="394">
        <f t="shared" si="155"/>
        <v>4.2677047058823536</v>
      </c>
      <c r="K344" s="394">
        <f t="shared" si="155"/>
        <v>4.0208823529411761</v>
      </c>
      <c r="L344" s="394">
        <f t="shared" si="155"/>
        <v>4.4109047647058821</v>
      </c>
      <c r="M344" s="395">
        <f t="shared" si="155"/>
        <v>3.4358823529411771</v>
      </c>
      <c r="N344" s="376"/>
      <c r="O344" s="393" t="s">
        <v>245</v>
      </c>
      <c r="P344" s="394">
        <f>P201*0.54</f>
        <v>4.1955363529411764</v>
      </c>
      <c r="Q344" s="394">
        <f>Q201*0.54</f>
        <v>3.9887174117647057</v>
      </c>
      <c r="R344" s="394">
        <f>R201*0.54</f>
        <v>3.9991780588235297</v>
      </c>
      <c r="S344" s="394">
        <f>S201*0.54</f>
        <v>3.8984839411764707</v>
      </c>
      <c r="T344" s="376"/>
      <c r="U344" s="393" t="s">
        <v>245</v>
      </c>
      <c r="V344" s="391">
        <f>V201*B460</f>
        <v>4.0061165294117655</v>
      </c>
      <c r="W344" s="392">
        <f>W201*B460</f>
        <v>3.9322889999999999</v>
      </c>
      <c r="X344" s="376"/>
      <c r="Y344" s="396" t="s">
        <v>245</v>
      </c>
      <c r="Z344" s="391">
        <f>Z201*B460</f>
        <v>3.9945488823529414</v>
      </c>
      <c r="AB344" s="231"/>
    </row>
    <row r="345" spans="1:28" ht="13.5" thickBot="1">
      <c r="A345" s="393" t="s">
        <v>98</v>
      </c>
      <c r="B345" s="394">
        <f t="shared" ref="B345:M345" si="156">B202*0.478</f>
        <v>3.2855231588235285</v>
      </c>
      <c r="C345" s="394">
        <f t="shared" si="156"/>
        <v>3.4129668627450975</v>
      </c>
      <c r="D345" s="394">
        <f t="shared" si="156"/>
        <v>3.4445692235294114</v>
      </c>
      <c r="E345" s="394">
        <f t="shared" si="156"/>
        <v>3.4135334333333329</v>
      </c>
      <c r="F345" s="394">
        <f t="shared" si="156"/>
        <v>3.3232650078431369</v>
      </c>
      <c r="G345" s="394">
        <f t="shared" si="156"/>
        <v>3.3069000686274506</v>
      </c>
      <c r="H345" s="394">
        <f t="shared" si="156"/>
        <v>3.3027747411764703</v>
      </c>
      <c r="I345" s="394">
        <f t="shared" si="156"/>
        <v>3.3844560372549015</v>
      </c>
      <c r="J345" s="394">
        <f t="shared" si="156"/>
        <v>3.5024887647058822</v>
      </c>
      <c r="K345" s="394">
        <f t="shared" si="156"/>
        <v>3.3617454137254903</v>
      </c>
      <c r="L345" s="394">
        <f t="shared" si="156"/>
        <v>3.1397500294117644</v>
      </c>
      <c r="M345" s="395">
        <f t="shared" si="156"/>
        <v>3.0675457862745095</v>
      </c>
      <c r="N345" s="376"/>
      <c r="O345" s="393" t="s">
        <v>98</v>
      </c>
      <c r="P345" s="394">
        <f>P202*0.478</f>
        <v>3.3803939745098037</v>
      </c>
      <c r="Q345" s="394">
        <f>Q202*0.478</f>
        <v>3.3426240078431371</v>
      </c>
      <c r="R345" s="394">
        <f>R202*0.478</f>
        <v>3.4001114745098038</v>
      </c>
      <c r="S345" s="394">
        <f>S202*0.478</f>
        <v>3.2156503372549019</v>
      </c>
      <c r="T345" s="376"/>
      <c r="U345" s="393" t="s">
        <v>98</v>
      </c>
      <c r="V345" s="391">
        <f>V202*B461</f>
        <v>3.2686245</v>
      </c>
      <c r="W345" s="392">
        <f>W202*B461</f>
        <v>3.2152270000000001</v>
      </c>
      <c r="X345" s="376"/>
      <c r="Y345" s="396" t="s">
        <v>98</v>
      </c>
      <c r="Z345" s="391">
        <f>Z202*B461</f>
        <v>3.2399964558823533</v>
      </c>
      <c r="AB345" s="231"/>
    </row>
    <row r="346" spans="1:28" ht="13.5" thickBot="1">
      <c r="A346" s="401" t="s">
        <v>246</v>
      </c>
      <c r="B346" s="402">
        <f t="shared" ref="B346:M346" si="157">B203*0.53</f>
        <v>4.0926532450980391</v>
      </c>
      <c r="C346" s="402">
        <f t="shared" si="157"/>
        <v>4.1347627843137253</v>
      </c>
      <c r="D346" s="402">
        <f t="shared" si="157"/>
        <v>4.119478</v>
      </c>
      <c r="E346" s="402">
        <f t="shared" si="157"/>
        <v>4.0572575588235296</v>
      </c>
      <c r="F346" s="402">
        <f t="shared" si="157"/>
        <v>3.9884884999999999</v>
      </c>
      <c r="G346" s="402">
        <f t="shared" si="157"/>
        <v>3.9692609313725491</v>
      </c>
      <c r="H346" s="402">
        <f t="shared" si="157"/>
        <v>3.9708415784313731</v>
      </c>
      <c r="I346" s="402">
        <f t="shared" si="157"/>
        <v>4.0573230294117648</v>
      </c>
      <c r="J346" s="402">
        <f t="shared" si="157"/>
        <v>4.1166918627450979</v>
      </c>
      <c r="K346" s="402">
        <f t="shared" si="157"/>
        <v>4.0068810588235291</v>
      </c>
      <c r="L346" s="402">
        <f t="shared" si="157"/>
        <v>3.9505394607843138</v>
      </c>
      <c r="M346" s="403">
        <f t="shared" si="157"/>
        <v>3.9480759999999999</v>
      </c>
      <c r="N346" s="376"/>
      <c r="O346" s="401" t="s">
        <v>246</v>
      </c>
      <c r="P346" s="402">
        <f>P203*0.53</f>
        <v>4.1157098039215692</v>
      </c>
      <c r="Q346" s="402">
        <f>Q203*0.53</f>
        <v>4.0017208333333336</v>
      </c>
      <c r="R346" s="402">
        <f>R203*0.53</f>
        <v>4.0511672352941179</v>
      </c>
      <c r="S346" s="402">
        <f>S203*0.53</f>
        <v>3.9727043725490199</v>
      </c>
      <c r="T346" s="376"/>
      <c r="U346" s="401" t="s">
        <v>246</v>
      </c>
      <c r="V346" s="391">
        <f>V203*B462</f>
        <v>3.9518932470588237</v>
      </c>
      <c r="W346" s="392">
        <f>W203*B462</f>
        <v>3.9043782470588235</v>
      </c>
      <c r="X346" s="376"/>
      <c r="Y346" s="390" t="s">
        <v>246</v>
      </c>
      <c r="Z346" s="391">
        <f>Z203*B462</f>
        <v>3.927599764705882</v>
      </c>
      <c r="AA346" s="231"/>
      <c r="AB346" s="231"/>
    </row>
    <row r="347" spans="1:28">
      <c r="A347" s="376"/>
      <c r="B347" s="376"/>
      <c r="C347" s="376"/>
      <c r="D347" s="376"/>
      <c r="E347" s="376"/>
      <c r="F347" s="376"/>
      <c r="G347" s="376"/>
      <c r="H347" s="376"/>
      <c r="I347" s="376"/>
      <c r="J347" s="376"/>
      <c r="K347" s="376"/>
      <c r="L347" s="376"/>
      <c r="M347" s="376"/>
      <c r="N347" s="376"/>
      <c r="O347" s="376"/>
      <c r="P347" s="376"/>
      <c r="Q347" s="376"/>
      <c r="R347" s="376"/>
      <c r="S347" s="376"/>
      <c r="T347" s="376"/>
      <c r="U347" s="376"/>
      <c r="V347" s="376"/>
      <c r="W347" s="376"/>
      <c r="X347" s="376"/>
      <c r="Y347" s="376"/>
      <c r="Z347" s="376"/>
      <c r="AA347" s="231"/>
      <c r="AB347" s="231"/>
    </row>
    <row r="348" spans="1:28" ht="16.5" thickBot="1">
      <c r="A348" s="377">
        <v>2008</v>
      </c>
      <c r="B348" s="376"/>
      <c r="C348" s="376"/>
      <c r="D348" s="376"/>
      <c r="E348" s="376"/>
      <c r="F348" s="376"/>
      <c r="G348" s="376"/>
      <c r="H348" s="376"/>
      <c r="I348" s="376"/>
      <c r="J348" s="376"/>
      <c r="K348" s="376"/>
      <c r="L348" s="376"/>
      <c r="M348" s="375" t="s">
        <v>122</v>
      </c>
      <c r="N348" s="376"/>
      <c r="O348" s="377">
        <v>2008</v>
      </c>
      <c r="P348" s="378" t="s">
        <v>220</v>
      </c>
      <c r="Q348" s="378"/>
      <c r="R348" s="378"/>
      <c r="S348" s="378"/>
      <c r="T348" s="376"/>
      <c r="U348" s="377">
        <v>2008</v>
      </c>
      <c r="V348" s="378" t="s">
        <v>221</v>
      </c>
      <c r="W348" s="378"/>
      <c r="X348" s="376"/>
      <c r="Y348" s="377">
        <v>2008</v>
      </c>
      <c r="Z348" s="376"/>
      <c r="AA348" s="231"/>
      <c r="AB348" s="231"/>
    </row>
    <row r="349" spans="1:28" ht="13.5" thickBot="1">
      <c r="A349" s="382"/>
      <c r="B349" s="410" t="s">
        <v>223</v>
      </c>
      <c r="C349" s="410" t="s">
        <v>224</v>
      </c>
      <c r="D349" s="410" t="s">
        <v>225</v>
      </c>
      <c r="E349" s="410" t="s">
        <v>226</v>
      </c>
      <c r="F349" s="410" t="s">
        <v>227</v>
      </c>
      <c r="G349" s="410" t="s">
        <v>228</v>
      </c>
      <c r="H349" s="410" t="s">
        <v>229</v>
      </c>
      <c r="I349" s="410" t="s">
        <v>230</v>
      </c>
      <c r="J349" s="410" t="s">
        <v>231</v>
      </c>
      <c r="K349" s="410" t="s">
        <v>232</v>
      </c>
      <c r="L349" s="410" t="s">
        <v>233</v>
      </c>
      <c r="M349" s="411" t="s">
        <v>234</v>
      </c>
      <c r="N349" s="376"/>
      <c r="O349" s="414"/>
      <c r="P349" s="410" t="s">
        <v>235</v>
      </c>
      <c r="Q349" s="410" t="s">
        <v>236</v>
      </c>
      <c r="R349" s="410" t="s">
        <v>237</v>
      </c>
      <c r="S349" s="411" t="s">
        <v>238</v>
      </c>
      <c r="T349" s="376"/>
      <c r="U349" s="414"/>
      <c r="V349" s="410" t="s">
        <v>239</v>
      </c>
      <c r="W349" s="411" t="s">
        <v>240</v>
      </c>
      <c r="X349" s="376"/>
      <c r="Y349" s="382"/>
      <c r="Z349" s="384" t="s">
        <v>241</v>
      </c>
      <c r="AA349" s="231"/>
      <c r="AB349" s="231"/>
    </row>
    <row r="350" spans="1:28" ht="13.5" thickBot="1">
      <c r="A350" s="415" t="s">
        <v>242</v>
      </c>
      <c r="B350" s="416">
        <f t="shared" ref="B350:M350" si="158">B207*0.521</f>
        <v>4.152870568627451</v>
      </c>
      <c r="C350" s="416">
        <f t="shared" si="158"/>
        <v>4.2083928235294117</v>
      </c>
      <c r="D350" s="416">
        <f t="shared" si="158"/>
        <v>4.1999035882352942</v>
      </c>
      <c r="E350" s="416">
        <f t="shared" si="158"/>
        <v>4.2024677254901963</v>
      </c>
      <c r="F350" s="416">
        <f t="shared" si="158"/>
        <v>4.2093888529411769</v>
      </c>
      <c r="G350" s="416">
        <f t="shared" si="158"/>
        <v>4.3122761372549014</v>
      </c>
      <c r="H350" s="416">
        <f t="shared" si="158"/>
        <v>4.1137981225490199</v>
      </c>
      <c r="I350" s="416">
        <f t="shared" si="158"/>
        <v>4.1385946578431367</v>
      </c>
      <c r="J350" s="416">
        <f t="shared" si="158"/>
        <v>4.2312350980392157</v>
      </c>
      <c r="K350" s="416">
        <f t="shared" si="158"/>
        <v>4.2179547058823532</v>
      </c>
      <c r="L350" s="416">
        <f t="shared" si="158"/>
        <v>4.169532352941177</v>
      </c>
      <c r="M350" s="416">
        <f t="shared" si="158"/>
        <v>4.2932136666666665</v>
      </c>
      <c r="N350" s="376"/>
      <c r="O350" s="418" t="s">
        <v>242</v>
      </c>
      <c r="P350" s="416">
        <f>P207*0.521</f>
        <v>4.1864342058823532</v>
      </c>
      <c r="Q350" s="416">
        <f>Q207*0.521</f>
        <v>4.2391931176470585</v>
      </c>
      <c r="R350" s="416">
        <f>R207*0.521</f>
        <v>4.1618195098039221</v>
      </c>
      <c r="S350" s="416">
        <f>S207*0.521</f>
        <v>4.223726568627451</v>
      </c>
      <c r="T350" s="376"/>
      <c r="U350" s="418" t="s">
        <v>242</v>
      </c>
      <c r="V350" s="391">
        <f>V207*B456</f>
        <v>4.1007601470588231</v>
      </c>
      <c r="W350" s="391">
        <f>W207*B456</f>
        <v>4.0820955882352941</v>
      </c>
      <c r="X350" s="376"/>
      <c r="Y350" s="390" t="s">
        <v>242</v>
      </c>
      <c r="Z350" s="391">
        <f>Z207*B456</f>
        <v>4.0916590000000008</v>
      </c>
      <c r="AA350" s="231"/>
      <c r="AB350" s="231"/>
    </row>
    <row r="351" spans="1:28" ht="15" customHeight="1" thickBot="1">
      <c r="A351" s="419" t="s">
        <v>243</v>
      </c>
      <c r="B351" s="420">
        <f t="shared" ref="B351:M351" si="159">B208*0.55</f>
        <v>4.8520967647058821</v>
      </c>
      <c r="C351" s="420">
        <f t="shared" si="159"/>
        <v>4.8123775980392161</v>
      </c>
      <c r="D351" s="420">
        <f t="shared" si="159"/>
        <v>4.7612426960784324</v>
      </c>
      <c r="E351" s="420">
        <f t="shared" si="159"/>
        <v>4.7906908823529415</v>
      </c>
      <c r="F351" s="420">
        <f t="shared" si="159"/>
        <v>4.7790076960784322</v>
      </c>
      <c r="G351" s="420">
        <f t="shared" si="159"/>
        <v>4.8675835784313737</v>
      </c>
      <c r="H351" s="420">
        <f t="shared" si="159"/>
        <v>4.7231325490196081</v>
      </c>
      <c r="I351" s="420">
        <f t="shared" si="159"/>
        <v>4.7839695588235296</v>
      </c>
      <c r="J351" s="420">
        <f t="shared" si="159"/>
        <v>4.8680359803921576</v>
      </c>
      <c r="K351" s="420">
        <f t="shared" si="159"/>
        <v>4.9016199509803924</v>
      </c>
      <c r="L351" s="420">
        <f t="shared" si="159"/>
        <v>4.9018820098039226</v>
      </c>
      <c r="M351" s="420">
        <f t="shared" si="159"/>
        <v>5.0363322058823528</v>
      </c>
      <c r="N351" s="376"/>
      <c r="O351" s="422" t="s">
        <v>243</v>
      </c>
      <c r="P351" s="420">
        <f>P208*0.55</f>
        <v>4.809442647058825</v>
      </c>
      <c r="Q351" s="420">
        <f>Q208*0.55</f>
        <v>4.811890686274511</v>
      </c>
      <c r="R351" s="420">
        <f>R208*0.55</f>
        <v>4.7917596078431375</v>
      </c>
      <c r="S351" s="420">
        <f>S208*0.55</f>
        <v>4.9414874019607851</v>
      </c>
      <c r="T351" s="376"/>
      <c r="U351" s="422" t="s">
        <v>243</v>
      </c>
      <c r="V351" s="391">
        <f>V208*B458</f>
        <v>4.7144876813725496</v>
      </c>
      <c r="W351" s="391">
        <f>W208*B458</f>
        <v>4.7746849980392163</v>
      </c>
      <c r="X351" s="376"/>
      <c r="Y351" s="396" t="s">
        <v>243</v>
      </c>
      <c r="Z351" s="391">
        <f>Z208*B458</f>
        <v>4.7426192539215686</v>
      </c>
      <c r="AA351" s="231"/>
      <c r="AB351" s="231"/>
    </row>
    <row r="352" spans="1:28" ht="13.5" thickBot="1">
      <c r="A352" s="393" t="s">
        <v>244</v>
      </c>
      <c r="B352" s="394">
        <f t="shared" ref="B352:M352" si="160">B209*0.52</f>
        <v>4.5551862352941175</v>
      </c>
      <c r="C352" s="394">
        <f t="shared" si="160"/>
        <v>4.481780588235293</v>
      </c>
      <c r="D352" s="394">
        <f t="shared" si="160"/>
        <v>4.4206158431372549</v>
      </c>
      <c r="E352" s="394">
        <f t="shared" si="160"/>
        <v>4.4943008627450984</v>
      </c>
      <c r="F352" s="394">
        <f t="shared" si="160"/>
        <v>4.5509370196078427</v>
      </c>
      <c r="G352" s="394">
        <f t="shared" si="160"/>
        <v>4.6713476078431375</v>
      </c>
      <c r="H352" s="394">
        <f t="shared" si="160"/>
        <v>4.5304408627450981</v>
      </c>
      <c r="I352" s="394">
        <f t="shared" si="160"/>
        <v>4.600308470588236</v>
      </c>
      <c r="J352" s="394">
        <f t="shared" si="160"/>
        <v>4.6832255294117635</v>
      </c>
      <c r="K352" s="394">
        <f t="shared" si="160"/>
        <v>4.6764058823529409</v>
      </c>
      <c r="L352" s="394">
        <f t="shared" si="160"/>
        <v>4.6680761960784318</v>
      </c>
      <c r="M352" s="394">
        <f t="shared" si="160"/>
        <v>4.6453812549019604</v>
      </c>
      <c r="N352" s="376"/>
      <c r="O352" s="393" t="s">
        <v>244</v>
      </c>
      <c r="P352" s="394">
        <f>P209*0.52</f>
        <v>4.4903376470588237</v>
      </c>
      <c r="Q352" s="394">
        <f>Q209*0.52</f>
        <v>4.5691803529411761</v>
      </c>
      <c r="R352" s="394">
        <f>R209*0.52</f>
        <v>4.6157917254901966</v>
      </c>
      <c r="S352" s="394">
        <f>S209*0.52</f>
        <v>4.6651947843137256</v>
      </c>
      <c r="T352" s="376"/>
      <c r="U352" s="393" t="s">
        <v>244</v>
      </c>
      <c r="V352" s="391">
        <f>V209*B459</f>
        <v>4.664502926470588</v>
      </c>
      <c r="W352" s="391">
        <f>W209*B459</f>
        <v>4.7685887500000002</v>
      </c>
      <c r="X352" s="376"/>
      <c r="Y352" s="396" t="s">
        <v>244</v>
      </c>
      <c r="Z352" s="391">
        <f>Z209*B459</f>
        <v>4.7167608872549014</v>
      </c>
      <c r="AA352" s="231"/>
    </row>
    <row r="353" spans="1:28" ht="13.5" thickBot="1">
      <c r="A353" s="393" t="s">
        <v>245</v>
      </c>
      <c r="B353" s="394">
        <f t="shared" ref="B353:M353" si="161">B210*0.54</f>
        <v>3.9906825882352943</v>
      </c>
      <c r="C353" s="394">
        <f t="shared" si="161"/>
        <v>4.2217681764705883</v>
      </c>
      <c r="D353" s="394">
        <f t="shared" si="161"/>
        <v>4.5317647058823534</v>
      </c>
      <c r="E353" s="394">
        <f t="shared" si="161"/>
        <v>3.3792289411764709</v>
      </c>
      <c r="F353" s="394">
        <f t="shared" si="161"/>
        <v>4.545272117647059</v>
      </c>
      <c r="G353" s="394">
        <f t="shared" si="161"/>
        <v>5.0246470588235299</v>
      </c>
      <c r="H353" s="394">
        <f t="shared" si="161"/>
        <v>4.3036522941176472</v>
      </c>
      <c r="I353" s="394">
        <f t="shared" si="161"/>
        <v>4.2485294117647063</v>
      </c>
      <c r="J353" s="394">
        <f t="shared" si="161"/>
        <v>3.994547294117647</v>
      </c>
      <c r="K353" s="394">
        <f t="shared" si="161"/>
        <v>0</v>
      </c>
      <c r="L353" s="394">
        <f t="shared" si="161"/>
        <v>4.1199114705882351</v>
      </c>
      <c r="M353" s="394">
        <f t="shared" si="161"/>
        <v>4.0796470588235296</v>
      </c>
      <c r="N353" s="376"/>
      <c r="O353" s="393" t="s">
        <v>245</v>
      </c>
      <c r="P353" s="394">
        <f>P210*0.54</f>
        <v>4.0633305882352948</v>
      </c>
      <c r="Q353" s="394">
        <f>Q210*0.54</f>
        <v>3.6811498235294122</v>
      </c>
      <c r="R353" s="394">
        <f>R210*0.54</f>
        <v>4.1871547058823531</v>
      </c>
      <c r="S353" s="394">
        <f>S210*0.54</f>
        <v>4.1151001764705883</v>
      </c>
      <c r="T353" s="376"/>
      <c r="U353" s="393" t="s">
        <v>245</v>
      </c>
      <c r="V353" s="391">
        <f>V210*B460</f>
        <v>3.9633940588235297</v>
      </c>
      <c r="W353" s="391">
        <f>W210*B460</f>
        <v>4.1644905882352941</v>
      </c>
      <c r="X353" s="376"/>
      <c r="Y353" s="396" t="s">
        <v>245</v>
      </c>
      <c r="Z353" s="391">
        <f>Z210*B460</f>
        <v>4.0231032352941174</v>
      </c>
    </row>
    <row r="354" spans="1:28" ht="13.5" thickBot="1">
      <c r="A354" s="393" t="s">
        <v>98</v>
      </c>
      <c r="B354" s="394">
        <f t="shared" ref="B354:M354" si="162">B211*0.478</f>
        <v>3.2654776196078434</v>
      </c>
      <c r="C354" s="394">
        <f t="shared" si="162"/>
        <v>3.352321784313725</v>
      </c>
      <c r="D354" s="394">
        <f t="shared" si="162"/>
        <v>3.4245860117647058</v>
      </c>
      <c r="E354" s="394">
        <f t="shared" si="162"/>
        <v>3.4448972627450978</v>
      </c>
      <c r="F354" s="394">
        <f t="shared" si="162"/>
        <v>3.4676106980392154</v>
      </c>
      <c r="G354" s="394">
        <f t="shared" si="162"/>
        <v>3.5857587078431368</v>
      </c>
      <c r="H354" s="394">
        <f t="shared" si="162"/>
        <v>3.3936355117647063</v>
      </c>
      <c r="I354" s="394">
        <f t="shared" si="162"/>
        <v>3.3838908725490193</v>
      </c>
      <c r="J354" s="394">
        <f t="shared" si="162"/>
        <v>3.4532374254901956</v>
      </c>
      <c r="K354" s="394">
        <f t="shared" si="162"/>
        <v>3.4278776509803919</v>
      </c>
      <c r="L354" s="394">
        <f t="shared" si="162"/>
        <v>3.2937100803921564</v>
      </c>
      <c r="M354" s="394">
        <f t="shared" si="162"/>
        <v>3.3733467549019602</v>
      </c>
      <c r="N354" s="376"/>
      <c r="O354" s="393" t="s">
        <v>98</v>
      </c>
      <c r="P354" s="394">
        <f>P211*0.478</f>
        <v>3.3422744117647056</v>
      </c>
      <c r="Q354" s="394">
        <f>Q211*0.478</f>
        <v>3.4955146509803918</v>
      </c>
      <c r="R354" s="394">
        <f>R211*0.478</f>
        <v>3.4111790490196081</v>
      </c>
      <c r="S354" s="394">
        <f>S211*0.478</f>
        <v>3.3692753196078429</v>
      </c>
      <c r="T354" s="376"/>
      <c r="U354" s="393" t="s">
        <v>98</v>
      </c>
      <c r="V354" s="391">
        <f>V211*B461</f>
        <v>3.3304695000000004</v>
      </c>
      <c r="W354" s="391">
        <f>W211*B461</f>
        <v>3.2969161029411764</v>
      </c>
      <c r="X354" s="376"/>
      <c r="Y354" s="396" t="s">
        <v>98</v>
      </c>
      <c r="Z354" s="391">
        <f>Z211*B461</f>
        <v>3.3132284852941178</v>
      </c>
    </row>
    <row r="355" spans="1:28" ht="13.5" thickBot="1">
      <c r="A355" s="401" t="s">
        <v>246</v>
      </c>
      <c r="B355" s="402">
        <f t="shared" ref="B355:M355" si="163">B212*0.53</f>
        <v>4.067751039215687</v>
      </c>
      <c r="C355" s="402">
        <f t="shared" si="163"/>
        <v>4.1146492843137255</v>
      </c>
      <c r="D355" s="402">
        <f t="shared" si="163"/>
        <v>4.1506877254901964</v>
      </c>
      <c r="E355" s="402">
        <f t="shared" si="163"/>
        <v>4.1380861960784312</v>
      </c>
      <c r="F355" s="402">
        <f t="shared" si="163"/>
        <v>4.1518474901960785</v>
      </c>
      <c r="G355" s="402">
        <f t="shared" si="163"/>
        <v>4.2015485000000004</v>
      </c>
      <c r="H355" s="402">
        <f t="shared" si="163"/>
        <v>4.0835341274509807</v>
      </c>
      <c r="I355" s="402">
        <f t="shared" si="163"/>
        <v>4.066513333333333</v>
      </c>
      <c r="J355" s="402">
        <f t="shared" si="163"/>
        <v>4.1418060686274512</v>
      </c>
      <c r="K355" s="402">
        <f t="shared" si="163"/>
        <v>4.1334518137254896</v>
      </c>
      <c r="L355" s="402">
        <f t="shared" si="163"/>
        <v>4.1090645392156864</v>
      </c>
      <c r="M355" s="402">
        <f t="shared" si="163"/>
        <v>4.1966314509803926</v>
      </c>
      <c r="N355" s="376"/>
      <c r="O355" s="401" t="s">
        <v>246</v>
      </c>
      <c r="P355" s="402">
        <f>P212*0.53</f>
        <v>4.1107631372549021</v>
      </c>
      <c r="Q355" s="402">
        <f>Q212*0.53</f>
        <v>4.1616187156862745</v>
      </c>
      <c r="R355" s="402">
        <f>R212*0.53</f>
        <v>4.0993629411764703</v>
      </c>
      <c r="S355" s="402">
        <f>S212*0.53</f>
        <v>4.1431892647058826</v>
      </c>
      <c r="T355" s="376"/>
      <c r="U355" s="401" t="s">
        <v>246</v>
      </c>
      <c r="V355" s="391">
        <f>V212*B462</f>
        <v>4.028483329411765</v>
      </c>
      <c r="W355" s="391">
        <f>W212*B462</f>
        <v>4.0142376823529418</v>
      </c>
      <c r="X355" s="376"/>
      <c r="Y355" s="390" t="s">
        <v>246</v>
      </c>
      <c r="Z355" s="391">
        <f>Z212*B462</f>
        <v>4.0214212117647063</v>
      </c>
      <c r="AA355" s="231"/>
    </row>
    <row r="356" spans="1:28">
      <c r="A356" s="408"/>
      <c r="B356" s="423"/>
      <c r="C356" s="423"/>
      <c r="D356" s="423"/>
      <c r="E356" s="423"/>
      <c r="F356" s="423"/>
      <c r="G356" s="423"/>
      <c r="H356" s="423"/>
      <c r="I356" s="423"/>
      <c r="J356" s="423"/>
      <c r="K356" s="423"/>
      <c r="L356" s="423"/>
      <c r="M356" s="423"/>
      <c r="N356" s="376"/>
      <c r="O356" s="376"/>
      <c r="P356" s="376"/>
      <c r="Q356" s="376"/>
      <c r="R356" s="376"/>
      <c r="S356" s="376"/>
      <c r="T356" s="376"/>
      <c r="U356" s="376"/>
      <c r="V356" s="376"/>
      <c r="W356" s="376"/>
      <c r="X356" s="376"/>
      <c r="Y356" s="376"/>
      <c r="Z356" s="423"/>
      <c r="AA356" s="231"/>
    </row>
    <row r="357" spans="1:28" ht="16.5" thickBot="1">
      <c r="A357" s="377">
        <v>2009</v>
      </c>
      <c r="B357" s="376"/>
      <c r="C357" s="376" t="s">
        <v>253</v>
      </c>
      <c r="D357" s="376"/>
      <c r="E357" s="376"/>
      <c r="F357" s="376"/>
      <c r="G357" s="376"/>
      <c r="H357" s="376"/>
      <c r="I357" s="376"/>
      <c r="J357" s="376"/>
      <c r="K357" s="376"/>
      <c r="L357" s="376"/>
      <c r="M357" s="375" t="s">
        <v>122</v>
      </c>
      <c r="N357" s="376"/>
      <c r="O357" s="377">
        <v>2009</v>
      </c>
      <c r="P357" s="378" t="s">
        <v>220</v>
      </c>
      <c r="Q357" s="378"/>
      <c r="R357" s="378"/>
      <c r="S357" s="378"/>
      <c r="T357" s="376"/>
      <c r="U357" s="377">
        <v>2009</v>
      </c>
      <c r="V357" s="378" t="s">
        <v>221</v>
      </c>
      <c r="W357" s="378"/>
      <c r="X357" s="376"/>
      <c r="Y357" s="377">
        <v>2009</v>
      </c>
      <c r="Z357" s="376"/>
      <c r="AA357" s="231"/>
    </row>
    <row r="358" spans="1:28" ht="13.5" thickBot="1">
      <c r="A358" s="382"/>
      <c r="B358" s="410" t="s">
        <v>223</v>
      </c>
      <c r="C358" s="410" t="s">
        <v>224</v>
      </c>
      <c r="D358" s="410" t="s">
        <v>225</v>
      </c>
      <c r="E358" s="410" t="s">
        <v>226</v>
      </c>
      <c r="F358" s="410" t="s">
        <v>227</v>
      </c>
      <c r="G358" s="410" t="s">
        <v>228</v>
      </c>
      <c r="H358" s="410" t="s">
        <v>229</v>
      </c>
      <c r="I358" s="410" t="s">
        <v>230</v>
      </c>
      <c r="J358" s="410" t="s">
        <v>231</v>
      </c>
      <c r="K358" s="410" t="s">
        <v>232</v>
      </c>
      <c r="L358" s="410" t="s">
        <v>233</v>
      </c>
      <c r="M358" s="411" t="s">
        <v>234</v>
      </c>
      <c r="N358" s="376"/>
      <c r="O358" s="414"/>
      <c r="P358" s="410" t="s">
        <v>235</v>
      </c>
      <c r="Q358" s="410" t="s">
        <v>236</v>
      </c>
      <c r="R358" s="410" t="s">
        <v>237</v>
      </c>
      <c r="S358" s="411" t="s">
        <v>238</v>
      </c>
      <c r="T358" s="376"/>
      <c r="U358" s="414"/>
      <c r="V358" s="410" t="s">
        <v>239</v>
      </c>
      <c r="W358" s="411" t="s">
        <v>240</v>
      </c>
      <c r="X358" s="376"/>
      <c r="Y358" s="382"/>
      <c r="Z358" s="384" t="s">
        <v>241</v>
      </c>
      <c r="AA358" s="231"/>
    </row>
    <row r="359" spans="1:28" ht="13.5" thickBot="1">
      <c r="A359" s="415" t="s">
        <v>242</v>
      </c>
      <c r="B359" s="416">
        <f t="shared" ref="B359:M359" si="164">B216*0.521</f>
        <v>4.5135353725490202</v>
      </c>
      <c r="C359" s="416">
        <f t="shared" si="164"/>
        <v>4.7563060490196083</v>
      </c>
      <c r="D359" s="416">
        <f t="shared" si="164"/>
        <v>4.9364254539215686</v>
      </c>
      <c r="E359" s="416">
        <f t="shared" si="164"/>
        <v>4.8365119558823535</v>
      </c>
      <c r="F359" s="416">
        <f t="shared" si="164"/>
        <v>4.911448100980393</v>
      </c>
      <c r="G359" s="416">
        <f t="shared" si="164"/>
        <v>5.055837632352941</v>
      </c>
      <c r="H359" s="416">
        <f t="shared" si="164"/>
        <v>4.929867494117647</v>
      </c>
      <c r="I359" s="416">
        <f t="shared" si="164"/>
        <v>4.830303372549019</v>
      </c>
      <c r="J359" s="416">
        <f t="shared" si="164"/>
        <v>4.7876171274509804</v>
      </c>
      <c r="K359" s="416">
        <f t="shared" si="164"/>
        <v>4.5930246490196085</v>
      </c>
      <c r="L359" s="416">
        <f t="shared" si="164"/>
        <v>4.6452084176470585</v>
      </c>
      <c r="M359" s="416">
        <f t="shared" si="164"/>
        <v>4.7332339215686279</v>
      </c>
      <c r="N359" s="376"/>
      <c r="O359" s="418" t="s">
        <v>242</v>
      </c>
      <c r="P359" s="416">
        <f>P216*0.521</f>
        <v>4.7483940000000002</v>
      </c>
      <c r="Q359" s="416">
        <f>Q216*0.521</f>
        <v>4.9282564803921574</v>
      </c>
      <c r="R359" s="416">
        <f>R216*0.521</f>
        <v>4.8512199901960784</v>
      </c>
      <c r="S359" s="416">
        <f>S216*0.521</f>
        <v>4.6581026568627451</v>
      </c>
      <c r="T359" s="376"/>
      <c r="U359" s="418" t="s">
        <v>242</v>
      </c>
      <c r="V359" s="391">
        <f>V216*B456</f>
        <v>4.7136237352941182</v>
      </c>
      <c r="W359" s="391">
        <f>W216*B456</f>
        <v>4.630192411764706</v>
      </c>
      <c r="X359" s="376"/>
      <c r="Y359" s="390" t="s">
        <v>242</v>
      </c>
      <c r="Z359" s="391">
        <f>Z216*B456</f>
        <v>4.672059676470588</v>
      </c>
      <c r="AA359" s="231"/>
    </row>
    <row r="360" spans="1:28" ht="13.5" thickBot="1">
      <c r="A360" s="419" t="s">
        <v>243</v>
      </c>
      <c r="B360" s="420">
        <f t="shared" ref="B360:M360" si="165">B217*0.55</f>
        <v>5.2326158823529418</v>
      </c>
      <c r="C360" s="420">
        <f t="shared" si="165"/>
        <v>5.4548563235294116</v>
      </c>
      <c r="D360" s="420">
        <f t="shared" si="165"/>
        <v>5.6384781372549018</v>
      </c>
      <c r="E360" s="420">
        <f t="shared" si="165"/>
        <v>5.5708820588235302</v>
      </c>
      <c r="F360" s="420">
        <f t="shared" si="165"/>
        <v>5.6677645588235297</v>
      </c>
      <c r="G360" s="420">
        <f t="shared" si="165"/>
        <v>5.8274640686274521</v>
      </c>
      <c r="H360" s="420">
        <f t="shared" si="165"/>
        <v>5.7441541666666671</v>
      </c>
      <c r="I360" s="420">
        <f t="shared" si="165"/>
        <v>5.7371174019607851</v>
      </c>
      <c r="J360" s="420">
        <f t="shared" si="165"/>
        <v>5.6741569607843152</v>
      </c>
      <c r="K360" s="420">
        <f t="shared" si="165"/>
        <v>5.5205441176470602</v>
      </c>
      <c r="L360" s="420">
        <f t="shared" si="165"/>
        <v>5.6170502450980395</v>
      </c>
      <c r="M360" s="420">
        <f t="shared" si="165"/>
        <v>5.6718642156862744</v>
      </c>
      <c r="N360" s="376"/>
      <c r="O360" s="422" t="s">
        <v>243</v>
      </c>
      <c r="P360" s="420">
        <f>P217*0.55</f>
        <v>5.4569279901960783</v>
      </c>
      <c r="Q360" s="420">
        <f>Q217*0.55</f>
        <v>5.683172107843137</v>
      </c>
      <c r="R360" s="420">
        <f>R217*0.55</f>
        <v>5.7165317647058815</v>
      </c>
      <c r="S360" s="420">
        <f>S217*0.55</f>
        <v>5.6067177941176478</v>
      </c>
      <c r="T360" s="376"/>
      <c r="U360" s="422" t="s">
        <v>243</v>
      </c>
      <c r="V360" s="391">
        <f>V217*B458</f>
        <v>5.459579615686275</v>
      </c>
      <c r="W360" s="391">
        <f>W217*B458</f>
        <v>5.5508449980392163</v>
      </c>
      <c r="X360" s="376"/>
      <c r="Y360" s="396" t="s">
        <v>243</v>
      </c>
      <c r="Z360" s="391">
        <f>Z217*B458</f>
        <v>5.5027154686274509</v>
      </c>
      <c r="AA360" s="231"/>
    </row>
    <row r="361" spans="1:28" ht="13.5" thickBot="1">
      <c r="A361" s="393" t="s">
        <v>244</v>
      </c>
      <c r="B361" s="394">
        <f t="shared" ref="B361:M361" si="166">B218*0.52</f>
        <v>4.964140235294118</v>
      </c>
      <c r="C361" s="394">
        <f t="shared" si="166"/>
        <v>5.1959577647058826</v>
      </c>
      <c r="D361" s="394">
        <f t="shared" si="166"/>
        <v>5.4454726274509806</v>
      </c>
      <c r="E361" s="394">
        <f t="shared" si="166"/>
        <v>5.4134829411764693</v>
      </c>
      <c r="F361" s="394">
        <f t="shared" si="166"/>
        <v>5.4944408235294118</v>
      </c>
      <c r="G361" s="394">
        <f t="shared" si="166"/>
        <v>5.6385695294117655</v>
      </c>
      <c r="H361" s="394">
        <f t="shared" si="166"/>
        <v>5.5495037254901955</v>
      </c>
      <c r="I361" s="394">
        <f t="shared" si="166"/>
        <v>5.5690735686274504</v>
      </c>
      <c r="J361" s="394">
        <f t="shared" si="166"/>
        <v>5.5485289803921578</v>
      </c>
      <c r="K361" s="394">
        <f t="shared" si="166"/>
        <v>5.4422210980392167</v>
      </c>
      <c r="L361" s="394">
        <f t="shared" si="166"/>
        <v>5.4373330980392156</v>
      </c>
      <c r="M361" s="394">
        <f t="shared" si="166"/>
        <v>5.4507475686274516</v>
      </c>
      <c r="N361" s="376"/>
      <c r="O361" s="393" t="s">
        <v>244</v>
      </c>
      <c r="P361" s="394">
        <f>P218*0.52</f>
        <v>5.2660838431372561</v>
      </c>
      <c r="Q361" s="394">
        <f>Q218*0.52</f>
        <v>5.5158811372549019</v>
      </c>
      <c r="R361" s="394">
        <f>R218*0.52</f>
        <v>5.552939294117647</v>
      </c>
      <c r="S361" s="394">
        <f>S218*0.52</f>
        <v>5.4438850980392157</v>
      </c>
      <c r="T361" s="376"/>
      <c r="U361" s="393" t="s">
        <v>244</v>
      </c>
      <c r="V361" s="391">
        <f>V218*B459</f>
        <v>5.5558926519607841</v>
      </c>
      <c r="W361" s="391">
        <f>W218*B459</f>
        <v>5.655425205882354</v>
      </c>
      <c r="X361" s="376"/>
      <c r="Y361" s="396" t="s">
        <v>244</v>
      </c>
      <c r="Z361" s="391">
        <f>Z218*B459</f>
        <v>5.612713848039216</v>
      </c>
      <c r="AA361" s="231"/>
    </row>
    <row r="362" spans="1:28" ht="13.5" thickBot="1">
      <c r="A362" s="393" t="s">
        <v>245</v>
      </c>
      <c r="B362" s="394">
        <f t="shared" ref="B362:M362" si="167">B219*0.54</f>
        <v>3.8101764705882353</v>
      </c>
      <c r="C362" s="394">
        <f t="shared" si="167"/>
        <v>4.5054661764705886</v>
      </c>
      <c r="D362" s="394">
        <f t="shared" si="167"/>
        <v>0</v>
      </c>
      <c r="E362" s="394">
        <f t="shared" si="167"/>
        <v>0</v>
      </c>
      <c r="F362" s="394">
        <f t="shared" si="167"/>
        <v>4.32</v>
      </c>
      <c r="G362" s="394">
        <f t="shared" si="167"/>
        <v>0</v>
      </c>
      <c r="H362" s="394">
        <f t="shared" si="167"/>
        <v>0</v>
      </c>
      <c r="I362" s="394">
        <f t="shared" si="167"/>
        <v>0</v>
      </c>
      <c r="J362" s="394">
        <f t="shared" si="167"/>
        <v>4.0240588235294119</v>
      </c>
      <c r="K362" s="394">
        <f t="shared" si="167"/>
        <v>4.5690633529411766</v>
      </c>
      <c r="L362" s="394">
        <f t="shared" si="167"/>
        <v>4.5091800000000006</v>
      </c>
      <c r="M362" s="394">
        <f t="shared" si="167"/>
        <v>0</v>
      </c>
      <c r="N362" s="376"/>
      <c r="O362" s="393" t="s">
        <v>245</v>
      </c>
      <c r="P362" s="394">
        <f>P219*0.54</f>
        <v>4.4602771764705897</v>
      </c>
      <c r="Q362" s="394">
        <f>Q219*0.54</f>
        <v>4.32</v>
      </c>
      <c r="R362" s="394">
        <f>R219*0.54</f>
        <v>4.0240588235294119</v>
      </c>
      <c r="S362" s="394">
        <f>S219*0.54</f>
        <v>4.5624414705882348</v>
      </c>
      <c r="T362" s="376"/>
      <c r="U362" s="393" t="s">
        <v>245</v>
      </c>
      <c r="V362" s="391">
        <f>V219*B460</f>
        <v>4.4158944705882357</v>
      </c>
      <c r="W362" s="391">
        <f>W219*B460</f>
        <v>4.2385865294117648</v>
      </c>
      <c r="X362" s="376"/>
      <c r="Y362" s="396" t="s">
        <v>245</v>
      </c>
      <c r="Z362" s="391">
        <f>Z219*B460</f>
        <v>4.3893974117647065</v>
      </c>
      <c r="AA362" s="231"/>
    </row>
    <row r="363" spans="1:28" ht="13.5" thickBot="1">
      <c r="A363" s="393" t="s">
        <v>98</v>
      </c>
      <c r="B363" s="394">
        <f t="shared" ref="B363:M363" si="168">B220*0.478</f>
        <v>3.5871725568627446</v>
      </c>
      <c r="C363" s="394">
        <f t="shared" si="168"/>
        <v>3.7541398313725485</v>
      </c>
      <c r="D363" s="394">
        <f t="shared" si="168"/>
        <v>3.977840082352941</v>
      </c>
      <c r="E363" s="394">
        <f t="shared" si="168"/>
        <v>3.9315935823529418</v>
      </c>
      <c r="F363" s="394">
        <f t="shared" si="168"/>
        <v>3.9637512666666663</v>
      </c>
      <c r="G363" s="394">
        <f t="shared" si="168"/>
        <v>4.090658392156862</v>
      </c>
      <c r="H363" s="394">
        <f t="shared" si="168"/>
        <v>3.918549805882352</v>
      </c>
      <c r="I363" s="394">
        <f t="shared" si="168"/>
        <v>3.790322556862745</v>
      </c>
      <c r="J363" s="394">
        <f t="shared" si="168"/>
        <v>3.7137122784313723</v>
      </c>
      <c r="K363" s="394">
        <f t="shared" si="168"/>
        <v>3.5185294137254899</v>
      </c>
      <c r="L363" s="394">
        <f t="shared" si="168"/>
        <v>3.5062523117647055</v>
      </c>
      <c r="M363" s="394">
        <f t="shared" si="168"/>
        <v>3.5216626568627452</v>
      </c>
      <c r="N363" s="376"/>
      <c r="O363" s="393" t="s">
        <v>98</v>
      </c>
      <c r="P363" s="394">
        <f>P220*0.478</f>
        <v>3.7790019235294117</v>
      </c>
      <c r="Q363" s="394">
        <f>Q220*0.478</f>
        <v>3.9903088529411757</v>
      </c>
      <c r="R363" s="394">
        <f>R220*0.478</f>
        <v>3.8072320411764706</v>
      </c>
      <c r="S363" s="394">
        <f>S220*0.478</f>
        <v>3.5153661784313721</v>
      </c>
      <c r="T363" s="376"/>
      <c r="U363" s="393" t="s">
        <v>98</v>
      </c>
      <c r="V363" s="391">
        <f>V220*B461</f>
        <v>3.7893187352941173</v>
      </c>
      <c r="W363" s="391">
        <f>W220*B461</f>
        <v>3.5650013676470591</v>
      </c>
      <c r="X363" s="376"/>
      <c r="Y363" s="396" t="s">
        <v>98</v>
      </c>
      <c r="Z363" s="391">
        <f>Z220*B461</f>
        <v>3.6707204852941175</v>
      </c>
      <c r="AA363" s="231"/>
    </row>
    <row r="364" spans="1:28" ht="13.5" thickBot="1">
      <c r="A364" s="401" t="s">
        <v>246</v>
      </c>
      <c r="B364" s="402">
        <f t="shared" ref="B364:M364" si="169">B221*0.53</f>
        <v>4.3545844411764705</v>
      </c>
      <c r="C364" s="402">
        <f t="shared" si="169"/>
        <v>4.5082719705882353</v>
      </c>
      <c r="D364" s="402">
        <f t="shared" si="169"/>
        <v>4.7163624411764706</v>
      </c>
      <c r="E364" s="402">
        <f t="shared" si="169"/>
        <v>4.7088120196078425</v>
      </c>
      <c r="F364" s="402">
        <f t="shared" si="169"/>
        <v>4.7191813137254908</v>
      </c>
      <c r="G364" s="402">
        <f t="shared" si="169"/>
        <v>4.8328886568627452</v>
      </c>
      <c r="H364" s="402">
        <f t="shared" si="169"/>
        <v>4.7853211568627447</v>
      </c>
      <c r="I364" s="402">
        <f t="shared" si="169"/>
        <v>4.7701049607843142</v>
      </c>
      <c r="J364" s="402">
        <f t="shared" si="169"/>
        <v>4.7611256176470595</v>
      </c>
      <c r="K364" s="402">
        <f t="shared" si="169"/>
        <v>4.6369549313725491</v>
      </c>
      <c r="L364" s="402">
        <f t="shared" si="169"/>
        <v>4.677624637254902</v>
      </c>
      <c r="M364" s="402">
        <f t="shared" si="169"/>
        <v>4.7028552352941189</v>
      </c>
      <c r="N364" s="376"/>
      <c r="O364" s="401" t="s">
        <v>246</v>
      </c>
      <c r="P364" s="402">
        <f>P221*0.53</f>
        <v>4.5413091568627459</v>
      </c>
      <c r="Q364" s="402">
        <f>Q221*0.53</f>
        <v>4.7468156176470586</v>
      </c>
      <c r="R364" s="402">
        <f>R221*0.53</f>
        <v>4.7720441372549018</v>
      </c>
      <c r="S364" s="402">
        <f>S221*0.53</f>
        <v>4.6714007745098041</v>
      </c>
      <c r="T364" s="376"/>
      <c r="U364" s="401" t="s">
        <v>246</v>
      </c>
      <c r="V364" s="391">
        <f>V221*B462</f>
        <v>4.5290443058823531</v>
      </c>
      <c r="W364" s="391">
        <f>W221*B462</f>
        <v>4.5986992470588239</v>
      </c>
      <c r="X364" s="376"/>
      <c r="Y364" s="390" t="s">
        <v>246</v>
      </c>
      <c r="Z364" s="391">
        <f>Z221*B462</f>
        <v>4.5645931647058822</v>
      </c>
      <c r="AA364" s="231"/>
    </row>
    <row r="365" spans="1:28">
      <c r="AA365" s="231"/>
      <c r="AB365" s="231"/>
    </row>
    <row r="366" spans="1:28" ht="16.5" thickBot="1">
      <c r="A366" s="377">
        <v>2010</v>
      </c>
      <c r="B366" s="376"/>
      <c r="C366" s="376" t="s">
        <v>253</v>
      </c>
      <c r="D366" s="376"/>
      <c r="E366" s="376"/>
      <c r="F366" s="376"/>
      <c r="G366" s="376"/>
      <c r="H366" s="376"/>
      <c r="I366" s="376"/>
      <c r="J366" s="376"/>
      <c r="K366" s="376"/>
      <c r="L366" s="376"/>
      <c r="M366" s="375" t="s">
        <v>122</v>
      </c>
      <c r="N366" s="376"/>
      <c r="O366" s="377">
        <v>2010</v>
      </c>
      <c r="P366" s="378" t="s">
        <v>220</v>
      </c>
      <c r="Q366" s="378"/>
      <c r="R366" s="378"/>
      <c r="S366" s="378"/>
      <c r="T366" s="376"/>
      <c r="U366" s="377">
        <v>2010</v>
      </c>
      <c r="V366" s="378" t="s">
        <v>221</v>
      </c>
      <c r="W366" s="378"/>
      <c r="X366" s="376"/>
      <c r="Y366" s="377">
        <v>2010</v>
      </c>
      <c r="Z366" s="376"/>
      <c r="AA366" s="231"/>
      <c r="AB366" s="231"/>
    </row>
    <row r="367" spans="1:28" ht="13.5" thickBot="1">
      <c r="A367" s="382"/>
      <c r="B367" s="410" t="s">
        <v>223</v>
      </c>
      <c r="C367" s="410" t="s">
        <v>224</v>
      </c>
      <c r="D367" s="410" t="s">
        <v>225</v>
      </c>
      <c r="E367" s="410" t="s">
        <v>226</v>
      </c>
      <c r="F367" s="410" t="s">
        <v>227</v>
      </c>
      <c r="G367" s="410" t="s">
        <v>228</v>
      </c>
      <c r="H367" s="410" t="s">
        <v>229</v>
      </c>
      <c r="I367" s="410" t="s">
        <v>230</v>
      </c>
      <c r="J367" s="410" t="s">
        <v>231</v>
      </c>
      <c r="K367" s="410" t="s">
        <v>232</v>
      </c>
      <c r="L367" s="410" t="s">
        <v>233</v>
      </c>
      <c r="M367" s="411" t="s">
        <v>234</v>
      </c>
      <c r="N367" s="376"/>
      <c r="O367" s="414"/>
      <c r="P367" s="410" t="s">
        <v>235</v>
      </c>
      <c r="Q367" s="410" t="s">
        <v>236</v>
      </c>
      <c r="R367" s="410" t="s">
        <v>237</v>
      </c>
      <c r="S367" s="411" t="s">
        <v>238</v>
      </c>
      <c r="T367" s="376"/>
      <c r="U367" s="414"/>
      <c r="V367" s="410" t="s">
        <v>239</v>
      </c>
      <c r="W367" s="411" t="s">
        <v>240</v>
      </c>
      <c r="X367" s="376"/>
      <c r="Y367" s="414"/>
      <c r="Z367" s="411" t="s">
        <v>241</v>
      </c>
      <c r="AA367" s="231"/>
      <c r="AB367" s="231"/>
    </row>
    <row r="368" spans="1:28" ht="13.5" thickBot="1">
      <c r="A368" s="415" t="s">
        <v>242</v>
      </c>
      <c r="B368" s="416">
        <f t="shared" ref="B368:M368" si="170">B225*0.521</f>
        <v>4.9139494117647056</v>
      </c>
      <c r="C368" s="416">
        <f t="shared" si="170"/>
        <v>4.920982911764705</v>
      </c>
      <c r="D368" s="416">
        <f t="shared" si="170"/>
        <v>4.5725641617647055</v>
      </c>
      <c r="E368" s="416">
        <f t="shared" si="170"/>
        <v>4.5739254019607829</v>
      </c>
      <c r="F368" s="416">
        <f t="shared" si="170"/>
        <v>4.3954318235294121</v>
      </c>
      <c r="G368" s="416">
        <f t="shared" si="170"/>
        <v>4.4029761078431369</v>
      </c>
      <c r="H368" s="416">
        <f t="shared" si="170"/>
        <v>4.3209135000000014</v>
      </c>
      <c r="I368" s="416">
        <f t="shared" si="170"/>
        <v>4.4328008039215687</v>
      </c>
      <c r="J368" s="416">
        <f t="shared" si="170"/>
        <v>4.5098985882352949</v>
      </c>
      <c r="K368" s="416">
        <f t="shared" si="170"/>
        <v>4.5821745686274511</v>
      </c>
      <c r="L368" s="416">
        <f t="shared" si="170"/>
        <v>4.8983194117647058</v>
      </c>
      <c r="M368" s="416">
        <f t="shared" si="170"/>
        <v>5.1640789578431363</v>
      </c>
      <c r="N368" s="376"/>
      <c r="O368" s="418" t="s">
        <v>242</v>
      </c>
      <c r="P368" s="416">
        <f>P225*0.521</f>
        <v>4.7783463921568625</v>
      </c>
      <c r="Q368" s="416">
        <f>Q225*0.521</f>
        <v>4.4481447647058818</v>
      </c>
      <c r="R368" s="416">
        <f>R225*0.521</f>
        <v>4.429490921568628</v>
      </c>
      <c r="S368" s="416">
        <f>S225*0.521</f>
        <v>4.8841441254901969</v>
      </c>
      <c r="T368" s="376"/>
      <c r="U368" s="424" t="s">
        <v>242</v>
      </c>
      <c r="V368" s="394">
        <f>V225*0.521</f>
        <v>4.6009561078431371</v>
      </c>
      <c r="W368" s="394">
        <f>W225*0.521</f>
        <v>4.6667420627450991</v>
      </c>
      <c r="X368" s="376"/>
      <c r="Y368" s="424" t="s">
        <v>242</v>
      </c>
      <c r="Z368" s="394">
        <f>Z225*0.521</f>
        <v>4.6352287137254891</v>
      </c>
      <c r="AA368" s="231"/>
      <c r="AB368" s="231"/>
    </row>
    <row r="369" spans="1:28">
      <c r="A369" s="419" t="s">
        <v>243</v>
      </c>
      <c r="B369" s="420">
        <f t="shared" ref="B369:M369" si="171">B226*0.55</f>
        <v>5.8651094117647053</v>
      </c>
      <c r="C369" s="420">
        <f t="shared" si="171"/>
        <v>5.8214388725490203</v>
      </c>
      <c r="D369" s="420">
        <f t="shared" si="171"/>
        <v>5.3412829411764706</v>
      </c>
      <c r="E369" s="420">
        <f t="shared" si="171"/>
        <v>5.2510818627450995</v>
      </c>
      <c r="F369" s="420">
        <f t="shared" si="171"/>
        <v>4.9639608333333332</v>
      </c>
      <c r="G369" s="420">
        <f t="shared" si="171"/>
        <v>4.9370566666666669</v>
      </c>
      <c r="H369" s="420">
        <f t="shared" si="171"/>
        <v>4.8558890686274525</v>
      </c>
      <c r="I369" s="420">
        <f t="shared" si="171"/>
        <v>5.0192148039215683</v>
      </c>
      <c r="J369" s="420">
        <f t="shared" si="171"/>
        <v>5.1188543137254907</v>
      </c>
      <c r="K369" s="420">
        <f t="shared" si="171"/>
        <v>5.2989329411764707</v>
      </c>
      <c r="L369" s="420">
        <f t="shared" si="171"/>
        <v>5.8200352941176474</v>
      </c>
      <c r="M369" s="420">
        <f t="shared" si="171"/>
        <v>6.1474438235294127</v>
      </c>
      <c r="N369" s="376"/>
      <c r="O369" s="422" t="s">
        <v>243</v>
      </c>
      <c r="P369" s="420">
        <f>P226*0.55</f>
        <v>5.6512208823529422</v>
      </c>
      <c r="Q369" s="420">
        <f>Q226*0.55</f>
        <v>5.032395931372549</v>
      </c>
      <c r="R369" s="420">
        <f>R226*0.55</f>
        <v>5.0113848529411769</v>
      </c>
      <c r="S369" s="420">
        <f>S226*0.55</f>
        <v>5.7714039705882358</v>
      </c>
      <c r="T369" s="376"/>
      <c r="U369" s="424" t="s">
        <v>243</v>
      </c>
      <c r="V369" s="394">
        <f>V226*0.55</f>
        <v>5.3112443137254894</v>
      </c>
      <c r="W369" s="394">
        <f>W226*0.55</f>
        <v>5.4128821568627448</v>
      </c>
      <c r="X369" s="376"/>
      <c r="Y369" s="424" t="s">
        <v>243</v>
      </c>
      <c r="Z369" s="394">
        <f>Z226*0.55</f>
        <v>5.365264019607844</v>
      </c>
      <c r="AA369" s="231"/>
      <c r="AB369" s="231"/>
    </row>
    <row r="370" spans="1:28">
      <c r="A370" s="393" t="s">
        <v>244</v>
      </c>
      <c r="B370" s="394">
        <f t="shared" ref="B370:M370" si="172">B227*0.52</f>
        <v>5.6978887843137267</v>
      </c>
      <c r="C370" s="394">
        <f t="shared" si="172"/>
        <v>5.5825996862745111</v>
      </c>
      <c r="D370" s="394">
        <f t="shared" si="172"/>
        <v>5.0988594901960784</v>
      </c>
      <c r="E370" s="394">
        <f t="shared" si="172"/>
        <v>5.0606440784313724</v>
      </c>
      <c r="F370" s="394">
        <f t="shared" si="172"/>
        <v>4.7536569803921571</v>
      </c>
      <c r="G370" s="394">
        <f t="shared" si="172"/>
        <v>4.7371525882352934</v>
      </c>
      <c r="H370" s="394">
        <f t="shared" si="172"/>
        <v>4.6263043921568636</v>
      </c>
      <c r="I370" s="394">
        <f t="shared" si="172"/>
        <v>4.8531324705882346</v>
      </c>
      <c r="J370" s="394">
        <f t="shared" si="172"/>
        <v>4.967954588235294</v>
      </c>
      <c r="K370" s="394">
        <f t="shared" si="172"/>
        <v>5.1231536862745113</v>
      </c>
      <c r="L370" s="394">
        <f t="shared" si="172"/>
        <v>5.6454692156862745</v>
      </c>
      <c r="M370" s="394">
        <f t="shared" si="172"/>
        <v>5.9156948627450969</v>
      </c>
      <c r="N370" s="376"/>
      <c r="O370" s="393" t="s">
        <v>244</v>
      </c>
      <c r="P370" s="394">
        <f>P227*0.52</f>
        <v>5.4340968627450978</v>
      </c>
      <c r="Q370" s="394">
        <f>Q227*0.52</f>
        <v>4.8110583529411768</v>
      </c>
      <c r="R370" s="394">
        <f>R227*0.52</f>
        <v>4.8175384705882358</v>
      </c>
      <c r="S370" s="394">
        <f>S227*0.52</f>
        <v>5.5746701960784311</v>
      </c>
      <c r="T370" s="376"/>
      <c r="U370" s="424" t="s">
        <v>244</v>
      </c>
      <c r="V370" s="394">
        <f>V227*0.52</f>
        <v>5.0273452156862746</v>
      </c>
      <c r="W370" s="394">
        <f>W227*0.52</f>
        <v>5.1648709411764706</v>
      </c>
      <c r="X370" s="376"/>
      <c r="Y370" s="424" t="s">
        <v>244</v>
      </c>
      <c r="Z370" s="394">
        <f>Z227*0.52</f>
        <v>5.1141892941176472</v>
      </c>
      <c r="AA370" s="231"/>
      <c r="AB370" s="231"/>
    </row>
    <row r="371" spans="1:28">
      <c r="A371" s="393" t="s">
        <v>245</v>
      </c>
      <c r="B371" s="394">
        <f t="shared" ref="B371:M371" si="173">B228*0.54</f>
        <v>0</v>
      </c>
      <c r="C371" s="394">
        <f t="shared" si="173"/>
        <v>5.6901176470588242</v>
      </c>
      <c r="D371" s="394">
        <f t="shared" si="173"/>
        <v>4.9891150588235291</v>
      </c>
      <c r="E371" s="394">
        <f t="shared" si="173"/>
        <v>3.2352352941176474</v>
      </c>
      <c r="F371" s="394">
        <f t="shared" si="173"/>
        <v>4.5564564705882349</v>
      </c>
      <c r="G371" s="394">
        <f t="shared" si="173"/>
        <v>4.3507058823529414</v>
      </c>
      <c r="H371" s="394">
        <f t="shared" si="173"/>
        <v>4.362146470588236</v>
      </c>
      <c r="I371" s="394">
        <f t="shared" si="173"/>
        <v>4.6588870588235309</v>
      </c>
      <c r="J371" s="394">
        <f t="shared" si="173"/>
        <v>4.1306765294117653</v>
      </c>
      <c r="K371" s="394">
        <f t="shared" si="173"/>
        <v>0</v>
      </c>
      <c r="L371" s="394">
        <f t="shared" si="173"/>
        <v>0</v>
      </c>
      <c r="M371" s="394">
        <f t="shared" si="173"/>
        <v>4.369587882352941</v>
      </c>
      <c r="N371" s="376"/>
      <c r="O371" s="393" t="s">
        <v>245</v>
      </c>
      <c r="P371" s="394">
        <f>P228*0.54</f>
        <v>5.0564112352941182</v>
      </c>
      <c r="Q371" s="394">
        <f>Q228*0.54</f>
        <v>4.452709235294118</v>
      </c>
      <c r="R371" s="394">
        <f>R228*0.54</f>
        <v>4.4039710588235295</v>
      </c>
      <c r="S371" s="394">
        <f>S228*0.54</f>
        <v>4.369587882352941</v>
      </c>
      <c r="T371" s="376"/>
      <c r="U371" s="424" t="s">
        <v>245</v>
      </c>
      <c r="V371" s="394">
        <f>V228*0.54</f>
        <v>4.6375157647058822</v>
      </c>
      <c r="W371" s="394">
        <f>W228*0.54</f>
        <v>4.3784052352941174</v>
      </c>
      <c r="X371" s="376"/>
      <c r="Y371" s="424" t="s">
        <v>245</v>
      </c>
      <c r="Z371" s="394">
        <f>Z228*0.54</f>
        <v>4.4787562941176473</v>
      </c>
      <c r="AA371" s="231"/>
      <c r="AB371" s="231"/>
    </row>
    <row r="372" spans="1:28">
      <c r="A372" s="393" t="s">
        <v>98</v>
      </c>
      <c r="B372" s="394">
        <f t="shared" ref="B372:M372" si="174">B229*0.478</f>
        <v>3.680002031372549</v>
      </c>
      <c r="C372" s="394">
        <f t="shared" si="174"/>
        <v>3.7112768215686271</v>
      </c>
      <c r="D372" s="394">
        <f t="shared" si="174"/>
        <v>3.6658935333333331</v>
      </c>
      <c r="E372" s="394">
        <f t="shared" si="174"/>
        <v>3.6718324490196075</v>
      </c>
      <c r="F372" s="394">
        <f t="shared" si="174"/>
        <v>3.6145432117647061</v>
      </c>
      <c r="G372" s="394">
        <f t="shared" si="174"/>
        <v>3.6615160843137251</v>
      </c>
      <c r="H372" s="394">
        <f t="shared" si="174"/>
        <v>3.5867414196078431</v>
      </c>
      <c r="I372" s="394">
        <f t="shared" si="174"/>
        <v>3.5677891882352943</v>
      </c>
      <c r="J372" s="394">
        <f t="shared" si="174"/>
        <v>3.6340399882352941</v>
      </c>
      <c r="K372" s="394">
        <f t="shared" si="174"/>
        <v>3.6145347764705886</v>
      </c>
      <c r="L372" s="394">
        <f t="shared" si="174"/>
        <v>3.646393007843137</v>
      </c>
      <c r="M372" s="394">
        <f t="shared" si="174"/>
        <v>3.7523056235294114</v>
      </c>
      <c r="N372" s="376"/>
      <c r="O372" s="393" t="s">
        <v>98</v>
      </c>
      <c r="P372" s="394">
        <f>P229*0.478</f>
        <v>3.6839464686274508</v>
      </c>
      <c r="Q372" s="394">
        <f>Q229*0.478</f>
        <v>3.6501682705882348</v>
      </c>
      <c r="R372" s="394">
        <f>R229*0.478</f>
        <v>3.6009075588235291</v>
      </c>
      <c r="S372" s="394">
        <f>S229*0.478</f>
        <v>3.6697648647058818</v>
      </c>
      <c r="T372" s="376"/>
      <c r="U372" s="424" t="s">
        <v>98</v>
      </c>
      <c r="V372" s="394">
        <f>V229*0.478</f>
        <v>3.6666386509803917</v>
      </c>
      <c r="W372" s="394">
        <f>W229*0.478</f>
        <v>3.6367181941176465</v>
      </c>
      <c r="X372" s="376"/>
      <c r="Y372" s="424" t="s">
        <v>98</v>
      </c>
      <c r="Z372" s="394">
        <f>Z229*0.478</f>
        <v>3.6516196098039213</v>
      </c>
      <c r="AA372" s="231"/>
    </row>
    <row r="373" spans="1:28" ht="13.5" thickBot="1">
      <c r="A373" s="401" t="s">
        <v>246</v>
      </c>
      <c r="B373" s="402">
        <f t="shared" ref="B373:M373" si="175">B230*0.53</f>
        <v>4.8585484509803925</v>
      </c>
      <c r="C373" s="402">
        <f t="shared" si="175"/>
        <v>4.8892499999999997</v>
      </c>
      <c r="D373" s="402">
        <f t="shared" si="175"/>
        <v>4.5658715392156859</v>
      </c>
      <c r="E373" s="402">
        <f t="shared" si="175"/>
        <v>4.481313676470589</v>
      </c>
      <c r="F373" s="402">
        <f t="shared" si="175"/>
        <v>4.3422068627450985</v>
      </c>
      <c r="G373" s="402">
        <f t="shared" si="175"/>
        <v>4.3678287254901962</v>
      </c>
      <c r="H373" s="402">
        <f t="shared" si="175"/>
        <v>4.3062479215686267</v>
      </c>
      <c r="I373" s="402">
        <f t="shared" si="175"/>
        <v>4.3844764411764716</v>
      </c>
      <c r="J373" s="402">
        <f t="shared" si="175"/>
        <v>4.4617099117647054</v>
      </c>
      <c r="K373" s="402">
        <f t="shared" si="175"/>
        <v>4.4830834607843135</v>
      </c>
      <c r="L373" s="402">
        <f t="shared" si="175"/>
        <v>4.6027018627450991</v>
      </c>
      <c r="M373" s="402">
        <f t="shared" si="175"/>
        <v>4.7827070098039215</v>
      </c>
      <c r="N373" s="376"/>
      <c r="O373" s="401" t="s">
        <v>246</v>
      </c>
      <c r="P373" s="402">
        <f>P230*0.53</f>
        <v>4.7397520686274506</v>
      </c>
      <c r="Q373" s="402">
        <f>Q230*0.53</f>
        <v>4.39095906862745</v>
      </c>
      <c r="R373" s="402">
        <f>R230*0.53</f>
        <v>4.3915706470588232</v>
      </c>
      <c r="S373" s="402">
        <f>S230*0.53</f>
        <v>4.6143083431372549</v>
      </c>
      <c r="T373" s="376"/>
      <c r="U373" s="424" t="s">
        <v>246</v>
      </c>
      <c r="V373" s="394">
        <f>V230*0.53</f>
        <v>4.5509665882352941</v>
      </c>
      <c r="W373" s="394">
        <f>W230*0.53</f>
        <v>4.5054972647058822</v>
      </c>
      <c r="X373" s="376"/>
      <c r="Y373" s="424" t="s">
        <v>246</v>
      </c>
      <c r="Z373" s="394">
        <f>Z230*0.53</f>
        <v>4.5276985490196076</v>
      </c>
    </row>
    <row r="374" spans="1:28">
      <c r="A374" s="251"/>
      <c r="B374" s="237"/>
      <c r="C374" s="237"/>
      <c r="D374" s="237"/>
      <c r="E374" s="237"/>
      <c r="F374" s="237"/>
      <c r="G374" s="237"/>
      <c r="H374" s="237"/>
      <c r="I374" s="237"/>
      <c r="J374" s="237"/>
      <c r="K374" s="237"/>
      <c r="L374" s="237"/>
      <c r="M374" s="237"/>
      <c r="N374" s="253"/>
      <c r="O374" s="251"/>
      <c r="P374" s="237"/>
      <c r="Q374" s="237"/>
      <c r="R374" s="237"/>
      <c r="S374" s="237"/>
      <c r="T374" s="253"/>
      <c r="U374" s="251"/>
      <c r="V374" s="237"/>
      <c r="W374" s="237"/>
      <c r="X374" s="253"/>
      <c r="Y374" s="251"/>
      <c r="Z374" s="237"/>
    </row>
    <row r="375" spans="1:28" ht="16.5" thickBot="1">
      <c r="A375" s="377">
        <v>2011</v>
      </c>
      <c r="B375" s="376"/>
      <c r="C375" s="376" t="s">
        <v>253</v>
      </c>
      <c r="D375" s="376"/>
      <c r="E375" s="376"/>
      <c r="F375" s="376"/>
      <c r="G375" s="376"/>
      <c r="H375" s="376"/>
      <c r="I375" s="376"/>
      <c r="J375" s="376"/>
      <c r="K375" s="376"/>
      <c r="L375" s="376"/>
      <c r="M375" s="375" t="s">
        <v>122</v>
      </c>
      <c r="N375" s="376"/>
      <c r="O375" s="377">
        <v>2011</v>
      </c>
      <c r="P375" s="378" t="s">
        <v>220</v>
      </c>
      <c r="Q375" s="378"/>
      <c r="R375" s="378"/>
      <c r="S375" s="378"/>
      <c r="T375" s="376"/>
      <c r="U375" s="377">
        <v>2011</v>
      </c>
      <c r="V375" s="378" t="s">
        <v>221</v>
      </c>
      <c r="W375" s="378"/>
      <c r="X375" s="376"/>
      <c r="Y375" s="377">
        <v>2011</v>
      </c>
      <c r="Z375" s="376"/>
    </row>
    <row r="376" spans="1:28" ht="13.5" thickBot="1">
      <c r="A376" s="382"/>
      <c r="B376" s="383" t="s">
        <v>223</v>
      </c>
      <c r="C376" s="383" t="s">
        <v>224</v>
      </c>
      <c r="D376" s="383" t="s">
        <v>225</v>
      </c>
      <c r="E376" s="383" t="s">
        <v>226</v>
      </c>
      <c r="F376" s="383" t="s">
        <v>227</v>
      </c>
      <c r="G376" s="383" t="s">
        <v>228</v>
      </c>
      <c r="H376" s="383" t="s">
        <v>229</v>
      </c>
      <c r="I376" s="383" t="s">
        <v>230</v>
      </c>
      <c r="J376" s="383" t="s">
        <v>231</v>
      </c>
      <c r="K376" s="383" t="s">
        <v>232</v>
      </c>
      <c r="L376" s="383" t="s">
        <v>233</v>
      </c>
      <c r="M376" s="384" t="s">
        <v>234</v>
      </c>
      <c r="N376" s="376"/>
      <c r="O376" s="414"/>
      <c r="P376" s="410" t="s">
        <v>235</v>
      </c>
      <c r="Q376" s="410" t="s">
        <v>236</v>
      </c>
      <c r="R376" s="410" t="s">
        <v>237</v>
      </c>
      <c r="S376" s="411" t="s">
        <v>238</v>
      </c>
      <c r="T376" s="376"/>
      <c r="U376" s="382"/>
      <c r="V376" s="410" t="s">
        <v>239</v>
      </c>
      <c r="W376" s="411" t="s">
        <v>240</v>
      </c>
      <c r="X376" s="376"/>
      <c r="Y376" s="382"/>
      <c r="Z376" s="411" t="s">
        <v>241</v>
      </c>
    </row>
    <row r="377" spans="1:28" ht="13.5" thickBot="1">
      <c r="A377" s="412" t="s">
        <v>242</v>
      </c>
      <c r="B377" s="391">
        <f t="shared" ref="B377:M377" si="176">B234*0.507</f>
        <v>5.1352190882352931</v>
      </c>
      <c r="C377" s="391">
        <f t="shared" si="176"/>
        <v>5.1020523411764698</v>
      </c>
      <c r="D377" s="391">
        <f t="shared" si="176"/>
        <v>5.3706773441176479</v>
      </c>
      <c r="E377" s="391">
        <f t="shared" si="176"/>
        <v>5.4425107941176467</v>
      </c>
      <c r="F377" s="391">
        <f t="shared" si="176"/>
        <v>5.5150117941176475</v>
      </c>
      <c r="G377" s="391">
        <f t="shared" si="176"/>
        <v>5.3647707941176472</v>
      </c>
      <c r="H377" s="391">
        <f t="shared" si="176"/>
        <v>5.501740323529412</v>
      </c>
      <c r="I377" s="391">
        <f t="shared" si="176"/>
        <v>5.734955352941177</v>
      </c>
      <c r="J377" s="391">
        <f t="shared" si="176"/>
        <v>5.9451814117647057</v>
      </c>
      <c r="K377" s="391">
        <f t="shared" si="176"/>
        <v>5.9998280588235291</v>
      </c>
      <c r="L377" s="391">
        <f t="shared" si="176"/>
        <v>6.0711361176470593</v>
      </c>
      <c r="M377" s="391">
        <f t="shared" si="176"/>
        <v>6.2904633235294121</v>
      </c>
      <c r="N377" s="376"/>
      <c r="O377" s="418" t="s">
        <v>242</v>
      </c>
      <c r="P377" s="391">
        <f>P234*0.507</f>
        <v>5.2188025117647063</v>
      </c>
      <c r="Q377" s="391">
        <f>Q234*0.507</f>
        <v>5.4358999117647055</v>
      </c>
      <c r="R377" s="391">
        <f>R234*0.507</f>
        <v>5.7324004705882352</v>
      </c>
      <c r="S377" s="391">
        <f>S234*0.507</f>
        <v>6.1054282058823528</v>
      </c>
      <c r="T377" s="376"/>
      <c r="U377" s="425" t="s">
        <v>242</v>
      </c>
      <c r="V377" s="391">
        <f>V234*0.507</f>
        <v>5.3208109117647062</v>
      </c>
      <c r="W377" s="391">
        <f>W234*0.507</f>
        <v>5.9282814117647051</v>
      </c>
      <c r="X377" s="376"/>
      <c r="Y377" s="426" t="s">
        <v>242</v>
      </c>
      <c r="Z377" s="391">
        <f>Z234*0.507</f>
        <v>5.6275309999999994</v>
      </c>
    </row>
    <row r="378" spans="1:28">
      <c r="A378" s="422" t="s">
        <v>243</v>
      </c>
      <c r="B378" s="397">
        <f t="shared" ref="B378:M378" si="177">B235*0.539</f>
        <v>6.1833234509803932</v>
      </c>
      <c r="C378" s="397">
        <f t="shared" si="177"/>
        <v>6.0110210039215684</v>
      </c>
      <c r="D378" s="397">
        <f t="shared" si="177"/>
        <v>6.3549648303921575</v>
      </c>
      <c r="E378" s="397">
        <f t="shared" si="177"/>
        <v>6.4113547990196089</v>
      </c>
      <c r="F378" s="397">
        <f t="shared" si="177"/>
        <v>6.4004014735294117</v>
      </c>
      <c r="G378" s="397">
        <f t="shared" si="177"/>
        <v>6.1861357627450984</v>
      </c>
      <c r="H378" s="397">
        <f t="shared" si="177"/>
        <v>6.3821536813725492</v>
      </c>
      <c r="I378" s="397">
        <f t="shared" si="177"/>
        <v>6.7674076303921566</v>
      </c>
      <c r="J378" s="397">
        <f t="shared" si="177"/>
        <v>7.0574789352941174</v>
      </c>
      <c r="K378" s="397">
        <f t="shared" si="177"/>
        <v>7.1723789392156867</v>
      </c>
      <c r="L378" s="397">
        <f t="shared" si="177"/>
        <v>7.2262002029411772</v>
      </c>
      <c r="M378" s="397">
        <f t="shared" si="177"/>
        <v>7.3693834392156878</v>
      </c>
      <c r="N378" s="376"/>
      <c r="O378" s="422" t="s">
        <v>243</v>
      </c>
      <c r="P378" s="397">
        <f>P235*0.539</f>
        <v>6.1959217833333335</v>
      </c>
      <c r="Q378" s="397">
        <f>Q235*0.539</f>
        <v>6.324593237254903</v>
      </c>
      <c r="R378" s="397">
        <f>R235*0.539</f>
        <v>6.7336979362745106</v>
      </c>
      <c r="S378" s="397">
        <f>S235*0.539</f>
        <v>7.250095341176471</v>
      </c>
      <c r="T378" s="376"/>
      <c r="U378" s="427" t="s">
        <v>243</v>
      </c>
      <c r="V378" s="397">
        <f>V235*0.539</f>
        <v>6.2552434892156858</v>
      </c>
      <c r="W378" s="397">
        <f>W235*0.539</f>
        <v>6.9955425509803915</v>
      </c>
      <c r="X378" s="376"/>
      <c r="Y378" s="427" t="s">
        <v>243</v>
      </c>
      <c r="Z378" s="397">
        <f>Z235*0.539</f>
        <v>6.6026041529411774</v>
      </c>
    </row>
    <row r="379" spans="1:28">
      <c r="A379" s="393" t="s">
        <v>244</v>
      </c>
      <c r="B379" s="394">
        <f t="shared" ref="B379:M379" si="178">B236*0.535</f>
        <v>6.2439797549019609</v>
      </c>
      <c r="C379" s="394">
        <f t="shared" si="178"/>
        <v>6.0201472941176473</v>
      </c>
      <c r="D379" s="394">
        <f t="shared" si="178"/>
        <v>6.3166642254901966</v>
      </c>
      <c r="E379" s="394">
        <f t="shared" si="178"/>
        <v>6.3839441470588243</v>
      </c>
      <c r="F379" s="394">
        <f t="shared" si="178"/>
        <v>6.3634751519607846</v>
      </c>
      <c r="G379" s="394">
        <f t="shared" si="178"/>
        <v>6.1253880882352938</v>
      </c>
      <c r="H379" s="394">
        <f t="shared" si="178"/>
        <v>6.3125683284313725</v>
      </c>
      <c r="I379" s="394">
        <f t="shared" si="178"/>
        <v>6.7315352205882357</v>
      </c>
      <c r="J379" s="394">
        <f t="shared" si="178"/>
        <v>7.0205390735294113</v>
      </c>
      <c r="K379" s="394">
        <f t="shared" si="178"/>
        <v>7.1808444803921576</v>
      </c>
      <c r="L379" s="394">
        <f t="shared" si="178"/>
        <v>7.2133074411764708</v>
      </c>
      <c r="M379" s="394">
        <f t="shared" si="178"/>
        <v>7.343295656862745</v>
      </c>
      <c r="N379" s="376"/>
      <c r="O379" s="393" t="s">
        <v>244</v>
      </c>
      <c r="P379" s="394">
        <f>P236*0.535</f>
        <v>6.198062593137255</v>
      </c>
      <c r="Q379" s="394">
        <f>Q236*0.535</f>
        <v>6.278959838235294</v>
      </c>
      <c r="R379" s="394">
        <f>R236*0.535</f>
        <v>6.808325553921569</v>
      </c>
      <c r="S379" s="394">
        <f>S236*0.535</f>
        <v>7.2474131666666661</v>
      </c>
      <c r="T379" s="376"/>
      <c r="U379" s="424" t="s">
        <v>244</v>
      </c>
      <c r="V379" s="394">
        <f>V236*0.535</f>
        <v>6.2331208284313737</v>
      </c>
      <c r="W379" s="394">
        <f>W236*0.535</f>
        <v>7.1087380196078431</v>
      </c>
      <c r="X379" s="376"/>
      <c r="Y379" s="424" t="s">
        <v>244</v>
      </c>
      <c r="Z379" s="394">
        <f>Z236*0.535</f>
        <v>6.8463504166666667</v>
      </c>
    </row>
    <row r="380" spans="1:28">
      <c r="A380" s="393" t="s">
        <v>245</v>
      </c>
      <c r="B380" s="394">
        <f t="shared" ref="B380:M380" si="179">B237*0.54</f>
        <v>0</v>
      </c>
      <c r="C380" s="394">
        <f t="shared" si="179"/>
        <v>4.4393024117647064</v>
      </c>
      <c r="D380" s="394">
        <f t="shared" si="179"/>
        <v>0</v>
      </c>
      <c r="E380" s="394">
        <f t="shared" si="179"/>
        <v>5.4275294117647057</v>
      </c>
      <c r="F380" s="394">
        <f t="shared" si="179"/>
        <v>5.0721098823529411</v>
      </c>
      <c r="G380" s="394">
        <f t="shared" si="179"/>
        <v>4.6960327058823532</v>
      </c>
      <c r="H380" s="394">
        <f t="shared" si="179"/>
        <v>6.874941176470589</v>
      </c>
      <c r="I380" s="394">
        <f t="shared" si="179"/>
        <v>0</v>
      </c>
      <c r="J380" s="394">
        <f t="shared" si="179"/>
        <v>5.269098705882354</v>
      </c>
      <c r="K380" s="394">
        <f t="shared" si="179"/>
        <v>5.8277895882352952</v>
      </c>
      <c r="L380" s="394">
        <f t="shared" si="179"/>
        <v>5.1163814117647064</v>
      </c>
      <c r="M380" s="394">
        <f t="shared" si="179"/>
        <v>5.748782294117647</v>
      </c>
      <c r="N380" s="376"/>
      <c r="O380" s="393" t="s">
        <v>245</v>
      </c>
      <c r="P380" s="394">
        <f>P237*0.54</f>
        <v>4.4393024117647064</v>
      </c>
      <c r="Q380" s="394">
        <f>Q237*0.54</f>
        <v>5.0286393529411759</v>
      </c>
      <c r="R380" s="394">
        <f>R237*0.54</f>
        <v>5.3905277647058822</v>
      </c>
      <c r="S380" s="394">
        <f>S237*0.54</f>
        <v>5.7426723529411774</v>
      </c>
      <c r="T380" s="376"/>
      <c r="U380" s="424" t="s">
        <v>245</v>
      </c>
      <c r="V380" s="394">
        <f>V237*0.54</f>
        <v>4.7673201176470581</v>
      </c>
      <c r="W380" s="394">
        <f>W237*0.54</f>
        <v>5.7031517647058836</v>
      </c>
      <c r="X380" s="376"/>
      <c r="Y380" s="424" t="s">
        <v>245</v>
      </c>
      <c r="Z380" s="394">
        <f>Z237*0.54</f>
        <v>5.3822620588235308</v>
      </c>
    </row>
    <row r="381" spans="1:28">
      <c r="A381" s="393" t="s">
        <v>98</v>
      </c>
      <c r="B381" s="394">
        <f t="shared" ref="B381:M381" si="180">B238*0.465</f>
        <v>3.7317025000000004</v>
      </c>
      <c r="C381" s="394">
        <f t="shared" si="180"/>
        <v>3.842612294117647</v>
      </c>
      <c r="D381" s="394">
        <f t="shared" si="180"/>
        <v>4.1510062205882363</v>
      </c>
      <c r="E381" s="394">
        <f t="shared" si="180"/>
        <v>4.2863558676470594</v>
      </c>
      <c r="F381" s="394">
        <f t="shared" si="180"/>
        <v>4.3482382500000005</v>
      </c>
      <c r="G381" s="394">
        <f t="shared" si="180"/>
        <v>4.3829277058823539</v>
      </c>
      <c r="H381" s="394">
        <f t="shared" si="180"/>
        <v>4.4514755441176472</v>
      </c>
      <c r="I381" s="394">
        <f t="shared" si="180"/>
        <v>4.561661397058824</v>
      </c>
      <c r="J381" s="394">
        <f t="shared" si="180"/>
        <v>4.7065175588235295</v>
      </c>
      <c r="K381" s="394">
        <f t="shared" si="180"/>
        <v>4.7662085147058821</v>
      </c>
      <c r="L381" s="394">
        <f t="shared" si="180"/>
        <v>4.8257417352941179</v>
      </c>
      <c r="M381" s="394">
        <f t="shared" si="180"/>
        <v>4.9389136176470592</v>
      </c>
      <c r="N381" s="376"/>
      <c r="O381" s="393" t="s">
        <v>98</v>
      </c>
      <c r="P381" s="394">
        <f>P238*0.465</f>
        <v>3.9346357941176473</v>
      </c>
      <c r="Q381" s="394">
        <f>Q238*0.465</f>
        <v>4.3440477794117651</v>
      </c>
      <c r="R381" s="394">
        <f>R238*0.465</f>
        <v>4.5790209411764708</v>
      </c>
      <c r="S381" s="394">
        <f>S238*0.465</f>
        <v>4.8316919117647057</v>
      </c>
      <c r="T381" s="376"/>
      <c r="U381" s="424" t="s">
        <v>98</v>
      </c>
      <c r="V381" s="394">
        <f>V238*0.465</f>
        <v>4.1301573529411773</v>
      </c>
      <c r="W381" s="394">
        <f>W238*0.465</f>
        <v>4.7145333382352943</v>
      </c>
      <c r="X381" s="376"/>
      <c r="Y381" s="424" t="s">
        <v>98</v>
      </c>
      <c r="Z381" s="394">
        <f>Z238*0.465</f>
        <v>4.44829075</v>
      </c>
    </row>
    <row r="382" spans="1:28" ht="13.5" thickBot="1">
      <c r="A382" s="401" t="s">
        <v>246</v>
      </c>
      <c r="B382" s="402">
        <f t="shared" ref="B382:M382" si="181">B239*0.516</f>
        <v>4.7593872117647056</v>
      </c>
      <c r="C382" s="402">
        <f t="shared" si="181"/>
        <v>4.7989037058823536</v>
      </c>
      <c r="D382" s="402">
        <f t="shared" si="181"/>
        <v>5.0184662588235298</v>
      </c>
      <c r="E382" s="402">
        <f t="shared" si="181"/>
        <v>5.0800503529411767</v>
      </c>
      <c r="F382" s="402">
        <f t="shared" si="181"/>
        <v>5.141860070588236</v>
      </c>
      <c r="G382" s="402">
        <f t="shared" si="181"/>
        <v>5.2056695411764702</v>
      </c>
      <c r="H382" s="402">
        <f t="shared" si="181"/>
        <v>5.3190666117647059</v>
      </c>
      <c r="I382" s="402">
        <f t="shared" si="181"/>
        <v>5.5185936941176479</v>
      </c>
      <c r="J382" s="402">
        <f t="shared" si="181"/>
        <v>5.7601029411764708</v>
      </c>
      <c r="K382" s="402">
        <f t="shared" si="181"/>
        <v>5.8479362588235304</v>
      </c>
      <c r="L382" s="402">
        <f t="shared" si="181"/>
        <v>5.9254940941176475</v>
      </c>
      <c r="M382" s="402">
        <f t="shared" si="181"/>
        <v>6.0788285529411761</v>
      </c>
      <c r="N382" s="376"/>
      <c r="O382" s="401" t="s">
        <v>246</v>
      </c>
      <c r="P382" s="402">
        <f>P239*0.516</f>
        <v>4.8805384470588233</v>
      </c>
      <c r="Q382" s="402">
        <f>Q239*0.516</f>
        <v>5.1469856705882346</v>
      </c>
      <c r="R382" s="402">
        <f>R239*0.516</f>
        <v>5.5356727882352947</v>
      </c>
      <c r="S382" s="402">
        <f>S239*0.516</f>
        <v>5.9365010823529403</v>
      </c>
      <c r="T382" s="376"/>
      <c r="U382" s="428" t="s">
        <v>246</v>
      </c>
      <c r="V382" s="402">
        <f>V239*0.516</f>
        <v>5.0109533999999991</v>
      </c>
      <c r="W382" s="402">
        <f>W239*0.516</f>
        <v>5.7448490705882351</v>
      </c>
      <c r="X382" s="376"/>
      <c r="Y382" s="428" t="s">
        <v>246</v>
      </c>
      <c r="Z382" s="402">
        <f>Z239*0.516</f>
        <v>5.383979411764706</v>
      </c>
    </row>
    <row r="384" spans="1:28" ht="16.5" thickBot="1">
      <c r="A384" s="377">
        <v>2012</v>
      </c>
      <c r="B384" s="376"/>
      <c r="C384" s="376" t="s">
        <v>253</v>
      </c>
      <c r="D384" s="376"/>
      <c r="E384" s="376"/>
      <c r="F384" s="376"/>
      <c r="G384" s="376"/>
      <c r="H384" s="376"/>
      <c r="I384" s="376"/>
      <c r="J384" s="376"/>
      <c r="K384" s="376"/>
      <c r="L384" s="376"/>
      <c r="M384" s="375" t="s">
        <v>122</v>
      </c>
      <c r="N384" s="376"/>
      <c r="O384" s="377">
        <v>2012</v>
      </c>
      <c r="P384" s="378" t="s">
        <v>220</v>
      </c>
      <c r="Q384" s="378"/>
      <c r="R384" s="378"/>
      <c r="S384" s="378"/>
      <c r="T384" s="376"/>
      <c r="U384" s="377">
        <v>2012</v>
      </c>
      <c r="V384" s="378" t="s">
        <v>221</v>
      </c>
      <c r="W384" s="378"/>
      <c r="X384" s="376"/>
      <c r="Y384" s="377">
        <v>2012</v>
      </c>
      <c r="Z384" s="376"/>
    </row>
    <row r="385" spans="1:29" ht="13.5" thickBot="1">
      <c r="A385" s="382"/>
      <c r="B385" s="383" t="s">
        <v>223</v>
      </c>
      <c r="C385" s="383" t="s">
        <v>224</v>
      </c>
      <c r="D385" s="383" t="s">
        <v>225</v>
      </c>
      <c r="E385" s="383" t="s">
        <v>226</v>
      </c>
      <c r="F385" s="383" t="s">
        <v>227</v>
      </c>
      <c r="G385" s="383" t="s">
        <v>228</v>
      </c>
      <c r="H385" s="383" t="s">
        <v>229</v>
      </c>
      <c r="I385" s="383" t="s">
        <v>230</v>
      </c>
      <c r="J385" s="383" t="s">
        <v>231</v>
      </c>
      <c r="K385" s="383" t="s">
        <v>232</v>
      </c>
      <c r="L385" s="383" t="s">
        <v>233</v>
      </c>
      <c r="M385" s="384" t="s">
        <v>234</v>
      </c>
      <c r="N385" s="376"/>
      <c r="O385" s="414"/>
      <c r="P385" s="410" t="s">
        <v>235</v>
      </c>
      <c r="Q385" s="410" t="s">
        <v>236</v>
      </c>
      <c r="R385" s="410" t="s">
        <v>237</v>
      </c>
      <c r="S385" s="411" t="s">
        <v>238</v>
      </c>
      <c r="T385" s="376"/>
      <c r="U385" s="382"/>
      <c r="V385" s="410" t="s">
        <v>239</v>
      </c>
      <c r="W385" s="411" t="s">
        <v>240</v>
      </c>
      <c r="X385" s="376"/>
      <c r="Y385" s="382"/>
      <c r="Z385" s="411" t="s">
        <v>241</v>
      </c>
    </row>
    <row r="386" spans="1:29" ht="13.5" thickBot="1">
      <c r="A386" s="412" t="s">
        <v>242</v>
      </c>
      <c r="B386" s="391">
        <f t="shared" ref="B386:M386" si="182">B243*0.507</f>
        <v>6.5620115294117651</v>
      </c>
      <c r="C386" s="391">
        <f t="shared" si="182"/>
        <v>6.5824008823529416</v>
      </c>
      <c r="D386" s="391">
        <f t="shared" si="182"/>
        <v>6.3442500588235289</v>
      </c>
      <c r="E386" s="391">
        <f t="shared" si="182"/>
        <v>6.3080641764705883</v>
      </c>
      <c r="F386" s="391">
        <f t="shared" si="182"/>
        <v>6.2025236764705882</v>
      </c>
      <c r="G386" s="391">
        <f t="shared" si="182"/>
        <v>6.3292935588235295</v>
      </c>
      <c r="H386" s="391">
        <f t="shared" si="182"/>
        <v>6.3474411764705883</v>
      </c>
      <c r="I386" s="391">
        <f t="shared" si="182"/>
        <v>6.4731722058823538</v>
      </c>
      <c r="J386" s="391">
        <f t="shared" si="182"/>
        <v>6.5462696764705885</v>
      </c>
      <c r="K386" s="391">
        <f t="shared" si="182"/>
        <v>6.4039517941176465</v>
      </c>
      <c r="L386" s="391">
        <f t="shared" si="182"/>
        <v>6.3177617941176472</v>
      </c>
      <c r="M386" s="391">
        <f t="shared" si="182"/>
        <v>6.3456169705882353</v>
      </c>
      <c r="N386" s="376"/>
      <c r="O386" s="418" t="s">
        <v>242</v>
      </c>
      <c r="P386" s="391">
        <f>P243*0.507</f>
        <v>6.4871693823529419</v>
      </c>
      <c r="Q386" s="391">
        <f>Q243*0.507</f>
        <v>6.2718335588235297</v>
      </c>
      <c r="R386" s="391">
        <f>R243*0.507</f>
        <v>6.4571221764705884</v>
      </c>
      <c r="S386" s="391">
        <f>S243*0.507</f>
        <v>6.3578147941176466</v>
      </c>
      <c r="T386" s="376"/>
      <c r="U386" s="425" t="s">
        <v>242</v>
      </c>
      <c r="V386" s="391">
        <f>V243*0.507</f>
        <v>6.3747048529411758</v>
      </c>
      <c r="W386" s="391">
        <f>W243*0.507</f>
        <v>6.4051049705882352</v>
      </c>
      <c r="X386" s="376"/>
      <c r="Y386" s="426" t="s">
        <v>242</v>
      </c>
      <c r="Z386" s="391">
        <f>Z243*0.507</f>
        <v>6.3897905882352948</v>
      </c>
    </row>
    <row r="387" spans="1:29">
      <c r="A387" s="422" t="s">
        <v>243</v>
      </c>
      <c r="B387" s="397">
        <f t="shared" ref="B387:M387" si="183">B244*0.539</f>
        <v>7.6711346627450983</v>
      </c>
      <c r="C387" s="397">
        <f t="shared" si="183"/>
        <v>7.5416045078431377</v>
      </c>
      <c r="D387" s="397">
        <f t="shared" si="183"/>
        <v>7.1775168774509801</v>
      </c>
      <c r="E387" s="397">
        <f t="shared" si="183"/>
        <v>7.1742141813725491</v>
      </c>
      <c r="F387" s="397">
        <f t="shared" si="183"/>
        <v>6.9068152245098045</v>
      </c>
      <c r="G387" s="397">
        <f t="shared" si="183"/>
        <v>7.0501569901960792</v>
      </c>
      <c r="H387" s="397">
        <f t="shared" si="183"/>
        <v>7.1358981509803918</v>
      </c>
      <c r="I387" s="397">
        <f t="shared" si="183"/>
        <v>7.3953648245098051</v>
      </c>
      <c r="J387" s="397">
        <f t="shared" si="183"/>
        <v>7.4949905196078435</v>
      </c>
      <c r="K387" s="397">
        <f t="shared" si="183"/>
        <v>7.3695726176470586</v>
      </c>
      <c r="L387" s="397">
        <f t="shared" si="183"/>
        <v>7.2594369509803922</v>
      </c>
      <c r="M387" s="397">
        <f t="shared" si="183"/>
        <v>7.2188941107843139</v>
      </c>
      <c r="N387" s="376"/>
      <c r="O387" s="422" t="s">
        <v>243</v>
      </c>
      <c r="P387" s="397">
        <f>P244*0.539</f>
        <v>7.4419925519607846</v>
      </c>
      <c r="Q387" s="397">
        <f>Q244*0.539</f>
        <v>7.0230357784313728</v>
      </c>
      <c r="R387" s="397">
        <f>R244*0.539</f>
        <v>7.3427811470588251</v>
      </c>
      <c r="S387" s="397">
        <f>S244*0.539</f>
        <v>7.2873370705882348</v>
      </c>
      <c r="T387" s="376"/>
      <c r="U387" s="427" t="s">
        <v>243</v>
      </c>
      <c r="V387" s="397">
        <f>V244*0.539</f>
        <v>7.2264189735294124</v>
      </c>
      <c r="W387" s="397">
        <f>W244*0.539</f>
        <v>7.3139494029411773</v>
      </c>
      <c r="X387" s="376"/>
      <c r="Y387" s="427" t="s">
        <v>243</v>
      </c>
      <c r="Z387" s="397">
        <f>Z244*0.539</f>
        <v>7.2680894862745111</v>
      </c>
    </row>
    <row r="388" spans="1:29">
      <c r="A388" s="393" t="s">
        <v>244</v>
      </c>
      <c r="B388" s="394">
        <f t="shared" ref="B388:M388" si="184">B245*0.535</f>
        <v>7.6330610980392164</v>
      </c>
      <c r="C388" s="394">
        <f t="shared" si="184"/>
        <v>7.4960990000000001</v>
      </c>
      <c r="D388" s="394">
        <f t="shared" si="184"/>
        <v>7.1115719460784321</v>
      </c>
      <c r="E388" s="394">
        <f t="shared" si="184"/>
        <v>7.1190063480392158</v>
      </c>
      <c r="F388" s="394">
        <f t="shared" si="184"/>
        <v>6.8322626078431377</v>
      </c>
      <c r="G388" s="394">
        <f t="shared" si="184"/>
        <v>6.9983612254901963</v>
      </c>
      <c r="H388" s="394">
        <f t="shared" si="184"/>
        <v>7.0658797990196094</v>
      </c>
      <c r="I388" s="394">
        <f t="shared" si="184"/>
        <v>7.3357379950980395</v>
      </c>
      <c r="J388" s="394">
        <f t="shared" si="184"/>
        <v>7.4476143627450986</v>
      </c>
      <c r="K388" s="394">
        <f t="shared" si="184"/>
        <v>7.3263356323529418</v>
      </c>
      <c r="L388" s="394">
        <f t="shared" si="184"/>
        <v>7.2307085784313729</v>
      </c>
      <c r="M388" s="394">
        <f t="shared" si="184"/>
        <v>7.2251555931372549</v>
      </c>
      <c r="N388" s="376"/>
      <c r="O388" s="393" t="s">
        <v>244</v>
      </c>
      <c r="P388" s="394">
        <f>P245*0.535</f>
        <v>7.4103065049019605</v>
      </c>
      <c r="Q388" s="394">
        <f>Q245*0.535</f>
        <v>6.9537925784313721</v>
      </c>
      <c r="R388" s="394">
        <f>R245*0.535</f>
        <v>7.2672826470588232</v>
      </c>
      <c r="S388" s="394">
        <f>S245*0.535</f>
        <v>7.2594952499999996</v>
      </c>
      <c r="T388" s="376"/>
      <c r="U388" s="424" t="s">
        <v>244</v>
      </c>
      <c r="V388" s="394">
        <f>V245*0.535</f>
        <v>7.1575431323529406</v>
      </c>
      <c r="W388" s="394">
        <f>W245*0.535</f>
        <v>7.2632916519607846</v>
      </c>
      <c r="X388" s="376"/>
      <c r="Y388" s="424" t="s">
        <v>244</v>
      </c>
      <c r="Z388" s="394">
        <f>Z245*0.535</f>
        <v>7.2061048725490204</v>
      </c>
    </row>
    <row r="389" spans="1:29">
      <c r="A389" s="393" t="s">
        <v>245</v>
      </c>
      <c r="B389" s="394">
        <f t="shared" ref="B389:M389" si="185">B246*0.54</f>
        <v>6.6547376470588242</v>
      </c>
      <c r="C389" s="394">
        <f t="shared" si="185"/>
        <v>0</v>
      </c>
      <c r="D389" s="394">
        <f t="shared" si="185"/>
        <v>6.3739164705882363</v>
      </c>
      <c r="E389" s="394">
        <f t="shared" si="185"/>
        <v>5.568490588235294</v>
      </c>
      <c r="F389" s="394">
        <f t="shared" si="185"/>
        <v>0</v>
      </c>
      <c r="G389" s="394">
        <f t="shared" si="185"/>
        <v>0</v>
      </c>
      <c r="H389" s="394">
        <f t="shared" si="185"/>
        <v>0</v>
      </c>
      <c r="I389" s="394">
        <f t="shared" si="185"/>
        <v>0</v>
      </c>
      <c r="J389" s="394">
        <f t="shared" si="185"/>
        <v>0</v>
      </c>
      <c r="K389" s="394">
        <f t="shared" si="185"/>
        <v>6.5927170588235295</v>
      </c>
      <c r="L389" s="394">
        <f t="shared" si="185"/>
        <v>0</v>
      </c>
      <c r="M389" s="394">
        <f t="shared" si="185"/>
        <v>0</v>
      </c>
      <c r="N389" s="376"/>
      <c r="O389" s="393" t="s">
        <v>245</v>
      </c>
      <c r="P389" s="394">
        <f>P246*0.54</f>
        <v>6.4627803529411763</v>
      </c>
      <c r="Q389" s="394">
        <f>Q246*0.54</f>
        <v>5.568490588235294</v>
      </c>
      <c r="R389" s="394">
        <f>R246*0.54</f>
        <v>0</v>
      </c>
      <c r="S389" s="394">
        <f>S246*0.54</f>
        <v>6.5927170588235295</v>
      </c>
      <c r="T389" s="376"/>
      <c r="U389" s="424" t="s">
        <v>245</v>
      </c>
      <c r="V389" s="394">
        <f>V246*0.54</f>
        <v>6.4387805294117646</v>
      </c>
      <c r="W389" s="394">
        <f>W246*0.54</f>
        <v>6.5927170588235295</v>
      </c>
      <c r="X389" s="376"/>
      <c r="Y389" s="424" t="s">
        <v>245</v>
      </c>
      <c r="Z389" s="394">
        <f>Z246*0.54</f>
        <v>6.4491358235294118</v>
      </c>
    </row>
    <row r="390" spans="1:29">
      <c r="A390" s="393" t="s">
        <v>98</v>
      </c>
      <c r="B390" s="394">
        <f t="shared" ref="B390:M390" si="186">B247*0.465</f>
        <v>5.1291524117647063</v>
      </c>
      <c r="C390" s="394">
        <f t="shared" si="186"/>
        <v>5.2422919264705889</v>
      </c>
      <c r="D390" s="394">
        <f t="shared" si="186"/>
        <v>5.2305556911764715</v>
      </c>
      <c r="E390" s="394">
        <f t="shared" si="186"/>
        <v>5.1842138823529416</v>
      </c>
      <c r="F390" s="394">
        <f t="shared" si="186"/>
        <v>5.1899461470588237</v>
      </c>
      <c r="G390" s="394">
        <f t="shared" si="186"/>
        <v>5.323771323529412</v>
      </c>
      <c r="H390" s="394">
        <f t="shared" si="186"/>
        <v>5.3045125735294123</v>
      </c>
      <c r="I390" s="394">
        <f t="shared" si="186"/>
        <v>5.3603180441176477</v>
      </c>
      <c r="J390" s="394">
        <f t="shared" si="186"/>
        <v>5.3846316176470594</v>
      </c>
      <c r="K390" s="394">
        <f t="shared" si="186"/>
        <v>5.2730799411764711</v>
      </c>
      <c r="L390" s="394">
        <f t="shared" si="186"/>
        <v>5.112533676470588</v>
      </c>
      <c r="M390" s="394">
        <f t="shared" si="186"/>
        <v>5.1276712500000006</v>
      </c>
      <c r="N390" s="376"/>
      <c r="O390" s="393" t="s">
        <v>98</v>
      </c>
      <c r="P390" s="394">
        <f>P247*0.465</f>
        <v>5.2046497205882361</v>
      </c>
      <c r="Q390" s="394">
        <f>Q247*0.465</f>
        <v>5.2326126323529403</v>
      </c>
      <c r="R390" s="394">
        <f>R247*0.465</f>
        <v>5.3517533823529417</v>
      </c>
      <c r="S390" s="394">
        <f>S247*0.465</f>
        <v>5.1811006617647068</v>
      </c>
      <c r="T390" s="376"/>
      <c r="U390" s="424" t="s">
        <v>98</v>
      </c>
      <c r="V390" s="394">
        <f>V247*0.465</f>
        <v>5.2191504264705895</v>
      </c>
      <c r="W390" s="394">
        <f>W247*0.465</f>
        <v>5.2617266470588238</v>
      </c>
      <c r="X390" s="376"/>
      <c r="Y390" s="424" t="s">
        <v>98</v>
      </c>
      <c r="Z390" s="394">
        <f>Z247*0.465</f>
        <v>5.2417681176470596</v>
      </c>
    </row>
    <row r="391" spans="1:29" ht="13.5" thickBot="1">
      <c r="A391" s="401" t="s">
        <v>246</v>
      </c>
      <c r="B391" s="402">
        <f t="shared" ref="B391:M391" si="187">B248*0.516</f>
        <v>6.2606016941176472</v>
      </c>
      <c r="C391" s="402">
        <f t="shared" si="187"/>
        <v>6.3656208470588229</v>
      </c>
      <c r="D391" s="402">
        <f t="shared" si="187"/>
        <v>6.2509762705882359</v>
      </c>
      <c r="E391" s="402">
        <f t="shared" si="187"/>
        <v>6.2392504235294117</v>
      </c>
      <c r="F391" s="402">
        <f t="shared" si="187"/>
        <v>6.2878621764705889</v>
      </c>
      <c r="G391" s="402">
        <f t="shared" si="187"/>
        <v>6.3366707176470589</v>
      </c>
      <c r="H391" s="402">
        <f t="shared" si="187"/>
        <v>6.3718912588235295</v>
      </c>
      <c r="I391" s="402">
        <f t="shared" si="187"/>
        <v>6.464001305882352</v>
      </c>
      <c r="J391" s="402">
        <f t="shared" si="187"/>
        <v>6.5202569411764699</v>
      </c>
      <c r="K391" s="402">
        <f t="shared" si="187"/>
        <v>6.4611127176470591</v>
      </c>
      <c r="L391" s="402">
        <f t="shared" si="187"/>
        <v>6.4381775294117638</v>
      </c>
      <c r="M391" s="402">
        <f t="shared" si="187"/>
        <v>6.4006673647058818</v>
      </c>
      <c r="N391" s="376"/>
      <c r="O391" s="401" t="s">
        <v>246</v>
      </c>
      <c r="P391" s="402">
        <f>P248*0.516</f>
        <v>6.2898593999999992</v>
      </c>
      <c r="Q391" s="402">
        <f>Q248*0.516</f>
        <v>6.289519447058824</v>
      </c>
      <c r="R391" s="402">
        <f>R248*0.516</f>
        <v>6.4528683529411772</v>
      </c>
      <c r="S391" s="402">
        <f>S248*0.516</f>
        <v>6.4373787411764702</v>
      </c>
      <c r="T391" s="376"/>
      <c r="U391" s="428" t="s">
        <v>246</v>
      </c>
      <c r="V391" s="402">
        <f>V248*0.516</f>
        <v>6.289673235294118</v>
      </c>
      <c r="W391" s="402">
        <f>W248*0.516</f>
        <v>6.4446553529411768</v>
      </c>
      <c r="X391" s="376"/>
      <c r="Y391" s="428" t="s">
        <v>246</v>
      </c>
      <c r="Z391" s="402">
        <f>Z248*0.516</f>
        <v>6.3667798235294129</v>
      </c>
      <c r="AB391" s="436"/>
    </row>
    <row r="392" spans="1:29">
      <c r="AB392" s="436"/>
    </row>
    <row r="393" spans="1:29" ht="16.5" thickBot="1">
      <c r="A393" s="377">
        <v>2013</v>
      </c>
      <c r="B393" s="376"/>
      <c r="C393" s="376" t="s">
        <v>253</v>
      </c>
      <c r="D393" s="376"/>
      <c r="E393" s="376"/>
      <c r="F393" s="376"/>
      <c r="G393" s="376"/>
      <c r="H393" s="376"/>
      <c r="I393" s="376"/>
      <c r="J393" s="376"/>
      <c r="K393" s="376"/>
      <c r="L393" s="376"/>
      <c r="M393" s="375" t="s">
        <v>122</v>
      </c>
      <c r="N393" s="376"/>
      <c r="O393" s="377">
        <v>2013</v>
      </c>
      <c r="P393" s="378" t="s">
        <v>220</v>
      </c>
      <c r="Q393" s="378"/>
      <c r="R393" s="378"/>
      <c r="S393" s="378"/>
      <c r="T393" s="376"/>
      <c r="U393" s="377">
        <v>2013</v>
      </c>
      <c r="V393" s="378" t="s">
        <v>221</v>
      </c>
      <c r="W393" s="378"/>
      <c r="X393" s="376"/>
      <c r="Y393" s="377">
        <v>2013</v>
      </c>
      <c r="Z393" s="376"/>
    </row>
    <row r="394" spans="1:29" ht="13.5" thickBot="1">
      <c r="A394" s="382"/>
      <c r="B394" s="383" t="s">
        <v>223</v>
      </c>
      <c r="C394" s="383" t="s">
        <v>224</v>
      </c>
      <c r="D394" s="383" t="s">
        <v>225</v>
      </c>
      <c r="E394" s="383" t="s">
        <v>226</v>
      </c>
      <c r="F394" s="383" t="s">
        <v>227</v>
      </c>
      <c r="G394" s="383" t="s">
        <v>228</v>
      </c>
      <c r="H394" s="383" t="s">
        <v>229</v>
      </c>
      <c r="I394" s="383" t="s">
        <v>230</v>
      </c>
      <c r="J394" s="383" t="s">
        <v>231</v>
      </c>
      <c r="K394" s="383" t="s">
        <v>232</v>
      </c>
      <c r="L394" s="383" t="s">
        <v>233</v>
      </c>
      <c r="M394" s="384" t="s">
        <v>234</v>
      </c>
      <c r="N394" s="376"/>
      <c r="O394" s="414"/>
      <c r="P394" s="410" t="s">
        <v>235</v>
      </c>
      <c r="Q394" s="410" t="s">
        <v>236</v>
      </c>
      <c r="R394" s="410" t="s">
        <v>237</v>
      </c>
      <c r="S394" s="411" t="s">
        <v>238</v>
      </c>
      <c r="T394" s="376"/>
      <c r="U394" s="382"/>
      <c r="V394" s="410" t="s">
        <v>239</v>
      </c>
      <c r="W394" s="411" t="s">
        <v>240</v>
      </c>
      <c r="X394" s="376"/>
      <c r="Y394" s="382"/>
      <c r="Z394" s="411" t="s">
        <v>241</v>
      </c>
      <c r="AB394" s="231"/>
      <c r="AC394" s="231"/>
    </row>
    <row r="395" spans="1:29" ht="13.5" thickBot="1">
      <c r="A395" s="412" t="s">
        <v>242</v>
      </c>
      <c r="B395" s="391">
        <f t="shared" ref="B395:M395" si="188">B252*0.507</f>
        <v>6.4666458235294115</v>
      </c>
      <c r="C395" s="391">
        <f t="shared" si="188"/>
        <v>6.4796240294117649</v>
      </c>
      <c r="D395" s="391">
        <f t="shared" si="188"/>
        <v>6.1812247058823537</v>
      </c>
      <c r="E395" s="391">
        <f t="shared" si="188"/>
        <v>6.2794137058823525</v>
      </c>
      <c r="F395" s="391">
        <f t="shared" si="188"/>
        <v>6.0117177058823525</v>
      </c>
      <c r="G395" s="391">
        <f t="shared" si="188"/>
        <v>5.9960205882352939</v>
      </c>
      <c r="H395" s="391">
        <f t="shared" si="188"/>
        <v>5.9068233823529415</v>
      </c>
      <c r="I395" s="391">
        <f t="shared" si="188"/>
        <v>5.9094279705882347</v>
      </c>
      <c r="J395" s="391">
        <f t="shared" si="188"/>
        <v>5.9798363529411773</v>
      </c>
      <c r="K395" s="391">
        <f t="shared" si="188"/>
        <v>5.9031252647058823</v>
      </c>
      <c r="L395" s="391">
        <f t="shared" si="188"/>
        <v>5.862475794117648</v>
      </c>
      <c r="M395" s="391">
        <f t="shared" si="188"/>
        <v>5.8482450000000004</v>
      </c>
      <c r="N395" s="376"/>
      <c r="O395" s="418" t="s">
        <v>242</v>
      </c>
      <c r="P395" s="391">
        <f>P252*0.507</f>
        <v>6.3818625000000004</v>
      </c>
      <c r="Q395" s="391">
        <f>Q252*0.507</f>
        <v>6.0825088235294116</v>
      </c>
      <c r="R395" s="391">
        <f>R252*0.507</f>
        <v>5.9312488529411773</v>
      </c>
      <c r="S395" s="392">
        <f>S252*0.507</f>
        <v>5.8741019999999997</v>
      </c>
      <c r="T395" s="376"/>
      <c r="U395" s="425" t="s">
        <v>242</v>
      </c>
      <c r="V395" s="391">
        <f>V252*0.507</f>
        <v>6.2228782352941172</v>
      </c>
      <c r="W395" s="391">
        <f>W252*0.507</f>
        <v>5.9024790882352942</v>
      </c>
      <c r="X395" s="376"/>
      <c r="Y395" s="426" t="s">
        <v>242</v>
      </c>
      <c r="Z395" s="391">
        <f>Z252*0.507</f>
        <v>6.059937382352941</v>
      </c>
      <c r="AB395" s="231"/>
      <c r="AC395" s="231"/>
    </row>
    <row r="396" spans="1:29">
      <c r="A396" s="422" t="s">
        <v>243</v>
      </c>
      <c r="B396" s="397">
        <f t="shared" ref="B396:M396" si="189">B253*0.539</f>
        <v>7.3596576598039221</v>
      </c>
      <c r="C396" s="397">
        <f t="shared" si="189"/>
        <v>7.2714725039215695</v>
      </c>
      <c r="D396" s="397">
        <f t="shared" si="189"/>
        <v>6.8854306637254901</v>
      </c>
      <c r="E396" s="397">
        <f t="shared" si="189"/>
        <v>6.9361780421568637</v>
      </c>
      <c r="F396" s="397">
        <f t="shared" si="189"/>
        <v>6.6510042392156858</v>
      </c>
      <c r="G396" s="397">
        <f t="shared" si="189"/>
        <v>6.6268765911764707</v>
      </c>
      <c r="H396" s="397">
        <f t="shared" si="189"/>
        <v>6.52254468627451</v>
      </c>
      <c r="I396" s="397">
        <f t="shared" si="189"/>
        <v>6.6218448676470594</v>
      </c>
      <c r="J396" s="397">
        <f t="shared" si="189"/>
        <v>6.718727475490196</v>
      </c>
      <c r="K396" s="397">
        <f t="shared" si="189"/>
        <v>6.7322495058823542</v>
      </c>
      <c r="L396" s="397">
        <f t="shared" si="189"/>
        <v>6.7342353509803932</v>
      </c>
      <c r="M396" s="397">
        <f t="shared" si="189"/>
        <v>6.6998386960784311</v>
      </c>
      <c r="N396" s="376"/>
      <c r="O396" s="422" t="s">
        <v>243</v>
      </c>
      <c r="P396" s="397">
        <f>P253*0.539</f>
        <v>7.1889537176470579</v>
      </c>
      <c r="Q396" s="397">
        <f>Q253*0.539</f>
        <v>6.724284459803922</v>
      </c>
      <c r="R396" s="397">
        <f>R253*0.539</f>
        <v>6.6124456588235301</v>
      </c>
      <c r="S396" s="397">
        <f>S253*0.539</f>
        <v>6.7232719852941187</v>
      </c>
      <c r="T396" s="376"/>
      <c r="U396" s="427" t="s">
        <v>243</v>
      </c>
      <c r="V396" s="397">
        <f>V253*0.539</f>
        <v>6.9442841794117642</v>
      </c>
      <c r="W396" s="397">
        <f>W253*0.539</f>
        <v>6.6676825901960788</v>
      </c>
      <c r="X396" s="376"/>
      <c r="Y396" s="427" t="s">
        <v>243</v>
      </c>
      <c r="Z396" s="397">
        <f>Z253*0.539</f>
        <v>6.8073887480392159</v>
      </c>
      <c r="AB396" s="231"/>
      <c r="AC396" s="231"/>
    </row>
    <row r="397" spans="1:29">
      <c r="A397" s="393" t="s">
        <v>244</v>
      </c>
      <c r="B397" s="394">
        <f t="shared" ref="B397:M397" si="190">B254*0.535</f>
        <v>7.3192620931372545</v>
      </c>
      <c r="C397" s="394">
        <f t="shared" si="190"/>
        <v>7.1667057941176475</v>
      </c>
      <c r="D397" s="394">
        <f t="shared" si="190"/>
        <v>6.8081634803921567</v>
      </c>
      <c r="E397" s="394">
        <f t="shared" si="190"/>
        <v>6.8384612647058827</v>
      </c>
      <c r="F397" s="394">
        <f t="shared" si="190"/>
        <v>6.5327376127450982</v>
      </c>
      <c r="G397" s="394">
        <f t="shared" si="190"/>
        <v>6.5096654754901957</v>
      </c>
      <c r="H397" s="394">
        <f t="shared" si="190"/>
        <v>6.4126012647058834</v>
      </c>
      <c r="I397" s="394">
        <f t="shared" si="190"/>
        <v>6.519843588235295</v>
      </c>
      <c r="J397" s="394">
        <f t="shared" si="190"/>
        <v>6.6427949803921571</v>
      </c>
      <c r="K397" s="394">
        <f t="shared" si="190"/>
        <v>6.6700380196078441</v>
      </c>
      <c r="L397" s="394">
        <f t="shared" si="190"/>
        <v>6.6574392941176477</v>
      </c>
      <c r="M397" s="394">
        <f t="shared" si="190"/>
        <v>6.6214306470588236</v>
      </c>
      <c r="N397" s="376"/>
      <c r="O397" s="393" t="s">
        <v>244</v>
      </c>
      <c r="P397" s="394">
        <f>P254*0.535</f>
        <v>7.1067244264705884</v>
      </c>
      <c r="Q397" s="394">
        <f>Q254*0.535</f>
        <v>6.6033717745098048</v>
      </c>
      <c r="R397" s="394">
        <f>R254*0.535</f>
        <v>6.5125843725490196</v>
      </c>
      <c r="S397" s="394">
        <f>S254*0.535</f>
        <v>6.6522707745098044</v>
      </c>
      <c r="T397" s="376"/>
      <c r="U397" s="424" t="s">
        <v>244</v>
      </c>
      <c r="V397" s="394">
        <f>V254*0.535</f>
        <v>6.7994251470588232</v>
      </c>
      <c r="W397" s="394">
        <f>W254*0.535</f>
        <v>6.5793046421568633</v>
      </c>
      <c r="X397" s="376"/>
      <c r="Y397" s="424" t="s">
        <v>244</v>
      </c>
      <c r="Z397" s="394">
        <f>Z254*0.535</f>
        <v>6.6895875490196079</v>
      </c>
      <c r="AB397" s="231"/>
      <c r="AC397" s="231"/>
    </row>
    <row r="398" spans="1:29">
      <c r="A398" s="393" t="s">
        <v>245</v>
      </c>
      <c r="B398" s="394">
        <f t="shared" ref="B398:M398" si="191">B255*0.54</f>
        <v>5.9437799999999994</v>
      </c>
      <c r="C398" s="394">
        <f t="shared" si="191"/>
        <v>6.6609884117647074</v>
      </c>
      <c r="D398" s="394">
        <f t="shared" si="191"/>
        <v>5.9778052941176476</v>
      </c>
      <c r="E398" s="394">
        <f t="shared" si="191"/>
        <v>6.3745517647058829</v>
      </c>
      <c r="F398" s="394">
        <f t="shared" si="191"/>
        <v>0</v>
      </c>
      <c r="G398" s="394">
        <f t="shared" si="191"/>
        <v>6.0527911764705884</v>
      </c>
      <c r="H398" s="394">
        <f t="shared" si="191"/>
        <v>0</v>
      </c>
      <c r="I398" s="394">
        <f t="shared" si="191"/>
        <v>0</v>
      </c>
      <c r="J398" s="394">
        <f t="shared" si="191"/>
        <v>7.1305517647058823</v>
      </c>
      <c r="K398" s="394">
        <f t="shared" si="191"/>
        <v>0</v>
      </c>
      <c r="L398" s="394">
        <f t="shared" si="191"/>
        <v>5.4938170588235291</v>
      </c>
      <c r="M398" s="394">
        <f t="shared" si="191"/>
        <v>0</v>
      </c>
      <c r="N398" s="376"/>
      <c r="O398" s="393" t="s">
        <v>245</v>
      </c>
      <c r="P398" s="394">
        <f>P255*0.54</f>
        <v>6.4573432941176465</v>
      </c>
      <c r="Q398" s="394">
        <f>Q255*0.54</f>
        <v>6.1278686470588237</v>
      </c>
      <c r="R398" s="394">
        <f>R255*0.54</f>
        <v>7.1305517647058823</v>
      </c>
      <c r="S398" s="394">
        <f>S255*0.54</f>
        <v>5.4938170588235291</v>
      </c>
      <c r="T398" s="376"/>
      <c r="U398" s="424" t="s">
        <v>245</v>
      </c>
      <c r="V398" s="394">
        <f>V255*0.54</f>
        <v>6.4387921764705887</v>
      </c>
      <c r="W398" s="394">
        <f>W255*0.54</f>
        <v>6.4119393529411779</v>
      </c>
      <c r="X398" s="376"/>
      <c r="Y398" s="424" t="s">
        <v>245</v>
      </c>
      <c r="Z398" s="394">
        <f>Z255*0.54</f>
        <v>6.4282161176470591</v>
      </c>
      <c r="AB398" s="231"/>
      <c r="AC398" s="231"/>
    </row>
    <row r="399" spans="1:29">
      <c r="A399" s="393" t="s">
        <v>98</v>
      </c>
      <c r="B399" s="394">
        <f t="shared" ref="B399:M399" si="192">B256*0.465</f>
        <v>5.1975994999999999</v>
      </c>
      <c r="C399" s="394">
        <f t="shared" si="192"/>
        <v>5.2810615294117644</v>
      </c>
      <c r="D399" s="394">
        <f t="shared" si="192"/>
        <v>5.1480920441176474</v>
      </c>
      <c r="E399" s="394">
        <f t="shared" si="192"/>
        <v>5.2818980735294119</v>
      </c>
      <c r="F399" s="394">
        <f t="shared" si="192"/>
        <v>5.0193987352941178</v>
      </c>
      <c r="G399" s="394">
        <f t="shared" si="192"/>
        <v>4.9728782205882354</v>
      </c>
      <c r="H399" s="394">
        <f t="shared" si="192"/>
        <v>4.9320316176470582</v>
      </c>
      <c r="I399" s="394">
        <f t="shared" si="192"/>
        <v>4.8614906617647069</v>
      </c>
      <c r="J399" s="394">
        <f t="shared" si="192"/>
        <v>4.894601852941177</v>
      </c>
      <c r="K399" s="394">
        <f t="shared" si="192"/>
        <v>4.6872278088235291</v>
      </c>
      <c r="L399" s="394">
        <f t="shared" si="192"/>
        <v>4.5528441764705878</v>
      </c>
      <c r="M399" s="394">
        <f t="shared" si="192"/>
        <v>4.4708633088235299</v>
      </c>
      <c r="N399" s="376"/>
      <c r="O399" s="393" t="s">
        <v>98</v>
      </c>
      <c r="P399" s="394">
        <f>P256*0.465</f>
        <v>5.2078468235294126</v>
      </c>
      <c r="Q399" s="394">
        <f>Q256*0.465</f>
        <v>5.0793035</v>
      </c>
      <c r="R399" s="394">
        <f>R256*0.465</f>
        <v>4.898820588235294</v>
      </c>
      <c r="S399" s="394">
        <f>S256*0.465</f>
        <v>4.5844486764705872</v>
      </c>
      <c r="T399" s="376"/>
      <c r="U399" s="424" t="s">
        <v>98</v>
      </c>
      <c r="V399" s="394">
        <f>V256*0.465</f>
        <v>5.1419285147058824</v>
      </c>
      <c r="W399" s="394">
        <f>W256*0.465</f>
        <v>4.7378544558823528</v>
      </c>
      <c r="X399" s="376"/>
      <c r="Y399" s="424" t="s">
        <v>98</v>
      </c>
      <c r="Z399" s="394">
        <f>Z256*0.465</f>
        <v>4.9281730294117656</v>
      </c>
      <c r="AB399" s="231"/>
      <c r="AC399" s="231"/>
    </row>
    <row r="400" spans="1:29" ht="13.5" thickBot="1">
      <c r="A400" s="401" t="s">
        <v>246</v>
      </c>
      <c r="B400" s="402">
        <f t="shared" ref="B400:M400" si="193">B257*0.516</f>
        <v>6.522990223529411</v>
      </c>
      <c r="C400" s="402">
        <f t="shared" si="193"/>
        <v>6.5899366705882354</v>
      </c>
      <c r="D400" s="402">
        <f t="shared" si="193"/>
        <v>6.4147789529411767</v>
      </c>
      <c r="E400" s="402">
        <f t="shared" si="193"/>
        <v>6.4667705058823532</v>
      </c>
      <c r="F400" s="402">
        <f t="shared" si="193"/>
        <v>6.2544016000000004</v>
      </c>
      <c r="G400" s="402">
        <f t="shared" si="193"/>
        <v>6.2586990705882348</v>
      </c>
      <c r="H400" s="402">
        <f t="shared" si="193"/>
        <v>6.2095470352941167</v>
      </c>
      <c r="I400" s="402">
        <f t="shared" si="193"/>
        <v>6.2138313529411766</v>
      </c>
      <c r="J400" s="402">
        <f t="shared" si="193"/>
        <v>6.259592458823529</v>
      </c>
      <c r="K400" s="402">
        <f t="shared" si="193"/>
        <v>6.2746252588235292</v>
      </c>
      <c r="L400" s="402">
        <f t="shared" si="193"/>
        <v>6.2517098000000004</v>
      </c>
      <c r="M400" s="402">
        <f t="shared" si="193"/>
        <v>6.2578507058823529</v>
      </c>
      <c r="N400" s="376"/>
      <c r="O400" s="401" t="s">
        <v>246</v>
      </c>
      <c r="P400" s="402">
        <f>P257*0.516</f>
        <v>6.5073058470588236</v>
      </c>
      <c r="Q400" s="402">
        <f>Q257*0.516</f>
        <v>6.3163544823529403</v>
      </c>
      <c r="R400" s="402">
        <f>R257*0.516</f>
        <v>6.2270025058823526</v>
      </c>
      <c r="S400" s="402">
        <f>S257*0.516</f>
        <v>6.2623181529411767</v>
      </c>
      <c r="T400" s="376"/>
      <c r="U400" s="428" t="s">
        <v>246</v>
      </c>
      <c r="V400" s="402">
        <f>V257*0.516</f>
        <v>6.4027252941176469</v>
      </c>
      <c r="W400" s="402">
        <f>W257*0.516</f>
        <v>6.2450736352941174</v>
      </c>
      <c r="X400" s="376"/>
      <c r="Y400" s="428" t="s">
        <v>246</v>
      </c>
      <c r="Z400" s="402">
        <f>Z257*0.516</f>
        <v>6.3215079058823536</v>
      </c>
      <c r="AB400" s="231"/>
      <c r="AC400" s="231"/>
    </row>
    <row r="401" spans="1:26">
      <c r="A401" s="251"/>
      <c r="B401" s="237"/>
      <c r="C401" s="237"/>
      <c r="D401" s="237"/>
      <c r="E401" s="237"/>
      <c r="F401" s="237"/>
      <c r="G401" s="237"/>
      <c r="H401" s="237"/>
      <c r="I401" s="237"/>
      <c r="J401" s="237"/>
      <c r="K401" s="237"/>
      <c r="L401" s="237"/>
      <c r="M401" s="237"/>
      <c r="N401" s="253"/>
      <c r="O401" s="251"/>
      <c r="P401" s="237"/>
      <c r="Q401" s="237"/>
      <c r="R401" s="237"/>
      <c r="S401" s="237"/>
      <c r="T401" s="253"/>
      <c r="U401" s="251"/>
      <c r="V401" s="237"/>
      <c r="W401" s="237"/>
      <c r="X401" s="253"/>
      <c r="Y401" s="251"/>
      <c r="Z401" s="237"/>
    </row>
    <row r="402" spans="1:26" ht="16.5" thickBot="1">
      <c r="A402" s="377">
        <v>2014</v>
      </c>
      <c r="B402" s="376"/>
      <c r="C402" s="376" t="s">
        <v>253</v>
      </c>
      <c r="D402" s="376"/>
      <c r="E402" s="376"/>
      <c r="F402" s="376"/>
      <c r="G402" s="376"/>
      <c r="H402" s="376"/>
      <c r="I402" s="376"/>
      <c r="J402" s="376"/>
      <c r="K402" s="376"/>
      <c r="L402" s="376"/>
      <c r="M402" s="375" t="s">
        <v>122</v>
      </c>
      <c r="N402" s="376"/>
      <c r="O402" s="377">
        <v>2014</v>
      </c>
      <c r="P402" s="378" t="s">
        <v>220</v>
      </c>
      <c r="Q402" s="378"/>
      <c r="R402" s="378"/>
      <c r="S402" s="378"/>
      <c r="T402" s="376"/>
      <c r="U402" s="377">
        <v>2014</v>
      </c>
      <c r="V402" s="378" t="s">
        <v>221</v>
      </c>
      <c r="W402" s="378"/>
      <c r="X402" s="376"/>
      <c r="Y402" s="377">
        <v>2014</v>
      </c>
      <c r="Z402" s="376"/>
    </row>
    <row r="403" spans="1:26" ht="13.5" thickBot="1">
      <c r="A403" s="382"/>
      <c r="B403" s="410" t="s">
        <v>223</v>
      </c>
      <c r="C403" s="410" t="s">
        <v>224</v>
      </c>
      <c r="D403" s="410" t="s">
        <v>225</v>
      </c>
      <c r="E403" s="410" t="s">
        <v>226</v>
      </c>
      <c r="F403" s="410" t="s">
        <v>227</v>
      </c>
      <c r="G403" s="410" t="s">
        <v>228</v>
      </c>
      <c r="H403" s="410" t="s">
        <v>229</v>
      </c>
      <c r="I403" s="410" t="s">
        <v>230</v>
      </c>
      <c r="J403" s="410" t="s">
        <v>231</v>
      </c>
      <c r="K403" s="410" t="s">
        <v>232</v>
      </c>
      <c r="L403" s="410" t="s">
        <v>233</v>
      </c>
      <c r="M403" s="411" t="s">
        <v>234</v>
      </c>
      <c r="N403" s="376"/>
      <c r="O403" s="414"/>
      <c r="P403" s="410" t="s">
        <v>235</v>
      </c>
      <c r="Q403" s="410" t="s">
        <v>236</v>
      </c>
      <c r="R403" s="410" t="s">
        <v>237</v>
      </c>
      <c r="S403" s="411" t="s">
        <v>238</v>
      </c>
      <c r="T403" s="376"/>
      <c r="U403" s="414"/>
      <c r="V403" s="410" t="s">
        <v>239</v>
      </c>
      <c r="W403" s="411" t="s">
        <v>240</v>
      </c>
      <c r="X403" s="376"/>
      <c r="Y403" s="382"/>
      <c r="Z403" s="411" t="s">
        <v>241</v>
      </c>
    </row>
    <row r="404" spans="1:26" ht="13.5" thickBot="1">
      <c r="A404" s="415" t="s">
        <v>242</v>
      </c>
      <c r="B404" s="429">
        <f t="shared" ref="B404:M404" si="194">B261*0.507</f>
        <v>5.965232764705882</v>
      </c>
      <c r="C404" s="420">
        <f t="shared" si="194"/>
        <v>5.9576824411764706</v>
      </c>
      <c r="D404" s="420">
        <f t="shared" si="194"/>
        <v>5.8484637058823532</v>
      </c>
      <c r="E404" s="420">
        <f t="shared" si="194"/>
        <v>5.9247075588235294</v>
      </c>
      <c r="F404" s="420">
        <f t="shared" si="194"/>
        <v>5.884289717647059</v>
      </c>
      <c r="G404" s="420">
        <f t="shared" si="194"/>
        <v>5.8366535882352935</v>
      </c>
      <c r="H404" s="420">
        <f t="shared" si="194"/>
        <v>5.7361830882352942</v>
      </c>
      <c r="I404" s="420">
        <f t="shared" si="194"/>
        <v>5.7371374411764711</v>
      </c>
      <c r="J404" s="420">
        <f t="shared" si="194"/>
        <v>5.7260778823529419</v>
      </c>
      <c r="K404" s="420">
        <f t="shared" si="194"/>
        <v>5.4541419705882355</v>
      </c>
      <c r="L404" s="420">
        <f t="shared" si="194"/>
        <v>5.5137343529411762</v>
      </c>
      <c r="M404" s="421">
        <f t="shared" si="194"/>
        <v>6.0586002941176469</v>
      </c>
      <c r="N404" s="376"/>
      <c r="O404" s="418" t="s">
        <v>242</v>
      </c>
      <c r="P404" s="391">
        <f>P261*0.507</f>
        <v>5.9249660294117641</v>
      </c>
      <c r="Q404" s="391">
        <f>Q261*0.507</f>
        <v>5.8840431764705876</v>
      </c>
      <c r="R404" s="391">
        <f>R261*0.507</f>
        <v>5.7331261764705888</v>
      </c>
      <c r="S404" s="392">
        <f>S261*0.507</f>
        <v>5.5676105588235298</v>
      </c>
      <c r="T404" s="376"/>
      <c r="U404" s="418" t="s">
        <v>242</v>
      </c>
      <c r="V404" s="391">
        <f>V261*0.507</f>
        <v>5.9035924999999994</v>
      </c>
      <c r="W404" s="392">
        <f>W261*0.507</f>
        <v>5.6479203529411768</v>
      </c>
      <c r="X404" s="376"/>
      <c r="Y404" s="418" t="s">
        <v>242</v>
      </c>
      <c r="Z404" s="391">
        <f>Z261*0.507</f>
        <v>5.7789897941176473</v>
      </c>
    </row>
    <row r="405" spans="1:26">
      <c r="A405" s="430" t="s">
        <v>247</v>
      </c>
      <c r="B405" s="431" t="s">
        <v>248</v>
      </c>
      <c r="C405" s="432" t="s">
        <v>248</v>
      </c>
      <c r="D405" s="432" t="s">
        <v>248</v>
      </c>
      <c r="E405" s="394">
        <f t="shared" ref="E405:M405" si="195">E262*0.539</f>
        <v>6.3946960000000006</v>
      </c>
      <c r="F405" s="394">
        <f t="shared" si="195"/>
        <v>6.3185849725490204</v>
      </c>
      <c r="G405" s="394">
        <f t="shared" si="195"/>
        <v>6.3731523813725488</v>
      </c>
      <c r="H405" s="394">
        <f t="shared" si="195"/>
        <v>6.4347283754901969</v>
      </c>
      <c r="I405" s="394">
        <f t="shared" si="195"/>
        <v>6.2597515372549024</v>
      </c>
      <c r="J405" s="394">
        <f t="shared" si="195"/>
        <v>6.4490694745098045</v>
      </c>
      <c r="K405" s="394">
        <f t="shared" si="195"/>
        <v>6.1859449990196085</v>
      </c>
      <c r="L405" s="394">
        <f t="shared" si="195"/>
        <v>6.4772993352941182</v>
      </c>
      <c r="M405" s="395">
        <f t="shared" si="195"/>
        <v>7.0357181313725485</v>
      </c>
      <c r="N405" s="376"/>
      <c r="O405" s="422" t="s">
        <v>247</v>
      </c>
      <c r="P405" s="397" t="s">
        <v>248</v>
      </c>
      <c r="Q405" s="397">
        <f t="shared" ref="Q405:S406" si="196">Q262*0.539</f>
        <v>6.3498686382352938</v>
      </c>
      <c r="R405" s="397">
        <f t="shared" si="196"/>
        <v>6.3984621303921569</v>
      </c>
      <c r="S405" s="398">
        <f t="shared" si="196"/>
        <v>6.4425602568627456</v>
      </c>
      <c r="T405" s="376"/>
      <c r="U405" s="422" t="s">
        <v>247</v>
      </c>
      <c r="V405" s="397">
        <f>V262*0.539</f>
        <v>6.3498686382352938</v>
      </c>
      <c r="W405" s="398">
        <f>W262*0.539</f>
        <v>6.4271385156862761</v>
      </c>
      <c r="X405" s="376"/>
      <c r="Y405" s="419" t="s">
        <v>247</v>
      </c>
      <c r="Z405" s="398">
        <f>Z262*0.539</f>
        <v>6.4120887901960781</v>
      </c>
    </row>
    <row r="406" spans="1:26">
      <c r="A406" s="433" t="s">
        <v>243</v>
      </c>
      <c r="B406" s="431">
        <f>B263*0.539</f>
        <v>6.8170310352941188</v>
      </c>
      <c r="C406" s="394">
        <f>C263*0.539</f>
        <v>6.7576723392156879</v>
      </c>
      <c r="D406" s="394">
        <f>D263*0.539</f>
        <v>6.5466681068627448</v>
      </c>
      <c r="E406" s="394">
        <f t="shared" ref="E406:M406" si="197">E263*0.539</f>
        <v>6.6009316676470586</v>
      </c>
      <c r="F406" s="394">
        <f t="shared" si="197"/>
        <v>6.5268455892156867</v>
      </c>
      <c r="G406" s="394">
        <f t="shared" si="197"/>
        <v>6.5248592156862752</v>
      </c>
      <c r="H406" s="394">
        <f t="shared" si="197"/>
        <v>6.4823167911764719</v>
      </c>
      <c r="I406" s="394">
        <f t="shared" si="197"/>
        <v>6.5650707294117652</v>
      </c>
      <c r="J406" s="394">
        <f t="shared" si="197"/>
        <v>6.6005596519607845</v>
      </c>
      <c r="K406" s="394">
        <f t="shared" si="197"/>
        <v>6.4460896500000011</v>
      </c>
      <c r="L406" s="394">
        <f t="shared" si="197"/>
        <v>6.5378950892156871</v>
      </c>
      <c r="M406" s="395">
        <f t="shared" si="197"/>
        <v>7.0501749568627456</v>
      </c>
      <c r="N406" s="376"/>
      <c r="O406" s="393" t="s">
        <v>243</v>
      </c>
      <c r="P406" s="394">
        <f>P263*0.539</f>
        <v>6.7099808794117655</v>
      </c>
      <c r="Q406" s="394">
        <f t="shared" si="196"/>
        <v>6.5537448598039232</v>
      </c>
      <c r="R406" s="394">
        <f t="shared" si="196"/>
        <v>6.5460995147058831</v>
      </c>
      <c r="S406" s="395">
        <f t="shared" si="196"/>
        <v>6.5804010519607843</v>
      </c>
      <c r="T406" s="376"/>
      <c r="U406" s="393" t="s">
        <v>243</v>
      </c>
      <c r="V406" s="394">
        <f>V263*0.539</f>
        <v>6.6299219411764705</v>
      </c>
      <c r="W406" s="395">
        <f>W263*0.539</f>
        <v>6.5632191058823519</v>
      </c>
      <c r="X406" s="376"/>
      <c r="Y406" s="393" t="s">
        <v>243</v>
      </c>
      <c r="Z406" s="397">
        <f>Z263*0.539</f>
        <v>6.600039675490196</v>
      </c>
    </row>
    <row r="407" spans="1:26">
      <c r="A407" s="433" t="s">
        <v>244</v>
      </c>
      <c r="B407" s="431">
        <f t="shared" ref="B407:M407" si="198">B264*0.535</f>
        <v>6.7835188627450984</v>
      </c>
      <c r="C407" s="394">
        <f t="shared" si="198"/>
        <v>6.6651574558823539</v>
      </c>
      <c r="D407" s="394">
        <f t="shared" si="198"/>
        <v>6.4492130980392153</v>
      </c>
      <c r="E407" s="394">
        <f t="shared" si="198"/>
        <v>6.500109955882353</v>
      </c>
      <c r="F407" s="394">
        <f t="shared" si="198"/>
        <v>6.4532019950980386</v>
      </c>
      <c r="G407" s="394">
        <f t="shared" si="198"/>
        <v>6.4587130196078437</v>
      </c>
      <c r="H407" s="394">
        <f t="shared" si="198"/>
        <v>6.3852218529411759</v>
      </c>
      <c r="I407" s="394">
        <f t="shared" si="198"/>
        <v>6.4914125343137252</v>
      </c>
      <c r="J407" s="394">
        <f t="shared" si="198"/>
        <v>6.5098616421568645</v>
      </c>
      <c r="K407" s="394">
        <f t="shared" si="198"/>
        <v>6.3534161029411775</v>
      </c>
      <c r="L407" s="394">
        <f t="shared" si="198"/>
        <v>6.4783050343137258</v>
      </c>
      <c r="M407" s="395">
        <f t="shared" si="198"/>
        <v>6.9385414068627442</v>
      </c>
      <c r="N407" s="376"/>
      <c r="O407" s="393" t="s">
        <v>244</v>
      </c>
      <c r="P407" s="394">
        <f>P264*0.535</f>
        <v>6.6367374166666666</v>
      </c>
      <c r="Q407" s="394">
        <f>Q264*0.535</f>
        <v>6.4701095686274508</v>
      </c>
      <c r="R407" s="394">
        <f>R264*0.535</f>
        <v>6.4550813137254908</v>
      </c>
      <c r="S407" s="395">
        <f>S264*0.535</f>
        <v>6.5304156078431372</v>
      </c>
      <c r="T407" s="376"/>
      <c r="U407" s="393" t="s">
        <v>244</v>
      </c>
      <c r="V407" s="394">
        <f>V264*0.535</f>
        <v>6.5405113725490205</v>
      </c>
      <c r="W407" s="395">
        <f>W264*0.535</f>
        <v>6.4903047696078433</v>
      </c>
      <c r="X407" s="376"/>
      <c r="Y407" s="393" t="s">
        <v>244</v>
      </c>
      <c r="Z407" s="394">
        <f>Z264*0.535</f>
        <v>6.5164788578431381</v>
      </c>
    </row>
    <row r="408" spans="1:26">
      <c r="A408" s="433" t="s">
        <v>245</v>
      </c>
      <c r="B408" s="431">
        <f t="shared" ref="B408:M408" si="199">B265*0.54</f>
        <v>0</v>
      </c>
      <c r="C408" s="394">
        <f t="shared" si="199"/>
        <v>5.7172801764705889</v>
      </c>
      <c r="D408" s="394">
        <f t="shared" si="199"/>
        <v>6.7403075294117647</v>
      </c>
      <c r="E408" s="394">
        <f t="shared" si="199"/>
        <v>5.7492582352941177</v>
      </c>
      <c r="F408" s="394">
        <f t="shared" si="199"/>
        <v>0</v>
      </c>
      <c r="G408" s="394">
        <f t="shared" si="199"/>
        <v>0</v>
      </c>
      <c r="H408" s="394">
        <f t="shared" si="199"/>
        <v>0</v>
      </c>
      <c r="I408" s="394">
        <f t="shared" si="199"/>
        <v>6.9177335294117652</v>
      </c>
      <c r="J408" s="394">
        <f t="shared" si="199"/>
        <v>7.129080000000001</v>
      </c>
      <c r="K408" s="394">
        <f t="shared" si="199"/>
        <v>0</v>
      </c>
      <c r="L408" s="394">
        <f t="shared" si="199"/>
        <v>0</v>
      </c>
      <c r="M408" s="395">
        <f t="shared" si="199"/>
        <v>0</v>
      </c>
      <c r="N408" s="376"/>
      <c r="O408" s="393" t="s">
        <v>245</v>
      </c>
      <c r="P408" s="394">
        <f>P265*0.54</f>
        <v>6.2175928235294133</v>
      </c>
      <c r="Q408" s="394">
        <f>Q265*0.54</f>
        <v>5.7492582352941177</v>
      </c>
      <c r="R408" s="394">
        <f>R265*0.54</f>
        <v>6.9603580588235303</v>
      </c>
      <c r="S408" s="395">
        <f>S265*0.54</f>
        <v>0</v>
      </c>
      <c r="T408" s="376"/>
      <c r="U408" s="393" t="s">
        <v>245</v>
      </c>
      <c r="V408" s="394">
        <f>V265*0.54</f>
        <v>6.1158970588235304</v>
      </c>
      <c r="W408" s="395">
        <f>W265*0.54</f>
        <v>6.9603580588235303</v>
      </c>
      <c r="X408" s="376"/>
      <c r="Y408" s="393" t="s">
        <v>245</v>
      </c>
      <c r="Z408" s="394">
        <f>Z265*0.54</f>
        <v>6.4577027647058829</v>
      </c>
    </row>
    <row r="409" spans="1:26">
      <c r="A409" s="433" t="s">
        <v>98</v>
      </c>
      <c r="B409" s="431">
        <f t="shared" ref="B409:M409" si="200">B266*0.465</f>
        <v>4.5414904264705882</v>
      </c>
      <c r="C409" s="394">
        <f t="shared" si="200"/>
        <v>4.6277433676470592</v>
      </c>
      <c r="D409" s="394">
        <f t="shared" si="200"/>
        <v>4.5926103382352945</v>
      </c>
      <c r="E409" s="394">
        <f t="shared" si="200"/>
        <v>4.7492168676470596</v>
      </c>
      <c r="F409" s="394">
        <f t="shared" si="200"/>
        <v>4.7476103382352939</v>
      </c>
      <c r="G409" s="394">
        <f t="shared" si="200"/>
        <v>4.7204283529411768</v>
      </c>
      <c r="H409" s="394">
        <f t="shared" si="200"/>
        <v>4.6023849117647062</v>
      </c>
      <c r="I409" s="394">
        <f t="shared" si="200"/>
        <v>4.5338138235294112</v>
      </c>
      <c r="J409" s="394">
        <f t="shared" si="200"/>
        <v>4.5146198088235296</v>
      </c>
      <c r="K409" s="394">
        <f t="shared" si="200"/>
        <v>4.2117151617647064</v>
      </c>
      <c r="L409" s="394">
        <f t="shared" si="200"/>
        <v>4.1475292058823534</v>
      </c>
      <c r="M409" s="395">
        <f t="shared" si="200"/>
        <v>4.2930131176470594</v>
      </c>
      <c r="N409" s="376"/>
      <c r="O409" s="393" t="s">
        <v>98</v>
      </c>
      <c r="P409" s="394">
        <f>P266*0.465</f>
        <v>4.587558705882353</v>
      </c>
      <c r="Q409" s="394">
        <f>Q266*0.465</f>
        <v>4.7390880735294125</v>
      </c>
      <c r="R409" s="394">
        <f>R266*0.465</f>
        <v>4.5514970441176477</v>
      </c>
      <c r="S409" s="395">
        <f>S266*0.465</f>
        <v>4.2239601617647056</v>
      </c>
      <c r="T409" s="376"/>
      <c r="U409" s="393" t="s">
        <v>98</v>
      </c>
      <c r="V409" s="394">
        <f>V266*0.465</f>
        <v>4.66626405882353</v>
      </c>
      <c r="W409" s="395">
        <f>W266*0.465</f>
        <v>4.374821661764706</v>
      </c>
      <c r="X409" s="376"/>
      <c r="Y409" s="393" t="s">
        <v>98</v>
      </c>
      <c r="Z409" s="394">
        <f>Z266*0.465</f>
        <v>4.5076543823529409</v>
      </c>
    </row>
    <row r="410" spans="1:26" ht="13.5" thickBot="1">
      <c r="A410" s="434" t="s">
        <v>246</v>
      </c>
      <c r="B410" s="435">
        <f t="shared" ref="B410:M410" si="201">B267*0.516</f>
        <v>6.3277393647058817</v>
      </c>
      <c r="C410" s="402">
        <f t="shared" si="201"/>
        <v>6.3782259176470584</v>
      </c>
      <c r="D410" s="402">
        <f t="shared" si="201"/>
        <v>6.3116088000000001</v>
      </c>
      <c r="E410" s="402">
        <f t="shared" si="201"/>
        <v>6.3316316235294119</v>
      </c>
      <c r="F410" s="402">
        <f t="shared" si="201"/>
        <v>6.2818866941176479</v>
      </c>
      <c r="G410" s="402">
        <f t="shared" si="201"/>
        <v>6.2495704235294118</v>
      </c>
      <c r="H410" s="402">
        <f t="shared" si="201"/>
        <v>6.144729341176471</v>
      </c>
      <c r="I410" s="402">
        <f t="shared" si="201"/>
        <v>6.1475111882352955</v>
      </c>
      <c r="J410" s="402">
        <f t="shared" si="201"/>
        <v>6.1473275529411762</v>
      </c>
      <c r="K410" s="402">
        <f t="shared" si="201"/>
        <v>6.0394916470588242</v>
      </c>
      <c r="L410" s="402">
        <f t="shared" si="201"/>
        <v>6.0709474117647062</v>
      </c>
      <c r="M410" s="403">
        <f t="shared" si="201"/>
        <v>6.3327870588235298</v>
      </c>
      <c r="N410" s="376"/>
      <c r="O410" s="401" t="s">
        <v>246</v>
      </c>
      <c r="P410" s="402">
        <f>P267*0.516</f>
        <v>6.3395087176470595</v>
      </c>
      <c r="Q410" s="402">
        <f>Q267*0.516</f>
        <v>6.2901927764705885</v>
      </c>
      <c r="R410" s="402">
        <f>R267*0.516</f>
        <v>6.1463486705882353</v>
      </c>
      <c r="S410" s="403">
        <f>S267*0.516</f>
        <v>6.0903925176470581</v>
      </c>
      <c r="T410" s="376"/>
      <c r="U410" s="401" t="s">
        <v>246</v>
      </c>
      <c r="V410" s="402">
        <f>V267*0.516</f>
        <v>6.3134820823529409</v>
      </c>
      <c r="W410" s="403">
        <f>W267*0.516</f>
        <v>6.1172154117647057</v>
      </c>
      <c r="X410" s="376"/>
      <c r="Y410" s="401" t="s">
        <v>246</v>
      </c>
      <c r="Z410" s="402">
        <f>Z267*0.516</f>
        <v>6.2183645647058823</v>
      </c>
    </row>
    <row r="412" spans="1:26" ht="16.5" thickBot="1">
      <c r="A412" s="377">
        <v>2015</v>
      </c>
      <c r="B412" s="376"/>
      <c r="C412" s="376" t="s">
        <v>253</v>
      </c>
      <c r="D412" s="376"/>
      <c r="E412" s="376"/>
      <c r="F412" s="376"/>
      <c r="G412" s="376"/>
      <c r="H412" s="376"/>
      <c r="I412" s="376"/>
      <c r="J412" s="376"/>
      <c r="K412" s="376"/>
      <c r="L412" s="376"/>
      <c r="M412" s="375" t="s">
        <v>122</v>
      </c>
      <c r="N412" s="376"/>
      <c r="O412" s="377">
        <v>2015</v>
      </c>
      <c r="P412" s="378" t="s">
        <v>220</v>
      </c>
      <c r="Q412" s="378"/>
      <c r="R412" s="378"/>
      <c r="S412" s="378"/>
      <c r="T412" s="376"/>
      <c r="U412" s="377">
        <v>2015</v>
      </c>
      <c r="V412" s="378" t="s">
        <v>221</v>
      </c>
      <c r="W412" s="378"/>
      <c r="X412" s="376"/>
      <c r="Y412" s="377">
        <v>2015</v>
      </c>
      <c r="Z412" s="376"/>
    </row>
    <row r="413" spans="1:26" ht="13.5" thickBot="1">
      <c r="A413" s="382"/>
      <c r="B413" s="410" t="s">
        <v>223</v>
      </c>
      <c r="C413" s="410" t="s">
        <v>224</v>
      </c>
      <c r="D413" s="410" t="s">
        <v>225</v>
      </c>
      <c r="E413" s="410" t="s">
        <v>226</v>
      </c>
      <c r="F413" s="410" t="s">
        <v>227</v>
      </c>
      <c r="G413" s="410" t="s">
        <v>228</v>
      </c>
      <c r="H413" s="410" t="s">
        <v>229</v>
      </c>
      <c r="I413" s="410" t="s">
        <v>230</v>
      </c>
      <c r="J413" s="410" t="s">
        <v>231</v>
      </c>
      <c r="K413" s="410" t="s">
        <v>232</v>
      </c>
      <c r="L413" s="410" t="s">
        <v>233</v>
      </c>
      <c r="M413" s="411" t="s">
        <v>234</v>
      </c>
      <c r="N413" s="376"/>
      <c r="O413" s="414"/>
      <c r="P413" s="410" t="s">
        <v>235</v>
      </c>
      <c r="Q413" s="410" t="s">
        <v>236</v>
      </c>
      <c r="R413" s="410" t="s">
        <v>237</v>
      </c>
      <c r="S413" s="411" t="s">
        <v>238</v>
      </c>
      <c r="T413" s="376"/>
      <c r="U413" s="414"/>
      <c r="V413" s="410" t="s">
        <v>239</v>
      </c>
      <c r="W413" s="411" t="s">
        <v>240</v>
      </c>
      <c r="X413" s="376"/>
      <c r="Y413" s="382"/>
      <c r="Z413" s="411" t="s">
        <v>241</v>
      </c>
    </row>
    <row r="414" spans="1:26" ht="13.5" thickBot="1">
      <c r="A414" s="415" t="s">
        <v>242</v>
      </c>
      <c r="B414" s="437">
        <f t="shared" ref="B414:M414" si="202">B271*0.507</f>
        <v>5.848791764705882</v>
      </c>
      <c r="C414" s="437">
        <f t="shared" si="202"/>
        <v>6.1309273235294119</v>
      </c>
      <c r="D414" s="438">
        <f t="shared" si="202"/>
        <v>6.1089523529411762</v>
      </c>
      <c r="E414" s="437">
        <f t="shared" si="202"/>
        <v>6.0019753529411766</v>
      </c>
      <c r="F414" s="437">
        <f t="shared" si="202"/>
        <v>6.0736015294117651</v>
      </c>
      <c r="G414" s="437">
        <f t="shared" si="202"/>
        <v>6.209944764705881</v>
      </c>
      <c r="H414" s="437">
        <f t="shared" si="202"/>
        <v>5.7993542941176468</v>
      </c>
      <c r="I414" s="437">
        <f t="shared" si="202"/>
        <v>5.8016904705882357</v>
      </c>
      <c r="J414" s="437">
        <f t="shared" si="202"/>
        <v>5.7801230882352943</v>
      </c>
      <c r="K414" s="437">
        <f t="shared" si="202"/>
        <v>5.8904552352941186</v>
      </c>
      <c r="L414" s="437">
        <f t="shared" si="202"/>
        <v>5.9891412941176476</v>
      </c>
      <c r="M414" s="439">
        <f t="shared" si="202"/>
        <v>6.0182391176470595</v>
      </c>
      <c r="N414" s="376"/>
      <c r="O414" s="418" t="s">
        <v>242</v>
      </c>
      <c r="P414" s="391">
        <f>P271*0.507</f>
        <v>6.0358648235294119</v>
      </c>
      <c r="Q414" s="391">
        <f>Q271*0.507</f>
        <v>6.3412896221999988</v>
      </c>
      <c r="R414" s="391">
        <f>R271*0.507</f>
        <v>6.0269822730000007</v>
      </c>
      <c r="S414" s="391">
        <f>S271*0.507</f>
        <v>6.2072727912000003</v>
      </c>
      <c r="T414" s="376"/>
      <c r="U414" s="418" t="s">
        <v>242</v>
      </c>
      <c r="V414" s="391">
        <f>V271*0.507</f>
        <v>6.3136226322000004</v>
      </c>
      <c r="W414" s="391">
        <f>W271*0.507</f>
        <v>6.1129205981999997</v>
      </c>
      <c r="X414" s="376"/>
      <c r="Y414" s="418" t="s">
        <v>242</v>
      </c>
      <c r="Z414" s="391">
        <f>Z271*0.507</f>
        <v>6.207381390600001</v>
      </c>
    </row>
    <row r="415" spans="1:26">
      <c r="A415" s="430" t="s">
        <v>247</v>
      </c>
      <c r="B415" s="440">
        <f t="shared" ref="B415:M415" si="203">B272*0.539</f>
        <v>6.6767689676470594</v>
      </c>
      <c r="C415" s="441">
        <f t="shared" si="203"/>
        <v>7.0741926911764708</v>
      </c>
      <c r="D415" s="442">
        <f t="shared" si="203"/>
        <v>6.787930848039216</v>
      </c>
      <c r="E415" s="441">
        <f t="shared" si="203"/>
        <v>6.5606815784313728</v>
      </c>
      <c r="F415" s="441">
        <f t="shared" si="203"/>
        <v>6.6757739313725493</v>
      </c>
      <c r="G415" s="441">
        <f t="shared" si="203"/>
        <v>6.7629651078431383</v>
      </c>
      <c r="H415" s="441">
        <f t="shared" si="203"/>
        <v>6.5382285294117644</v>
      </c>
      <c r="I415" s="441">
        <f t="shared" si="203"/>
        <v>6.5415840686274516</v>
      </c>
      <c r="J415" s="441">
        <f t="shared" si="203"/>
        <v>6.5722436568627458</v>
      </c>
      <c r="K415" s="441">
        <f t="shared" si="203"/>
        <v>6.6930377843137254</v>
      </c>
      <c r="L415" s="441">
        <f t="shared" si="203"/>
        <v>6.7232376372549023</v>
      </c>
      <c r="M415" s="441">
        <f t="shared" si="203"/>
        <v>6.7261598627450985</v>
      </c>
      <c r="N415" s="376"/>
      <c r="O415" s="422" t="s">
        <v>247</v>
      </c>
      <c r="P415" s="397">
        <f t="shared" ref="P415:S416" si="204">P272*0.539</f>
        <v>6.8303226696078427</v>
      </c>
      <c r="Q415" s="397">
        <f t="shared" si="204"/>
        <v>6.9287288994000003</v>
      </c>
      <c r="R415" s="397">
        <f t="shared" si="204"/>
        <v>6.8196470496000003</v>
      </c>
      <c r="S415" s="397">
        <f t="shared" si="204"/>
        <v>6.9849054198000005</v>
      </c>
      <c r="T415" s="376"/>
      <c r="U415" s="422" t="s">
        <v>247</v>
      </c>
      <c r="V415" s="397">
        <f>V272*0.539</f>
        <v>7.0209984768000009</v>
      </c>
      <c r="W415" s="397">
        <f>W272*0.539</f>
        <v>6.9009485160000015</v>
      </c>
      <c r="X415" s="376"/>
      <c r="Y415" s="419" t="s">
        <v>247</v>
      </c>
      <c r="Z415" s="397">
        <f>Z272*0.539</f>
        <v>6.9500218788000003</v>
      </c>
    </row>
    <row r="416" spans="1:26">
      <c r="A416" s="433" t="s">
        <v>243</v>
      </c>
      <c r="B416" s="431">
        <f t="shared" ref="B416:M416" si="205">B273*0.539</f>
        <v>6.8802187450980394</v>
      </c>
      <c r="C416" s="432">
        <f t="shared" si="205"/>
        <v>7.0391735441176477</v>
      </c>
      <c r="D416" s="443">
        <f t="shared" si="205"/>
        <v>6.9162556509803927</v>
      </c>
      <c r="E416" s="432">
        <f t="shared" si="205"/>
        <v>6.7547744215686283</v>
      </c>
      <c r="F416" s="432">
        <f t="shared" si="205"/>
        <v>6.8433078137254899</v>
      </c>
      <c r="G416" s="432">
        <f t="shared" si="205"/>
        <v>6.9557263039215691</v>
      </c>
      <c r="H416" s="432">
        <f t="shared" si="205"/>
        <v>6.6709229313725489</v>
      </c>
      <c r="I416" s="432">
        <f t="shared" si="205"/>
        <v>6.7822475686274517</v>
      </c>
      <c r="J416" s="432">
        <f t="shared" si="205"/>
        <v>6.8062277843137267</v>
      </c>
      <c r="K416" s="432">
        <f t="shared" si="205"/>
        <v>6.9640332450980402</v>
      </c>
      <c r="L416" s="432">
        <f t="shared" si="205"/>
        <v>7.1130667450980392</v>
      </c>
      <c r="M416" s="432">
        <f t="shared" si="205"/>
        <v>7.1393667745098037</v>
      </c>
      <c r="N416" s="376"/>
      <c r="O416" s="393" t="s">
        <v>243</v>
      </c>
      <c r="P416" s="394">
        <f t="shared" si="204"/>
        <v>6.9457289107843136</v>
      </c>
      <c r="Q416" s="394">
        <f t="shared" si="204"/>
        <v>7.1303552165999999</v>
      </c>
      <c r="R416" s="394">
        <f t="shared" si="204"/>
        <v>7.0237858613999995</v>
      </c>
      <c r="S416" s="394">
        <f t="shared" si="204"/>
        <v>7.3601962433999999</v>
      </c>
      <c r="T416" s="376"/>
      <c r="U416" s="393" t="s">
        <v>243</v>
      </c>
      <c r="V416" s="394">
        <f>V273*0.539</f>
        <v>7.1798079275999998</v>
      </c>
      <c r="W416" s="394">
        <f>W273*0.539</f>
        <v>7.1871639840000006</v>
      </c>
      <c r="X416" s="376"/>
      <c r="Y416" s="393" t="s">
        <v>243</v>
      </c>
      <c r="Z416" s="394">
        <f>Z273*0.539</f>
        <v>7.1835299382000004</v>
      </c>
    </row>
    <row r="417" spans="1:28">
      <c r="A417" s="433" t="s">
        <v>244</v>
      </c>
      <c r="B417" s="431">
        <f t="shared" ref="B417:M417" si="206">B274*0.535</f>
        <v>6.7828752892156867</v>
      </c>
      <c r="C417" s="432">
        <f t="shared" si="206"/>
        <v>6.9735130980392164</v>
      </c>
      <c r="D417" s="443">
        <f t="shared" si="206"/>
        <v>6.8236333725490201</v>
      </c>
      <c r="E417" s="432">
        <f t="shared" si="206"/>
        <v>6.6640491666666675</v>
      </c>
      <c r="F417" s="432">
        <f t="shared" si="206"/>
        <v>6.7435648529411765</v>
      </c>
      <c r="G417" s="432">
        <f t="shared" si="206"/>
        <v>6.8799531372549021</v>
      </c>
      <c r="H417" s="432">
        <f t="shared" si="206"/>
        <v>6.560222450980393</v>
      </c>
      <c r="I417" s="432">
        <f t="shared" si="206"/>
        <v>6.7047353921568629</v>
      </c>
      <c r="J417" s="432">
        <f t="shared" si="206"/>
        <v>6.7429564215686275</v>
      </c>
      <c r="K417" s="432">
        <f t="shared" si="206"/>
        <v>6.8730873039215696</v>
      </c>
      <c r="L417" s="432">
        <f t="shared" si="206"/>
        <v>6.9917733823529415</v>
      </c>
      <c r="M417" s="432">
        <f t="shared" si="206"/>
        <v>7.0088042156862747</v>
      </c>
      <c r="N417" s="376"/>
      <c r="O417" s="393" t="s">
        <v>244</v>
      </c>
      <c r="P417" s="394">
        <f>P274*0.535</f>
        <v>6.8623212156862747</v>
      </c>
      <c r="Q417" s="394">
        <f>Q274*0.535</f>
        <v>7.0442011920000001</v>
      </c>
      <c r="R417" s="394">
        <f>R274*0.535</f>
        <v>6.9369984270000007</v>
      </c>
      <c r="S417" s="394">
        <f>S274*0.535</f>
        <v>7.2371989110000001</v>
      </c>
      <c r="T417" s="376"/>
      <c r="U417" s="393" t="s">
        <v>244</v>
      </c>
      <c r="V417" s="394">
        <f>V274*0.535</f>
        <v>7.0863728879999996</v>
      </c>
      <c r="W417" s="394">
        <f>W274*0.535</f>
        <v>7.0655435190000011</v>
      </c>
      <c r="X417" s="376"/>
      <c r="Y417" s="393" t="s">
        <v>244</v>
      </c>
      <c r="Z417" s="394">
        <f>Z274*0.535</f>
        <v>7.0773906660000003</v>
      </c>
    </row>
    <row r="418" spans="1:28">
      <c r="A418" s="433" t="s">
        <v>245</v>
      </c>
      <c r="B418" s="431">
        <f t="shared" ref="B418:M418" si="207">B275*0.54</f>
        <v>6.0760588235294124</v>
      </c>
      <c r="C418" s="432">
        <f t="shared" si="207"/>
        <v>0</v>
      </c>
      <c r="D418" s="443">
        <f t="shared" si="207"/>
        <v>0</v>
      </c>
      <c r="E418" s="432">
        <f t="shared" si="207"/>
        <v>5.8235294117647056</v>
      </c>
      <c r="F418" s="432">
        <f t="shared" si="207"/>
        <v>6.6597882352941182</v>
      </c>
      <c r="G418" s="432">
        <f t="shared" si="207"/>
        <v>6.3342317647058826</v>
      </c>
      <c r="H418" s="432">
        <f t="shared" si="207"/>
        <v>0</v>
      </c>
      <c r="I418" s="432">
        <f t="shared" si="207"/>
        <v>0</v>
      </c>
      <c r="J418" s="432">
        <f t="shared" si="207"/>
        <v>4.8297758823529406</v>
      </c>
      <c r="K418" s="432">
        <f t="shared" si="207"/>
        <v>0</v>
      </c>
      <c r="L418" s="432">
        <f t="shared" si="207"/>
        <v>0</v>
      </c>
      <c r="M418" s="432">
        <f t="shared" si="207"/>
        <v>5.7156776470588246</v>
      </c>
      <c r="N418" s="376"/>
      <c r="O418" s="393" t="s">
        <v>245</v>
      </c>
      <c r="P418" s="394">
        <f>P275*0.54</f>
        <v>6.0760588235294124</v>
      </c>
      <c r="Q418" s="394">
        <f>Q275*0.54</f>
        <v>6.6203956800000006</v>
      </c>
      <c r="R418" s="394">
        <f>R275*0.54</f>
        <v>5.0248988280000004</v>
      </c>
      <c r="S418" s="394">
        <f>S275*0.54</f>
        <v>5.9465910240000008</v>
      </c>
      <c r="T418" s="376"/>
      <c r="U418" s="393" t="s">
        <v>245</v>
      </c>
      <c r="V418" s="394">
        <f>V275*0.54</f>
        <v>6.4357069320000004</v>
      </c>
      <c r="W418" s="394">
        <f>W275*0.54</f>
        <v>5.4644752331999999</v>
      </c>
      <c r="X418" s="376"/>
      <c r="Y418" s="393" t="s">
        <v>245</v>
      </c>
      <c r="Z418" s="394">
        <f>Z275*0.54</f>
        <v>6.3135505080000005</v>
      </c>
    </row>
    <row r="419" spans="1:28">
      <c r="A419" s="433" t="s">
        <v>98</v>
      </c>
      <c r="B419" s="431">
        <f t="shared" ref="B419:M419" si="208">B276*0.465</f>
        <v>4.413131735294118</v>
      </c>
      <c r="C419" s="432">
        <f t="shared" si="208"/>
        <v>4.7413027500000009</v>
      </c>
      <c r="D419" s="443">
        <f t="shared" si="208"/>
        <v>4.8700042647058819</v>
      </c>
      <c r="E419" s="432">
        <f t="shared" si="208"/>
        <v>4.8365379411764708</v>
      </c>
      <c r="F419" s="432">
        <f t="shared" si="208"/>
        <v>4.8296951470588239</v>
      </c>
      <c r="G419" s="432">
        <f t="shared" si="208"/>
        <v>4.9144300000000003</v>
      </c>
      <c r="H419" s="432">
        <f t="shared" si="208"/>
        <v>4.6048722058823532</v>
      </c>
      <c r="I419" s="432">
        <f t="shared" si="208"/>
        <v>4.4468387647058822</v>
      </c>
      <c r="J419" s="432">
        <f t="shared" si="208"/>
        <v>4.4034232647058822</v>
      </c>
      <c r="K419" s="432">
        <f t="shared" si="208"/>
        <v>4.51538569117647</v>
      </c>
      <c r="L419" s="432">
        <f t="shared" si="208"/>
        <v>4.5566024705882358</v>
      </c>
      <c r="M419" s="432">
        <f t="shared" si="208"/>
        <v>4.4986976617647061</v>
      </c>
      <c r="N419" s="376"/>
      <c r="O419" s="393" t="s">
        <v>98</v>
      </c>
      <c r="P419" s="394">
        <f>P276*0.465</f>
        <v>4.6751847647058833</v>
      </c>
      <c r="Q419" s="394">
        <f>Q276*0.465</f>
        <v>5.0544538380000006</v>
      </c>
      <c r="R419" s="394">
        <f>R276*0.465</f>
        <v>4.6692923571000007</v>
      </c>
      <c r="S419" s="394">
        <f>S276*0.465</f>
        <v>4.7064158181000009</v>
      </c>
      <c r="T419" s="376"/>
      <c r="U419" s="393" t="s">
        <v>98</v>
      </c>
      <c r="V419" s="394">
        <f>V276*0.465</f>
        <v>4.9496003369999997</v>
      </c>
      <c r="W419" s="394">
        <f>W276*0.465</f>
        <v>4.6871649297000006</v>
      </c>
      <c r="X419" s="376"/>
      <c r="Y419" s="393" t="s">
        <v>98</v>
      </c>
      <c r="Z419" s="394">
        <f>Z276*0.465</f>
        <v>4.799991888000001</v>
      </c>
    </row>
    <row r="420" spans="1:28" ht="13.5" thickBot="1">
      <c r="A420" s="434" t="s">
        <v>246</v>
      </c>
      <c r="B420" s="435">
        <f t="shared" ref="B420:M420" si="209">B277*0.516</f>
        <v>6.2967313058823535</v>
      </c>
      <c r="C420" s="444">
        <f t="shared" si="209"/>
        <v>6.4350648352941189</v>
      </c>
      <c r="D420" s="445">
        <f t="shared" si="209"/>
        <v>6.3706680352941181</v>
      </c>
      <c r="E420" s="444">
        <f t="shared" si="209"/>
        <v>6.2968795294117639</v>
      </c>
      <c r="F420" s="444">
        <f t="shared" si="209"/>
        <v>6.2700323529411763</v>
      </c>
      <c r="G420" s="444">
        <f t="shared" si="209"/>
        <v>6.3949094117647061</v>
      </c>
      <c r="H420" s="444">
        <f t="shared" si="209"/>
        <v>6.1337729411764705</v>
      </c>
      <c r="I420" s="444">
        <f t="shared" si="209"/>
        <v>6.1266045882352937</v>
      </c>
      <c r="J420" s="444">
        <f t="shared" si="209"/>
        <v>6.1032024705882355</v>
      </c>
      <c r="K420" s="444">
        <f t="shared" si="209"/>
        <v>6.2105152941176467</v>
      </c>
      <c r="L420" s="444">
        <f t="shared" si="209"/>
        <v>6.2702650588235294</v>
      </c>
      <c r="M420" s="444">
        <f t="shared" si="209"/>
        <v>6.2783440000000006</v>
      </c>
      <c r="N420" s="376"/>
      <c r="O420" s="401" t="s">
        <v>246</v>
      </c>
      <c r="P420" s="402">
        <f>P277*0.516</f>
        <v>6.3681254705882351</v>
      </c>
      <c r="Q420" s="402">
        <f>Q277*0.516</f>
        <v>6.5769947208000001</v>
      </c>
      <c r="R420" s="402">
        <f>R277*0.516</f>
        <v>6.3680088384000006</v>
      </c>
      <c r="S420" s="402">
        <f>S277*0.516</f>
        <v>6.5058520464000003</v>
      </c>
      <c r="T420" s="376"/>
      <c r="U420" s="401" t="s">
        <v>246</v>
      </c>
      <c r="V420" s="402">
        <f>V277*0.516</f>
        <v>6.6001106952000006</v>
      </c>
      <c r="W420" s="402">
        <f>W277*0.516</f>
        <v>6.4321251408000002</v>
      </c>
      <c r="X420" s="376"/>
      <c r="Y420" s="401" t="s">
        <v>246</v>
      </c>
      <c r="Z420" s="402">
        <f>Z277*0.516</f>
        <v>6.5064309984000008</v>
      </c>
    </row>
    <row r="422" spans="1:28" ht="16.5" thickBot="1">
      <c r="A422" s="377">
        <v>2016</v>
      </c>
      <c r="B422" s="376"/>
      <c r="C422" s="376" t="s">
        <v>253</v>
      </c>
      <c r="D422" s="376"/>
      <c r="E422" s="376"/>
      <c r="F422" s="376"/>
      <c r="G422" s="376"/>
      <c r="H422" s="376"/>
      <c r="I422" s="376"/>
      <c r="J422" s="376"/>
      <c r="K422" s="376"/>
      <c r="L422" s="376"/>
      <c r="M422" s="375" t="s">
        <v>122</v>
      </c>
      <c r="N422" s="376"/>
      <c r="O422" s="377">
        <v>2016</v>
      </c>
      <c r="P422" s="378" t="s">
        <v>220</v>
      </c>
      <c r="Q422" s="378"/>
      <c r="R422" s="378"/>
      <c r="S422" s="378"/>
      <c r="T422" s="376"/>
      <c r="U422" s="377">
        <v>2016</v>
      </c>
      <c r="V422" s="378" t="s">
        <v>221</v>
      </c>
      <c r="W422" s="378"/>
      <c r="X422" s="376"/>
      <c r="Y422" s="377">
        <v>2016</v>
      </c>
      <c r="Z422" s="376"/>
    </row>
    <row r="423" spans="1:28" ht="13.5" thickBot="1">
      <c r="A423" s="382"/>
      <c r="B423" s="410" t="s">
        <v>223</v>
      </c>
      <c r="C423" s="410" t="s">
        <v>224</v>
      </c>
      <c r="D423" s="410" t="s">
        <v>225</v>
      </c>
      <c r="E423" s="410" t="s">
        <v>226</v>
      </c>
      <c r="F423" s="410" t="s">
        <v>227</v>
      </c>
      <c r="G423" s="410" t="s">
        <v>228</v>
      </c>
      <c r="H423" s="410" t="s">
        <v>229</v>
      </c>
      <c r="I423" s="410" t="s">
        <v>230</v>
      </c>
      <c r="J423" s="410" t="s">
        <v>231</v>
      </c>
      <c r="K423" s="410" t="s">
        <v>232</v>
      </c>
      <c r="L423" s="410" t="s">
        <v>233</v>
      </c>
      <c r="M423" s="411" t="s">
        <v>234</v>
      </c>
      <c r="N423" s="376"/>
      <c r="O423" s="414"/>
      <c r="P423" s="410" t="s">
        <v>235</v>
      </c>
      <c r="Q423" s="410" t="s">
        <v>236</v>
      </c>
      <c r="R423" s="410" t="s">
        <v>237</v>
      </c>
      <c r="S423" s="411" t="s">
        <v>238</v>
      </c>
      <c r="T423" s="376"/>
      <c r="U423" s="414"/>
      <c r="V423" s="410" t="s">
        <v>239</v>
      </c>
      <c r="W423" s="411" t="s">
        <v>240</v>
      </c>
      <c r="X423" s="376"/>
      <c r="Y423" s="382"/>
      <c r="Z423" s="411" t="s">
        <v>241</v>
      </c>
    </row>
    <row r="424" spans="1:28" ht="13.5" thickBot="1">
      <c r="A424" s="415" t="s">
        <v>242</v>
      </c>
      <c r="B424" s="437">
        <f t="shared" ref="B424:M424" si="210">B281*0.507</f>
        <v>6.0956361470588236</v>
      </c>
      <c r="C424" s="437">
        <f t="shared" si="210"/>
        <v>6.0006531764705882</v>
      </c>
      <c r="D424" s="438">
        <f t="shared" si="210"/>
        <v>6.0301088823529403</v>
      </c>
      <c r="E424" s="437">
        <f t="shared" si="210"/>
        <v>5.943899</v>
      </c>
      <c r="F424" s="437">
        <f t="shared" si="210"/>
        <v>6.0871563235294115</v>
      </c>
      <c r="G424" s="437">
        <f t="shared" si="210"/>
        <v>6.1690268823529406</v>
      </c>
      <c r="H424" s="437">
        <f t="shared" si="210"/>
        <v>5.9334458529411771</v>
      </c>
      <c r="I424" s="437">
        <f t="shared" si="210"/>
        <v>6.017907579411764</v>
      </c>
      <c r="J424" s="437">
        <f t="shared" si="210"/>
        <v>6.0621438264705887</v>
      </c>
      <c r="K424" s="437">
        <f t="shared" si="210"/>
        <v>5.9548636205882355</v>
      </c>
      <c r="L424" s="437">
        <f t="shared" si="210"/>
        <v>6.1433811323529417</v>
      </c>
      <c r="M424" s="439">
        <f t="shared" si="210"/>
        <v>6.350614330014527</v>
      </c>
      <c r="N424" s="376"/>
      <c r="O424" s="418" t="s">
        <v>242</v>
      </c>
      <c r="P424" s="391">
        <f>P281*0.507</f>
        <v>6.0406465294117648</v>
      </c>
      <c r="Q424" s="391">
        <f>Q281*0.507</f>
        <v>6.077026264705883</v>
      </c>
      <c r="R424" s="391">
        <f>R281*0.507</f>
        <v>6.0054944149312304</v>
      </c>
      <c r="S424" s="391">
        <f>S281*0.507</f>
        <v>6.1470467016817514</v>
      </c>
      <c r="T424" s="376"/>
      <c r="U424" s="418" t="s">
        <v>242</v>
      </c>
      <c r="V424" s="391">
        <f>V281*0.507</f>
        <v>6.0594999705882344</v>
      </c>
      <c r="W424" s="391">
        <f>W281*0.507</f>
        <v>6.0769175109495368</v>
      </c>
      <c r="X424" s="376"/>
      <c r="Y424" s="418" t="s">
        <v>242</v>
      </c>
      <c r="Z424" s="391">
        <f>Z281*0.507</f>
        <v>6.0680676110876881</v>
      </c>
    </row>
    <row r="425" spans="1:28">
      <c r="A425" s="430" t="s">
        <v>247</v>
      </c>
      <c r="B425" s="440">
        <f t="shared" ref="B425:M425" si="211">B282*0.539</f>
        <v>6.8206243686274517</v>
      </c>
      <c r="C425" s="441">
        <f t="shared" si="211"/>
        <v>6.5757630098039215</v>
      </c>
      <c r="D425" s="442">
        <f t="shared" si="211"/>
        <v>6.6891273921568626</v>
      </c>
      <c r="E425" s="441">
        <f t="shared" si="211"/>
        <v>6.5355440980392165</v>
      </c>
      <c r="F425" s="441">
        <f t="shared" si="211"/>
        <v>6.8415745588235302</v>
      </c>
      <c r="G425" s="441">
        <f t="shared" si="211"/>
        <v>6.8440317647058837</v>
      </c>
      <c r="H425" s="441">
        <f t="shared" si="211"/>
        <v>7.0067040784313726</v>
      </c>
      <c r="I425" s="441">
        <f t="shared" si="211"/>
        <v>7.1009910313725495</v>
      </c>
      <c r="J425" s="441">
        <f t="shared" si="211"/>
        <v>7.2362562519607856</v>
      </c>
      <c r="K425" s="441">
        <f t="shared" si="211"/>
        <v>6.7560627372549025</v>
      </c>
      <c r="L425" s="441">
        <f t="shared" si="211"/>
        <v>7.2984621362745097</v>
      </c>
      <c r="M425" s="441">
        <f t="shared" si="211"/>
        <v>7.0729673571436962</v>
      </c>
      <c r="N425" s="376"/>
      <c r="O425" s="422" t="s">
        <v>247</v>
      </c>
      <c r="P425" s="397">
        <f t="shared" ref="P425:S426" si="212">P282*0.539</f>
        <v>6.703299921568628</v>
      </c>
      <c r="Q425" s="397">
        <f t="shared" si="212"/>
        <v>6.7880550294117654</v>
      </c>
      <c r="R425" s="397">
        <f t="shared" si="212"/>
        <v>7.0961022436199066</v>
      </c>
      <c r="S425" s="397">
        <f t="shared" si="212"/>
        <v>7.1507215178291679</v>
      </c>
      <c r="T425" s="376"/>
      <c r="U425" s="422" t="s">
        <v>247</v>
      </c>
      <c r="V425" s="397">
        <f>V282*0.539</f>
        <v>6.7548695392156874</v>
      </c>
      <c r="W425" s="397">
        <f>W282*0.539</f>
        <v>7.1103629376757826</v>
      </c>
      <c r="X425" s="376"/>
      <c r="Y425" s="419" t="s">
        <v>247</v>
      </c>
      <c r="Z425" s="397">
        <f>Z282*0.539</f>
        <v>7.0137515860932487</v>
      </c>
    </row>
    <row r="426" spans="1:28">
      <c r="A426" s="433" t="s">
        <v>243</v>
      </c>
      <c r="B426" s="431">
        <f t="shared" ref="B426:M426" si="213">B283*0.539</f>
        <v>7.1357216549019613</v>
      </c>
      <c r="C426" s="432">
        <f t="shared" si="213"/>
        <v>6.9390965686274519</v>
      </c>
      <c r="D426" s="443">
        <f t="shared" si="213"/>
        <v>6.9291620588235299</v>
      </c>
      <c r="E426" s="432">
        <f t="shared" si="213"/>
        <v>6.8283215000000004</v>
      </c>
      <c r="F426" s="432">
        <f t="shared" si="213"/>
        <v>6.9467165490196088</v>
      </c>
      <c r="G426" s="432">
        <f t="shared" si="213"/>
        <v>7.0190535196078425</v>
      </c>
      <c r="H426" s="432">
        <f t="shared" si="213"/>
        <v>6.9007007450980398</v>
      </c>
      <c r="I426" s="432">
        <f t="shared" si="213"/>
        <v>7.0841705323529407</v>
      </c>
      <c r="J426" s="432">
        <f t="shared" si="213"/>
        <v>7.097192138235294</v>
      </c>
      <c r="K426" s="432">
        <f t="shared" si="213"/>
        <v>6.9970929686274514</v>
      </c>
      <c r="L426" s="432">
        <f t="shared" si="213"/>
        <v>7.183639283333334</v>
      </c>
      <c r="M426" s="432">
        <f t="shared" si="213"/>
        <v>7.3310325806691816</v>
      </c>
      <c r="N426" s="376"/>
      <c r="O426" s="393" t="s">
        <v>243</v>
      </c>
      <c r="P426" s="394">
        <f t="shared" si="212"/>
        <v>6.995268823529412</v>
      </c>
      <c r="Q426" s="394">
        <f t="shared" si="212"/>
        <v>6.9424521078431383</v>
      </c>
      <c r="R426" s="394">
        <f t="shared" si="212"/>
        <v>7.030156096262723</v>
      </c>
      <c r="S426" s="394">
        <f t="shared" si="212"/>
        <v>7.1765564506373094</v>
      </c>
      <c r="T426" s="376"/>
      <c r="U426" s="393" t="s">
        <v>243</v>
      </c>
      <c r="V426" s="394">
        <f>V283*0.539</f>
        <v>6.968007049019608</v>
      </c>
      <c r="W426" s="394">
        <f>W283*0.539</f>
        <v>7.1050827769704021</v>
      </c>
      <c r="X426" s="376"/>
      <c r="Y426" s="393" t="s">
        <v>243</v>
      </c>
      <c r="Z426" s="394">
        <f>Z283*0.539</f>
        <v>7.0321400268869185</v>
      </c>
    </row>
    <row r="427" spans="1:28">
      <c r="A427" s="433" t="s">
        <v>244</v>
      </c>
      <c r="B427" s="431">
        <f t="shared" ref="B427:M427" si="214">B284*0.535</f>
        <v>7.0653164754901967</v>
      </c>
      <c r="C427" s="432">
        <f t="shared" si="214"/>
        <v>6.8124697058823536</v>
      </c>
      <c r="D427" s="443">
        <f t="shared" si="214"/>
        <v>6.8257712745098056</v>
      </c>
      <c r="E427" s="432">
        <f t="shared" si="214"/>
        <v>6.7373494117647068</v>
      </c>
      <c r="F427" s="432">
        <f t="shared" si="214"/>
        <v>6.9062363235294129</v>
      </c>
      <c r="G427" s="432">
        <f t="shared" si="214"/>
        <v>6.9757233823529416</v>
      </c>
      <c r="H427" s="432">
        <f t="shared" si="214"/>
        <v>6.8664207843137257</v>
      </c>
      <c r="I427" s="432">
        <f t="shared" si="214"/>
        <v>7.0779267401960784</v>
      </c>
      <c r="J427" s="432">
        <f t="shared" si="214"/>
        <v>7.0828230392156861</v>
      </c>
      <c r="K427" s="432">
        <f t="shared" si="214"/>
        <v>7.0211359656862751</v>
      </c>
      <c r="L427" s="432">
        <f t="shared" si="214"/>
        <v>7.1883517892156865</v>
      </c>
      <c r="M427" s="432">
        <f t="shared" si="214"/>
        <v>7.27006650290976</v>
      </c>
      <c r="N427" s="376"/>
      <c r="O427" s="393" t="s">
        <v>244</v>
      </c>
      <c r="P427" s="394">
        <f>P284*0.535</f>
        <v>6.8949803431372549</v>
      </c>
      <c r="Q427" s="394">
        <f>Q284*0.535</f>
        <v>6.8878102941176476</v>
      </c>
      <c r="R427" s="394">
        <f>R284*0.535</f>
        <v>7.0210658616019961</v>
      </c>
      <c r="S427" s="394">
        <f>S284*0.535</f>
        <v>7.1723506130051673</v>
      </c>
      <c r="T427" s="376"/>
      <c r="U427" s="393" t="s">
        <v>244</v>
      </c>
      <c r="V427" s="394">
        <f>V284*0.535</f>
        <v>6.8906374019607846</v>
      </c>
      <c r="W427" s="394">
        <f>W284*0.535</f>
        <v>7.1032660937767709</v>
      </c>
      <c r="X427" s="376"/>
      <c r="Y427" s="393" t="s">
        <v>244</v>
      </c>
      <c r="Z427" s="394">
        <f>Z284*0.535</f>
        <v>6.9991687354567924</v>
      </c>
    </row>
    <row r="428" spans="1:28">
      <c r="A428" s="433" t="s">
        <v>245</v>
      </c>
      <c r="B428" s="431">
        <f t="shared" ref="B428:M428" si="215">B285*0.54</f>
        <v>0</v>
      </c>
      <c r="C428" s="432">
        <f t="shared" si="215"/>
        <v>0</v>
      </c>
      <c r="D428" s="443">
        <f t="shared" si="215"/>
        <v>6.5985882352941188</v>
      </c>
      <c r="E428" s="432">
        <f t="shared" si="215"/>
        <v>6.2081841176470585</v>
      </c>
      <c r="F428" s="432">
        <f t="shared" si="215"/>
        <v>0</v>
      </c>
      <c r="G428" s="432">
        <f t="shared" si="215"/>
        <v>5.4227647058823534</v>
      </c>
      <c r="H428" s="432">
        <f t="shared" si="215"/>
        <v>5.8945500000000006</v>
      </c>
      <c r="I428" s="432">
        <f t="shared" si="215"/>
        <v>6.443829</v>
      </c>
      <c r="J428" s="432">
        <f t="shared" si="215"/>
        <v>5.7598305882352951</v>
      </c>
      <c r="K428" s="432">
        <f t="shared" si="215"/>
        <v>4.1558823529411768</v>
      </c>
      <c r="L428" s="432">
        <f t="shared" si="215"/>
        <v>0</v>
      </c>
      <c r="M428" s="432">
        <f t="shared" si="215"/>
        <v>0</v>
      </c>
      <c r="N428" s="376"/>
      <c r="O428" s="393" t="s">
        <v>245</v>
      </c>
      <c r="P428" s="394">
        <f>P285*0.54</f>
        <v>6.5985882352941188</v>
      </c>
      <c r="Q428" s="394">
        <f>Q285*0.54</f>
        <v>6.0078600000000009</v>
      </c>
      <c r="R428" s="394">
        <f>R285*0.54</f>
        <v>5.9513395649587277</v>
      </c>
      <c r="S428" s="394">
        <f>S285*0.54</f>
        <v>4.1558823529411768</v>
      </c>
      <c r="T428" s="376"/>
      <c r="U428" s="393" t="s">
        <v>245</v>
      </c>
      <c r="V428" s="394">
        <f>V285*0.54</f>
        <v>6.0455647058823532</v>
      </c>
      <c r="W428" s="394">
        <f>W285*0.54</f>
        <v>5.7498292156862751</v>
      </c>
      <c r="X428" s="376"/>
      <c r="Y428" s="393" t="s">
        <v>245</v>
      </c>
      <c r="Z428" s="394">
        <f>Z285*0.54</f>
        <v>5.7902351658686744</v>
      </c>
    </row>
    <row r="429" spans="1:28">
      <c r="A429" s="433" t="s">
        <v>98</v>
      </c>
      <c r="B429" s="431">
        <f t="shared" ref="B429:M429" si="216">B286*0.465</f>
        <v>4.5821574117647055</v>
      </c>
      <c r="C429" s="432">
        <f t="shared" si="216"/>
        <v>4.6392138235294116</v>
      </c>
      <c r="D429" s="443">
        <f t="shared" si="216"/>
        <v>4.6718230882352945</v>
      </c>
      <c r="E429" s="432">
        <f t="shared" si="216"/>
        <v>4.6376501470588236</v>
      </c>
      <c r="F429" s="432">
        <f t="shared" si="216"/>
        <v>4.651723235294118</v>
      </c>
      <c r="G429" s="432">
        <f t="shared" si="216"/>
        <v>4.7864045588235289</v>
      </c>
      <c r="H429" s="432">
        <f t="shared" si="216"/>
        <v>4.5551509411764703</v>
      </c>
      <c r="I429" s="432">
        <f t="shared" si="216"/>
        <v>4.4960134264705882</v>
      </c>
      <c r="J429" s="432">
        <f t="shared" si="216"/>
        <v>4.5590204705882353</v>
      </c>
      <c r="K429" s="432">
        <f t="shared" si="216"/>
        <v>4.5080719705882366</v>
      </c>
      <c r="L429" s="432">
        <f t="shared" si="216"/>
        <v>4.6098645735294115</v>
      </c>
      <c r="M429" s="432">
        <f t="shared" si="216"/>
        <v>4.7431482816076995</v>
      </c>
      <c r="N429" s="376"/>
      <c r="O429" s="393" t="s">
        <v>98</v>
      </c>
      <c r="P429" s="394">
        <f>P286*0.465</f>
        <v>4.633642941176471</v>
      </c>
      <c r="Q429" s="394">
        <f>Q286*0.465</f>
        <v>4.6996547058823532</v>
      </c>
      <c r="R429" s="394">
        <f>R286*0.465</f>
        <v>4.5349299447351354</v>
      </c>
      <c r="S429" s="394">
        <f>S286*0.465</f>
        <v>4.6097520626580959</v>
      </c>
      <c r="T429" s="376"/>
      <c r="U429" s="393" t="s">
        <v>98</v>
      </c>
      <c r="V429" s="394">
        <f>V286*0.465</f>
        <v>4.6664527941176477</v>
      </c>
      <c r="W429" s="394">
        <f>W286*0.465</f>
        <v>4.5716938819478949</v>
      </c>
      <c r="X429" s="376"/>
      <c r="Y429" s="393" t="s">
        <v>98</v>
      </c>
      <c r="Z429" s="394">
        <f>Z286*0.465</f>
        <v>4.6183478356723455</v>
      </c>
    </row>
    <row r="430" spans="1:28" ht="13.5" thickBot="1">
      <c r="A430" s="434" t="s">
        <v>246</v>
      </c>
      <c r="B430" s="435">
        <f t="shared" ref="B430:M430" si="217">B287*0.516</f>
        <v>6.2910345647058818</v>
      </c>
      <c r="C430" s="444">
        <f t="shared" si="217"/>
        <v>6.2487549411764709</v>
      </c>
      <c r="D430" s="445">
        <f t="shared" si="217"/>
        <v>6.242067176470588</v>
      </c>
      <c r="E430" s="444">
        <f t="shared" si="217"/>
        <v>6.1866680000000001</v>
      </c>
      <c r="F430" s="444">
        <f t="shared" si="217"/>
        <v>6.2521089411764708</v>
      </c>
      <c r="G430" s="444">
        <f t="shared" si="217"/>
        <v>6.3373298823529423</v>
      </c>
      <c r="H430" s="444">
        <f t="shared" si="217"/>
        <v>6.2028359999999996</v>
      </c>
      <c r="I430" s="444">
        <f t="shared" si="217"/>
        <v>6.2791412705882346</v>
      </c>
      <c r="J430" s="444">
        <f t="shared" si="217"/>
        <v>6.2947209294117643</v>
      </c>
      <c r="K430" s="444">
        <f t="shared" si="217"/>
        <v>6.2529011529411767</v>
      </c>
      <c r="L430" s="444">
        <f t="shared" si="217"/>
        <v>6.3565867999999996</v>
      </c>
      <c r="M430" s="444">
        <f t="shared" si="217"/>
        <v>6.4609353969605374</v>
      </c>
      <c r="N430" s="376"/>
      <c r="O430" s="401" t="s">
        <v>246</v>
      </c>
      <c r="P430" s="402">
        <f>P287*0.516</f>
        <v>6.2584021176470586</v>
      </c>
      <c r="Q430" s="402">
        <f>Q287*0.516</f>
        <v>6.267760941176471</v>
      </c>
      <c r="R430" s="402">
        <f>R287*0.516</f>
        <v>6.2594939461548655</v>
      </c>
      <c r="S430" s="402">
        <f>S287*0.516</f>
        <v>6.3534313114462133</v>
      </c>
      <c r="T430" s="376"/>
      <c r="U430" s="401" t="s">
        <v>246</v>
      </c>
      <c r="V430" s="402">
        <f>V287*0.516</f>
        <v>6.263187764705882</v>
      </c>
      <c r="W430" s="402">
        <f>W287*0.516</f>
        <v>6.306518425184616</v>
      </c>
      <c r="X430" s="376"/>
      <c r="Y430" s="401" t="s">
        <v>246</v>
      </c>
      <c r="Z430" s="402">
        <f>Z287*0.516</f>
        <v>6.2851311104702576</v>
      </c>
      <c r="AB430" s="436"/>
    </row>
    <row r="432" spans="1:28" ht="16.5" thickBot="1">
      <c r="A432" s="377">
        <v>2017</v>
      </c>
      <c r="B432" s="376"/>
      <c r="C432" s="376" t="s">
        <v>253</v>
      </c>
      <c r="D432" s="376"/>
      <c r="E432" s="376"/>
      <c r="F432" s="376"/>
      <c r="G432" s="376"/>
      <c r="H432" s="376"/>
      <c r="I432" s="376"/>
      <c r="J432" s="376"/>
      <c r="K432" s="376"/>
      <c r="L432" s="376"/>
      <c r="M432" s="375" t="s">
        <v>122</v>
      </c>
      <c r="N432" s="376"/>
      <c r="O432" s="377">
        <v>2017</v>
      </c>
      <c r="P432" s="378" t="s">
        <v>220</v>
      </c>
      <c r="Q432" s="378"/>
      <c r="R432" s="378"/>
      <c r="S432" s="378"/>
      <c r="T432" s="376"/>
      <c r="U432" s="377">
        <v>2017</v>
      </c>
      <c r="V432" s="378" t="s">
        <v>221</v>
      </c>
      <c r="W432" s="378"/>
      <c r="X432" s="376"/>
      <c r="Y432" s="377">
        <v>2017</v>
      </c>
      <c r="Z432" s="376"/>
    </row>
    <row r="433" spans="1:26" ht="13.5" thickBot="1">
      <c r="A433" s="382"/>
      <c r="B433" s="410" t="s">
        <v>223</v>
      </c>
      <c r="C433" s="410" t="s">
        <v>224</v>
      </c>
      <c r="D433" s="410" t="s">
        <v>225</v>
      </c>
      <c r="E433" s="410" t="s">
        <v>226</v>
      </c>
      <c r="F433" s="410" t="s">
        <v>227</v>
      </c>
      <c r="G433" s="410" t="s">
        <v>228</v>
      </c>
      <c r="H433" s="410" t="s">
        <v>229</v>
      </c>
      <c r="I433" s="410" t="s">
        <v>230</v>
      </c>
      <c r="J433" s="410" t="s">
        <v>231</v>
      </c>
      <c r="K433" s="410" t="s">
        <v>232</v>
      </c>
      <c r="L433" s="410" t="s">
        <v>233</v>
      </c>
      <c r="M433" s="411" t="s">
        <v>234</v>
      </c>
      <c r="N433" s="376"/>
      <c r="O433" s="414"/>
      <c r="P433" s="410" t="s">
        <v>235</v>
      </c>
      <c r="Q433" s="410" t="s">
        <v>236</v>
      </c>
      <c r="R433" s="410" t="s">
        <v>237</v>
      </c>
      <c r="S433" s="411" t="s">
        <v>238</v>
      </c>
      <c r="T433" s="376"/>
      <c r="U433" s="414"/>
      <c r="V433" s="410" t="s">
        <v>239</v>
      </c>
      <c r="W433" s="411" t="s">
        <v>240</v>
      </c>
      <c r="X433" s="376"/>
      <c r="Y433" s="382"/>
      <c r="Z433" s="411" t="s">
        <v>241</v>
      </c>
    </row>
    <row r="434" spans="1:26" ht="13.5" thickBot="1">
      <c r="A434" s="415" t="s">
        <v>242</v>
      </c>
      <c r="B434" s="437">
        <f t="shared" ref="B434:M434" si="218">B291*0.507</f>
        <v>6.3757343467059062</v>
      </c>
      <c r="C434" s="437">
        <f t="shared" si="218"/>
        <v>6.3392273468395119</v>
      </c>
      <c r="D434" s="438">
        <f t="shared" si="218"/>
        <v>6.2723321784795028</v>
      </c>
      <c r="E434" s="437">
        <f t="shared" si="218"/>
        <v>6.1314847971813577</v>
      </c>
      <c r="F434" s="437">
        <f t="shared" si="218"/>
        <v>6.3007473439470747</v>
      </c>
      <c r="G434" s="437">
        <f t="shared" si="218"/>
        <v>6.2963271885737031</v>
      </c>
      <c r="H434" s="437">
        <f t="shared" si="218"/>
        <v>6.2056090091467491</v>
      </c>
      <c r="I434" s="437">
        <f t="shared" si="218"/>
        <v>6.3769514932866009</v>
      </c>
      <c r="J434" s="437">
        <f t="shared" si="218"/>
        <v>6.4801798565347033</v>
      </c>
      <c r="K434" s="437">
        <f t="shared" si="218"/>
        <v>6.5777367493489489</v>
      </c>
      <c r="L434" s="437">
        <f t="shared" si="218"/>
        <v>6.6936790917504041</v>
      </c>
      <c r="M434" s="439">
        <f t="shared" si="218"/>
        <v>6.7226032319267146</v>
      </c>
      <c r="N434" s="376"/>
      <c r="O434" s="418" t="s">
        <v>242</v>
      </c>
      <c r="P434" s="391">
        <f>P291*0.507</f>
        <v>6.3219899582297092</v>
      </c>
      <c r="Q434" s="391">
        <f>Q291*0.507</f>
        <v>6.28609342282674</v>
      </c>
      <c r="R434" s="391">
        <f>R291*0.507</f>
        <v>6.351054139057422</v>
      </c>
      <c r="S434" s="391">
        <f>S291*0.507</f>
        <v>6.6642182761925204</v>
      </c>
      <c r="T434" s="376"/>
      <c r="U434" s="418" t="s">
        <v>242</v>
      </c>
      <c r="V434" s="391">
        <f>V291*0.507</f>
        <v>6.3040903493040465</v>
      </c>
      <c r="W434" s="391">
        <f>W291*0.507</f>
        <v>6.505057053543057</v>
      </c>
      <c r="X434" s="376"/>
      <c r="Y434" s="418" t="s">
        <v>242</v>
      </c>
      <c r="Z434" s="391">
        <f>Z291*0.507</f>
        <v>6.403627708768826</v>
      </c>
    </row>
    <row r="435" spans="1:26">
      <c r="A435" s="430" t="s">
        <v>247</v>
      </c>
      <c r="B435" s="440">
        <f t="shared" ref="B435:M435" si="219">B292*0.539</f>
        <v>6.7957457316612278</v>
      </c>
      <c r="C435" s="441">
        <f t="shared" si="219"/>
        <v>6.8539480097445251</v>
      </c>
      <c r="D435" s="442">
        <f t="shared" si="219"/>
        <v>6.6704057547728155</v>
      </c>
      <c r="E435" s="441">
        <f t="shared" si="219"/>
        <v>6.4915063453984798</v>
      </c>
      <c r="F435" s="441">
        <f t="shared" si="219"/>
        <v>6.6550829379602572</v>
      </c>
      <c r="G435" s="441">
        <f t="shared" si="219"/>
        <v>6.5138897607760402</v>
      </c>
      <c r="H435" s="441">
        <f t="shared" si="219"/>
        <v>6.8701608631322753</v>
      </c>
      <c r="I435" s="441">
        <f t="shared" si="219"/>
        <v>7.0794587658490657</v>
      </c>
      <c r="J435" s="441">
        <f t="shared" si="219"/>
        <v>6.7656061783264132</v>
      </c>
      <c r="K435" s="441">
        <f t="shared" si="219"/>
        <v>7.0534951683483795</v>
      </c>
      <c r="L435" s="441">
        <f t="shared" si="219"/>
        <v>7.2588913372950152</v>
      </c>
      <c r="M435" s="441">
        <f t="shared" si="219"/>
        <v>7.3796305800162969</v>
      </c>
      <c r="N435" s="376"/>
      <c r="O435" s="422" t="s">
        <v>247</v>
      </c>
      <c r="P435" s="397">
        <f t="shared" ref="P435:S436" si="220">P292*0.539</f>
        <v>6.775939891230867</v>
      </c>
      <c r="Q435" s="397">
        <f t="shared" si="220"/>
        <v>6.5965527015325645</v>
      </c>
      <c r="R435" s="397">
        <f t="shared" si="220"/>
        <v>6.9233973184362698</v>
      </c>
      <c r="S435" s="397">
        <f t="shared" si="220"/>
        <v>7.2156960377510098</v>
      </c>
      <c r="T435" s="376"/>
      <c r="U435" s="422" t="s">
        <v>247</v>
      </c>
      <c r="V435" s="397">
        <f>V292*0.539</f>
        <v>6.7081490443894181</v>
      </c>
      <c r="W435" s="397">
        <f>W292*0.539</f>
        <v>7.0488745673030877</v>
      </c>
      <c r="X435" s="376"/>
      <c r="Y435" s="419" t="s">
        <v>247</v>
      </c>
      <c r="Z435" s="397">
        <f>Z292*0.539</f>
        <v>6.9375788658498498</v>
      </c>
    </row>
    <row r="436" spans="1:26">
      <c r="A436" s="433" t="s">
        <v>243</v>
      </c>
      <c r="B436" s="431">
        <f t="shared" ref="B436:M436" si="221">B293*0.539</f>
        <v>7.3201340834890942</v>
      </c>
      <c r="C436" s="432">
        <f t="shared" si="221"/>
        <v>7.2241010975875675</v>
      </c>
      <c r="D436" s="443">
        <f t="shared" si="221"/>
        <v>7.0821994797961763</v>
      </c>
      <c r="E436" s="432">
        <f t="shared" si="221"/>
        <v>6.9260655906473243</v>
      </c>
      <c r="F436" s="432">
        <f t="shared" si="221"/>
        <v>7.06439608177533</v>
      </c>
      <c r="G436" s="432">
        <f t="shared" si="221"/>
        <v>7.0164933193182186</v>
      </c>
      <c r="H436" s="432">
        <f t="shared" si="221"/>
        <v>7.0068248130795956</v>
      </c>
      <c r="I436" s="432">
        <f t="shared" si="221"/>
        <v>7.2679714181448078</v>
      </c>
      <c r="J436" s="432">
        <f t="shared" si="221"/>
        <v>7.370328437438884</v>
      </c>
      <c r="K436" s="432">
        <f t="shared" si="221"/>
        <v>7.5316019742958185</v>
      </c>
      <c r="L436" s="432">
        <f t="shared" si="221"/>
        <v>7.6792531572540241</v>
      </c>
      <c r="M436" s="432">
        <f t="shared" si="221"/>
        <v>7.6318801408568415</v>
      </c>
      <c r="N436" s="376"/>
      <c r="O436" s="393" t="s">
        <v>243</v>
      </c>
      <c r="P436" s="394">
        <f t="shared" si="220"/>
        <v>7.1945413578334279</v>
      </c>
      <c r="Q436" s="394">
        <f t="shared" si="220"/>
        <v>7.0476395716859148</v>
      </c>
      <c r="R436" s="394">
        <f t="shared" si="220"/>
        <v>7.215826808263694</v>
      </c>
      <c r="S436" s="394">
        <f t="shared" si="220"/>
        <v>7.6187057787862278</v>
      </c>
      <c r="T436" s="376"/>
      <c r="U436" s="393" t="s">
        <v>243</v>
      </c>
      <c r="V436" s="394">
        <f>V293*0.539</f>
        <v>7.1225263436376798</v>
      </c>
      <c r="W436" s="394">
        <f>W293*0.539</f>
        <v>7.4170657086392016</v>
      </c>
      <c r="X436" s="376"/>
      <c r="Y436" s="393" t="s">
        <v>243</v>
      </c>
      <c r="Z436" s="394">
        <f>Z293*0.539</f>
        <v>7.2672070886742874</v>
      </c>
    </row>
    <row r="437" spans="1:26">
      <c r="A437" s="433" t="s">
        <v>244</v>
      </c>
      <c r="B437" s="431">
        <f t="shared" ref="B437:M437" si="222">B294*0.535</f>
        <v>7.2602228956775408</v>
      </c>
      <c r="C437" s="432">
        <f t="shared" si="222"/>
        <v>7.139612189575864</v>
      </c>
      <c r="D437" s="443">
        <f t="shared" si="222"/>
        <v>6.9836800457803427</v>
      </c>
      <c r="E437" s="432">
        <f t="shared" si="222"/>
        <v>6.8328853052791869</v>
      </c>
      <c r="F437" s="432">
        <f t="shared" si="222"/>
        <v>6.9441120536442504</v>
      </c>
      <c r="G437" s="432">
        <f t="shared" si="222"/>
        <v>6.8863884263083044</v>
      </c>
      <c r="H437" s="432">
        <f t="shared" si="222"/>
        <v>6.8863366734697022</v>
      </c>
      <c r="I437" s="432">
        <f t="shared" si="222"/>
        <v>7.1420598405818305</v>
      </c>
      <c r="J437" s="432">
        <f t="shared" si="222"/>
        <v>7.2451899701938007</v>
      </c>
      <c r="K437" s="432">
        <f t="shared" si="222"/>
        <v>7.4089761627556276</v>
      </c>
      <c r="L437" s="432">
        <f t="shared" si="222"/>
        <v>7.5315482938243044</v>
      </c>
      <c r="M437" s="432">
        <f t="shared" si="222"/>
        <v>7.4716624201794151</v>
      </c>
      <c r="N437" s="376"/>
      <c r="O437" s="393" t="s">
        <v>244</v>
      </c>
      <c r="P437" s="394">
        <f>P294*0.535</f>
        <v>7.1095792266788047</v>
      </c>
      <c r="Q437" s="394">
        <f>Q294*0.535</f>
        <v>6.9320871667542932</v>
      </c>
      <c r="R437" s="394">
        <f>R294*0.535</f>
        <v>7.0850512126066292</v>
      </c>
      <c r="S437" s="394">
        <f>S294*0.535</f>
        <v>7.4761238197306978</v>
      </c>
      <c r="T437" s="376"/>
      <c r="U437" s="393" t="s">
        <v>244</v>
      </c>
      <c r="V437" s="394">
        <f>V294*0.535</f>
        <v>7.0160454819270743</v>
      </c>
      <c r="W437" s="394">
        <f>W294*0.535</f>
        <v>7.2569314099036237</v>
      </c>
      <c r="X437" s="376"/>
      <c r="Y437" s="393" t="s">
        <v>244</v>
      </c>
      <c r="Z437" s="394">
        <f>Z294*0.535</f>
        <v>7.1229468473569471</v>
      </c>
    </row>
    <row r="438" spans="1:26">
      <c r="A438" s="433" t="s">
        <v>245</v>
      </c>
      <c r="B438" s="431">
        <f t="shared" ref="B438:M438" si="223">B295*0.54</f>
        <v>7.8331764705882359</v>
      </c>
      <c r="C438" s="432">
        <f t="shared" si="223"/>
        <v>0</v>
      </c>
      <c r="D438" s="443">
        <f t="shared" si="223"/>
        <v>6.6578267973856198</v>
      </c>
      <c r="E438" s="432">
        <f t="shared" si="223"/>
        <v>0</v>
      </c>
      <c r="F438" s="432">
        <f t="shared" si="223"/>
        <v>6.999882352941178</v>
      </c>
      <c r="G438" s="432">
        <f t="shared" si="223"/>
        <v>7.4513414634146358</v>
      </c>
      <c r="H438" s="432">
        <f t="shared" si="223"/>
        <v>0</v>
      </c>
      <c r="I438" s="432">
        <f t="shared" si="223"/>
        <v>0</v>
      </c>
      <c r="J438" s="432">
        <f t="shared" si="223"/>
        <v>0</v>
      </c>
      <c r="K438" s="432">
        <f t="shared" si="223"/>
        <v>6.5486911764705882</v>
      </c>
      <c r="L438" s="432">
        <f t="shared" si="223"/>
        <v>0</v>
      </c>
      <c r="M438" s="432">
        <f t="shared" si="223"/>
        <v>0</v>
      </c>
      <c r="N438" s="376"/>
      <c r="O438" s="393" t="s">
        <v>245</v>
      </c>
      <c r="P438" s="394">
        <f>P295*0.54</f>
        <v>6.8257338935574214</v>
      </c>
      <c r="Q438" s="394">
        <f>Q295*0.54</f>
        <v>7.3168313859790501</v>
      </c>
      <c r="R438" s="394">
        <f>R295*0.54</f>
        <v>0</v>
      </c>
      <c r="S438" s="394">
        <f>S295*0.54</f>
        <v>6.5486911764705882</v>
      </c>
      <c r="T438" s="376"/>
      <c r="U438" s="393" t="s">
        <v>245</v>
      </c>
      <c r="V438" s="394">
        <f>V295*0.54</f>
        <v>7.1238637642167042</v>
      </c>
      <c r="W438" s="394">
        <f>W295*0.54</f>
        <v>6.5486911764705882</v>
      </c>
      <c r="X438" s="376"/>
      <c r="Y438" s="393" t="s">
        <v>245</v>
      </c>
      <c r="Z438" s="394">
        <f>Z295*0.54</f>
        <v>6.9857496515193747</v>
      </c>
    </row>
    <row r="439" spans="1:26">
      <c r="A439" s="433" t="s">
        <v>98</v>
      </c>
      <c r="B439" s="431">
        <f t="shared" ref="B439:M439" si="224">B296*0.465</f>
        <v>4.8059290643822017</v>
      </c>
      <c r="C439" s="432">
        <f t="shared" si="224"/>
        <v>4.8750839484785944</v>
      </c>
      <c r="D439" s="443">
        <f t="shared" si="224"/>
        <v>4.9389772649635288</v>
      </c>
      <c r="E439" s="432">
        <f t="shared" si="224"/>
        <v>4.8843628631874791</v>
      </c>
      <c r="F439" s="432">
        <f t="shared" si="224"/>
        <v>5.0224709916228365</v>
      </c>
      <c r="G439" s="432">
        <f t="shared" si="224"/>
        <v>5.1095977225464519</v>
      </c>
      <c r="H439" s="432">
        <f t="shared" si="224"/>
        <v>4.990275926428664</v>
      </c>
      <c r="I439" s="432">
        <f t="shared" si="224"/>
        <v>5.0309127381216845</v>
      </c>
      <c r="J439" s="432">
        <f t="shared" si="224"/>
        <v>5.1982716925900414</v>
      </c>
      <c r="K439" s="432">
        <f t="shared" si="224"/>
        <v>5.3061627023498579</v>
      </c>
      <c r="L439" s="432">
        <f t="shared" si="224"/>
        <v>5.3768916561279125</v>
      </c>
      <c r="M439" s="432">
        <f t="shared" si="224"/>
        <v>5.3719854385077301</v>
      </c>
      <c r="N439" s="376"/>
      <c r="O439" s="393" t="s">
        <v>98</v>
      </c>
      <c r="P439" s="394">
        <f>P296*0.465</f>
        <v>4.8813032931044402</v>
      </c>
      <c r="Q439" s="394">
        <f>Q296*0.465</f>
        <v>5.0403241710974589</v>
      </c>
      <c r="R439" s="394">
        <f>R296*0.465</f>
        <v>5.0699890693316574</v>
      </c>
      <c r="S439" s="394">
        <f>S296*0.465</f>
        <v>5.3517339345812864</v>
      </c>
      <c r="T439" s="376"/>
      <c r="U439" s="393" t="s">
        <v>98</v>
      </c>
      <c r="V439" s="394">
        <f>V296*0.465</f>
        <v>4.9600781182263711</v>
      </c>
      <c r="W439" s="394">
        <f>W296*0.465</f>
        <v>5.2129034563299221</v>
      </c>
      <c r="X439" s="376"/>
      <c r="Y439" s="393" t="s">
        <v>98</v>
      </c>
      <c r="Z439" s="394">
        <f>Z296*0.465</f>
        <v>5.0942375319134401</v>
      </c>
    </row>
    <row r="440" spans="1:26" ht="13.5" thickBot="1">
      <c r="A440" s="434" t="s">
        <v>246</v>
      </c>
      <c r="B440" s="435">
        <f t="shared" ref="B440:M440" si="225">B297*0.516</f>
        <v>6.5195491255421496</v>
      </c>
      <c r="C440" s="444">
        <f t="shared" si="225"/>
        <v>6.5268942578256235</v>
      </c>
      <c r="D440" s="445">
        <f t="shared" si="225"/>
        <v>6.4942316067159771</v>
      </c>
      <c r="E440" s="444">
        <f t="shared" si="225"/>
        <v>6.3250191512222891</v>
      </c>
      <c r="F440" s="444">
        <f t="shared" si="225"/>
        <v>6.495390157051192</v>
      </c>
      <c r="G440" s="444">
        <f t="shared" si="225"/>
        <v>6.5309354230328038</v>
      </c>
      <c r="H440" s="444">
        <f t="shared" si="225"/>
        <v>6.4558257601049505</v>
      </c>
      <c r="I440" s="444">
        <f t="shared" si="225"/>
        <v>6.5553685198349303</v>
      </c>
      <c r="J440" s="444">
        <f t="shared" si="225"/>
        <v>6.6053586678251586</v>
      </c>
      <c r="K440" s="444">
        <f t="shared" si="225"/>
        <v>6.7086718150743181</v>
      </c>
      <c r="L440" s="444">
        <f t="shared" si="225"/>
        <v>6.7802737076557351</v>
      </c>
      <c r="M440" s="444">
        <f t="shared" si="225"/>
        <v>6.8403597442432824</v>
      </c>
      <c r="N440" s="376"/>
      <c r="O440" s="401" t="s">
        <v>246</v>
      </c>
      <c r="P440" s="402">
        <f>P297*0.516</f>
        <v>6.5110891058542055</v>
      </c>
      <c r="Q440" s="402">
        <f>Q297*0.516</f>
        <v>6.4969116852293762</v>
      </c>
      <c r="R440" s="402">
        <f>R297*0.516</f>
        <v>6.5338013108937156</v>
      </c>
      <c r="S440" s="402">
        <f>S297*0.516</f>
        <v>6.7724651494105679</v>
      </c>
      <c r="T440" s="376"/>
      <c r="U440" s="401" t="s">
        <v>246</v>
      </c>
      <c r="V440" s="402">
        <f>V297*0.516</f>
        <v>6.5039350325899727</v>
      </c>
      <c r="W440" s="402">
        <f>W297*0.516</f>
        <v>6.6477657612749734</v>
      </c>
      <c r="X440" s="376"/>
      <c r="Y440" s="401" t="s">
        <v>246</v>
      </c>
      <c r="Z440" s="402">
        <f>Z297*0.516</f>
        <v>6.5732149619844158</v>
      </c>
    </row>
    <row r="443" spans="1:26" ht="16.5" thickBot="1">
      <c r="A443" s="377">
        <v>2018</v>
      </c>
      <c r="B443" s="376"/>
      <c r="C443" s="376" t="s">
        <v>253</v>
      </c>
      <c r="D443" s="376"/>
      <c r="E443" s="376"/>
      <c r="F443" s="376"/>
      <c r="G443" s="376"/>
      <c r="H443" s="376"/>
      <c r="I443" s="376"/>
      <c r="J443" s="376"/>
      <c r="K443" s="376"/>
      <c r="L443" s="376"/>
      <c r="M443" s="375" t="s">
        <v>122</v>
      </c>
      <c r="N443" s="376"/>
      <c r="O443" s="377">
        <v>2018</v>
      </c>
      <c r="P443" s="378" t="s">
        <v>220</v>
      </c>
      <c r="Q443" s="378"/>
      <c r="R443" s="378"/>
      <c r="S443" s="378"/>
      <c r="T443" s="376"/>
      <c r="U443" s="377">
        <v>2018</v>
      </c>
      <c r="V443" s="378" t="s">
        <v>221</v>
      </c>
      <c r="W443" s="378"/>
      <c r="X443" s="376"/>
      <c r="Y443" s="377">
        <v>2018</v>
      </c>
      <c r="Z443" s="376"/>
    </row>
    <row r="444" spans="1:26" ht="13.5" thickBot="1">
      <c r="A444" s="382"/>
      <c r="B444" s="410" t="s">
        <v>223</v>
      </c>
      <c r="C444" s="410" t="s">
        <v>224</v>
      </c>
      <c r="D444" s="410" t="s">
        <v>225</v>
      </c>
      <c r="E444" s="410" t="s">
        <v>226</v>
      </c>
      <c r="F444" s="410" t="s">
        <v>227</v>
      </c>
      <c r="G444" s="410" t="s">
        <v>228</v>
      </c>
      <c r="H444" s="410" t="s">
        <v>229</v>
      </c>
      <c r="I444" s="410" t="s">
        <v>230</v>
      </c>
      <c r="J444" s="410" t="s">
        <v>231</v>
      </c>
      <c r="K444" s="410" t="s">
        <v>232</v>
      </c>
      <c r="L444" s="410" t="s">
        <v>233</v>
      </c>
      <c r="M444" s="411" t="s">
        <v>234</v>
      </c>
      <c r="N444" s="376"/>
      <c r="O444" s="414"/>
      <c r="P444" s="410" t="s">
        <v>235</v>
      </c>
      <c r="Q444" s="410" t="s">
        <v>236</v>
      </c>
      <c r="R444" s="410" t="s">
        <v>237</v>
      </c>
      <c r="S444" s="411" t="s">
        <v>238</v>
      </c>
      <c r="T444" s="376"/>
      <c r="U444" s="414"/>
      <c r="V444" s="410" t="s">
        <v>239</v>
      </c>
      <c r="W444" s="411" t="s">
        <v>240</v>
      </c>
      <c r="X444" s="376"/>
      <c r="Y444" s="382"/>
      <c r="Z444" s="411" t="s">
        <v>241</v>
      </c>
    </row>
    <row r="445" spans="1:26" ht="13.5" thickBot="1">
      <c r="A445" s="415" t="s">
        <v>242</v>
      </c>
      <c r="B445" s="437">
        <f>B302*0.518</f>
        <v>6.8432943646691546</v>
      </c>
      <c r="C445" s="437">
        <f t="shared" ref="C445:M445" si="226">C302*0.518</f>
        <v>6.8727735934073451</v>
      </c>
      <c r="D445" s="438">
        <f t="shared" si="226"/>
        <v>6.8463987427915418</v>
      </c>
      <c r="E445" s="437">
        <f t="shared" si="226"/>
        <v>6.863979760543887</v>
      </c>
      <c r="F445" s="437">
        <f t="shared" si="226"/>
        <v>6.8792493818730485</v>
      </c>
      <c r="G445" s="437">
        <f t="shared" si="226"/>
        <v>6.8491745558618478</v>
      </c>
      <c r="H445" s="437">
        <f t="shared" si="226"/>
        <v>6.6998408493917854</v>
      </c>
      <c r="I445" s="437">
        <f t="shared" si="226"/>
        <v>6.7583664385116364</v>
      </c>
      <c r="J445" s="437">
        <f t="shared" si="226"/>
        <v>6.7134042219353232</v>
      </c>
      <c r="K445" s="437">
        <f t="shared" si="226"/>
        <v>6.7467487348204545</v>
      </c>
      <c r="L445" s="437">
        <f t="shared" si="226"/>
        <v>6.646571081000137</v>
      </c>
      <c r="M445" s="439">
        <f t="shared" si="226"/>
        <v>0</v>
      </c>
      <c r="N445" s="376"/>
      <c r="O445" s="418" t="s">
        <v>242</v>
      </c>
      <c r="P445" s="391">
        <f>P302*0.518</f>
        <v>6.853254484383446</v>
      </c>
      <c r="Q445" s="391">
        <f t="shared" ref="Q445:S445" si="227">Q302*0.518</f>
        <v>6.8635923848100955</v>
      </c>
      <c r="R445" s="391">
        <f t="shared" si="227"/>
        <v>6.7250527077031075</v>
      </c>
      <c r="S445" s="391">
        <f t="shared" si="227"/>
        <v>0</v>
      </c>
      <c r="T445" s="376"/>
      <c r="U445" s="418" t="s">
        <v>242</v>
      </c>
      <c r="V445" s="391">
        <f>V302*0.518</f>
        <v>6.8584250635498991</v>
      </c>
      <c r="W445" s="391">
        <f>W302*0.518</f>
        <v>0</v>
      </c>
      <c r="X445" s="376"/>
      <c r="Y445" s="418" t="s">
        <v>242</v>
      </c>
      <c r="Z445" s="391">
        <f>Z302*0.518</f>
        <v>0</v>
      </c>
    </row>
    <row r="446" spans="1:26">
      <c r="A446" s="430" t="s">
        <v>247</v>
      </c>
      <c r="B446" s="440">
        <f>B303*0.539</f>
        <v>7.1487559262081026</v>
      </c>
      <c r="C446" s="441">
        <f t="shared" ref="C446:M446" si="228">C303*0.539</f>
        <v>7.1266026720967215</v>
      </c>
      <c r="D446" s="442">
        <f t="shared" si="228"/>
        <v>7.0925249307626146</v>
      </c>
      <c r="E446" s="441">
        <f t="shared" si="228"/>
        <v>7.3169613222711547</v>
      </c>
      <c r="F446" s="441">
        <f t="shared" si="228"/>
        <v>7.1750694836458573</v>
      </c>
      <c r="G446" s="441">
        <f t="shared" si="228"/>
        <v>7.0787165146129363</v>
      </c>
      <c r="H446" s="441">
        <f t="shared" si="228"/>
        <v>6.7786348614730922</v>
      </c>
      <c r="I446" s="441">
        <f t="shared" si="228"/>
        <v>7.2410640317626092</v>
      </c>
      <c r="J446" s="441">
        <f t="shared" si="228"/>
        <v>7.1003677772543101</v>
      </c>
      <c r="K446" s="441">
        <f t="shared" si="228"/>
        <v>7.2968264822968605</v>
      </c>
      <c r="L446" s="441">
        <f t="shared" si="228"/>
        <v>6.9340442072981556</v>
      </c>
      <c r="M446" s="441">
        <f t="shared" si="228"/>
        <v>0</v>
      </c>
      <c r="N446" s="376"/>
      <c r="O446" s="422" t="s">
        <v>247</v>
      </c>
      <c r="P446" s="397">
        <f>P303*0.539</f>
        <v>7.1233843648775066</v>
      </c>
      <c r="Q446" s="397">
        <f t="shared" ref="Q446:S446" si="229">Q303*0.539</f>
        <v>7.2109807006816258</v>
      </c>
      <c r="R446" s="397">
        <f t="shared" si="229"/>
        <v>7.074471543224357</v>
      </c>
      <c r="S446" s="397">
        <f t="shared" si="229"/>
        <v>0</v>
      </c>
      <c r="T446" s="376"/>
      <c r="U446" s="422" t="s">
        <v>247</v>
      </c>
      <c r="V446" s="397">
        <f>V303*0.539</f>
        <v>7.1636652881929237</v>
      </c>
      <c r="W446" s="397">
        <f>W303*0.539</f>
        <v>0</v>
      </c>
      <c r="X446" s="376"/>
      <c r="Y446" s="419" t="s">
        <v>247</v>
      </c>
      <c r="Z446" s="397">
        <f>Z303*0.539</f>
        <v>0</v>
      </c>
    </row>
    <row r="447" spans="1:26">
      <c r="A447" s="433" t="s">
        <v>243</v>
      </c>
      <c r="B447" s="431">
        <f>B304*0.533</f>
        <v>7.5052399608405969</v>
      </c>
      <c r="C447" s="432">
        <f t="shared" ref="C447:M447" si="230">C304*0.533</f>
        <v>7.4723608245158122</v>
      </c>
      <c r="D447" s="443">
        <f t="shared" si="230"/>
        <v>7.4113664477804253</v>
      </c>
      <c r="E447" s="432">
        <f t="shared" si="230"/>
        <v>7.4289848899835347</v>
      </c>
      <c r="F447" s="432">
        <f t="shared" si="230"/>
        <v>7.4180227241459775</v>
      </c>
      <c r="G447" s="432">
        <f t="shared" si="230"/>
        <v>7.3906700612614609</v>
      </c>
      <c r="H447" s="432">
        <f t="shared" si="230"/>
        <v>7.3205952103034919</v>
      </c>
      <c r="I447" s="432">
        <f t="shared" si="230"/>
        <v>7.4649776075804564</v>
      </c>
      <c r="J447" s="432">
        <f t="shared" si="230"/>
        <v>7.4082369647902047</v>
      </c>
      <c r="K447" s="432">
        <f t="shared" si="230"/>
        <v>7.462466155843912</v>
      </c>
      <c r="L447" s="432">
        <f t="shared" si="230"/>
        <v>7.3900829997120772</v>
      </c>
      <c r="M447" s="432">
        <f t="shared" si="230"/>
        <v>0</v>
      </c>
      <c r="N447" s="376"/>
      <c r="O447" s="393" t="s">
        <v>243</v>
      </c>
      <c r="P447" s="394">
        <f>P304*0.533</f>
        <v>7.4638140987456225</v>
      </c>
      <c r="Q447" s="394">
        <f t="shared" ref="Q447:S447" si="231">Q304*0.533</f>
        <v>7.4119634653662834</v>
      </c>
      <c r="R447" s="394">
        <f t="shared" si="231"/>
        <v>7.4004940677809676</v>
      </c>
      <c r="S447" s="394">
        <f t="shared" si="231"/>
        <v>0</v>
      </c>
      <c r="T447" s="376"/>
      <c r="U447" s="393" t="s">
        <v>243</v>
      </c>
      <c r="V447" s="394">
        <f>V304*0.533</f>
        <v>7.4385458230182815</v>
      </c>
      <c r="W447" s="394">
        <f>W304*0.533</f>
        <v>0</v>
      </c>
      <c r="X447" s="376"/>
      <c r="Y447" s="393" t="s">
        <v>243</v>
      </c>
      <c r="Z447" s="394">
        <f>Z304*0.533</f>
        <v>0</v>
      </c>
    </row>
    <row r="448" spans="1:26">
      <c r="A448" s="433" t="s">
        <v>244</v>
      </c>
      <c r="B448" s="431">
        <f>B305*0.533</f>
        <v>7.4176213311549741</v>
      </c>
      <c r="C448" s="432">
        <f t="shared" ref="C448:M448" si="232">C305*0.533</f>
        <v>7.4110290540404922</v>
      </c>
      <c r="D448" s="443">
        <f t="shared" si="232"/>
        <v>7.3556207581652826</v>
      </c>
      <c r="E448" s="432">
        <f t="shared" si="232"/>
        <v>7.3866609115305861</v>
      </c>
      <c r="F448" s="432">
        <f t="shared" si="232"/>
        <v>7.3673829590192046</v>
      </c>
      <c r="G448" s="432">
        <f t="shared" si="232"/>
        <v>7.3392854188679566</v>
      </c>
      <c r="H448" s="432">
        <f t="shared" si="232"/>
        <v>7.2708168673237914</v>
      </c>
      <c r="I448" s="432">
        <f t="shared" si="232"/>
        <v>7.4377867457012057</v>
      </c>
      <c r="J448" s="432">
        <f t="shared" si="232"/>
        <v>7.336660260801267</v>
      </c>
      <c r="K448" s="432">
        <f t="shared" si="232"/>
        <v>7.4003797265997777</v>
      </c>
      <c r="L448" s="432">
        <f t="shared" si="232"/>
        <v>7.3069648656792152</v>
      </c>
      <c r="M448" s="432">
        <f t="shared" si="232"/>
        <v>0</v>
      </c>
      <c r="N448" s="376"/>
      <c r="O448" s="393" t="s">
        <v>244</v>
      </c>
      <c r="P448" s="394">
        <f>P305*0.533</f>
        <v>7.3929595195970617</v>
      </c>
      <c r="Q448" s="394">
        <f t="shared" ref="Q448:S448" si="233">Q305*0.533</f>
        <v>7.3649664475373742</v>
      </c>
      <c r="R448" s="394">
        <f t="shared" si="233"/>
        <v>7.3536500742343254</v>
      </c>
      <c r="S448" s="394">
        <f t="shared" si="233"/>
        <v>0</v>
      </c>
      <c r="T448" s="376"/>
      <c r="U448" s="393" t="s">
        <v>244</v>
      </c>
      <c r="V448" s="394">
        <f>V305*0.533</f>
        <v>7.3778790360444582</v>
      </c>
      <c r="W448" s="394">
        <f>W305*0.533</f>
        <v>0</v>
      </c>
      <c r="X448" s="376"/>
      <c r="Y448" s="393" t="s">
        <v>244</v>
      </c>
      <c r="Z448" s="394">
        <f>Z305*0.533</f>
        <v>0</v>
      </c>
    </row>
    <row r="449" spans="1:26">
      <c r="A449" s="433" t="s">
        <v>245</v>
      </c>
      <c r="B449" s="431">
        <f>B306*0.521</f>
        <v>0</v>
      </c>
      <c r="C449" s="432">
        <f t="shared" ref="C449:M449" si="234">C306*0.521</f>
        <v>5.9605311470588243</v>
      </c>
      <c r="D449" s="443">
        <f t="shared" si="234"/>
        <v>0</v>
      </c>
      <c r="E449" s="432">
        <f t="shared" si="234"/>
        <v>7.1058423823529413</v>
      </c>
      <c r="F449" s="432">
        <f t="shared" si="234"/>
        <v>0</v>
      </c>
      <c r="G449" s="432">
        <f t="shared" si="234"/>
        <v>0</v>
      </c>
      <c r="H449" s="432">
        <f t="shared" si="234"/>
        <v>5.2484620588235291</v>
      </c>
      <c r="I449" s="432">
        <f t="shared" si="234"/>
        <v>5.3161322240896345</v>
      </c>
      <c r="J449" s="432">
        <f t="shared" si="234"/>
        <v>0</v>
      </c>
      <c r="K449" s="432">
        <f t="shared" si="234"/>
        <v>0</v>
      </c>
      <c r="L449" s="432">
        <f t="shared" si="234"/>
        <v>6.0624990196078432</v>
      </c>
      <c r="M449" s="432">
        <f t="shared" si="234"/>
        <v>0</v>
      </c>
      <c r="N449" s="376"/>
      <c r="O449" s="393" t="s">
        <v>245</v>
      </c>
      <c r="P449" s="394">
        <f>P306*0.521</f>
        <v>5.9605311470588243</v>
      </c>
      <c r="Q449" s="394">
        <f t="shared" ref="Q449:S449" si="235">Q306*0.521</f>
        <v>7.1058423823529413</v>
      </c>
      <c r="R449" s="394">
        <f t="shared" si="235"/>
        <v>5.2947295671682628</v>
      </c>
      <c r="S449" s="394">
        <f t="shared" si="235"/>
        <v>0</v>
      </c>
      <c r="T449" s="376"/>
      <c r="U449" s="393" t="s">
        <v>245</v>
      </c>
      <c r="V449" s="394">
        <f>V306*0.521</f>
        <v>6.2572439023163673</v>
      </c>
      <c r="W449" s="394">
        <f>W306*0.521</f>
        <v>0</v>
      </c>
      <c r="X449" s="376"/>
      <c r="Y449" s="393" t="s">
        <v>245</v>
      </c>
      <c r="Z449" s="394">
        <f>Z306*0.521</f>
        <v>0</v>
      </c>
    </row>
    <row r="450" spans="1:26">
      <c r="A450" s="433" t="s">
        <v>98</v>
      </c>
      <c r="B450" s="431">
        <f>B307*0.487</f>
        <v>5.6005544820905744</v>
      </c>
      <c r="C450" s="432">
        <f t="shared" ref="C450:M450" si="236">C307*0.487</f>
        <v>5.6570146927839842</v>
      </c>
      <c r="D450" s="443">
        <f t="shared" si="236"/>
        <v>5.7270930609124679</v>
      </c>
      <c r="E450" s="432">
        <f t="shared" si="236"/>
        <v>5.7360344011283004</v>
      </c>
      <c r="F450" s="432">
        <f t="shared" si="236"/>
        <v>5.7301981209404103</v>
      </c>
      <c r="G450" s="432">
        <f t="shared" si="236"/>
        <v>5.7248761237753572</v>
      </c>
      <c r="H450" s="432">
        <f t="shared" si="236"/>
        <v>5.5729577003327462</v>
      </c>
      <c r="I450" s="432">
        <f t="shared" si="236"/>
        <v>5.4655996271910441</v>
      </c>
      <c r="J450" s="432">
        <f t="shared" si="236"/>
        <v>5.5169179319816788</v>
      </c>
      <c r="K450" s="432">
        <f t="shared" si="236"/>
        <v>5.5344417104783492</v>
      </c>
      <c r="L450" s="432">
        <f t="shared" si="236"/>
        <v>5.3459454372529045</v>
      </c>
      <c r="M450" s="432">
        <f t="shared" si="236"/>
        <v>0</v>
      </c>
      <c r="N450" s="376"/>
      <c r="O450" s="393" t="s">
        <v>98</v>
      </c>
      <c r="P450" s="394">
        <f>P307*0.487</f>
        <v>5.6597914805114611</v>
      </c>
      <c r="Q450" s="394">
        <f t="shared" ref="Q450:S450" si="237">Q307*0.487</f>
        <v>5.7303638639409451</v>
      </c>
      <c r="R450" s="394">
        <f t="shared" si="237"/>
        <v>5.5171067540495864</v>
      </c>
      <c r="S450" s="394">
        <f t="shared" si="237"/>
        <v>0</v>
      </c>
      <c r="T450" s="376"/>
      <c r="U450" s="393" t="s">
        <v>98</v>
      </c>
      <c r="V450" s="394">
        <f>V307*0.487</f>
        <v>5.6939485765705635</v>
      </c>
      <c r="W450" s="394">
        <f>W307*0.487</f>
        <v>0</v>
      </c>
      <c r="X450" s="376"/>
      <c r="Y450" s="393" t="s">
        <v>98</v>
      </c>
      <c r="Z450" s="394">
        <f>Z307*0.487</f>
        <v>0</v>
      </c>
    </row>
    <row r="451" spans="1:26" ht="13.5" thickBot="1">
      <c r="A451" s="434" t="s">
        <v>246</v>
      </c>
      <c r="B451" s="435">
        <f>B308*0.518</f>
        <v>6.8383878076779316</v>
      </c>
      <c r="C451" s="444">
        <f t="shared" ref="C451:M451" si="238">C308*0.518</f>
        <v>6.8668396764752355</v>
      </c>
      <c r="D451" s="445">
        <f t="shared" si="238"/>
        <v>6.8672994048314582</v>
      </c>
      <c r="E451" s="444">
        <f t="shared" si="238"/>
        <v>6.8856473797276614</v>
      </c>
      <c r="F451" s="444">
        <f t="shared" si="238"/>
        <v>6.8961550947248309</v>
      </c>
      <c r="G451" s="444">
        <f t="shared" si="238"/>
        <v>6.8898222581055846</v>
      </c>
      <c r="H451" s="444">
        <f t="shared" si="238"/>
        <v>6.7949048424751295</v>
      </c>
      <c r="I451" s="444">
        <f t="shared" si="238"/>
        <v>6.8318823425954776</v>
      </c>
      <c r="J451" s="444">
        <f t="shared" si="238"/>
        <v>6.8223887325761989</v>
      </c>
      <c r="K451" s="444">
        <f t="shared" si="238"/>
        <v>6.8943605517339224</v>
      </c>
      <c r="L451" s="444">
        <f t="shared" si="238"/>
        <v>6.8527689994562069</v>
      </c>
      <c r="M451" s="444">
        <f t="shared" si="238"/>
        <v>0</v>
      </c>
      <c r="N451" s="376"/>
      <c r="O451" s="401" t="s">
        <v>246</v>
      </c>
      <c r="P451" s="402">
        <f>P308*0.518</f>
        <v>6.8571488028799035</v>
      </c>
      <c r="Q451" s="402">
        <f t="shared" ref="Q451:S451" si="239">Q308*0.518</f>
        <v>6.8905082274033882</v>
      </c>
      <c r="R451" s="402">
        <f t="shared" si="239"/>
        <v>6.815721069188247</v>
      </c>
      <c r="S451" s="402">
        <f t="shared" si="239"/>
        <v>0</v>
      </c>
      <c r="T451" s="376"/>
      <c r="U451" s="401" t="s">
        <v>246</v>
      </c>
      <c r="V451" s="402">
        <f>V308*0.518</f>
        <v>6.8748077285224038</v>
      </c>
      <c r="W451" s="402">
        <f>W308*0.518</f>
        <v>0</v>
      </c>
      <c r="X451" s="376"/>
      <c r="Y451" s="401" t="s">
        <v>246</v>
      </c>
      <c r="Z451" s="402">
        <f>Z308*0.518</f>
        <v>0</v>
      </c>
    </row>
    <row r="455" spans="1:26" ht="13.5" thickBot="1">
      <c r="A455" s="446" t="s">
        <v>254</v>
      </c>
      <c r="B455" s="447"/>
    </row>
    <row r="456" spans="1:26" ht="14.25" thickBot="1">
      <c r="A456" s="448" t="s">
        <v>242</v>
      </c>
      <c r="B456" s="449">
        <v>0.50700000000000001</v>
      </c>
    </row>
    <row r="457" spans="1:26">
      <c r="A457" s="450" t="s">
        <v>255</v>
      </c>
      <c r="B457" s="451">
        <v>0.53900000000000003</v>
      </c>
    </row>
    <row r="458" spans="1:26">
      <c r="A458" s="452" t="s">
        <v>243</v>
      </c>
      <c r="B458" s="451">
        <v>0.53900000000000003</v>
      </c>
    </row>
    <row r="459" spans="1:26">
      <c r="A459" s="453" t="s">
        <v>244</v>
      </c>
      <c r="B459" s="454">
        <v>0.53500000000000003</v>
      </c>
    </row>
    <row r="460" spans="1:26">
      <c r="A460" s="453" t="s">
        <v>245</v>
      </c>
      <c r="B460" s="454">
        <v>0.54</v>
      </c>
    </row>
    <row r="461" spans="1:26">
      <c r="A461" s="453" t="s">
        <v>98</v>
      </c>
      <c r="B461" s="454">
        <v>0.46500000000000002</v>
      </c>
    </row>
    <row r="462" spans="1:26" ht="13.5" thickBot="1">
      <c r="A462" s="455" t="s">
        <v>246</v>
      </c>
      <c r="B462" s="456">
        <v>0.51600000000000001</v>
      </c>
    </row>
    <row r="464" spans="1:26" ht="13.5" thickBot="1">
      <c r="A464" s="446" t="s">
        <v>256</v>
      </c>
    </row>
    <row r="465" spans="1:15" ht="14.25" thickBot="1">
      <c r="A465" s="448" t="s">
        <v>242</v>
      </c>
      <c r="B465" s="449">
        <v>0.52100000000000002</v>
      </c>
    </row>
    <row r="466" spans="1:15">
      <c r="A466" s="452" t="s">
        <v>243</v>
      </c>
      <c r="B466" s="451">
        <v>0.55000000000000004</v>
      </c>
    </row>
    <row r="467" spans="1:15">
      <c r="A467" s="453" t="s">
        <v>244</v>
      </c>
      <c r="B467" s="454">
        <v>0.52</v>
      </c>
    </row>
    <row r="468" spans="1:15">
      <c r="A468" s="453" t="s">
        <v>245</v>
      </c>
      <c r="B468" s="454">
        <v>0.54</v>
      </c>
    </row>
    <row r="469" spans="1:15">
      <c r="A469" s="453" t="s">
        <v>98</v>
      </c>
      <c r="B469" s="454">
        <v>0.47799999999999998</v>
      </c>
    </row>
    <row r="470" spans="1:15" ht="13.5" thickBot="1">
      <c r="A470" s="455" t="s">
        <v>246</v>
      </c>
      <c r="B470" s="456">
        <v>0.53</v>
      </c>
    </row>
    <row r="473" spans="1:15" ht="13.5" thickBot="1">
      <c r="A473" s="446" t="s">
        <v>355</v>
      </c>
    </row>
    <row r="474" spans="1:15" ht="14.25" thickBot="1">
      <c r="A474" s="448" t="s">
        <v>242</v>
      </c>
      <c r="B474" s="449">
        <v>0.51800000000000002</v>
      </c>
    </row>
    <row r="475" spans="1:15">
      <c r="A475" s="452" t="s">
        <v>243</v>
      </c>
      <c r="B475" s="451">
        <v>0.53300000000000003</v>
      </c>
    </row>
    <row r="476" spans="1:15">
      <c r="A476" s="453" t="s">
        <v>244</v>
      </c>
      <c r="B476" s="454">
        <v>0.53300000000000003</v>
      </c>
    </row>
    <row r="477" spans="1:15" ht="15">
      <c r="A477" s="453" t="s">
        <v>245</v>
      </c>
      <c r="B477" s="454">
        <v>0.52100000000000002</v>
      </c>
      <c r="E477" s="225"/>
      <c r="F477" s="225"/>
      <c r="G477" s="225"/>
      <c r="H477" s="225"/>
      <c r="I477" s="225"/>
      <c r="J477" s="225"/>
      <c r="K477" s="225"/>
      <c r="L477" s="457"/>
      <c r="M477" s="225"/>
      <c r="N477" s="225"/>
      <c r="O477" s="225"/>
    </row>
    <row r="478" spans="1:15">
      <c r="A478" s="453" t="s">
        <v>98</v>
      </c>
      <c r="B478" s="454">
        <v>0.48699999999999999</v>
      </c>
      <c r="E478" s="211"/>
      <c r="F478" s="211"/>
      <c r="G478" s="211"/>
      <c r="H478" s="211"/>
      <c r="I478" s="211"/>
      <c r="J478" s="211"/>
      <c r="K478" s="211"/>
      <c r="L478" s="211"/>
      <c r="M478" s="211"/>
      <c r="N478" s="225"/>
      <c r="O478" s="225"/>
    </row>
    <row r="479" spans="1:15" ht="13.5" thickBot="1">
      <c r="A479" s="455" t="s">
        <v>246</v>
      </c>
      <c r="B479" s="456">
        <v>0.51800000000000002</v>
      </c>
      <c r="E479" s="458"/>
      <c r="F479" s="458"/>
      <c r="G479" s="458"/>
      <c r="H479" s="458"/>
      <c r="I479" s="458"/>
      <c r="J479" s="459"/>
      <c r="K479" s="458"/>
      <c r="L479" s="458"/>
      <c r="M479" s="458"/>
      <c r="N479" s="225"/>
      <c r="O479" s="225"/>
    </row>
    <row r="480" spans="1:15">
      <c r="A480" s="251"/>
      <c r="B480" s="201"/>
      <c r="C480" s="237"/>
      <c r="D480" s="200"/>
      <c r="E480" s="201"/>
      <c r="F480" s="201"/>
      <c r="G480" s="201"/>
      <c r="H480" s="201"/>
      <c r="I480" s="201"/>
      <c r="J480" s="460"/>
      <c r="K480" s="201"/>
      <c r="L480" s="201"/>
      <c r="M480" s="458"/>
      <c r="N480" s="225"/>
      <c r="O480" s="225"/>
    </row>
    <row r="481" spans="1:15">
      <c r="A481" s="251"/>
      <c r="B481" s="201"/>
      <c r="C481" s="237"/>
      <c r="D481" s="201"/>
      <c r="E481" s="201"/>
      <c r="F481" s="251"/>
      <c r="G481" s="201"/>
      <c r="H481" s="201"/>
      <c r="I481" s="201"/>
      <c r="J481" s="201"/>
      <c r="K481" s="201"/>
      <c r="L481" s="201"/>
      <c r="M481" s="201"/>
      <c r="N481" s="225"/>
      <c r="O481" s="225"/>
    </row>
    <row r="482" spans="1:15">
      <c r="A482" s="251"/>
      <c r="B482" s="201"/>
      <c r="C482" s="237"/>
      <c r="D482" s="201"/>
      <c r="E482" s="201"/>
      <c r="F482" s="251"/>
      <c r="G482" s="201"/>
      <c r="H482" s="201"/>
      <c r="I482" s="201"/>
      <c r="J482" s="201"/>
      <c r="K482" s="201"/>
      <c r="L482" s="201"/>
      <c r="M482" s="201"/>
      <c r="N482" s="225"/>
      <c r="O482" s="225"/>
    </row>
    <row r="483" spans="1:15">
      <c r="A483" s="251"/>
      <c r="B483" s="201"/>
      <c r="C483" s="237"/>
      <c r="D483" s="201"/>
      <c r="E483" s="201"/>
      <c r="F483" s="251"/>
      <c r="G483" s="201"/>
      <c r="H483" s="201"/>
      <c r="I483" s="201"/>
      <c r="J483" s="201"/>
      <c r="K483" s="201"/>
      <c r="L483" s="201"/>
      <c r="M483" s="201"/>
      <c r="N483" s="225"/>
      <c r="O483" s="225"/>
    </row>
    <row r="484" spans="1:15">
      <c r="A484" s="251"/>
      <c r="B484" s="201"/>
      <c r="C484" s="237"/>
      <c r="D484" s="201"/>
      <c r="E484" s="201"/>
      <c r="F484" s="251"/>
      <c r="G484" s="201"/>
      <c r="H484" s="201"/>
      <c r="I484" s="201"/>
      <c r="J484" s="201"/>
      <c r="K484" s="201"/>
      <c r="L484" s="201"/>
      <c r="M484" s="201"/>
      <c r="N484" s="225"/>
      <c r="O484" s="225"/>
    </row>
    <row r="485" spans="1:15">
      <c r="A485" s="251"/>
      <c r="B485" s="201"/>
      <c r="C485" s="237"/>
      <c r="D485" s="201"/>
      <c r="E485" s="201"/>
      <c r="F485" s="251"/>
      <c r="G485" s="201"/>
      <c r="H485" s="201"/>
      <c r="I485" s="201"/>
      <c r="J485" s="201"/>
      <c r="K485" s="201"/>
      <c r="L485" s="201"/>
      <c r="M485" s="201"/>
      <c r="N485" s="225"/>
      <c r="O485" s="225"/>
    </row>
    <row r="486" spans="1:15">
      <c r="A486" s="225"/>
      <c r="B486" s="225"/>
      <c r="C486" s="225"/>
      <c r="D486" s="225"/>
      <c r="E486" s="225"/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</row>
    <row r="487" spans="1:15">
      <c r="A487" s="225"/>
      <c r="B487" s="225"/>
      <c r="C487" s="225"/>
      <c r="D487" s="225"/>
      <c r="E487" s="225"/>
      <c r="F487" s="225"/>
      <c r="G487" s="225"/>
      <c r="H487" s="225"/>
      <c r="I487" s="225"/>
      <c r="J487" s="225"/>
      <c r="K487" s="225"/>
      <c r="L487" s="225"/>
      <c r="M487" s="225"/>
      <c r="N487" s="225"/>
      <c r="O487" s="225"/>
    </row>
    <row r="488" spans="1:15">
      <c r="A488" s="225"/>
      <c r="B488" s="225"/>
      <c r="C488" s="225"/>
      <c r="D488" s="225"/>
      <c r="E488" s="225"/>
      <c r="F488" s="225"/>
      <c r="G488" s="461"/>
      <c r="H488" s="461"/>
      <c r="I488" s="461"/>
      <c r="J488" s="461"/>
      <c r="K488" s="461"/>
      <c r="L488" s="461"/>
      <c r="M488" s="461"/>
      <c r="N488" s="225"/>
      <c r="O488" s="225"/>
    </row>
    <row r="489" spans="1:15">
      <c r="A489" s="225"/>
      <c r="B489" s="225"/>
      <c r="C489" s="225"/>
      <c r="D489" s="225"/>
      <c r="E489" s="225"/>
      <c r="F489" s="225"/>
      <c r="G489" s="461"/>
      <c r="H489" s="461"/>
      <c r="I489" s="461"/>
      <c r="J489" s="461"/>
      <c r="K489" s="461"/>
      <c r="L489" s="461"/>
      <c r="M489" s="461"/>
      <c r="N489" s="225"/>
      <c r="O489" s="225"/>
    </row>
    <row r="490" spans="1:15">
      <c r="A490" s="225"/>
      <c r="B490" s="225"/>
      <c r="C490" s="225"/>
      <c r="D490" s="225"/>
      <c r="E490" s="225"/>
      <c r="F490" s="225"/>
      <c r="G490" s="461"/>
      <c r="H490" s="461"/>
      <c r="I490" s="461"/>
      <c r="J490" s="461"/>
      <c r="K490" s="461"/>
      <c r="L490" s="461"/>
      <c r="M490" s="461"/>
      <c r="N490" s="225"/>
      <c r="O490" s="225"/>
    </row>
    <row r="491" spans="1:15">
      <c r="A491" s="225"/>
      <c r="B491" s="225"/>
      <c r="C491" s="225"/>
      <c r="D491" s="225"/>
      <c r="E491" s="225"/>
      <c r="F491" s="225"/>
      <c r="G491" s="461"/>
      <c r="H491" s="461"/>
      <c r="I491" s="461"/>
      <c r="J491" s="461"/>
      <c r="K491" s="461"/>
      <c r="L491" s="461"/>
      <c r="M491" s="461"/>
      <c r="N491" s="225"/>
      <c r="O491" s="225"/>
    </row>
    <row r="492" spans="1:15">
      <c r="A492" s="225"/>
      <c r="B492" s="225"/>
      <c r="C492" s="225"/>
      <c r="D492" s="225"/>
      <c r="E492" s="225"/>
      <c r="F492" s="225"/>
      <c r="G492" s="461"/>
      <c r="H492" s="461"/>
      <c r="I492" s="461"/>
      <c r="J492" s="461"/>
      <c r="K492" s="461"/>
      <c r="L492" s="461"/>
      <c r="M492" s="461"/>
      <c r="N492" s="225"/>
      <c r="O492" s="225"/>
    </row>
    <row r="493" spans="1:15">
      <c r="A493" s="225"/>
      <c r="B493" s="225"/>
      <c r="C493" s="225"/>
      <c r="D493" s="225"/>
      <c r="E493" s="225"/>
      <c r="F493" s="225"/>
      <c r="G493" s="461"/>
      <c r="H493" s="461"/>
      <c r="I493" s="461"/>
      <c r="J493" s="461"/>
      <c r="K493" s="461"/>
      <c r="L493" s="461"/>
      <c r="M493" s="461"/>
      <c r="N493" s="225"/>
      <c r="O493" s="225"/>
    </row>
    <row r="494" spans="1:15">
      <c r="A494" s="225"/>
      <c r="B494" s="225"/>
      <c r="C494" s="225"/>
      <c r="D494" s="225"/>
      <c r="E494" s="225"/>
      <c r="F494" s="225"/>
      <c r="G494" s="461"/>
      <c r="H494" s="461"/>
      <c r="I494" s="461"/>
      <c r="J494" s="461"/>
      <c r="K494" s="461"/>
      <c r="L494" s="461"/>
      <c r="M494" s="461"/>
      <c r="N494" s="225"/>
      <c r="O494" s="225"/>
    </row>
    <row r="495" spans="1:15">
      <c r="A495" s="225"/>
      <c r="B495" s="225"/>
      <c r="C495" s="225"/>
      <c r="D495" s="225"/>
      <c r="E495" s="225"/>
      <c r="F495" s="225"/>
      <c r="G495" s="461"/>
      <c r="H495" s="225"/>
      <c r="I495" s="225"/>
      <c r="J495" s="225"/>
      <c r="K495" s="225"/>
      <c r="L495" s="225"/>
      <c r="M495" s="225"/>
      <c r="N495" s="225"/>
      <c r="O495" s="225"/>
    </row>
    <row r="496" spans="1:15">
      <c r="A496" s="225"/>
      <c r="B496" s="225"/>
      <c r="C496" s="225"/>
      <c r="D496" s="225"/>
      <c r="E496" s="225"/>
      <c r="F496" s="225"/>
      <c r="G496" s="461"/>
      <c r="H496" s="225"/>
      <c r="I496" s="225"/>
      <c r="J496" s="225"/>
      <c r="K496" s="225"/>
      <c r="L496" s="225"/>
      <c r="M496" s="461"/>
      <c r="N496" s="225"/>
      <c r="O496" s="225"/>
    </row>
    <row r="497" spans="1:15">
      <c r="A497" s="225"/>
      <c r="B497" s="225"/>
      <c r="C497" s="225"/>
      <c r="D497" s="225"/>
      <c r="E497" s="225"/>
      <c r="F497" s="225"/>
      <c r="G497" s="461"/>
      <c r="H497" s="225"/>
      <c r="I497" s="225"/>
      <c r="J497" s="225"/>
      <c r="K497" s="225"/>
      <c r="L497" s="225"/>
      <c r="M497" s="461"/>
      <c r="N497" s="225"/>
      <c r="O497" s="225"/>
    </row>
    <row r="498" spans="1:15">
      <c r="A498" s="225"/>
      <c r="B498" s="225"/>
      <c r="C498" s="225"/>
      <c r="D498" s="225"/>
      <c r="E498" s="225"/>
      <c r="F498" s="225"/>
      <c r="G498" s="461"/>
      <c r="H498" s="225"/>
      <c r="I498" s="225"/>
      <c r="J498" s="225"/>
      <c r="K498" s="225"/>
      <c r="L498" s="225"/>
      <c r="M498" s="461"/>
      <c r="N498" s="225"/>
      <c r="O498" s="225"/>
    </row>
    <row r="499" spans="1:15">
      <c r="A499" s="225"/>
      <c r="B499" s="225"/>
      <c r="C499" s="225"/>
      <c r="D499" s="225"/>
      <c r="E499" s="225"/>
      <c r="F499" s="225"/>
      <c r="G499" s="461"/>
      <c r="H499" s="225"/>
      <c r="I499" s="225"/>
      <c r="J499" s="225"/>
      <c r="K499" s="225"/>
      <c r="L499" s="225"/>
      <c r="M499" s="461"/>
      <c r="N499" s="225"/>
      <c r="O499" s="225"/>
    </row>
    <row r="500" spans="1:15">
      <c r="A500" s="225"/>
      <c r="B500" s="225"/>
      <c r="C500" s="225"/>
      <c r="D500" s="225"/>
      <c r="E500" s="225"/>
      <c r="F500" s="225"/>
      <c r="G500" s="461"/>
      <c r="H500" s="225"/>
      <c r="I500" s="225"/>
      <c r="J500" s="225"/>
      <c r="K500" s="225"/>
      <c r="L500" s="225"/>
      <c r="M500" s="461"/>
      <c r="N500" s="225"/>
      <c r="O500" s="225"/>
    </row>
    <row r="501" spans="1:15">
      <c r="A501" s="225"/>
      <c r="B501" s="225"/>
      <c r="C501" s="225"/>
      <c r="D501" s="225"/>
      <c r="E501" s="225"/>
      <c r="F501" s="225"/>
      <c r="G501" s="225"/>
      <c r="H501" s="225"/>
      <c r="I501" s="225"/>
      <c r="J501" s="225"/>
      <c r="K501" s="225"/>
      <c r="L501" s="225"/>
      <c r="M501" s="461"/>
      <c r="N501" s="225"/>
      <c r="O501" s="225"/>
    </row>
    <row r="502" spans="1:15">
      <c r="A502" s="225"/>
      <c r="B502" s="225"/>
      <c r="C502" s="225"/>
      <c r="D502" s="225"/>
      <c r="E502" s="225"/>
      <c r="F502" s="225"/>
      <c r="G502" s="225"/>
      <c r="H502" s="225"/>
      <c r="I502" s="225"/>
      <c r="J502" s="225"/>
      <c r="K502" s="225"/>
      <c r="L502" s="225"/>
      <c r="M502" s="461"/>
      <c r="N502" s="225"/>
      <c r="O502" s="225"/>
    </row>
    <row r="503" spans="1:15">
      <c r="A503" s="225"/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225"/>
      <c r="M503" s="461"/>
      <c r="N503" s="225"/>
      <c r="O503" s="225"/>
    </row>
    <row r="504" spans="1:15">
      <c r="A504" s="225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</row>
    <row r="505" spans="1:15">
      <c r="A505" s="225"/>
      <c r="B505" s="225"/>
      <c r="C505" s="225"/>
      <c r="D505" s="225"/>
      <c r="E505" s="225"/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</row>
  </sheetData>
  <mergeCells count="33"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V61:W61"/>
    <mergeCell ref="P70:S70"/>
    <mergeCell ref="V70:W70"/>
    <mergeCell ref="P79:S79"/>
    <mergeCell ref="V79:W79"/>
    <mergeCell ref="P146:S146"/>
    <mergeCell ref="V146:W146"/>
    <mergeCell ref="P16:S16"/>
    <mergeCell ref="V16:W16"/>
    <mergeCell ref="A2:M4"/>
    <mergeCell ref="Q7:S7"/>
    <mergeCell ref="V7:W7"/>
    <mergeCell ref="P25:S25"/>
    <mergeCell ref="V25:W25"/>
    <mergeCell ref="P34:S34"/>
    <mergeCell ref="V34:W34"/>
    <mergeCell ref="P43:S43"/>
    <mergeCell ref="V43:W43"/>
    <mergeCell ref="P52:S52"/>
    <mergeCell ref="V52:W52"/>
    <mergeCell ref="P61:S6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33" t="s">
        <v>88</v>
      </c>
      <c r="B1" s="1133"/>
      <c r="C1" s="1133"/>
      <c r="D1" s="1133"/>
      <c r="E1" s="1133"/>
      <c r="F1" s="1133"/>
      <c r="G1" s="1133"/>
      <c r="H1" s="1133"/>
      <c r="I1" s="1133"/>
      <c r="J1" s="1133"/>
      <c r="K1" s="1133"/>
      <c r="L1" s="158"/>
    </row>
    <row r="2" spans="1:12" s="127" customFormat="1" ht="27" thickBot="1">
      <c r="A2" s="657"/>
      <c r="B2" s="655"/>
      <c r="C2" s="462"/>
      <c r="D2" s="462"/>
      <c r="E2" s="656" t="s">
        <v>8</v>
      </c>
      <c r="F2" s="462"/>
      <c r="G2" s="462"/>
      <c r="H2" s="462"/>
      <c r="I2" s="462"/>
      <c r="J2" s="462"/>
      <c r="K2" s="463"/>
      <c r="L2" s="5"/>
    </row>
    <row r="3" spans="1:12" s="127" customFormat="1" ht="39" customHeight="1" thickBot="1">
      <c r="A3" s="852"/>
      <c r="B3" s="1139" t="s">
        <v>99</v>
      </c>
      <c r="C3" s="1140"/>
      <c r="D3" s="1140"/>
      <c r="E3" s="1140"/>
      <c r="F3" s="1141"/>
      <c r="G3" s="1135" t="s">
        <v>71</v>
      </c>
      <c r="H3" s="1136"/>
      <c r="I3" s="1142" t="s">
        <v>319</v>
      </c>
      <c r="J3" s="1137" t="s">
        <v>72</v>
      </c>
      <c r="K3" s="1138"/>
      <c r="L3" s="5"/>
    </row>
    <row r="4" spans="1:12" s="127" customFormat="1" ht="31.5">
      <c r="A4" s="853" t="s">
        <v>73</v>
      </c>
      <c r="B4" s="851" t="s">
        <v>74</v>
      </c>
      <c r="C4" s="154" t="s">
        <v>75</v>
      </c>
      <c r="D4" s="154" t="s">
        <v>76</v>
      </c>
      <c r="E4" s="671" t="s">
        <v>69</v>
      </c>
      <c r="F4" s="672" t="s">
        <v>77</v>
      </c>
      <c r="G4" s="153" t="s">
        <v>78</v>
      </c>
      <c r="H4" s="674" t="s">
        <v>91</v>
      </c>
      <c r="I4" s="1143"/>
      <c r="J4" s="129" t="s">
        <v>70</v>
      </c>
      <c r="K4" s="673" t="s">
        <v>81</v>
      </c>
      <c r="L4" s="5"/>
    </row>
    <row r="5" spans="1:12" s="127" customFormat="1" ht="21" customHeight="1" thickBot="1">
      <c r="A5" s="854"/>
      <c r="B5" s="1063" t="s">
        <v>375</v>
      </c>
      <c r="C5" s="1063" t="s">
        <v>375</v>
      </c>
      <c r="D5" s="1063" t="s">
        <v>375</v>
      </c>
      <c r="E5" s="848" t="s">
        <v>127</v>
      </c>
      <c r="F5" s="849" t="s">
        <v>79</v>
      </c>
      <c r="G5" s="1063" t="s">
        <v>375</v>
      </c>
      <c r="H5" s="850" t="s">
        <v>90</v>
      </c>
      <c r="I5" s="961"/>
      <c r="J5" s="1063" t="s">
        <v>375</v>
      </c>
      <c r="K5" s="931" t="s">
        <v>80</v>
      </c>
      <c r="L5" s="5"/>
    </row>
    <row r="6" spans="1:12" s="127" customFormat="1" ht="28.5" customHeight="1" thickBot="1">
      <c r="A6" s="83" t="s">
        <v>22</v>
      </c>
      <c r="B6" s="819">
        <v>6.6840540753473645</v>
      </c>
      <c r="C6" s="820">
        <v>12903.579296037382</v>
      </c>
      <c r="D6" s="820">
        <v>13161.65088195813</v>
      </c>
      <c r="E6" s="821">
        <v>9.8568278714492599E-2</v>
      </c>
      <c r="F6" s="822">
        <v>-0.9967438815743489</v>
      </c>
      <c r="G6" s="823">
        <v>322.47041545677911</v>
      </c>
      <c r="H6" s="821">
        <v>1.7822700186832585</v>
      </c>
      <c r="I6" s="823">
        <v>-50.233437083148068</v>
      </c>
      <c r="J6" s="824">
        <v>100</v>
      </c>
      <c r="K6" s="825" t="s">
        <v>23</v>
      </c>
    </row>
    <row r="7" spans="1:12" s="127" customFormat="1" ht="25.5" customHeight="1">
      <c r="A7" s="948" t="s">
        <v>103</v>
      </c>
      <c r="B7" s="944">
        <v>6.1953436313725501</v>
      </c>
      <c r="C7" s="826">
        <v>11494.144028520499</v>
      </c>
      <c r="D7" s="826">
        <v>11724.02690909091</v>
      </c>
      <c r="E7" s="827">
        <v>-8.5445475470873671</v>
      </c>
      <c r="F7" s="828">
        <v>-8.485748328455637</v>
      </c>
      <c r="G7" s="829">
        <v>219.97500000000002</v>
      </c>
      <c r="H7" s="830">
        <v>-12.009999999999991</v>
      </c>
      <c r="I7" s="830">
        <v>-77.777777777777786</v>
      </c>
      <c r="J7" s="830">
        <v>4.4672771945499221E-2</v>
      </c>
      <c r="K7" s="831">
        <v>-5.5371692260814703E-2</v>
      </c>
    </row>
    <row r="8" spans="1:12" s="127" customFormat="1" ht="24" customHeight="1">
      <c r="A8" s="949" t="s">
        <v>104</v>
      </c>
      <c r="B8" s="945">
        <v>7.4243715212049057</v>
      </c>
      <c r="C8" s="832">
        <v>13929.402478808452</v>
      </c>
      <c r="D8" s="832">
        <v>14207.99052838462</v>
      </c>
      <c r="E8" s="833">
        <v>2.8393413749490691E-2</v>
      </c>
      <c r="F8" s="834">
        <v>-0.54386403216500834</v>
      </c>
      <c r="G8" s="835">
        <v>359.95758340342024</v>
      </c>
      <c r="H8" s="836">
        <v>2.1826515596051039</v>
      </c>
      <c r="I8" s="836">
        <v>-45.682960255824575</v>
      </c>
      <c r="J8" s="836">
        <v>39.836944382398926</v>
      </c>
      <c r="K8" s="837">
        <v>3.3373890244620696</v>
      </c>
    </row>
    <row r="9" spans="1:12" s="127" customFormat="1" ht="24" customHeight="1">
      <c r="A9" s="949" t="s">
        <v>105</v>
      </c>
      <c r="B9" s="945">
        <v>7.3125310912282764</v>
      </c>
      <c r="C9" s="832">
        <v>13719.570527632788</v>
      </c>
      <c r="D9" s="832">
        <v>13993.961938185445</v>
      </c>
      <c r="E9" s="833">
        <v>0.23275565240842044</v>
      </c>
      <c r="F9" s="834">
        <v>-1.252015874582598</v>
      </c>
      <c r="G9" s="838">
        <v>392.84297235023035</v>
      </c>
      <c r="H9" s="839">
        <v>1.781161382119006</v>
      </c>
      <c r="I9" s="839">
        <v>-51.911357340720222</v>
      </c>
      <c r="J9" s="839">
        <v>9.69399151217333</v>
      </c>
      <c r="K9" s="840">
        <v>-0.33824503740425982</v>
      </c>
    </row>
    <row r="10" spans="1:12" s="127" customFormat="1" ht="24" customHeight="1">
      <c r="A10" s="949" t="s">
        <v>106</v>
      </c>
      <c r="B10" s="946" t="s">
        <v>100</v>
      </c>
      <c r="C10" s="930" t="s">
        <v>100</v>
      </c>
      <c r="D10" s="930" t="s">
        <v>100</v>
      </c>
      <c r="E10" s="841" t="s">
        <v>100</v>
      </c>
      <c r="F10" s="929" t="s">
        <v>100</v>
      </c>
      <c r="G10" s="841" t="s">
        <v>100</v>
      </c>
      <c r="H10" s="841" t="s">
        <v>100</v>
      </c>
      <c r="I10" s="841" t="s">
        <v>100</v>
      </c>
      <c r="J10" s="921" t="s">
        <v>100</v>
      </c>
      <c r="K10" s="922" t="s">
        <v>100</v>
      </c>
    </row>
    <row r="11" spans="1:12" s="127" customFormat="1" ht="24" customHeight="1">
      <c r="A11" s="949" t="s">
        <v>98</v>
      </c>
      <c r="B11" s="945">
        <v>5.198030205771822</v>
      </c>
      <c r="C11" s="832">
        <v>10673.573317806617</v>
      </c>
      <c r="D11" s="832">
        <v>10887.044784162748</v>
      </c>
      <c r="E11" s="833">
        <v>-2.347358941367772</v>
      </c>
      <c r="F11" s="834">
        <v>-5.9587875118054221</v>
      </c>
      <c r="G11" s="838">
        <v>273.01370383154989</v>
      </c>
      <c r="H11" s="839">
        <v>-1.6644031529954404</v>
      </c>
      <c r="I11" s="839">
        <v>-54.291574629220577</v>
      </c>
      <c r="J11" s="839">
        <v>32.35425508152781</v>
      </c>
      <c r="K11" s="840">
        <v>-2.8725123706731708</v>
      </c>
    </row>
    <row r="12" spans="1:12" s="127" customFormat="1" ht="24" customHeight="1" thickBot="1">
      <c r="A12" s="950" t="s">
        <v>107</v>
      </c>
      <c r="B12" s="947">
        <v>6.8707140310483918</v>
      </c>
      <c r="C12" s="842">
        <v>13263.926700865621</v>
      </c>
      <c r="D12" s="842">
        <v>13529.205234882933</v>
      </c>
      <c r="E12" s="843">
        <v>-1.2670618553604596</v>
      </c>
      <c r="F12" s="844">
        <v>0.6644690422798345</v>
      </c>
      <c r="G12" s="845">
        <v>290.87954264524103</v>
      </c>
      <c r="H12" s="846">
        <v>2.5167318193728301</v>
      </c>
      <c r="I12" s="846">
        <v>-50.428921568627452</v>
      </c>
      <c r="J12" s="846">
        <v>18.070136251954434</v>
      </c>
      <c r="K12" s="847">
        <v>-7.1259924123822316E-2</v>
      </c>
    </row>
    <row r="13" spans="1:12" s="127" customFormat="1" ht="15">
      <c r="A13" s="1070"/>
    </row>
    <row r="14" spans="1:12" s="127" customFormat="1" ht="46.5" customHeight="1">
      <c r="A14" s="1134" t="s">
        <v>126</v>
      </c>
      <c r="B14" s="1134"/>
      <c r="C14" s="1134"/>
      <c r="D14" s="1134"/>
      <c r="E14" s="1134"/>
      <c r="F14" s="1134"/>
      <c r="G14" s="1134"/>
      <c r="H14" s="1134"/>
      <c r="I14" s="1134"/>
      <c r="J14" s="1134"/>
      <c r="K14" s="1134"/>
    </row>
    <row r="15" spans="1:12" s="127" customFormat="1" ht="33.75" customHeight="1">
      <c r="A15" s="1134" t="s">
        <v>351</v>
      </c>
      <c r="B15" s="1134"/>
      <c r="C15" s="1134"/>
      <c r="D15" s="1134"/>
      <c r="E15" s="1134"/>
      <c r="F15" s="1134"/>
      <c r="G15" s="1134"/>
      <c r="H15" s="1134"/>
      <c r="I15" s="1134"/>
      <c r="J15" s="1134"/>
      <c r="K15" s="1134"/>
    </row>
    <row r="16" spans="1:12" s="127" customFormat="1">
      <c r="A16" s="1134" t="s">
        <v>171</v>
      </c>
      <c r="B16" s="1134"/>
      <c r="C16" s="1134"/>
      <c r="D16" s="1134"/>
      <c r="E16" s="1134"/>
      <c r="F16" s="1134"/>
      <c r="G16" s="1134"/>
      <c r="H16" s="1134"/>
      <c r="I16" s="1134"/>
      <c r="J16" s="1134"/>
      <c r="K16" s="1134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58"/>
  <sheetViews>
    <sheetView showGridLines="0" workbookViewId="0">
      <selection activeCell="L25" sqref="L25"/>
    </sheetView>
  </sheetViews>
  <sheetFormatPr defaultRowHeight="12.75"/>
  <sheetData>
    <row r="22" s="127" customFormat="1"/>
    <row r="23" s="127" customFormat="1"/>
    <row r="24" s="127" customFormat="1"/>
    <row r="44" spans="1:1" s="127" customFormat="1" ht="35.25" customHeight="1">
      <c r="A44" s="127" t="s">
        <v>326</v>
      </c>
    </row>
    <row r="58" spans="1:8">
      <c r="A58" s="700"/>
      <c r="B58" s="127"/>
      <c r="C58" s="127"/>
      <c r="D58" s="127"/>
      <c r="E58" s="127"/>
      <c r="F58" s="127"/>
      <c r="G58" s="127"/>
      <c r="H58" s="1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M20" sqref="M20"/>
    </sheetView>
  </sheetViews>
  <sheetFormatPr defaultRowHeight="12.75"/>
  <cols>
    <col min="1" max="1" width="20.42578125" customWidth="1"/>
    <col min="2" max="2" width="10.140625" bestFit="1" customWidth="1"/>
    <col min="3" max="3" width="9.7109375" customWidth="1"/>
    <col min="4" max="4" width="10.140625" bestFit="1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44" t="s">
        <v>87</v>
      </c>
      <c r="B1" s="1144"/>
      <c r="C1" s="1144"/>
      <c r="D1" s="1144"/>
      <c r="E1" s="1144"/>
      <c r="F1" s="1144"/>
      <c r="G1" s="1144"/>
      <c r="H1" s="1144"/>
      <c r="I1" s="1144"/>
      <c r="J1" s="1144"/>
      <c r="K1" s="152"/>
    </row>
    <row r="2" spans="1:11" ht="19.5" thickBot="1">
      <c r="A2" s="1158" t="s">
        <v>352</v>
      </c>
      <c r="B2" s="1159"/>
      <c r="C2" s="1159"/>
      <c r="D2" s="1159"/>
      <c r="E2" s="1159"/>
      <c r="F2" s="1159"/>
      <c r="G2" s="1159"/>
      <c r="H2" s="1159"/>
      <c r="I2" s="1159"/>
      <c r="J2" s="1160"/>
    </row>
    <row r="3" spans="1:11" ht="26.25" thickBot="1">
      <c r="A3" s="796"/>
      <c r="B3" s="910"/>
      <c r="C3" s="911" t="s">
        <v>82</v>
      </c>
      <c r="D3" s="155"/>
      <c r="E3" s="855"/>
      <c r="F3" s="856" t="s">
        <v>334</v>
      </c>
      <c r="G3" s="857" t="s">
        <v>335</v>
      </c>
      <c r="H3" s="858" t="s">
        <v>91</v>
      </c>
      <c r="I3" s="856" t="s">
        <v>336</v>
      </c>
      <c r="J3" s="857" t="s">
        <v>337</v>
      </c>
    </row>
    <row r="4" spans="1:11" ht="27">
      <c r="A4" s="797" t="s">
        <v>73</v>
      </c>
      <c r="B4" s="859" t="s">
        <v>83</v>
      </c>
      <c r="C4" s="860" t="s">
        <v>84</v>
      </c>
      <c r="D4" s="861" t="s">
        <v>85</v>
      </c>
      <c r="E4" s="861" t="s">
        <v>92</v>
      </c>
      <c r="F4" s="862" t="s">
        <v>78</v>
      </c>
      <c r="G4" s="863" t="s">
        <v>69</v>
      </c>
      <c r="H4" s="864" t="s">
        <v>93</v>
      </c>
      <c r="I4" s="156" t="s">
        <v>70</v>
      </c>
      <c r="J4" s="865" t="s">
        <v>92</v>
      </c>
    </row>
    <row r="5" spans="1:11" ht="26.25" thickBot="1">
      <c r="A5" s="157"/>
      <c r="B5" s="1063" t="s">
        <v>375</v>
      </c>
      <c r="C5" s="1063" t="s">
        <v>375</v>
      </c>
      <c r="D5" s="1063" t="s">
        <v>375</v>
      </c>
      <c r="E5" s="866" t="s">
        <v>70</v>
      </c>
      <c r="F5" s="1063" t="s">
        <v>375</v>
      </c>
      <c r="G5" s="867" t="s">
        <v>94</v>
      </c>
      <c r="H5" s="868" t="s">
        <v>90</v>
      </c>
      <c r="I5" s="1063" t="s">
        <v>375</v>
      </c>
      <c r="J5" s="869" t="s">
        <v>80</v>
      </c>
    </row>
    <row r="6" spans="1:11" ht="16.5" thickBot="1">
      <c r="A6" s="870" t="s">
        <v>341</v>
      </c>
      <c r="B6" s="871"/>
      <c r="C6" s="871"/>
      <c r="D6" s="871"/>
      <c r="E6" s="871"/>
      <c r="F6" s="871"/>
      <c r="G6" s="871"/>
      <c r="H6" s="871"/>
      <c r="I6" s="871"/>
      <c r="J6" s="872"/>
    </row>
    <row r="7" spans="1:11" ht="15.75" thickBot="1">
      <c r="A7" s="873" t="s">
        <v>22</v>
      </c>
      <c r="B7" s="874">
        <v>6.7767054430784581</v>
      </c>
      <c r="C7" s="875">
        <v>13082.442940305904</v>
      </c>
      <c r="D7" s="876">
        <v>13344.091799112022</v>
      </c>
      <c r="E7" s="877">
        <v>-8.9233045050249551E-2</v>
      </c>
      <c r="F7" s="878">
        <v>325.24321895424839</v>
      </c>
      <c r="G7" s="877">
        <v>1.9047057821827806</v>
      </c>
      <c r="H7" s="877">
        <v>-45.302200871411017</v>
      </c>
      <c r="I7" s="877">
        <v>100</v>
      </c>
      <c r="J7" s="879" t="s">
        <v>23</v>
      </c>
    </row>
    <row r="8" spans="1:11" ht="15">
      <c r="A8" s="880" t="s">
        <v>103</v>
      </c>
      <c r="B8" s="881">
        <v>6.6040710784313728</v>
      </c>
      <c r="C8" s="882">
        <v>12252.450980392156</v>
      </c>
      <c r="D8" s="883">
        <v>12497.499999999998</v>
      </c>
      <c r="E8" s="884">
        <v>1.679948193621672</v>
      </c>
      <c r="F8" s="885">
        <v>240</v>
      </c>
      <c r="G8" s="886">
        <v>-1.827106626670292</v>
      </c>
      <c r="H8" s="886">
        <v>-77.777777777777786</v>
      </c>
      <c r="I8" s="886">
        <v>4.084967320261438E-2</v>
      </c>
      <c r="J8" s="887">
        <v>-5.9697751666115371E-2</v>
      </c>
    </row>
    <row r="9" spans="1:11" ht="15">
      <c r="A9" s="888" t="s">
        <v>104</v>
      </c>
      <c r="B9" s="889">
        <v>7.4430262350816419</v>
      </c>
      <c r="C9" s="890">
        <v>13964.401941991822</v>
      </c>
      <c r="D9" s="891">
        <v>14243.689980831659</v>
      </c>
      <c r="E9" s="892">
        <v>-7.0196296732493169E-2</v>
      </c>
      <c r="F9" s="893">
        <v>356.21847408829177</v>
      </c>
      <c r="G9" s="894">
        <v>1.2550381317319506</v>
      </c>
      <c r="H9" s="894">
        <v>-38.633686690223797</v>
      </c>
      <c r="I9" s="894">
        <v>42.565359477124183</v>
      </c>
      <c r="J9" s="895">
        <v>4.6254644933234914</v>
      </c>
    </row>
    <row r="10" spans="1:11" ht="15">
      <c r="A10" s="888" t="s">
        <v>105</v>
      </c>
      <c r="B10" s="889">
        <v>7.3486305421984159</v>
      </c>
      <c r="C10" s="890">
        <v>13787.299328702469</v>
      </c>
      <c r="D10" s="891">
        <v>14063.045315276519</v>
      </c>
      <c r="E10" s="892">
        <v>0.4542604475718563</v>
      </c>
      <c r="F10" s="893">
        <v>398.9569620253165</v>
      </c>
      <c r="G10" s="894">
        <v>2.2879824024764415</v>
      </c>
      <c r="H10" s="894">
        <v>-46.206225680933855</v>
      </c>
      <c r="I10" s="894">
        <v>11.294934640522875</v>
      </c>
      <c r="J10" s="895">
        <v>-0.18981566670536765</v>
      </c>
    </row>
    <row r="11" spans="1:11" ht="15">
      <c r="A11" s="888" t="s">
        <v>106</v>
      </c>
      <c r="B11" s="896" t="s">
        <v>100</v>
      </c>
      <c r="C11" s="890" t="s">
        <v>100</v>
      </c>
      <c r="D11" s="891" t="s">
        <v>100</v>
      </c>
      <c r="E11" s="892" t="s">
        <v>100</v>
      </c>
      <c r="F11" s="893" t="s">
        <v>100</v>
      </c>
      <c r="G11" s="894" t="s">
        <v>100</v>
      </c>
      <c r="H11" s="894" t="s">
        <v>100</v>
      </c>
      <c r="I11" s="894" t="s">
        <v>100</v>
      </c>
      <c r="J11" s="895" t="s">
        <v>100</v>
      </c>
    </row>
    <row r="12" spans="1:11" ht="15">
      <c r="A12" s="888" t="s">
        <v>98</v>
      </c>
      <c r="B12" s="889">
        <v>5.2041834636109359</v>
      </c>
      <c r="C12" s="890">
        <v>10686.2083441703</v>
      </c>
      <c r="D12" s="891">
        <v>10899.932511053707</v>
      </c>
      <c r="E12" s="892">
        <v>-2.3309041582682344</v>
      </c>
      <c r="F12" s="893">
        <v>270.19801616458489</v>
      </c>
      <c r="G12" s="894">
        <v>-1.1565711750465593</v>
      </c>
      <c r="H12" s="894">
        <v>-49.573916265283444</v>
      </c>
      <c r="I12" s="894">
        <v>27.798202614379086</v>
      </c>
      <c r="J12" s="895">
        <v>-2.3548529101433111</v>
      </c>
    </row>
    <row r="13" spans="1:11" ht="15.75" thickBot="1">
      <c r="A13" s="897" t="s">
        <v>107</v>
      </c>
      <c r="B13" s="898">
        <v>6.9182787135165578</v>
      </c>
      <c r="C13" s="899">
        <v>13355.750412194127</v>
      </c>
      <c r="D13" s="900">
        <v>13622.865420438011</v>
      </c>
      <c r="E13" s="901">
        <v>-2.1090069006379832</v>
      </c>
      <c r="F13" s="902">
        <v>291.50535714285712</v>
      </c>
      <c r="G13" s="903">
        <v>1.7434197343662268</v>
      </c>
      <c r="H13" s="903">
        <v>-50.742166025288618</v>
      </c>
      <c r="I13" s="903">
        <v>18.300653594771241</v>
      </c>
      <c r="J13" s="904">
        <v>-2.021098164808695</v>
      </c>
    </row>
    <row r="14" spans="1:11" ht="16.5" thickBot="1">
      <c r="A14" s="870" t="s">
        <v>338</v>
      </c>
      <c r="B14" s="871"/>
      <c r="C14" s="871"/>
      <c r="D14" s="871"/>
      <c r="E14" s="871"/>
      <c r="F14" s="871"/>
      <c r="G14" s="871"/>
      <c r="H14" s="871"/>
      <c r="I14" s="871"/>
      <c r="J14" s="872"/>
    </row>
    <row r="15" spans="1:11" ht="15.75" thickBot="1">
      <c r="A15" s="873" t="s">
        <v>22</v>
      </c>
      <c r="B15" s="905">
        <v>6.7292097737664953</v>
      </c>
      <c r="C15" s="906">
        <v>12990.752459008678</v>
      </c>
      <c r="D15" s="907">
        <v>13250.567508188851</v>
      </c>
      <c r="E15" s="877">
        <v>0.79620273735109925</v>
      </c>
      <c r="F15" s="877">
        <v>324.11280670257332</v>
      </c>
      <c r="G15" s="877">
        <v>2.2751021178083275</v>
      </c>
      <c r="H15" s="877">
        <v>-57.26342710997443</v>
      </c>
      <c r="I15" s="877">
        <v>100</v>
      </c>
      <c r="J15" s="879" t="s">
        <v>23</v>
      </c>
    </row>
    <row r="16" spans="1:11" ht="15">
      <c r="A16" s="880" t="s">
        <v>103</v>
      </c>
      <c r="B16" s="881">
        <v>5.704871117647059</v>
      </c>
      <c r="C16" s="882">
        <v>10584.176470588234</v>
      </c>
      <c r="D16" s="883">
        <v>10795.859999999999</v>
      </c>
      <c r="E16" s="884">
        <v>-18.97908263759323</v>
      </c>
      <c r="F16" s="885">
        <v>200</v>
      </c>
      <c r="G16" s="886">
        <v>-21.732324549960875</v>
      </c>
      <c r="H16" s="886">
        <v>-77.777777777777786</v>
      </c>
      <c r="I16" s="886">
        <v>5.9844404548174746E-2</v>
      </c>
      <c r="J16" s="887">
        <v>-5.5245109518321414E-2</v>
      </c>
    </row>
    <row r="17" spans="1:10" ht="15">
      <c r="A17" s="888" t="s">
        <v>104</v>
      </c>
      <c r="B17" s="889">
        <v>7.4423855224284798</v>
      </c>
      <c r="C17" s="890">
        <v>13963.199854462438</v>
      </c>
      <c r="D17" s="891">
        <v>14242.463851551687</v>
      </c>
      <c r="E17" s="892">
        <v>0.40911052418599314</v>
      </c>
      <c r="F17" s="893">
        <v>365.48005865102641</v>
      </c>
      <c r="G17" s="894">
        <v>3.5810895092704014</v>
      </c>
      <c r="H17" s="894">
        <v>-54.684385382059794</v>
      </c>
      <c r="I17" s="894">
        <v>40.813883901855178</v>
      </c>
      <c r="J17" s="895">
        <v>2.3228353085047928</v>
      </c>
    </row>
    <row r="18" spans="1:10" ht="15">
      <c r="A18" s="888" t="s">
        <v>105</v>
      </c>
      <c r="B18" s="889">
        <v>7.2764977468432512</v>
      </c>
      <c r="C18" s="890">
        <v>13651.965753927301</v>
      </c>
      <c r="D18" s="891">
        <v>13925.005069005847</v>
      </c>
      <c r="E18" s="892">
        <v>-0.40008272107020665</v>
      </c>
      <c r="F18" s="893">
        <v>381.94639175257731</v>
      </c>
      <c r="G18" s="894">
        <v>0.74069634196501299</v>
      </c>
      <c r="H18" s="894">
        <v>-58.129496402877699</v>
      </c>
      <c r="I18" s="894">
        <v>8.7073608617594243</v>
      </c>
      <c r="J18" s="895">
        <v>-0.180107168931114</v>
      </c>
    </row>
    <row r="19" spans="1:10" ht="15">
      <c r="A19" s="888" t="s">
        <v>106</v>
      </c>
      <c r="B19" s="896" t="s">
        <v>100</v>
      </c>
      <c r="C19" s="890" t="s">
        <v>100</v>
      </c>
      <c r="D19" s="891" t="s">
        <v>100</v>
      </c>
      <c r="E19" s="892" t="s">
        <v>100</v>
      </c>
      <c r="F19" s="893" t="s">
        <v>100</v>
      </c>
      <c r="G19" s="894" t="s">
        <v>100</v>
      </c>
      <c r="H19" s="894" t="s">
        <v>100</v>
      </c>
      <c r="I19" s="894" t="s">
        <v>100</v>
      </c>
      <c r="J19" s="895" t="s">
        <v>100</v>
      </c>
    </row>
    <row r="20" spans="1:10" ht="15">
      <c r="A20" s="888" t="s">
        <v>98</v>
      </c>
      <c r="B20" s="889">
        <v>5.2913460522286826</v>
      </c>
      <c r="C20" s="890">
        <v>10865.186965561976</v>
      </c>
      <c r="D20" s="891">
        <v>11082.490704873215</v>
      </c>
      <c r="E20" s="892">
        <v>-1.6435881418634093</v>
      </c>
      <c r="F20" s="893">
        <v>275.52693032015071</v>
      </c>
      <c r="G20" s="894">
        <v>-1.874362896889727</v>
      </c>
      <c r="H20" s="894">
        <v>-61.619082038308633</v>
      </c>
      <c r="I20" s="894">
        <v>31.777378815080791</v>
      </c>
      <c r="J20" s="895">
        <v>-3.6062528984741924</v>
      </c>
    </row>
    <row r="21" spans="1:10" ht="15.75" thickBot="1">
      <c r="A21" s="897" t="s">
        <v>107</v>
      </c>
      <c r="B21" s="898">
        <v>6.914855456308354</v>
      </c>
      <c r="C21" s="899">
        <v>13349.141807545086</v>
      </c>
      <c r="D21" s="900">
        <v>13616.124643695988</v>
      </c>
      <c r="E21" s="901">
        <v>0.78789125732959564</v>
      </c>
      <c r="F21" s="902">
        <v>289.74991974317817</v>
      </c>
      <c r="G21" s="903">
        <v>3.9109283097524892</v>
      </c>
      <c r="H21" s="903">
        <v>-53.47274085138163</v>
      </c>
      <c r="I21" s="903">
        <v>18.641532016756432</v>
      </c>
      <c r="J21" s="904">
        <v>1.5187698684188362</v>
      </c>
    </row>
    <row r="22" spans="1:10" ht="16.5" thickBot="1">
      <c r="A22" s="870" t="s">
        <v>342</v>
      </c>
      <c r="B22" s="871"/>
      <c r="C22" s="871"/>
      <c r="D22" s="871"/>
      <c r="E22" s="871"/>
      <c r="F22" s="871"/>
      <c r="G22" s="871"/>
      <c r="H22" s="871"/>
      <c r="I22" s="871"/>
      <c r="J22" s="872"/>
    </row>
    <row r="23" spans="1:10" ht="15.75" thickBot="1">
      <c r="A23" s="873" t="s">
        <v>22</v>
      </c>
      <c r="B23" s="905">
        <v>5.7569327069304368</v>
      </c>
      <c r="C23" s="906">
        <v>11113.769704498913</v>
      </c>
      <c r="D23" s="907">
        <v>11336.045098588891</v>
      </c>
      <c r="E23" s="877">
        <v>-2.3135012945937228</v>
      </c>
      <c r="F23" s="877">
        <v>295.94189944134081</v>
      </c>
      <c r="G23" s="877">
        <v>0.61167545784716393</v>
      </c>
      <c r="H23" s="877">
        <v>-34.67153284671533</v>
      </c>
      <c r="I23" s="877">
        <v>100</v>
      </c>
      <c r="J23" s="879" t="s">
        <v>23</v>
      </c>
    </row>
    <row r="24" spans="1:10" ht="15">
      <c r="A24" s="880" t="s">
        <v>103</v>
      </c>
      <c r="B24" s="908" t="s">
        <v>100</v>
      </c>
      <c r="C24" s="882" t="s">
        <v>100</v>
      </c>
      <c r="D24" s="883" t="s">
        <v>100</v>
      </c>
      <c r="E24" s="884" t="s">
        <v>100</v>
      </c>
      <c r="F24" s="885" t="s">
        <v>100</v>
      </c>
      <c r="G24" s="886" t="s">
        <v>100</v>
      </c>
      <c r="H24" s="909" t="s">
        <v>100</v>
      </c>
      <c r="I24" s="909">
        <v>0</v>
      </c>
      <c r="J24" s="923">
        <v>0</v>
      </c>
    </row>
    <row r="25" spans="1:10" ht="15">
      <c r="A25" s="888" t="s">
        <v>104</v>
      </c>
      <c r="B25" s="896">
        <v>6.8948332195050526</v>
      </c>
      <c r="C25" s="890">
        <v>12935.897222335932</v>
      </c>
      <c r="D25" s="891">
        <v>13194.615166782651</v>
      </c>
      <c r="E25" s="892">
        <v>-2.4123580114753485</v>
      </c>
      <c r="F25" s="893">
        <v>362.2789915966386</v>
      </c>
      <c r="G25" s="894">
        <v>2.9904978997494696</v>
      </c>
      <c r="H25" s="894">
        <v>-26.086956521739129</v>
      </c>
      <c r="I25" s="894">
        <v>16.620111731843576</v>
      </c>
      <c r="J25" s="895">
        <v>1.9303307099457658</v>
      </c>
    </row>
    <row r="26" spans="1:10" ht="15">
      <c r="A26" s="888" t="s">
        <v>105</v>
      </c>
      <c r="B26" s="889">
        <v>6.8855236070245578</v>
      </c>
      <c r="C26" s="890">
        <v>12918.430782410051</v>
      </c>
      <c r="D26" s="891">
        <v>13176.799398058252</v>
      </c>
      <c r="E26" s="892">
        <v>-1.1500390334764958</v>
      </c>
      <c r="F26" s="893">
        <v>386.22500000000008</v>
      </c>
      <c r="G26" s="894">
        <v>-1.7940091165617269</v>
      </c>
      <c r="H26" s="894">
        <v>-70.731707317073173</v>
      </c>
      <c r="I26" s="894">
        <v>3.3519553072625698</v>
      </c>
      <c r="J26" s="895">
        <v>-4.1297965175549489</v>
      </c>
    </row>
    <row r="27" spans="1:10" ht="15">
      <c r="A27" s="888" t="s">
        <v>106</v>
      </c>
      <c r="B27" s="896" t="s">
        <v>100</v>
      </c>
      <c r="C27" s="890" t="s">
        <v>100</v>
      </c>
      <c r="D27" s="891" t="s">
        <v>100</v>
      </c>
      <c r="E27" s="892" t="s">
        <v>100</v>
      </c>
      <c r="F27" s="893" t="s">
        <v>100</v>
      </c>
      <c r="G27" s="894" t="s">
        <v>100</v>
      </c>
      <c r="H27" s="894" t="s">
        <v>100</v>
      </c>
      <c r="I27" s="894" t="s">
        <v>100</v>
      </c>
      <c r="J27" s="895" t="s">
        <v>100</v>
      </c>
    </row>
    <row r="28" spans="1:10" ht="15">
      <c r="A28" s="888" t="s">
        <v>98</v>
      </c>
      <c r="B28" s="889">
        <v>4.9715350761085455</v>
      </c>
      <c r="C28" s="890">
        <v>10208.490916033974</v>
      </c>
      <c r="D28" s="891">
        <v>10412.660734354653</v>
      </c>
      <c r="E28" s="892">
        <v>-2.2863225077457536</v>
      </c>
      <c r="F28" s="893">
        <v>275.43037974683546</v>
      </c>
      <c r="G28" s="894">
        <v>1.926149058392453</v>
      </c>
      <c r="H28" s="894">
        <v>-36.546184738955823</v>
      </c>
      <c r="I28" s="894">
        <v>66.201117318435749</v>
      </c>
      <c r="J28" s="895">
        <v>-1.9558169881335914</v>
      </c>
    </row>
    <row r="29" spans="1:10" ht="15.75" thickBot="1">
      <c r="A29" s="897" t="s">
        <v>107</v>
      </c>
      <c r="B29" s="898">
        <v>6.1665930847003292</v>
      </c>
      <c r="C29" s="899">
        <v>11904.61985463384</v>
      </c>
      <c r="D29" s="900">
        <v>12142.712251726518</v>
      </c>
      <c r="E29" s="901">
        <v>-2.5840805399983386</v>
      </c>
      <c r="F29" s="902">
        <v>292.52323232323238</v>
      </c>
      <c r="G29" s="903">
        <v>-1.998240734701537</v>
      </c>
      <c r="H29" s="903">
        <v>-6.6037735849056602</v>
      </c>
      <c r="I29" s="903">
        <v>13.826815642458101</v>
      </c>
      <c r="J29" s="904">
        <v>4.1552827957427709</v>
      </c>
    </row>
    <row r="30" spans="1:10" ht="15">
      <c r="A30" s="1069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64" t="s">
        <v>59</v>
      </c>
      <c r="B33" s="1146" t="s">
        <v>60</v>
      </c>
      <c r="C33" s="1147"/>
      <c r="D33" s="1147"/>
      <c r="E33" s="1147"/>
      <c r="F33" s="1147"/>
      <c r="G33" s="1147"/>
      <c r="H33" s="1148"/>
    </row>
    <row r="34" spans="1:8" ht="15.75">
      <c r="A34" s="665" t="s">
        <v>63</v>
      </c>
      <c r="B34" s="1152" t="s">
        <v>64</v>
      </c>
      <c r="C34" s="1153"/>
      <c r="D34" s="1153"/>
      <c r="E34" s="1153"/>
      <c r="F34" s="1153"/>
      <c r="G34" s="1153"/>
      <c r="H34" s="1154"/>
    </row>
    <row r="35" spans="1:8" ht="15.75">
      <c r="A35" s="662" t="s">
        <v>65</v>
      </c>
      <c r="B35" s="1149" t="s">
        <v>66</v>
      </c>
      <c r="C35" s="1150"/>
      <c r="D35" s="1150"/>
      <c r="E35" s="1150"/>
      <c r="F35" s="1150"/>
      <c r="G35" s="1150"/>
      <c r="H35" s="1151"/>
    </row>
    <row r="36" spans="1:8" ht="16.5" thickBot="1">
      <c r="A36" s="663" t="s">
        <v>67</v>
      </c>
      <c r="B36" s="1155" t="s">
        <v>62</v>
      </c>
      <c r="C36" s="1156"/>
      <c r="D36" s="1156"/>
      <c r="E36" s="1156"/>
      <c r="F36" s="1156"/>
      <c r="G36" s="1156"/>
      <c r="H36" s="1157"/>
    </row>
    <row r="37" spans="1:8">
      <c r="A37" s="1145"/>
      <c r="B37" s="1145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448"/>
  <sheetViews>
    <sheetView showGridLines="0" topLeftCell="A274" zoomScale="90" zoomScaleNormal="90" workbookViewId="0">
      <selection sqref="A1:XFD1048576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12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8" t="s">
        <v>347</v>
      </c>
      <c r="B1" s="798"/>
      <c r="C1" s="799"/>
      <c r="D1" s="799"/>
      <c r="E1" s="932" t="s">
        <v>376</v>
      </c>
      <c r="F1" s="127"/>
      <c r="G1" s="800"/>
      <c r="H1" s="799"/>
      <c r="I1" s="799"/>
      <c r="J1" s="799"/>
      <c r="K1" s="799"/>
    </row>
    <row r="2" spans="1:12" ht="15" customHeight="1" thickBot="1">
      <c r="A2" s="801" t="s">
        <v>348</v>
      </c>
      <c r="B2" s="801"/>
      <c r="C2" s="799"/>
      <c r="D2" s="799"/>
      <c r="E2" s="799"/>
      <c r="F2" s="800"/>
      <c r="G2" s="799"/>
      <c r="H2" s="799"/>
      <c r="I2" s="799"/>
      <c r="J2" s="799"/>
      <c r="K2" s="799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026"/>
    </row>
    <row r="4" spans="1:12">
      <c r="A4" s="30"/>
      <c r="B4" s="31"/>
      <c r="C4" s="3" t="s">
        <v>9</v>
      </c>
      <c r="D4" s="3"/>
      <c r="E4" s="3"/>
      <c r="F4" s="3"/>
      <c r="G4" s="1027"/>
      <c r="H4" s="1161" t="s">
        <v>10</v>
      </c>
      <c r="I4" s="1162"/>
      <c r="J4" s="980" t="s">
        <v>11</v>
      </c>
      <c r="K4" s="32" t="s">
        <v>12</v>
      </c>
      <c r="L4" s="1028"/>
    </row>
    <row r="5" spans="1:12" ht="15.75">
      <c r="A5" s="33" t="s">
        <v>13</v>
      </c>
      <c r="B5" s="34" t="s">
        <v>14</v>
      </c>
      <c r="C5" s="709" t="s">
        <v>40</v>
      </c>
      <c r="D5" s="709"/>
      <c r="E5" s="710" t="s">
        <v>41</v>
      </c>
      <c r="F5" s="711"/>
      <c r="G5" s="1086"/>
      <c r="H5" s="1163" t="s">
        <v>15</v>
      </c>
      <c r="I5" s="1164"/>
      <c r="J5" s="981" t="s">
        <v>16</v>
      </c>
      <c r="K5" s="86" t="s">
        <v>17</v>
      </c>
      <c r="L5" s="1029"/>
    </row>
    <row r="6" spans="1:12" ht="26.25" thickBot="1">
      <c r="A6" s="35" t="s">
        <v>18</v>
      </c>
      <c r="B6" s="36" t="s">
        <v>19</v>
      </c>
      <c r="C6" s="719" t="s">
        <v>375</v>
      </c>
      <c r="D6" s="1063" t="s">
        <v>377</v>
      </c>
      <c r="E6" s="913" t="s">
        <v>375</v>
      </c>
      <c r="F6" s="914" t="s">
        <v>377</v>
      </c>
      <c r="G6" s="1085" t="s">
        <v>20</v>
      </c>
      <c r="H6" s="85" t="s">
        <v>375</v>
      </c>
      <c r="I6" s="1087" t="s">
        <v>20</v>
      </c>
      <c r="J6" s="1088" t="s">
        <v>20</v>
      </c>
      <c r="K6" s="720" t="s">
        <v>375</v>
      </c>
      <c r="L6" s="1089" t="s">
        <v>21</v>
      </c>
    </row>
    <row r="7" spans="1:12" ht="15" thickBot="1">
      <c r="A7" s="37" t="s">
        <v>22</v>
      </c>
      <c r="B7" s="38" t="s">
        <v>23</v>
      </c>
      <c r="C7" s="87">
        <v>12903.579296037382</v>
      </c>
      <c r="D7" s="87">
        <v>12890.872984425363</v>
      </c>
      <c r="E7" s="88">
        <v>13161.65088195813</v>
      </c>
      <c r="F7" s="718">
        <v>13148.69044411387</v>
      </c>
      <c r="G7" s="1090">
        <v>9.8568278714492599E-2</v>
      </c>
      <c r="H7" s="89">
        <v>322.47041545677911</v>
      </c>
      <c r="I7" s="89">
        <v>1.7822700186832585</v>
      </c>
      <c r="J7" s="90">
        <v>-50.233437083148068</v>
      </c>
      <c r="K7" s="89">
        <v>100</v>
      </c>
      <c r="L7" s="1091" t="s">
        <v>23</v>
      </c>
    </row>
    <row r="8" spans="1:12" ht="15" thickBot="1">
      <c r="A8" s="39"/>
      <c r="B8" s="40"/>
      <c r="C8" s="91"/>
      <c r="D8" s="91"/>
      <c r="E8" s="91"/>
      <c r="F8" s="91"/>
      <c r="G8" s="1092"/>
      <c r="H8" s="90"/>
      <c r="I8" s="90"/>
      <c r="J8" s="90"/>
      <c r="K8" s="90"/>
      <c r="L8" s="1093"/>
    </row>
    <row r="9" spans="1:12" ht="15">
      <c r="A9" s="41" t="s">
        <v>108</v>
      </c>
      <c r="B9" s="42" t="s">
        <v>23</v>
      </c>
      <c r="C9" s="92">
        <v>11494.144028520499</v>
      </c>
      <c r="D9" s="92">
        <v>12568.02489106754</v>
      </c>
      <c r="E9" s="93">
        <v>11724.02690909091</v>
      </c>
      <c r="F9" s="93">
        <v>12819.385388888892</v>
      </c>
      <c r="G9" s="1094">
        <v>-8.5445475470873671</v>
      </c>
      <c r="H9" s="94">
        <v>219.97500000000002</v>
      </c>
      <c r="I9" s="94">
        <v>-12.009999999999991</v>
      </c>
      <c r="J9" s="94">
        <v>-77.777777777777786</v>
      </c>
      <c r="K9" s="94">
        <v>4.4672771945499221E-2</v>
      </c>
      <c r="L9" s="1095">
        <v>-5.5371692260814703E-2</v>
      </c>
    </row>
    <row r="10" spans="1:12" ht="15">
      <c r="A10" s="50" t="s">
        <v>109</v>
      </c>
      <c r="B10" s="95" t="s">
        <v>23</v>
      </c>
      <c r="C10" s="96">
        <v>13929.402478808452</v>
      </c>
      <c r="D10" s="96">
        <v>13925.448568579901</v>
      </c>
      <c r="E10" s="97">
        <v>14207.99052838462</v>
      </c>
      <c r="F10" s="97">
        <v>14203.9575399515</v>
      </c>
      <c r="G10" s="1096">
        <v>2.8393413749490691E-2</v>
      </c>
      <c r="H10" s="98">
        <v>359.95758340342024</v>
      </c>
      <c r="I10" s="98">
        <v>2.1826515596051039</v>
      </c>
      <c r="J10" s="98">
        <v>-45.682960255824575</v>
      </c>
      <c r="K10" s="98">
        <v>39.836944382398926</v>
      </c>
      <c r="L10" s="1097">
        <v>3.3373890244620696</v>
      </c>
    </row>
    <row r="11" spans="1:12" ht="15">
      <c r="A11" s="43" t="s">
        <v>110</v>
      </c>
      <c r="B11" s="44" t="s">
        <v>23</v>
      </c>
      <c r="C11" s="99">
        <v>13719.570527632788</v>
      </c>
      <c r="D11" s="99">
        <v>13687.711605186354</v>
      </c>
      <c r="E11" s="100">
        <v>13993.961938185445</v>
      </c>
      <c r="F11" s="100">
        <v>13961.465837290081</v>
      </c>
      <c r="G11" s="1098">
        <v>0.23275565240842044</v>
      </c>
      <c r="H11" s="101">
        <v>392.84297235023035</v>
      </c>
      <c r="I11" s="101">
        <v>1.781161382119006</v>
      </c>
      <c r="J11" s="101">
        <v>-51.911357340720222</v>
      </c>
      <c r="K11" s="101">
        <v>9.69399151217333</v>
      </c>
      <c r="L11" s="1099">
        <v>-0.33824503740425982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98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99" t="s">
        <v>100</v>
      </c>
    </row>
    <row r="13" spans="1:12" ht="15">
      <c r="A13" s="43" t="s">
        <v>98</v>
      </c>
      <c r="B13" s="44" t="s">
        <v>23</v>
      </c>
      <c r="C13" s="99">
        <v>10673.573317806617</v>
      </c>
      <c r="D13" s="99">
        <v>10930.14300698537</v>
      </c>
      <c r="E13" s="100">
        <v>10887.044784162748</v>
      </c>
      <c r="F13" s="100">
        <v>11148.745867125079</v>
      </c>
      <c r="G13" s="1098">
        <v>-2.347358941367772</v>
      </c>
      <c r="H13" s="101">
        <v>273.01370383154989</v>
      </c>
      <c r="I13" s="101">
        <v>-1.6644031529954404</v>
      </c>
      <c r="J13" s="101">
        <v>-54.291574629220577</v>
      </c>
      <c r="K13" s="101">
        <v>32.35425508152781</v>
      </c>
      <c r="L13" s="1099">
        <v>-2.8725123706731708</v>
      </c>
    </row>
    <row r="14" spans="1:12" ht="15.75" thickBot="1">
      <c r="A14" s="45" t="s">
        <v>112</v>
      </c>
      <c r="B14" s="46" t="s">
        <v>23</v>
      </c>
      <c r="C14" s="102">
        <v>13263.926700865621</v>
      </c>
      <c r="D14" s="102">
        <v>13434.145635810548</v>
      </c>
      <c r="E14" s="103">
        <v>13529.205234882933</v>
      </c>
      <c r="F14" s="103">
        <v>13702.828548526759</v>
      </c>
      <c r="G14" s="1100">
        <v>-1.2670618553604596</v>
      </c>
      <c r="H14" s="104">
        <v>290.87954264524103</v>
      </c>
      <c r="I14" s="104">
        <v>2.5167318193728301</v>
      </c>
      <c r="J14" s="104">
        <v>-50.428921568627452</v>
      </c>
      <c r="K14" s="104">
        <v>18.070136251954434</v>
      </c>
      <c r="L14" s="1101">
        <v>-7.1259924123822316E-2</v>
      </c>
    </row>
    <row r="15" spans="1:12" ht="15" thickBot="1">
      <c r="A15" s="39"/>
      <c r="B15" s="47"/>
      <c r="C15" s="91"/>
      <c r="D15" s="91"/>
      <c r="E15" s="91"/>
      <c r="F15" s="91"/>
      <c r="G15" s="1092"/>
      <c r="H15" s="90"/>
      <c r="I15" s="90"/>
      <c r="J15" s="90"/>
      <c r="K15" s="90"/>
      <c r="L15" s="1093"/>
    </row>
    <row r="16" spans="1:12" ht="14.25">
      <c r="A16" s="48" t="s">
        <v>113</v>
      </c>
      <c r="B16" s="49" t="s">
        <v>25</v>
      </c>
      <c r="C16" s="105" t="s">
        <v>100</v>
      </c>
      <c r="D16" s="105" t="s">
        <v>257</v>
      </c>
      <c r="E16" s="106" t="s">
        <v>100</v>
      </c>
      <c r="F16" s="106" t="s">
        <v>257</v>
      </c>
      <c r="G16" s="1102" t="s">
        <v>100</v>
      </c>
      <c r="H16" s="1103" t="s">
        <v>100</v>
      </c>
      <c r="I16" s="1104" t="s">
        <v>100</v>
      </c>
      <c r="J16" s="1105" t="s">
        <v>100</v>
      </c>
      <c r="K16" s="1105" t="s">
        <v>100</v>
      </c>
      <c r="L16" s="1106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257</v>
      </c>
      <c r="E17" s="100" t="s">
        <v>100</v>
      </c>
      <c r="F17" s="100" t="s">
        <v>257</v>
      </c>
      <c r="G17" s="1098" t="s">
        <v>100</v>
      </c>
      <c r="H17" s="1107" t="s">
        <v>100</v>
      </c>
      <c r="I17" s="101" t="s">
        <v>100</v>
      </c>
      <c r="J17" s="109" t="s">
        <v>100</v>
      </c>
      <c r="K17" s="109" t="s">
        <v>100</v>
      </c>
      <c r="L17" s="1108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100</v>
      </c>
      <c r="E18" s="100" t="s">
        <v>100</v>
      </c>
      <c r="F18" s="100" t="s">
        <v>100</v>
      </c>
      <c r="G18" s="1098" t="s">
        <v>100</v>
      </c>
      <c r="H18" s="1107" t="s">
        <v>100</v>
      </c>
      <c r="I18" s="101" t="s">
        <v>100</v>
      </c>
      <c r="J18" s="109" t="s">
        <v>100</v>
      </c>
      <c r="K18" s="109" t="s">
        <v>100</v>
      </c>
      <c r="L18" s="1108" t="s">
        <v>100</v>
      </c>
    </row>
    <row r="19" spans="1:12" ht="14.25">
      <c r="A19" s="48" t="s">
        <v>113</v>
      </c>
      <c r="B19" s="52" t="s">
        <v>28</v>
      </c>
      <c r="C19" s="110">
        <v>13362.745098039215</v>
      </c>
      <c r="D19" s="110" t="s">
        <v>257</v>
      </c>
      <c r="E19" s="111">
        <v>13630</v>
      </c>
      <c r="F19" s="1109" t="s">
        <v>100</v>
      </c>
      <c r="G19" s="1110" t="s">
        <v>100</v>
      </c>
      <c r="H19" s="1111">
        <v>240</v>
      </c>
      <c r="I19" s="112" t="s">
        <v>100</v>
      </c>
      <c r="J19" s="113" t="s">
        <v>100</v>
      </c>
      <c r="K19" s="1065" t="s">
        <v>100</v>
      </c>
      <c r="L19" s="1112" t="s">
        <v>100</v>
      </c>
    </row>
    <row r="20" spans="1:12" ht="15">
      <c r="A20" s="50" t="s">
        <v>113</v>
      </c>
      <c r="B20" s="51" t="s">
        <v>29</v>
      </c>
      <c r="C20" s="1113" t="s">
        <v>100</v>
      </c>
      <c r="D20" s="99" t="s">
        <v>257</v>
      </c>
      <c r="E20" s="1114" t="s">
        <v>100</v>
      </c>
      <c r="F20" s="100" t="s">
        <v>257</v>
      </c>
      <c r="G20" s="1098" t="s">
        <v>100</v>
      </c>
      <c r="H20" s="1107" t="s">
        <v>100</v>
      </c>
      <c r="I20" s="101" t="s">
        <v>100</v>
      </c>
      <c r="J20" s="109" t="s">
        <v>100</v>
      </c>
      <c r="K20" s="109" t="s">
        <v>100</v>
      </c>
      <c r="L20" s="1108" t="s">
        <v>100</v>
      </c>
    </row>
    <row r="21" spans="1:12" ht="15">
      <c r="A21" s="50" t="s">
        <v>113</v>
      </c>
      <c r="B21" s="51" t="s">
        <v>30</v>
      </c>
      <c r="C21" s="99">
        <v>13362.745098039215</v>
      </c>
      <c r="D21" s="99" t="s">
        <v>100</v>
      </c>
      <c r="E21" s="100">
        <v>13630</v>
      </c>
      <c r="F21" s="100" t="s">
        <v>100</v>
      </c>
      <c r="G21" s="1098" t="s">
        <v>100</v>
      </c>
      <c r="H21" s="1107">
        <v>240</v>
      </c>
      <c r="I21" s="101" t="s">
        <v>100</v>
      </c>
      <c r="J21" s="109" t="s">
        <v>100</v>
      </c>
      <c r="K21" s="109" t="s">
        <v>100</v>
      </c>
      <c r="L21" s="1108" t="s">
        <v>100</v>
      </c>
    </row>
    <row r="22" spans="1:12" ht="14.25">
      <c r="A22" s="48" t="s">
        <v>113</v>
      </c>
      <c r="B22" s="52" t="s">
        <v>31</v>
      </c>
      <c r="C22" s="110" t="s">
        <v>257</v>
      </c>
      <c r="D22" s="110">
        <v>12259.450414781297</v>
      </c>
      <c r="E22" s="111" t="s">
        <v>257</v>
      </c>
      <c r="F22" s="111">
        <v>12504.639423076924</v>
      </c>
      <c r="G22" s="1098" t="s">
        <v>100</v>
      </c>
      <c r="H22" s="1111" t="s">
        <v>257</v>
      </c>
      <c r="I22" s="112" t="s">
        <v>100</v>
      </c>
      <c r="J22" s="113" t="s">
        <v>100</v>
      </c>
      <c r="K22" s="113" t="s">
        <v>257</v>
      </c>
      <c r="L22" s="1115" t="s">
        <v>100</v>
      </c>
    </row>
    <row r="23" spans="1:12" ht="15">
      <c r="A23" s="50" t="s">
        <v>113</v>
      </c>
      <c r="B23" s="51" t="s">
        <v>32</v>
      </c>
      <c r="C23" s="99" t="s">
        <v>257</v>
      </c>
      <c r="D23" s="99">
        <v>12163.060784313726</v>
      </c>
      <c r="E23" s="100" t="s">
        <v>257</v>
      </c>
      <c r="F23" s="100">
        <v>12406.322</v>
      </c>
      <c r="G23" s="1098" t="s">
        <v>100</v>
      </c>
      <c r="H23" s="1107" t="s">
        <v>257</v>
      </c>
      <c r="I23" s="101" t="s">
        <v>100</v>
      </c>
      <c r="J23" s="109" t="s">
        <v>100</v>
      </c>
      <c r="K23" s="109" t="s">
        <v>257</v>
      </c>
      <c r="L23" s="1108" t="s">
        <v>100</v>
      </c>
    </row>
    <row r="24" spans="1:12" ht="15.75" thickBot="1">
      <c r="A24" s="53" t="s">
        <v>113</v>
      </c>
      <c r="B24" s="54" t="s">
        <v>33</v>
      </c>
      <c r="C24" s="1116" t="s">
        <v>100</v>
      </c>
      <c r="D24" s="114">
        <v>12521.079411764706</v>
      </c>
      <c r="E24" s="1117" t="s">
        <v>100</v>
      </c>
      <c r="F24" s="115">
        <v>12771.501</v>
      </c>
      <c r="G24" s="1118" t="s">
        <v>100</v>
      </c>
      <c r="H24" s="1119" t="s">
        <v>100</v>
      </c>
      <c r="I24" s="104" t="s">
        <v>100</v>
      </c>
      <c r="J24" s="104" t="s">
        <v>100</v>
      </c>
      <c r="K24" s="104" t="s">
        <v>100</v>
      </c>
      <c r="L24" s="1101" t="s">
        <v>100</v>
      </c>
    </row>
    <row r="25" spans="1:12" ht="15" thickBot="1">
      <c r="A25" s="39"/>
      <c r="B25" s="47"/>
      <c r="C25" s="91"/>
      <c r="D25" s="91"/>
      <c r="E25" s="91"/>
      <c r="F25" s="91"/>
      <c r="G25" s="1092"/>
      <c r="H25" s="90"/>
      <c r="I25" s="90"/>
      <c r="J25" s="90"/>
      <c r="K25" s="90"/>
      <c r="L25" s="1093"/>
    </row>
    <row r="26" spans="1:12" ht="14.25">
      <c r="A26" s="48" t="s">
        <v>114</v>
      </c>
      <c r="B26" s="49" t="s">
        <v>25</v>
      </c>
      <c r="C26" s="105">
        <v>14404.913674434194</v>
      </c>
      <c r="D26" s="105">
        <v>14556.042037713725</v>
      </c>
      <c r="E26" s="106">
        <v>14693.011947922878</v>
      </c>
      <c r="F26" s="106">
        <v>14847.162878468</v>
      </c>
      <c r="G26" s="1102">
        <v>-1.038251764373638</v>
      </c>
      <c r="H26" s="107">
        <v>421.591061452514</v>
      </c>
      <c r="I26" s="107">
        <v>2.402251363136322</v>
      </c>
      <c r="J26" s="108">
        <v>-42.164781906300483</v>
      </c>
      <c r="K26" s="108">
        <v>3.9982130891221801</v>
      </c>
      <c r="L26" s="1120">
        <v>0.55779512558282907</v>
      </c>
    </row>
    <row r="27" spans="1:12" ht="15">
      <c r="A27" s="50" t="s">
        <v>114</v>
      </c>
      <c r="B27" s="51" t="s">
        <v>26</v>
      </c>
      <c r="C27" s="99">
        <v>14382.558823529411</v>
      </c>
      <c r="D27" s="99">
        <v>14599.760784313725</v>
      </c>
      <c r="E27" s="100">
        <v>14670.21</v>
      </c>
      <c r="F27" s="100">
        <v>14891.755999999999</v>
      </c>
      <c r="G27" s="1098">
        <v>-1.4877090384773983</v>
      </c>
      <c r="H27" s="101">
        <v>411.3</v>
      </c>
      <c r="I27" s="101">
        <v>1.933085501858739</v>
      </c>
      <c r="J27" s="109">
        <v>-47.5</v>
      </c>
      <c r="K27" s="109">
        <v>2.1107884744248384</v>
      </c>
      <c r="L27" s="1108">
        <v>0.10989919029856043</v>
      </c>
    </row>
    <row r="28" spans="1:12" ht="15">
      <c r="A28" s="50" t="s">
        <v>114</v>
      </c>
      <c r="B28" s="51" t="s">
        <v>27</v>
      </c>
      <c r="C28" s="99">
        <v>14428.651960784315</v>
      </c>
      <c r="D28" s="99">
        <v>14498.092156862745</v>
      </c>
      <c r="E28" s="100">
        <v>14717.225</v>
      </c>
      <c r="F28" s="100">
        <v>14788.054</v>
      </c>
      <c r="G28" s="1098">
        <v>-0.47896092345889274</v>
      </c>
      <c r="H28" s="101">
        <v>433.1</v>
      </c>
      <c r="I28" s="101">
        <v>2.3635074450484517</v>
      </c>
      <c r="J28" s="109">
        <v>-34.749034749034749</v>
      </c>
      <c r="K28" s="109">
        <v>1.8874246146973421</v>
      </c>
      <c r="L28" s="1108">
        <v>0.44789593528426974</v>
      </c>
    </row>
    <row r="29" spans="1:12" ht="14.25">
      <c r="A29" s="48" t="s">
        <v>114</v>
      </c>
      <c r="B29" s="52" t="s">
        <v>28</v>
      </c>
      <c r="C29" s="110">
        <v>14110.827501524878</v>
      </c>
      <c r="D29" s="110">
        <v>14103.041498085488</v>
      </c>
      <c r="E29" s="111">
        <v>14393.044051555376</v>
      </c>
      <c r="F29" s="111">
        <v>14385.102328047198</v>
      </c>
      <c r="G29" s="1121">
        <v>5.520797368743055E-2</v>
      </c>
      <c r="H29" s="112">
        <v>379.565</v>
      </c>
      <c r="I29" s="112">
        <v>3.0479979540747428</v>
      </c>
      <c r="J29" s="113">
        <v>-41.990182954038374</v>
      </c>
      <c r="K29" s="113">
        <v>14.518650882287245</v>
      </c>
      <c r="L29" s="1115">
        <v>2.0631150886011618</v>
      </c>
    </row>
    <row r="30" spans="1:12" ht="15">
      <c r="A30" s="50" t="s">
        <v>114</v>
      </c>
      <c r="B30" s="51" t="s">
        <v>29</v>
      </c>
      <c r="C30" s="99">
        <v>14167.676470588236</v>
      </c>
      <c r="D30" s="99">
        <v>14207.282352941176</v>
      </c>
      <c r="E30" s="100">
        <v>14451.03</v>
      </c>
      <c r="F30" s="100">
        <v>14491.428</v>
      </c>
      <c r="G30" s="1098">
        <v>-0.27877169868973045</v>
      </c>
      <c r="H30" s="101">
        <v>365.1</v>
      </c>
      <c r="I30" s="101">
        <v>1.8694196428571557</v>
      </c>
      <c r="J30" s="109">
        <v>-46.477584629460203</v>
      </c>
      <c r="K30" s="109">
        <v>6.5333928970292607</v>
      </c>
      <c r="L30" s="1108">
        <v>0.4584707093903102</v>
      </c>
    </row>
    <row r="31" spans="1:12" ht="15">
      <c r="A31" s="50" t="s">
        <v>114</v>
      </c>
      <c r="B31" s="51" t="s">
        <v>30</v>
      </c>
      <c r="C31" s="99">
        <v>14067.440196078433</v>
      </c>
      <c r="D31" s="99">
        <v>14008.888235294118</v>
      </c>
      <c r="E31" s="100">
        <v>14348.789000000001</v>
      </c>
      <c r="F31" s="100">
        <v>14289.066000000001</v>
      </c>
      <c r="G31" s="1098">
        <v>0.4179629375355951</v>
      </c>
      <c r="H31" s="101">
        <v>391.4</v>
      </c>
      <c r="I31" s="101">
        <v>3.5997882477501233</v>
      </c>
      <c r="J31" s="109">
        <v>-37.717770034843205</v>
      </c>
      <c r="K31" s="109">
        <v>7.9852579852579844</v>
      </c>
      <c r="L31" s="1108">
        <v>1.6046443792108525</v>
      </c>
    </row>
    <row r="32" spans="1:12" ht="14.25">
      <c r="A32" s="48" t="s">
        <v>114</v>
      </c>
      <c r="B32" s="52" t="s">
        <v>31</v>
      </c>
      <c r="C32" s="110">
        <v>13677.220483756599</v>
      </c>
      <c r="D32" s="110">
        <v>13676.265839887859</v>
      </c>
      <c r="E32" s="111">
        <v>13950.764893431731</v>
      </c>
      <c r="F32" s="111">
        <v>13949.791156685616</v>
      </c>
      <c r="G32" s="1121">
        <v>6.9802962293678055E-3</v>
      </c>
      <c r="H32" s="112">
        <v>335.04693556836037</v>
      </c>
      <c r="I32" s="112">
        <v>0.72651661661331268</v>
      </c>
      <c r="J32" s="113">
        <v>-48.502832479093605</v>
      </c>
      <c r="K32" s="113">
        <v>21.320080410989505</v>
      </c>
      <c r="L32" s="1115">
        <v>0.71647881027807614</v>
      </c>
    </row>
    <row r="33" spans="1:12" ht="15">
      <c r="A33" s="50" t="s">
        <v>114</v>
      </c>
      <c r="B33" s="51" t="s">
        <v>32</v>
      </c>
      <c r="C33" s="99">
        <v>13680.169607843136</v>
      </c>
      <c r="D33" s="99">
        <v>13731.88137254902</v>
      </c>
      <c r="E33" s="100">
        <v>13953.772999999999</v>
      </c>
      <c r="F33" s="100">
        <v>14006.519</v>
      </c>
      <c r="G33" s="1098">
        <v>-0.37658179023639637</v>
      </c>
      <c r="H33" s="101">
        <v>326.2</v>
      </c>
      <c r="I33" s="101">
        <v>1.0219882316506694</v>
      </c>
      <c r="J33" s="109">
        <v>-42.020774315391876</v>
      </c>
      <c r="K33" s="109">
        <v>13.71454098726826</v>
      </c>
      <c r="L33" s="1108">
        <v>1.9426423656586547</v>
      </c>
    </row>
    <row r="34" spans="1:12" ht="15.75" thickBot="1">
      <c r="A34" s="53" t="s">
        <v>114</v>
      </c>
      <c r="B34" s="54" t="s">
        <v>33</v>
      </c>
      <c r="C34" s="114">
        <v>13672.279411764706</v>
      </c>
      <c r="D34" s="114">
        <v>13607.004901960785</v>
      </c>
      <c r="E34" s="115">
        <v>13945.725</v>
      </c>
      <c r="F34" s="115">
        <v>13879.145</v>
      </c>
      <c r="G34" s="1118">
        <v>0.47971254713456718</v>
      </c>
      <c r="H34" s="109">
        <v>351</v>
      </c>
      <c r="I34" s="109">
        <v>1.5624999999999933</v>
      </c>
      <c r="J34" s="109">
        <v>-57.142857142857139</v>
      </c>
      <c r="K34" s="109">
        <v>7.6055394237212415</v>
      </c>
      <c r="L34" s="1108">
        <v>-1.2261635553805821</v>
      </c>
    </row>
    <row r="35" spans="1:12" ht="15.75" thickBot="1">
      <c r="A35" s="55"/>
      <c r="B35" s="56"/>
      <c r="C35" s="116"/>
      <c r="D35" s="116"/>
      <c r="E35" s="116"/>
      <c r="F35" s="116"/>
      <c r="G35" s="1122"/>
      <c r="H35" s="117"/>
      <c r="I35" s="117"/>
      <c r="J35" s="117"/>
      <c r="K35" s="117"/>
      <c r="L35" s="1123"/>
    </row>
    <row r="36" spans="1:12" ht="15">
      <c r="A36" s="50" t="s">
        <v>115</v>
      </c>
      <c r="B36" s="57" t="s">
        <v>30</v>
      </c>
      <c r="C36" s="118">
        <v>13960.360784313725</v>
      </c>
      <c r="D36" s="118">
        <v>13896.743137254902</v>
      </c>
      <c r="E36" s="119">
        <v>14239.567999999999</v>
      </c>
      <c r="F36" s="119">
        <v>14174.678</v>
      </c>
      <c r="G36" s="1124">
        <v>0.45778817691660734</v>
      </c>
      <c r="H36" s="120">
        <v>417.2</v>
      </c>
      <c r="I36" s="120">
        <v>2.4809629083763118</v>
      </c>
      <c r="J36" s="120">
        <v>-45.550527903469082</v>
      </c>
      <c r="K36" s="120">
        <v>4.0317176680813045</v>
      </c>
      <c r="L36" s="1125">
        <v>0.34674656981540819</v>
      </c>
    </row>
    <row r="37" spans="1:12" ht="15.75" thickBot="1">
      <c r="A37" s="53" t="s">
        <v>115</v>
      </c>
      <c r="B37" s="54" t="s">
        <v>33</v>
      </c>
      <c r="C37" s="114">
        <v>13529.088235294117</v>
      </c>
      <c r="D37" s="114">
        <v>13555.492156862745</v>
      </c>
      <c r="E37" s="115">
        <v>13799.67</v>
      </c>
      <c r="F37" s="115">
        <v>13826.602000000001</v>
      </c>
      <c r="G37" s="1118">
        <v>-0.19478393896056817</v>
      </c>
      <c r="H37" s="109">
        <v>375.5</v>
      </c>
      <c r="I37" s="109">
        <v>0.48166978860048476</v>
      </c>
      <c r="J37" s="109">
        <v>-55.604203152364271</v>
      </c>
      <c r="K37" s="109">
        <v>5.6622738440920255</v>
      </c>
      <c r="L37" s="1108">
        <v>-0.68499160721966845</v>
      </c>
    </row>
    <row r="38" spans="1:12" ht="15.75" thickBot="1">
      <c r="A38" s="55"/>
      <c r="B38" s="56"/>
      <c r="C38" s="116"/>
      <c r="D38" s="116"/>
      <c r="E38" s="116"/>
      <c r="F38" s="116"/>
      <c r="G38" s="1122"/>
      <c r="H38" s="117"/>
      <c r="I38" s="117"/>
      <c r="J38" s="117"/>
      <c r="K38" s="117"/>
      <c r="L38" s="1123"/>
    </row>
    <row r="39" spans="1:12" ht="14.25">
      <c r="A39" s="48" t="s">
        <v>116</v>
      </c>
      <c r="B39" s="49" t="s">
        <v>25</v>
      </c>
      <c r="C39" s="105" t="s">
        <v>100</v>
      </c>
      <c r="D39" s="105" t="s">
        <v>100</v>
      </c>
      <c r="E39" s="106" t="s">
        <v>100</v>
      </c>
      <c r="F39" s="106" t="s">
        <v>100</v>
      </c>
      <c r="G39" s="1102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120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98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108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98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108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98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108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121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115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98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108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98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108" t="s">
        <v>100</v>
      </c>
    </row>
    <row r="46" spans="1:12" ht="14.25">
      <c r="A46" s="58" t="s">
        <v>116</v>
      </c>
      <c r="B46" s="52" t="s">
        <v>31</v>
      </c>
      <c r="C46" s="110" t="s">
        <v>100</v>
      </c>
      <c r="D46" s="110" t="s">
        <v>100</v>
      </c>
      <c r="E46" s="111" t="s">
        <v>100</v>
      </c>
      <c r="F46" s="111" t="s">
        <v>100</v>
      </c>
      <c r="G46" s="1121" t="s">
        <v>100</v>
      </c>
      <c r="H46" s="112" t="s">
        <v>100</v>
      </c>
      <c r="I46" s="112" t="s">
        <v>100</v>
      </c>
      <c r="J46" s="113" t="s">
        <v>100</v>
      </c>
      <c r="K46" s="113" t="s">
        <v>100</v>
      </c>
      <c r="L46" s="1115" t="s">
        <v>100</v>
      </c>
    </row>
    <row r="47" spans="1:12" ht="15">
      <c r="A47" s="43" t="s">
        <v>116</v>
      </c>
      <c r="B47" s="51" t="s">
        <v>32</v>
      </c>
      <c r="C47" s="99" t="s">
        <v>100</v>
      </c>
      <c r="D47" s="99" t="s">
        <v>100</v>
      </c>
      <c r="E47" s="100" t="s">
        <v>100</v>
      </c>
      <c r="F47" s="100" t="s">
        <v>100</v>
      </c>
      <c r="G47" s="1098" t="s">
        <v>100</v>
      </c>
      <c r="H47" s="101" t="s">
        <v>100</v>
      </c>
      <c r="I47" s="101" t="s">
        <v>100</v>
      </c>
      <c r="J47" s="109" t="s">
        <v>100</v>
      </c>
      <c r="K47" s="109" t="s">
        <v>100</v>
      </c>
      <c r="L47" s="1108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" t="s">
        <v>100</v>
      </c>
      <c r="E48" s="115" t="s">
        <v>100</v>
      </c>
      <c r="F48" s="115" t="s">
        <v>100</v>
      </c>
      <c r="G48" s="1118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108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122"/>
      <c r="H49" s="117"/>
      <c r="I49" s="117"/>
      <c r="J49" s="117"/>
      <c r="K49" s="117"/>
      <c r="L49" s="1123"/>
    </row>
    <row r="50" spans="1:12" ht="14.25">
      <c r="A50" s="48" t="s">
        <v>24</v>
      </c>
      <c r="B50" s="49" t="s">
        <v>28</v>
      </c>
      <c r="C50" s="105">
        <v>12055.30907120743</v>
      </c>
      <c r="D50" s="105">
        <v>12127.990391244959</v>
      </c>
      <c r="E50" s="106">
        <v>12296.415252631579</v>
      </c>
      <c r="F50" s="106">
        <v>12370.550199069858</v>
      </c>
      <c r="G50" s="1102">
        <v>-0.59928576534819411</v>
      </c>
      <c r="H50" s="107">
        <v>360.32413793103444</v>
      </c>
      <c r="I50" s="107">
        <v>6.9392055334120784</v>
      </c>
      <c r="J50" s="108">
        <v>-71.890145395799678</v>
      </c>
      <c r="K50" s="108">
        <v>1.943265579629216</v>
      </c>
      <c r="L50" s="1120">
        <v>-1.4971523839101351</v>
      </c>
    </row>
    <row r="51" spans="1:12" ht="15">
      <c r="A51" s="50" t="s">
        <v>24</v>
      </c>
      <c r="B51" s="51" t="s">
        <v>29</v>
      </c>
      <c r="C51" s="99">
        <v>11686.488235294119</v>
      </c>
      <c r="D51" s="99">
        <v>11886.331372549021</v>
      </c>
      <c r="E51" s="100">
        <v>11920.218000000001</v>
      </c>
      <c r="F51" s="100">
        <v>12124.058000000001</v>
      </c>
      <c r="G51" s="1098">
        <v>-1.6812852594403633</v>
      </c>
      <c r="H51" s="101">
        <v>330</v>
      </c>
      <c r="I51" s="101">
        <v>5.4650047938638622</v>
      </c>
      <c r="J51" s="109">
        <v>-69.811320754716974</v>
      </c>
      <c r="K51" s="109">
        <v>0.35738217556399376</v>
      </c>
      <c r="L51" s="1108">
        <v>-0.23176855809541042</v>
      </c>
    </row>
    <row r="52" spans="1:12" ht="15">
      <c r="A52" s="50" t="s">
        <v>24</v>
      </c>
      <c r="B52" s="51" t="s">
        <v>30</v>
      </c>
      <c r="C52" s="99">
        <v>12121.620588235293</v>
      </c>
      <c r="D52" s="99">
        <v>12191.874509803922</v>
      </c>
      <c r="E52" s="100">
        <v>12364.053</v>
      </c>
      <c r="F52" s="100">
        <v>12435.712</v>
      </c>
      <c r="G52" s="1098">
        <v>-0.57623560275438712</v>
      </c>
      <c r="H52" s="101">
        <v>353</v>
      </c>
      <c r="I52" s="101">
        <v>4.8411048411048441</v>
      </c>
      <c r="J52" s="109">
        <v>-75.428571428571431</v>
      </c>
      <c r="K52" s="109">
        <v>0.96046459682823315</v>
      </c>
      <c r="L52" s="1108">
        <v>-0.98484442940564854</v>
      </c>
    </row>
    <row r="53" spans="1:12" ht="15">
      <c r="A53" s="50" t="s">
        <v>24</v>
      </c>
      <c r="B53" s="51" t="s">
        <v>35</v>
      </c>
      <c r="C53" s="99">
        <v>12141.697058823531</v>
      </c>
      <c r="D53" s="99">
        <v>12136.463725490195</v>
      </c>
      <c r="E53" s="100">
        <v>12384.531000000001</v>
      </c>
      <c r="F53" s="100">
        <v>12379.192999999999</v>
      </c>
      <c r="G53" s="1098">
        <v>4.3120743008058418E-2</v>
      </c>
      <c r="H53" s="101">
        <v>388.9</v>
      </c>
      <c r="I53" s="101">
        <v>10.138770886434424</v>
      </c>
      <c r="J53" s="109">
        <v>-65.644171779141104</v>
      </c>
      <c r="K53" s="109">
        <v>0.62541880723698906</v>
      </c>
      <c r="L53" s="1108">
        <v>-0.28053939640907577</v>
      </c>
    </row>
    <row r="54" spans="1:12" ht="14.25">
      <c r="A54" s="48" t="s">
        <v>24</v>
      </c>
      <c r="B54" s="52" t="s">
        <v>31</v>
      </c>
      <c r="C54" s="110">
        <v>11205.032505050958</v>
      </c>
      <c r="D54" s="110">
        <v>11233.336256007871</v>
      </c>
      <c r="E54" s="111">
        <v>11429.133155151978</v>
      </c>
      <c r="F54" s="111">
        <v>11458.002981128029</v>
      </c>
      <c r="G54" s="1121">
        <v>-0.25196210913543576</v>
      </c>
      <c r="H54" s="112">
        <v>296.79296482412065</v>
      </c>
      <c r="I54" s="112">
        <v>0.92858272445088086</v>
      </c>
      <c r="J54" s="113">
        <v>-56.3476830271456</v>
      </c>
      <c r="K54" s="113">
        <v>17.779763234308689</v>
      </c>
      <c r="L54" s="1115">
        <v>-2.4903568190483583</v>
      </c>
    </row>
    <row r="55" spans="1:12" ht="15">
      <c r="A55" s="50" t="s">
        <v>24</v>
      </c>
      <c r="B55" s="51" t="s">
        <v>32</v>
      </c>
      <c r="C55" s="99">
        <v>11037.513725490195</v>
      </c>
      <c r="D55" s="99">
        <v>10971.106862745099</v>
      </c>
      <c r="E55" s="100">
        <v>11258.263999999999</v>
      </c>
      <c r="F55" s="100">
        <v>11190.529</v>
      </c>
      <c r="G55" s="1098">
        <v>0.60528863291448298</v>
      </c>
      <c r="H55" s="101">
        <v>275.7</v>
      </c>
      <c r="I55" s="101">
        <v>1.9977802441731325</v>
      </c>
      <c r="J55" s="109">
        <v>-47.626004382761138</v>
      </c>
      <c r="K55" s="109">
        <v>8.0075943712307343</v>
      </c>
      <c r="L55" s="1108">
        <v>0.39865706576163706</v>
      </c>
    </row>
    <row r="56" spans="1:12" ht="15">
      <c r="A56" s="50" t="s">
        <v>24</v>
      </c>
      <c r="B56" s="51" t="s">
        <v>33</v>
      </c>
      <c r="C56" s="99">
        <v>11330.903921568628</v>
      </c>
      <c r="D56" s="99">
        <v>11375.641176470588</v>
      </c>
      <c r="E56" s="100">
        <v>11557.522000000001</v>
      </c>
      <c r="F56" s="100">
        <v>11603.154</v>
      </c>
      <c r="G56" s="1098">
        <v>-0.39327238094055805</v>
      </c>
      <c r="H56" s="101">
        <v>307.8</v>
      </c>
      <c r="I56" s="101">
        <v>2.8056112224449015</v>
      </c>
      <c r="J56" s="109">
        <v>-60.225352112676056</v>
      </c>
      <c r="K56" s="109">
        <v>7.8847442483806125</v>
      </c>
      <c r="L56" s="1108">
        <v>-1.9807515275197867</v>
      </c>
    </row>
    <row r="57" spans="1:12" ht="15">
      <c r="A57" s="50" t="s">
        <v>24</v>
      </c>
      <c r="B57" s="51" t="s">
        <v>36</v>
      </c>
      <c r="C57" s="99">
        <v>11305.201960784314</v>
      </c>
      <c r="D57" s="99">
        <v>11358.475490196079</v>
      </c>
      <c r="E57" s="100">
        <v>11531.306</v>
      </c>
      <c r="F57" s="100">
        <v>11585.645</v>
      </c>
      <c r="G57" s="1098">
        <v>-0.46902006750595188</v>
      </c>
      <c r="H57" s="101">
        <v>340.3</v>
      </c>
      <c r="I57" s="101">
        <v>0.11768167107973938</v>
      </c>
      <c r="J57" s="109">
        <v>-66.401590457256461</v>
      </c>
      <c r="K57" s="109">
        <v>1.8874246146973421</v>
      </c>
      <c r="L57" s="1108">
        <v>-0.90826235729020821</v>
      </c>
    </row>
    <row r="58" spans="1:12" ht="14.25">
      <c r="A58" s="48" t="s">
        <v>24</v>
      </c>
      <c r="B58" s="52" t="s">
        <v>37</v>
      </c>
      <c r="C58" s="110">
        <v>9353.230014342902</v>
      </c>
      <c r="D58" s="110">
        <v>9728.8084829607087</v>
      </c>
      <c r="E58" s="111">
        <v>9540.29461462976</v>
      </c>
      <c r="F58" s="111">
        <v>9923.3846526199231</v>
      </c>
      <c r="G58" s="1121">
        <v>-3.8604775628547432</v>
      </c>
      <c r="H58" s="112">
        <v>226.10954907161803</v>
      </c>
      <c r="I58" s="112">
        <v>-2.1177736380567427</v>
      </c>
      <c r="J58" s="113">
        <v>-45.415057915057915</v>
      </c>
      <c r="K58" s="113">
        <v>12.631226267589904</v>
      </c>
      <c r="L58" s="1115">
        <v>1.1149968322853248</v>
      </c>
    </row>
    <row r="59" spans="1:12" ht="15">
      <c r="A59" s="50" t="s">
        <v>24</v>
      </c>
      <c r="B59" s="51" t="s">
        <v>102</v>
      </c>
      <c r="C59" s="121">
        <v>9087.5549019607843</v>
      </c>
      <c r="D59" s="121">
        <v>9445.9480392156856</v>
      </c>
      <c r="E59" s="122">
        <v>9269.3060000000005</v>
      </c>
      <c r="F59" s="122">
        <v>9634.8670000000002</v>
      </c>
      <c r="G59" s="1126">
        <v>-3.7941468211237339</v>
      </c>
      <c r="H59" s="123">
        <v>215.4</v>
      </c>
      <c r="I59" s="123">
        <v>0.18604651162790961</v>
      </c>
      <c r="J59" s="124">
        <v>-40.650406504065039</v>
      </c>
      <c r="K59" s="124">
        <v>7.3375027920482463</v>
      </c>
      <c r="L59" s="1127">
        <v>1.1847682433599402</v>
      </c>
    </row>
    <row r="60" spans="1:12" ht="15">
      <c r="A60" s="50" t="s">
        <v>24</v>
      </c>
      <c r="B60" s="51" t="s">
        <v>38</v>
      </c>
      <c r="C60" s="99">
        <v>9595.1382352941164</v>
      </c>
      <c r="D60" s="99">
        <v>9880.5705882352941</v>
      </c>
      <c r="E60" s="100">
        <v>9787.0409999999993</v>
      </c>
      <c r="F60" s="100">
        <v>10078.182000000001</v>
      </c>
      <c r="G60" s="1098">
        <v>-2.8888245915781381</v>
      </c>
      <c r="H60" s="101">
        <v>237.7</v>
      </c>
      <c r="I60" s="101">
        <v>-2.7811860940695343</v>
      </c>
      <c r="J60" s="109">
        <v>-46.301020408163261</v>
      </c>
      <c r="K60" s="109">
        <v>4.7018092472637925</v>
      </c>
      <c r="L60" s="1108">
        <v>0.34431702849989776</v>
      </c>
    </row>
    <row r="61" spans="1:12" ht="15.75" thickBot="1">
      <c r="A61" s="50" t="s">
        <v>24</v>
      </c>
      <c r="B61" s="51" t="s">
        <v>39</v>
      </c>
      <c r="C61" s="99">
        <v>10300.451960784312</v>
      </c>
      <c r="D61" s="99">
        <v>10509.888235294116</v>
      </c>
      <c r="E61" s="100">
        <v>10506.460999999999</v>
      </c>
      <c r="F61" s="100">
        <v>10720.085999999999</v>
      </c>
      <c r="G61" s="1098">
        <v>-1.9927545357378662</v>
      </c>
      <c r="H61" s="101">
        <v>266.8</v>
      </c>
      <c r="I61" s="101">
        <v>-1.3313609467455496</v>
      </c>
      <c r="J61" s="109">
        <v>-70.718232044198885</v>
      </c>
      <c r="K61" s="109">
        <v>0.59191422827786466</v>
      </c>
      <c r="L61" s="1108">
        <v>-0.41408843957451413</v>
      </c>
    </row>
    <row r="62" spans="1:12" ht="15.75" thickBot="1">
      <c r="A62" s="55"/>
      <c r="B62" s="56"/>
      <c r="C62" s="116"/>
      <c r="D62" s="116"/>
      <c r="E62" s="116"/>
      <c r="F62" s="116"/>
      <c r="G62" s="1122"/>
      <c r="H62" s="117"/>
      <c r="I62" s="117"/>
      <c r="J62" s="117"/>
      <c r="K62" s="117"/>
      <c r="L62" s="1123"/>
    </row>
    <row r="63" spans="1:12" ht="14.25">
      <c r="A63" s="48" t="s">
        <v>117</v>
      </c>
      <c r="B63" s="52" t="s">
        <v>25</v>
      </c>
      <c r="C63" s="110">
        <v>14534.053259813794</v>
      </c>
      <c r="D63" s="110">
        <v>14287.047047728935</v>
      </c>
      <c r="E63" s="111">
        <v>14824.734325010071</v>
      </c>
      <c r="F63" s="111">
        <v>14572.787988683514</v>
      </c>
      <c r="G63" s="1121">
        <v>1.728882191398142</v>
      </c>
      <c r="H63" s="112">
        <v>335.51486486486482</v>
      </c>
      <c r="I63" s="112">
        <v>-2.857316879553181E-2</v>
      </c>
      <c r="J63" s="113">
        <v>-53.164556962025308</v>
      </c>
      <c r="K63" s="113">
        <v>0.82644628099173556</v>
      </c>
      <c r="L63" s="1115">
        <v>-5.1721793708131014E-2</v>
      </c>
    </row>
    <row r="64" spans="1:12" ht="15">
      <c r="A64" s="50" t="s">
        <v>117</v>
      </c>
      <c r="B64" s="51" t="s">
        <v>26</v>
      </c>
      <c r="C64" s="99">
        <v>14844.758823529412</v>
      </c>
      <c r="D64" s="99">
        <v>14348.488235294119</v>
      </c>
      <c r="E64" s="100">
        <v>15141.654</v>
      </c>
      <c r="F64" s="100">
        <v>14635.458000000001</v>
      </c>
      <c r="G64" s="1098">
        <v>3.4586959970777813</v>
      </c>
      <c r="H64" s="101">
        <v>338.5</v>
      </c>
      <c r="I64" s="101">
        <v>-2.8415614236509694</v>
      </c>
      <c r="J64" s="109">
        <v>-27.027027027027028</v>
      </c>
      <c r="K64" s="109">
        <v>0.30154121063211975</v>
      </c>
      <c r="L64" s="1108">
        <v>9.5894256430252234E-2</v>
      </c>
    </row>
    <row r="65" spans="1:12" ht="15">
      <c r="A65" s="50" t="s">
        <v>117</v>
      </c>
      <c r="B65" s="51" t="s">
        <v>27</v>
      </c>
      <c r="C65" s="99">
        <v>14353.055882352941</v>
      </c>
      <c r="D65" s="99">
        <v>14267.311764705881</v>
      </c>
      <c r="E65" s="100">
        <v>14640.117</v>
      </c>
      <c r="F65" s="100">
        <v>14552.657999999999</v>
      </c>
      <c r="G65" s="1098">
        <v>0.60098299568368019</v>
      </c>
      <c r="H65" s="101">
        <v>333.8</v>
      </c>
      <c r="I65" s="101">
        <v>0.63310220078384771</v>
      </c>
      <c r="J65" s="109">
        <v>-61.157024793388423</v>
      </c>
      <c r="K65" s="109">
        <v>0.52490507035961576</v>
      </c>
      <c r="L65" s="1108">
        <v>-0.14761605013838341</v>
      </c>
    </row>
    <row r="66" spans="1:12" ht="14.25">
      <c r="A66" s="48" t="s">
        <v>117</v>
      </c>
      <c r="B66" s="52" t="s">
        <v>28</v>
      </c>
      <c r="C66" s="110">
        <v>13733.837959560295</v>
      </c>
      <c r="D66" s="110">
        <v>13935.189274713086</v>
      </c>
      <c r="E66" s="111">
        <v>14008.514718751501</v>
      </c>
      <c r="F66" s="111">
        <v>14213.893060207349</v>
      </c>
      <c r="G66" s="1121">
        <v>-1.444912668091028</v>
      </c>
      <c r="H66" s="112">
        <v>311.73238380809596</v>
      </c>
      <c r="I66" s="112">
        <v>3.5076176678812834</v>
      </c>
      <c r="J66" s="113">
        <v>-48.573631457208947</v>
      </c>
      <c r="K66" s="113">
        <v>7.449184721911994</v>
      </c>
      <c r="L66" s="1115">
        <v>0.24042527326815133</v>
      </c>
    </row>
    <row r="67" spans="1:12" ht="15">
      <c r="A67" s="50" t="s">
        <v>117</v>
      </c>
      <c r="B67" s="51" t="s">
        <v>29</v>
      </c>
      <c r="C67" s="99">
        <v>13541.689215686274</v>
      </c>
      <c r="D67" s="99">
        <v>13879.150980392156</v>
      </c>
      <c r="E67" s="100">
        <v>13812.522999999999</v>
      </c>
      <c r="F67" s="100">
        <v>14156.734</v>
      </c>
      <c r="G67" s="1098">
        <v>-2.4314294525841986</v>
      </c>
      <c r="H67" s="101">
        <v>295.10000000000002</v>
      </c>
      <c r="I67" s="101">
        <v>4.9804340092493771</v>
      </c>
      <c r="J67" s="109">
        <v>-52.884615384615387</v>
      </c>
      <c r="K67" s="109">
        <v>1.0944829126647309</v>
      </c>
      <c r="L67" s="1108">
        <v>-6.1586451497118722E-2</v>
      </c>
    </row>
    <row r="68" spans="1:12" ht="15">
      <c r="A68" s="50" t="s">
        <v>117</v>
      </c>
      <c r="B68" s="51" t="s">
        <v>30</v>
      </c>
      <c r="C68" s="99">
        <v>13710.589215686274</v>
      </c>
      <c r="D68" s="99">
        <v>14017.399019607843</v>
      </c>
      <c r="E68" s="100">
        <v>13984.800999999999</v>
      </c>
      <c r="F68" s="100">
        <v>14297.746999999999</v>
      </c>
      <c r="G68" s="1098">
        <v>-2.188778413829815</v>
      </c>
      <c r="H68" s="101">
        <v>304.5</v>
      </c>
      <c r="I68" s="101">
        <v>1.9076305220883494</v>
      </c>
      <c r="J68" s="109">
        <v>-52.589641434262944</v>
      </c>
      <c r="K68" s="109">
        <v>3.9870448961358051</v>
      </c>
      <c r="L68" s="1108">
        <v>-0.19814852316166087</v>
      </c>
    </row>
    <row r="69" spans="1:12" ht="15">
      <c r="A69" s="50" t="s">
        <v>117</v>
      </c>
      <c r="B69" s="51" t="s">
        <v>35</v>
      </c>
      <c r="C69" s="99">
        <v>13848.835294117647</v>
      </c>
      <c r="D69" s="99">
        <v>13793.12450980392</v>
      </c>
      <c r="E69" s="100">
        <v>14125.812</v>
      </c>
      <c r="F69" s="100">
        <v>14068.986999999999</v>
      </c>
      <c r="G69" s="1098">
        <v>0.40390256953113068</v>
      </c>
      <c r="H69" s="101">
        <v>331.6</v>
      </c>
      <c r="I69" s="101">
        <v>3.9824396362496226</v>
      </c>
      <c r="J69" s="109">
        <v>-36.904761904761905</v>
      </c>
      <c r="K69" s="109">
        <v>2.3676569131114586</v>
      </c>
      <c r="L69" s="1108">
        <v>0.50016024792693226</v>
      </c>
    </row>
    <row r="70" spans="1:12" ht="14.25">
      <c r="A70" s="48" t="s">
        <v>117</v>
      </c>
      <c r="B70" s="52" t="s">
        <v>31</v>
      </c>
      <c r="C70" s="110">
        <v>12720.648472706445</v>
      </c>
      <c r="D70" s="110">
        <v>12934.780779644607</v>
      </c>
      <c r="E70" s="111">
        <v>12975.061442160575</v>
      </c>
      <c r="F70" s="111">
        <v>13193.4763952375</v>
      </c>
      <c r="G70" s="1121">
        <v>-1.6554768927753316</v>
      </c>
      <c r="H70" s="112">
        <v>271.25370581527937</v>
      </c>
      <c r="I70" s="112">
        <v>1.7031259115318678</v>
      </c>
      <c r="J70" s="113">
        <v>-51.520176893311223</v>
      </c>
      <c r="K70" s="113">
        <v>9.7945052490507045</v>
      </c>
      <c r="L70" s="1115">
        <v>-0.25996340368384274</v>
      </c>
    </row>
    <row r="71" spans="1:12" ht="15">
      <c r="A71" s="50" t="s">
        <v>117</v>
      </c>
      <c r="B71" s="51" t="s">
        <v>32</v>
      </c>
      <c r="C71" s="99">
        <v>12412.141176470588</v>
      </c>
      <c r="D71" s="99">
        <v>12810.456862745097</v>
      </c>
      <c r="E71" s="100">
        <v>12660.384</v>
      </c>
      <c r="F71" s="100">
        <v>13066.665999999999</v>
      </c>
      <c r="G71" s="1098">
        <v>-3.109301179045973</v>
      </c>
      <c r="H71" s="101">
        <v>248.9</v>
      </c>
      <c r="I71" s="101">
        <v>2.3016851623510046</v>
      </c>
      <c r="J71" s="109">
        <v>-49.168207024029577</v>
      </c>
      <c r="K71" s="109">
        <v>3.0712530712530715</v>
      </c>
      <c r="L71" s="1108">
        <v>6.4361119274414236E-2</v>
      </c>
    </row>
    <row r="72" spans="1:12" ht="15">
      <c r="A72" s="50" t="s">
        <v>117</v>
      </c>
      <c r="B72" s="51" t="s">
        <v>33</v>
      </c>
      <c r="C72" s="99">
        <v>12851.132352941177</v>
      </c>
      <c r="D72" s="99">
        <v>13010.589215686274</v>
      </c>
      <c r="E72" s="100">
        <v>13108.155000000001</v>
      </c>
      <c r="F72" s="100">
        <v>13270.800999999999</v>
      </c>
      <c r="G72" s="1098">
        <v>-1.225592938964263</v>
      </c>
      <c r="H72" s="101">
        <v>275.5</v>
      </c>
      <c r="I72" s="101">
        <v>1.6980435585086833</v>
      </c>
      <c r="J72" s="101">
        <v>-46.611053180396247</v>
      </c>
      <c r="K72" s="101">
        <v>5.7181148090239002</v>
      </c>
      <c r="L72" s="1099">
        <v>0.38796807714306425</v>
      </c>
    </row>
    <row r="73" spans="1:12" ht="15.75" thickBot="1">
      <c r="A73" s="60" t="s">
        <v>117</v>
      </c>
      <c r="B73" s="61" t="s">
        <v>36</v>
      </c>
      <c r="C73" s="102">
        <v>12816.303921568626</v>
      </c>
      <c r="D73" s="102">
        <v>12898.227450980392</v>
      </c>
      <c r="E73" s="103">
        <v>13072.63</v>
      </c>
      <c r="F73" s="103">
        <v>13156.191999999999</v>
      </c>
      <c r="G73" s="1100">
        <v>-0.63515339393040104</v>
      </c>
      <c r="H73" s="104">
        <v>315.39999999999998</v>
      </c>
      <c r="I73" s="104">
        <v>7.024092297251439</v>
      </c>
      <c r="J73" s="104">
        <v>-70.873786407766985</v>
      </c>
      <c r="K73" s="104">
        <v>1.0051373687737324</v>
      </c>
      <c r="L73" s="1101">
        <v>-0.71229260010132323</v>
      </c>
    </row>
    <row r="74" spans="1:12">
      <c r="A74" s="4"/>
      <c r="B74" s="4"/>
      <c r="C74" s="738"/>
      <c r="D74" s="738"/>
      <c r="E74" s="738"/>
      <c r="F74" s="738"/>
      <c r="G74" s="739"/>
      <c r="H74" s="739"/>
      <c r="I74" s="739"/>
      <c r="J74" s="739"/>
      <c r="K74" s="739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30"/>
    </row>
    <row r="76" spans="1:12" ht="21" thickBot="1">
      <c r="A76" s="28" t="s">
        <v>344</v>
      </c>
      <c r="B76" s="29"/>
      <c r="C76" s="29"/>
      <c r="D76" s="29"/>
      <c r="E76" s="29"/>
      <c r="F76" s="29"/>
      <c r="G76" s="915"/>
      <c r="H76" s="915"/>
      <c r="I76" s="915"/>
      <c r="J76" s="915"/>
      <c r="K76" s="915"/>
      <c r="L76" s="1031"/>
    </row>
    <row r="77" spans="1:12">
      <c r="A77" s="30"/>
      <c r="B77" s="31"/>
      <c r="C77" s="3" t="s">
        <v>9</v>
      </c>
      <c r="D77" s="3" t="s">
        <v>9</v>
      </c>
      <c r="E77" s="3"/>
      <c r="F77" s="3"/>
      <c r="G77" s="1027"/>
      <c r="H77" s="1161" t="s">
        <v>10</v>
      </c>
      <c r="I77" s="1162"/>
      <c r="J77" s="980" t="s">
        <v>11</v>
      </c>
      <c r="K77" s="32" t="s">
        <v>12</v>
      </c>
      <c r="L77" s="1028"/>
    </row>
    <row r="78" spans="1:12" ht="15.75">
      <c r="A78" s="33" t="s">
        <v>13</v>
      </c>
      <c r="B78" s="34" t="s">
        <v>14</v>
      </c>
      <c r="C78" s="709" t="s">
        <v>40</v>
      </c>
      <c r="D78" s="709" t="s">
        <v>40</v>
      </c>
      <c r="E78" s="710" t="s">
        <v>41</v>
      </c>
      <c r="F78" s="711"/>
      <c r="G78" s="1086"/>
      <c r="H78" s="1163" t="s">
        <v>15</v>
      </c>
      <c r="I78" s="1164"/>
      <c r="J78" s="981" t="s">
        <v>16</v>
      </c>
      <c r="K78" s="86" t="s">
        <v>17</v>
      </c>
      <c r="L78" s="1029"/>
    </row>
    <row r="79" spans="1:12" ht="26.25" thickBot="1">
      <c r="A79" s="35" t="s">
        <v>18</v>
      </c>
      <c r="B79" s="36" t="s">
        <v>19</v>
      </c>
      <c r="C79" s="719" t="s">
        <v>375</v>
      </c>
      <c r="D79" s="719" t="s">
        <v>377</v>
      </c>
      <c r="E79" s="913" t="s">
        <v>375</v>
      </c>
      <c r="F79" s="914" t="s">
        <v>377</v>
      </c>
      <c r="G79" s="1085" t="s">
        <v>20</v>
      </c>
      <c r="H79" s="85" t="s">
        <v>375</v>
      </c>
      <c r="I79" s="1087" t="s">
        <v>20</v>
      </c>
      <c r="J79" s="1088" t="s">
        <v>20</v>
      </c>
      <c r="K79" s="720" t="s">
        <v>375</v>
      </c>
      <c r="L79" s="1089" t="s">
        <v>21</v>
      </c>
    </row>
    <row r="80" spans="1:12" ht="15" thickBot="1">
      <c r="A80" s="37" t="s">
        <v>22</v>
      </c>
      <c r="B80" s="38" t="s">
        <v>23</v>
      </c>
      <c r="C80" s="87">
        <v>13082.442940305904</v>
      </c>
      <c r="D80" s="87">
        <v>13094.127228754876</v>
      </c>
      <c r="E80" s="88">
        <v>13344.091799112022</v>
      </c>
      <c r="F80" s="718">
        <v>13356.009773329974</v>
      </c>
      <c r="G80" s="1090">
        <v>-8.9233045050249551E-2</v>
      </c>
      <c r="H80" s="89">
        <v>325.24321895424839</v>
      </c>
      <c r="I80" s="89">
        <v>1.9047057821827806</v>
      </c>
      <c r="J80" s="90">
        <v>-45.302200871411017</v>
      </c>
      <c r="K80" s="89">
        <v>100</v>
      </c>
      <c r="L80" s="1091" t="s">
        <v>23</v>
      </c>
    </row>
    <row r="81" spans="1:12" ht="15" thickBot="1">
      <c r="A81" s="39"/>
      <c r="B81" s="40"/>
      <c r="C81" s="91"/>
      <c r="D81" s="91"/>
      <c r="E81" s="91"/>
      <c r="F81" s="91"/>
      <c r="G81" s="1092"/>
      <c r="H81" s="90"/>
      <c r="I81" s="90"/>
      <c r="J81" s="90"/>
      <c r="K81" s="90"/>
      <c r="L81" s="1093"/>
    </row>
    <row r="82" spans="1:12" ht="15">
      <c r="A82" s="41" t="s">
        <v>108</v>
      </c>
      <c r="B82" s="42" t="s">
        <v>23</v>
      </c>
      <c r="C82" s="92">
        <v>12252.450980392156</v>
      </c>
      <c r="D82" s="92">
        <v>12050.016938502673</v>
      </c>
      <c r="E82" s="93">
        <v>12497.499999999998</v>
      </c>
      <c r="F82" s="93">
        <v>12291.017277272727</v>
      </c>
      <c r="G82" s="1094">
        <v>1.679948193621672</v>
      </c>
      <c r="H82" s="94">
        <v>240</v>
      </c>
      <c r="I82" s="94">
        <v>-1.827106626670292</v>
      </c>
      <c r="J82" s="94">
        <v>-77.777777777777786</v>
      </c>
      <c r="K82" s="94">
        <v>4.084967320261438E-2</v>
      </c>
      <c r="L82" s="1095">
        <v>-5.9697751666115371E-2</v>
      </c>
    </row>
    <row r="83" spans="1:12" ht="15">
      <c r="A83" s="50" t="s">
        <v>109</v>
      </c>
      <c r="B83" s="95" t="s">
        <v>23</v>
      </c>
      <c r="C83" s="96">
        <v>13964.401941991822</v>
      </c>
      <c r="D83" s="96">
        <v>13974.211320836623</v>
      </c>
      <c r="E83" s="97">
        <v>14243.689980831659</v>
      </c>
      <c r="F83" s="97">
        <v>14253.695547253355</v>
      </c>
      <c r="G83" s="1096">
        <v>-7.0196296732493169E-2</v>
      </c>
      <c r="H83" s="98">
        <v>356.21847408829177</v>
      </c>
      <c r="I83" s="98">
        <v>1.2550381317319506</v>
      </c>
      <c r="J83" s="98">
        <v>-38.633686690223797</v>
      </c>
      <c r="K83" s="98">
        <v>42.565359477124183</v>
      </c>
      <c r="L83" s="1097">
        <v>4.6254644933234914</v>
      </c>
    </row>
    <row r="84" spans="1:12" ht="15">
      <c r="A84" s="43" t="s">
        <v>110</v>
      </c>
      <c r="B84" s="44" t="s">
        <v>23</v>
      </c>
      <c r="C84" s="99">
        <v>13787.299328702469</v>
      </c>
      <c r="D84" s="99">
        <v>13724.952298960188</v>
      </c>
      <c r="E84" s="100">
        <v>14063.045315276519</v>
      </c>
      <c r="F84" s="100">
        <v>13999.451344939393</v>
      </c>
      <c r="G84" s="1098">
        <v>0.4542604475718563</v>
      </c>
      <c r="H84" s="101">
        <v>398.9569620253165</v>
      </c>
      <c r="I84" s="101">
        <v>2.2879824024764415</v>
      </c>
      <c r="J84" s="101">
        <v>-46.206225680933855</v>
      </c>
      <c r="K84" s="101">
        <v>11.294934640522875</v>
      </c>
      <c r="L84" s="1099">
        <v>-0.18981566670536765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100</v>
      </c>
      <c r="E85" s="100" t="s">
        <v>100</v>
      </c>
      <c r="F85" s="100" t="s">
        <v>100</v>
      </c>
      <c r="G85" s="1098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99" t="s">
        <v>100</v>
      </c>
    </row>
    <row r="86" spans="1:12" ht="15">
      <c r="A86" s="43" t="s">
        <v>98</v>
      </c>
      <c r="B86" s="44" t="s">
        <v>23</v>
      </c>
      <c r="C86" s="99">
        <v>10686.2083441703</v>
      </c>
      <c r="D86" s="99">
        <v>10941.238118439025</v>
      </c>
      <c r="E86" s="100">
        <v>10899.932511053707</v>
      </c>
      <c r="F86" s="100">
        <v>11160.062880807805</v>
      </c>
      <c r="G86" s="1098">
        <v>-2.3309041582682344</v>
      </c>
      <c r="H86" s="101">
        <v>270.19801616458489</v>
      </c>
      <c r="I86" s="101">
        <v>-1.1565711750465593</v>
      </c>
      <c r="J86" s="101">
        <v>-49.573916265283444</v>
      </c>
      <c r="K86" s="101">
        <v>27.798202614379086</v>
      </c>
      <c r="L86" s="1099">
        <v>-2.3548529101433111</v>
      </c>
    </row>
    <row r="87" spans="1:12" ht="15.75" thickBot="1">
      <c r="A87" s="45" t="s">
        <v>112</v>
      </c>
      <c r="B87" s="46" t="s">
        <v>23</v>
      </c>
      <c r="C87" s="102">
        <v>13355.750412194127</v>
      </c>
      <c r="D87" s="102">
        <v>13643.492612887969</v>
      </c>
      <c r="E87" s="103">
        <v>13622.865420438011</v>
      </c>
      <c r="F87" s="103">
        <v>13916.362465145728</v>
      </c>
      <c r="G87" s="1100">
        <v>-2.1090069006379832</v>
      </c>
      <c r="H87" s="104">
        <v>291.50535714285712</v>
      </c>
      <c r="I87" s="104">
        <v>1.7434197343662268</v>
      </c>
      <c r="J87" s="104">
        <v>-50.742166025288618</v>
      </c>
      <c r="K87" s="104">
        <v>18.300653594771241</v>
      </c>
      <c r="L87" s="1101">
        <v>-2.021098164808695</v>
      </c>
    </row>
    <row r="88" spans="1:12" ht="15" thickBot="1">
      <c r="A88" s="39"/>
      <c r="B88" s="47"/>
      <c r="C88" s="91"/>
      <c r="D88" s="91"/>
      <c r="E88" s="91"/>
      <c r="F88" s="91"/>
      <c r="G88" s="1092"/>
      <c r="H88" s="90"/>
      <c r="I88" s="90"/>
      <c r="J88" s="90"/>
      <c r="K88" s="90"/>
      <c r="L88" s="1093"/>
    </row>
    <row r="89" spans="1:12" ht="14.25">
      <c r="A89" s="48" t="s">
        <v>113</v>
      </c>
      <c r="B89" s="49" t="s">
        <v>25</v>
      </c>
      <c r="C89" s="105" t="s">
        <v>100</v>
      </c>
      <c r="D89" s="105" t="s">
        <v>257</v>
      </c>
      <c r="E89" s="106" t="s">
        <v>100</v>
      </c>
      <c r="F89" s="106">
        <v>14733.55</v>
      </c>
      <c r="G89" s="1102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120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257</v>
      </c>
      <c r="E90" s="100" t="s">
        <v>100</v>
      </c>
      <c r="F90" s="100">
        <v>14733.55</v>
      </c>
      <c r="G90" s="1098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108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98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108" t="s">
        <v>100</v>
      </c>
    </row>
    <row r="92" spans="1:12" ht="14.25">
      <c r="A92" s="48" t="s">
        <v>113</v>
      </c>
      <c r="B92" s="52" t="s">
        <v>28</v>
      </c>
      <c r="C92" s="1128" t="s">
        <v>100</v>
      </c>
      <c r="D92" s="110" t="s">
        <v>100</v>
      </c>
      <c r="E92" s="1109" t="s">
        <v>100</v>
      </c>
      <c r="F92" s="111" t="s">
        <v>100</v>
      </c>
      <c r="G92" s="1121" t="s">
        <v>100</v>
      </c>
      <c r="H92" s="1129" t="s">
        <v>100</v>
      </c>
      <c r="I92" s="112" t="s">
        <v>100</v>
      </c>
      <c r="J92" s="113" t="s">
        <v>100</v>
      </c>
      <c r="K92" s="113" t="s">
        <v>100</v>
      </c>
      <c r="L92" s="1115" t="s">
        <v>100</v>
      </c>
    </row>
    <row r="93" spans="1:12" ht="15">
      <c r="A93" s="50" t="s">
        <v>113</v>
      </c>
      <c r="B93" s="51" t="s">
        <v>29</v>
      </c>
      <c r="C93" s="99" t="s">
        <v>100</v>
      </c>
      <c r="D93" s="99" t="s">
        <v>100</v>
      </c>
      <c r="E93" s="100" t="s">
        <v>100</v>
      </c>
      <c r="F93" s="100" t="s">
        <v>100</v>
      </c>
      <c r="G93" s="1098" t="s">
        <v>100</v>
      </c>
      <c r="H93" s="101" t="s">
        <v>100</v>
      </c>
      <c r="I93" s="101" t="s">
        <v>100</v>
      </c>
      <c r="J93" s="109" t="s">
        <v>100</v>
      </c>
      <c r="K93" s="109" t="s">
        <v>100</v>
      </c>
      <c r="L93" s="1108" t="s">
        <v>100</v>
      </c>
    </row>
    <row r="94" spans="1:12" ht="15">
      <c r="A94" s="50" t="s">
        <v>113</v>
      </c>
      <c r="B94" s="51" t="s">
        <v>30</v>
      </c>
      <c r="C94" s="99" t="s">
        <v>257</v>
      </c>
      <c r="D94" s="99" t="s">
        <v>100</v>
      </c>
      <c r="E94" s="100" t="s">
        <v>257</v>
      </c>
      <c r="F94" s="100" t="s">
        <v>100</v>
      </c>
      <c r="G94" s="1098" t="s">
        <v>100</v>
      </c>
      <c r="H94" s="101" t="s">
        <v>257</v>
      </c>
      <c r="I94" s="101" t="s">
        <v>100</v>
      </c>
      <c r="J94" s="109" t="s">
        <v>100</v>
      </c>
      <c r="K94" s="109" t="s">
        <v>257</v>
      </c>
      <c r="L94" s="1108" t="s">
        <v>100</v>
      </c>
    </row>
    <row r="95" spans="1:12" ht="14.25">
      <c r="A95" s="48" t="s">
        <v>113</v>
      </c>
      <c r="B95" s="52" t="s">
        <v>31</v>
      </c>
      <c r="C95" s="1128" t="s">
        <v>100</v>
      </c>
      <c r="D95" s="110">
        <v>11657.245310716879</v>
      </c>
      <c r="E95" s="1109" t="s">
        <v>100</v>
      </c>
      <c r="F95" s="111">
        <v>11890.390216931217</v>
      </c>
      <c r="G95" s="1121" t="s">
        <v>100</v>
      </c>
      <c r="H95" s="112" t="s">
        <v>100</v>
      </c>
      <c r="I95" s="112" t="s">
        <v>100</v>
      </c>
      <c r="J95" s="113" t="s">
        <v>100</v>
      </c>
      <c r="K95" s="113" t="s">
        <v>100</v>
      </c>
      <c r="L95" s="1115" t="s">
        <v>100</v>
      </c>
    </row>
    <row r="96" spans="1:12" ht="15">
      <c r="A96" s="50" t="s">
        <v>113</v>
      </c>
      <c r="B96" s="51" t="s">
        <v>32</v>
      </c>
      <c r="C96" s="99" t="s">
        <v>257</v>
      </c>
      <c r="D96" s="99">
        <v>11407.302941176471</v>
      </c>
      <c r="E96" s="100" t="s">
        <v>257</v>
      </c>
      <c r="F96" s="100">
        <v>11635.449000000001</v>
      </c>
      <c r="G96" s="1098" t="s">
        <v>100</v>
      </c>
      <c r="H96" s="101" t="s">
        <v>257</v>
      </c>
      <c r="I96" s="101" t="s">
        <v>100</v>
      </c>
      <c r="J96" s="109" t="s">
        <v>100</v>
      </c>
      <c r="K96" s="109" t="s">
        <v>257</v>
      </c>
      <c r="L96" s="1108" t="s">
        <v>100</v>
      </c>
    </row>
    <row r="97" spans="1:12" ht="15.75" thickBot="1">
      <c r="A97" s="53" t="s">
        <v>113</v>
      </c>
      <c r="B97" s="54" t="s">
        <v>33</v>
      </c>
      <c r="C97" s="114" t="s">
        <v>100</v>
      </c>
      <c r="D97" s="114" t="s">
        <v>257</v>
      </c>
      <c r="E97" s="115" t="s">
        <v>100</v>
      </c>
      <c r="F97" s="115" t="s">
        <v>257</v>
      </c>
      <c r="G97" s="1118" t="s">
        <v>100</v>
      </c>
      <c r="H97" s="109" t="s">
        <v>100</v>
      </c>
      <c r="I97" s="109" t="s">
        <v>100</v>
      </c>
      <c r="J97" s="109" t="s">
        <v>100</v>
      </c>
      <c r="K97" s="109" t="s">
        <v>100</v>
      </c>
      <c r="L97" s="1108" t="s">
        <v>100</v>
      </c>
    </row>
    <row r="98" spans="1:12" ht="15" thickBot="1">
      <c r="A98" s="39"/>
      <c r="B98" s="47"/>
      <c r="C98" s="91"/>
      <c r="D98" s="91"/>
      <c r="E98" s="91"/>
      <c r="F98" s="91"/>
      <c r="G98" s="1092"/>
      <c r="H98" s="90"/>
      <c r="I98" s="90"/>
      <c r="J98" s="90"/>
      <c r="K98" s="90"/>
      <c r="L98" s="1093"/>
    </row>
    <row r="99" spans="1:12" ht="14.25">
      <c r="A99" s="48" t="s">
        <v>114</v>
      </c>
      <c r="B99" s="49" t="s">
        <v>25</v>
      </c>
      <c r="C99" s="105">
        <v>14415.936180352011</v>
      </c>
      <c r="D99" s="105">
        <v>14489.881346951781</v>
      </c>
      <c r="E99" s="106">
        <v>14704.254903959052</v>
      </c>
      <c r="F99" s="106">
        <v>14779.678973890817</v>
      </c>
      <c r="G99" s="1102">
        <v>-0.51032278891176386</v>
      </c>
      <c r="H99" s="107">
        <v>420.44936708860757</v>
      </c>
      <c r="I99" s="107">
        <v>3.2432173538863638</v>
      </c>
      <c r="J99" s="108">
        <v>-41.263940520446099</v>
      </c>
      <c r="K99" s="108">
        <v>3.2271241830065365</v>
      </c>
      <c r="L99" s="1120">
        <v>0.2218733730411695</v>
      </c>
    </row>
    <row r="100" spans="1:12" ht="15">
      <c r="A100" s="50" t="s">
        <v>114</v>
      </c>
      <c r="B100" s="51" t="s">
        <v>26</v>
      </c>
      <c r="C100" s="99">
        <v>14515.072549019607</v>
      </c>
      <c r="D100" s="99">
        <v>14571.311764705881</v>
      </c>
      <c r="E100" s="100">
        <v>14805.374</v>
      </c>
      <c r="F100" s="100">
        <v>14862.737999999999</v>
      </c>
      <c r="G100" s="1098">
        <v>-0.38595849566883023</v>
      </c>
      <c r="H100" s="101">
        <v>401.2</v>
      </c>
      <c r="I100" s="101">
        <v>9.9800399201591145E-2</v>
      </c>
      <c r="J100" s="109">
        <v>-45.806451612903224</v>
      </c>
      <c r="K100" s="109">
        <v>1.715686274509804</v>
      </c>
      <c r="L100" s="1108">
        <v>-1.596382045165301E-2</v>
      </c>
    </row>
    <row r="101" spans="1:12" ht="15">
      <c r="A101" s="50" t="s">
        <v>114</v>
      </c>
      <c r="B101" s="51" t="s">
        <v>27</v>
      </c>
      <c r="C101" s="99">
        <v>14313.861764705882</v>
      </c>
      <c r="D101" s="99">
        <v>14383.207843137254</v>
      </c>
      <c r="E101" s="100">
        <v>14600.138999999999</v>
      </c>
      <c r="F101" s="100">
        <v>14670.871999999999</v>
      </c>
      <c r="G101" s="1098">
        <v>-0.48213221409061557</v>
      </c>
      <c r="H101" s="101">
        <v>442.3</v>
      </c>
      <c r="I101" s="101">
        <v>6.3221153846153868</v>
      </c>
      <c r="J101" s="109">
        <v>-35.087719298245609</v>
      </c>
      <c r="K101" s="109">
        <v>1.511437908496732</v>
      </c>
      <c r="L101" s="1108">
        <v>0.23783719349282184</v>
      </c>
    </row>
    <row r="102" spans="1:12" ht="14.25">
      <c r="A102" s="48" t="s">
        <v>114</v>
      </c>
      <c r="B102" s="52" t="s">
        <v>28</v>
      </c>
      <c r="C102" s="110">
        <v>14197.354117065035</v>
      </c>
      <c r="D102" s="110">
        <v>14107.35468218811</v>
      </c>
      <c r="E102" s="111">
        <v>14481.301199406336</v>
      </c>
      <c r="F102" s="111">
        <v>14389.501775831872</v>
      </c>
      <c r="G102" s="1121">
        <v>0.63796109833801051</v>
      </c>
      <c r="H102" s="112">
        <v>380.08377125193203</v>
      </c>
      <c r="I102" s="112">
        <v>4.2301008124812212</v>
      </c>
      <c r="J102" s="113">
        <v>-43.394575678040241</v>
      </c>
      <c r="K102" s="113">
        <v>13.214869281045752</v>
      </c>
      <c r="L102" s="1115">
        <v>0.44534632271707508</v>
      </c>
    </row>
    <row r="103" spans="1:12" ht="15">
      <c r="A103" s="50" t="s">
        <v>114</v>
      </c>
      <c r="B103" s="51" t="s">
        <v>29</v>
      </c>
      <c r="C103" s="99">
        <v>14361.538235294118</v>
      </c>
      <c r="D103" s="99">
        <v>14269.750980392157</v>
      </c>
      <c r="E103" s="100">
        <v>14648.769</v>
      </c>
      <c r="F103" s="100">
        <v>14555.146000000001</v>
      </c>
      <c r="G103" s="1098">
        <v>0.64322954919174014</v>
      </c>
      <c r="H103" s="101">
        <v>369.2</v>
      </c>
      <c r="I103" s="101">
        <v>3.2149846239865809</v>
      </c>
      <c r="J103" s="109">
        <v>-42.526964560862865</v>
      </c>
      <c r="K103" s="109">
        <v>7.6184640522875826</v>
      </c>
      <c r="L103" s="1108">
        <v>0.3678775256425153</v>
      </c>
    </row>
    <row r="104" spans="1:12" ht="15">
      <c r="A104" s="50" t="s">
        <v>114</v>
      </c>
      <c r="B104" s="51" t="s">
        <v>30</v>
      </c>
      <c r="C104" s="99">
        <v>13988.360784313725</v>
      </c>
      <c r="D104" s="99">
        <v>13903.176470588234</v>
      </c>
      <c r="E104" s="100">
        <v>14268.128000000001</v>
      </c>
      <c r="F104" s="100">
        <v>14181.24</v>
      </c>
      <c r="G104" s="1098">
        <v>0.6126967740479734</v>
      </c>
      <c r="H104" s="101">
        <v>394.9</v>
      </c>
      <c r="I104" s="101">
        <v>5.6447298020331633</v>
      </c>
      <c r="J104" s="109">
        <v>-44.534412955465584</v>
      </c>
      <c r="K104" s="109">
        <v>5.5964052287581705</v>
      </c>
      <c r="L104" s="1108">
        <v>7.7468797074559781E-2</v>
      </c>
    </row>
    <row r="105" spans="1:12" ht="14.25">
      <c r="A105" s="48" t="s">
        <v>114</v>
      </c>
      <c r="B105" s="52" t="s">
        <v>31</v>
      </c>
      <c r="C105" s="110">
        <v>13761.417481467599</v>
      </c>
      <c r="D105" s="110">
        <v>13806.659938388844</v>
      </c>
      <c r="E105" s="111">
        <v>14036.645831096952</v>
      </c>
      <c r="F105" s="111">
        <v>14082.793137156621</v>
      </c>
      <c r="G105" s="1121">
        <v>-0.32768574820510649</v>
      </c>
      <c r="H105" s="112">
        <v>336.21118060985145</v>
      </c>
      <c r="I105" s="112">
        <v>-0.19872455157473962</v>
      </c>
      <c r="J105" s="113">
        <v>-35.534274193548384</v>
      </c>
      <c r="K105" s="113">
        <v>26.123366013071898</v>
      </c>
      <c r="L105" s="1115">
        <v>3.9582447975652499</v>
      </c>
    </row>
    <row r="106" spans="1:12" ht="15">
      <c r="A106" s="50" t="s">
        <v>114</v>
      </c>
      <c r="B106" s="51" t="s">
        <v>32</v>
      </c>
      <c r="C106" s="99">
        <v>13831.991176470587</v>
      </c>
      <c r="D106" s="99">
        <v>13924.341176470587</v>
      </c>
      <c r="E106" s="100">
        <v>14108.630999999999</v>
      </c>
      <c r="F106" s="100">
        <v>14202.828</v>
      </c>
      <c r="G106" s="1098">
        <v>-0.6632270699891607</v>
      </c>
      <c r="H106" s="101">
        <v>328.3</v>
      </c>
      <c r="I106" s="101">
        <v>-3.0450669914727741E-2</v>
      </c>
      <c r="J106" s="109">
        <v>-29.140624999999996</v>
      </c>
      <c r="K106" s="109">
        <v>18.52532679738562</v>
      </c>
      <c r="L106" s="1108">
        <v>4.2252485938329443</v>
      </c>
    </row>
    <row r="107" spans="1:12" ht="15.75" thickBot="1">
      <c r="A107" s="53" t="s">
        <v>114</v>
      </c>
      <c r="B107" s="54" t="s">
        <v>33</v>
      </c>
      <c r="C107" s="114">
        <v>13602.503921568627</v>
      </c>
      <c r="D107" s="114">
        <v>13607.177450980393</v>
      </c>
      <c r="E107" s="115">
        <v>13874.554</v>
      </c>
      <c r="F107" s="115">
        <v>13879.321</v>
      </c>
      <c r="G107" s="1118">
        <v>-3.4346060588985768E-2</v>
      </c>
      <c r="H107" s="109">
        <v>355.5</v>
      </c>
      <c r="I107" s="109">
        <v>0.90831677547544376</v>
      </c>
      <c r="J107" s="109">
        <v>-47.159090909090914</v>
      </c>
      <c r="K107" s="109">
        <v>7.5980392156862742</v>
      </c>
      <c r="L107" s="1108">
        <v>-0.26700379626769788</v>
      </c>
    </row>
    <row r="108" spans="1:12" ht="15.75" thickBot="1">
      <c r="A108" s="55"/>
      <c r="B108" s="56"/>
      <c r="C108" s="116"/>
      <c r="D108" s="116"/>
      <c r="E108" s="116"/>
      <c r="F108" s="116"/>
      <c r="G108" s="1122"/>
      <c r="H108" s="117"/>
      <c r="I108" s="117"/>
      <c r="J108" s="117"/>
      <c r="K108" s="117"/>
      <c r="L108" s="1123"/>
    </row>
    <row r="109" spans="1:12" ht="15">
      <c r="A109" s="50" t="s">
        <v>115</v>
      </c>
      <c r="B109" s="57" t="s">
        <v>30</v>
      </c>
      <c r="C109" s="118">
        <v>14093.723529411764</v>
      </c>
      <c r="D109" s="118">
        <v>13912.98725490196</v>
      </c>
      <c r="E109" s="119">
        <v>14375.598</v>
      </c>
      <c r="F109" s="119">
        <v>14191.246999999999</v>
      </c>
      <c r="G109" s="1124">
        <v>1.2990472225590928</v>
      </c>
      <c r="H109" s="120">
        <v>425.8</v>
      </c>
      <c r="I109" s="120">
        <v>5.006165228113443</v>
      </c>
      <c r="J109" s="120">
        <v>-41.071428571428569</v>
      </c>
      <c r="K109" s="120">
        <v>4.7181372549019605</v>
      </c>
      <c r="L109" s="1125">
        <v>0.33873830506395297</v>
      </c>
    </row>
    <row r="110" spans="1:12" ht="15.75" thickBot="1">
      <c r="A110" s="53" t="s">
        <v>115</v>
      </c>
      <c r="B110" s="54" t="s">
        <v>33</v>
      </c>
      <c r="C110" s="114">
        <v>13540.78137254902</v>
      </c>
      <c r="D110" s="114">
        <v>13601.416666666666</v>
      </c>
      <c r="E110" s="115">
        <v>13811.597</v>
      </c>
      <c r="F110" s="115">
        <v>13873.445</v>
      </c>
      <c r="G110" s="1118">
        <v>-0.44580131322825695</v>
      </c>
      <c r="H110" s="109">
        <v>379.7</v>
      </c>
      <c r="I110" s="109">
        <v>-0.21024967148489129</v>
      </c>
      <c r="J110" s="109">
        <v>-49.371069182389938</v>
      </c>
      <c r="K110" s="109">
        <v>6.5767973856209156</v>
      </c>
      <c r="L110" s="1108">
        <v>-0.52855397176931973</v>
      </c>
    </row>
    <row r="111" spans="1:12" ht="15.75" thickBot="1">
      <c r="A111" s="55"/>
      <c r="B111" s="56"/>
      <c r="C111" s="116"/>
      <c r="D111" s="116"/>
      <c r="E111" s="116"/>
      <c r="F111" s="116"/>
      <c r="G111" s="1122"/>
      <c r="H111" s="117"/>
      <c r="I111" s="117"/>
      <c r="J111" s="117"/>
      <c r="K111" s="117"/>
      <c r="L111" s="1123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102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120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98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108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98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108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98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108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121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115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98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108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98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108" t="s">
        <v>100</v>
      </c>
    </row>
    <row r="119" spans="1:12" ht="14.25">
      <c r="A119" s="58" t="s">
        <v>116</v>
      </c>
      <c r="B119" s="52" t="s">
        <v>31</v>
      </c>
      <c r="C119" s="110" t="s">
        <v>100</v>
      </c>
      <c r="D119" s="110" t="s">
        <v>100</v>
      </c>
      <c r="E119" s="111" t="s">
        <v>100</v>
      </c>
      <c r="F119" s="111" t="s">
        <v>100</v>
      </c>
      <c r="G119" s="1121" t="s">
        <v>100</v>
      </c>
      <c r="H119" s="112" t="s">
        <v>100</v>
      </c>
      <c r="I119" s="112" t="s">
        <v>100</v>
      </c>
      <c r="J119" s="113" t="s">
        <v>100</v>
      </c>
      <c r="K119" s="113" t="s">
        <v>100</v>
      </c>
      <c r="L119" s="1115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100</v>
      </c>
      <c r="E120" s="100" t="s">
        <v>100</v>
      </c>
      <c r="F120" s="100" t="s">
        <v>100</v>
      </c>
      <c r="G120" s="1098" t="s">
        <v>100</v>
      </c>
      <c r="H120" s="101" t="s">
        <v>100</v>
      </c>
      <c r="I120" s="101" t="s">
        <v>100</v>
      </c>
      <c r="J120" s="109" t="s">
        <v>100</v>
      </c>
      <c r="K120" s="109" t="s">
        <v>100</v>
      </c>
      <c r="L120" s="1108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118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108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122"/>
      <c r="H122" s="117"/>
      <c r="I122" s="117"/>
      <c r="J122" s="117"/>
      <c r="K122" s="117"/>
      <c r="L122" s="1123"/>
    </row>
    <row r="123" spans="1:12" ht="14.25">
      <c r="A123" s="48" t="s">
        <v>24</v>
      </c>
      <c r="B123" s="49" t="s">
        <v>28</v>
      </c>
      <c r="C123" s="105">
        <v>11765.820598386032</v>
      </c>
      <c r="D123" s="105">
        <v>11868.902700287656</v>
      </c>
      <c r="E123" s="106">
        <v>12001.137010353752</v>
      </c>
      <c r="F123" s="106">
        <v>12106.28075429341</v>
      </c>
      <c r="G123" s="1102">
        <v>-0.86850574568386096</v>
      </c>
      <c r="H123" s="107">
        <v>351.18333333333339</v>
      </c>
      <c r="I123" s="107">
        <v>6.8170534926954351</v>
      </c>
      <c r="J123" s="108">
        <v>-75.645756457564573</v>
      </c>
      <c r="K123" s="108">
        <v>1.3480392156862746</v>
      </c>
      <c r="L123" s="1120">
        <v>-1.6795554664721433</v>
      </c>
    </row>
    <row r="124" spans="1:12" ht="15">
      <c r="A124" s="50" t="s">
        <v>24</v>
      </c>
      <c r="B124" s="51" t="s">
        <v>29</v>
      </c>
      <c r="C124" s="99">
        <v>11633.407843137255</v>
      </c>
      <c r="D124" s="99">
        <v>11935.156862745098</v>
      </c>
      <c r="E124" s="100">
        <v>11866.075999999999</v>
      </c>
      <c r="F124" s="100">
        <v>12173.86</v>
      </c>
      <c r="G124" s="1098">
        <v>-2.5282367301743363</v>
      </c>
      <c r="H124" s="101">
        <v>337.6</v>
      </c>
      <c r="I124" s="101">
        <v>7.4474856779121694</v>
      </c>
      <c r="J124" s="109">
        <v>-72.58064516129032</v>
      </c>
      <c r="K124" s="109">
        <v>0.34722222222222221</v>
      </c>
      <c r="L124" s="1108">
        <v>-0.34543781576236054</v>
      </c>
    </row>
    <row r="125" spans="1:12" ht="15">
      <c r="A125" s="50" t="s">
        <v>24</v>
      </c>
      <c r="B125" s="51" t="s">
        <v>30</v>
      </c>
      <c r="C125" s="99">
        <v>11978.568627450979</v>
      </c>
      <c r="D125" s="99">
        <v>11809.756862745096</v>
      </c>
      <c r="E125" s="100">
        <v>12218.14</v>
      </c>
      <c r="F125" s="100">
        <v>12045.951999999999</v>
      </c>
      <c r="G125" s="1098">
        <v>1.4294262504117574</v>
      </c>
      <c r="H125" s="101">
        <v>344.1</v>
      </c>
      <c r="I125" s="101">
        <v>2.8699551569506796</v>
      </c>
      <c r="J125" s="109">
        <v>-79.136690647482013</v>
      </c>
      <c r="K125" s="109">
        <v>0.5923202614379085</v>
      </c>
      <c r="L125" s="1108">
        <v>-0.96057885597913983</v>
      </c>
    </row>
    <row r="126" spans="1:12" ht="15">
      <c r="A126" s="50" t="s">
        <v>24</v>
      </c>
      <c r="B126" s="51" t="s">
        <v>35</v>
      </c>
      <c r="C126" s="99">
        <v>11583.089215686274</v>
      </c>
      <c r="D126" s="99">
        <v>11932.010784313725</v>
      </c>
      <c r="E126" s="100">
        <v>11814.751</v>
      </c>
      <c r="F126" s="100">
        <v>12170.651</v>
      </c>
      <c r="G126" s="1098">
        <v>-2.9242478483689953</v>
      </c>
      <c r="H126" s="101">
        <v>373</v>
      </c>
      <c r="I126" s="101">
        <v>12.927641537995758</v>
      </c>
      <c r="J126" s="109">
        <v>-71.428571428571431</v>
      </c>
      <c r="K126" s="109">
        <v>0.40849673202614384</v>
      </c>
      <c r="L126" s="1108">
        <v>-0.37353879473064316</v>
      </c>
    </row>
    <row r="127" spans="1:12" ht="14.25">
      <c r="A127" s="48" t="s">
        <v>24</v>
      </c>
      <c r="B127" s="52" t="s">
        <v>31</v>
      </c>
      <c r="C127" s="110">
        <v>11125.288204483528</v>
      </c>
      <c r="D127" s="110">
        <v>11109.518008036717</v>
      </c>
      <c r="E127" s="111">
        <v>11347.793968573198</v>
      </c>
      <c r="F127" s="111">
        <v>11331.708368197451</v>
      </c>
      <c r="G127" s="1121">
        <v>0.14195212101373483</v>
      </c>
      <c r="H127" s="112">
        <v>293.82077922077923</v>
      </c>
      <c r="I127" s="112">
        <v>2.2429853747818109</v>
      </c>
      <c r="J127" s="113">
        <v>-50.258397932816536</v>
      </c>
      <c r="K127" s="113">
        <v>15.727124183006536</v>
      </c>
      <c r="L127" s="1115">
        <v>-1.5670328944149805</v>
      </c>
    </row>
    <row r="128" spans="1:12" ht="15">
      <c r="A128" s="50" t="s">
        <v>24</v>
      </c>
      <c r="B128" s="51" t="s">
        <v>32</v>
      </c>
      <c r="C128" s="99">
        <v>11047.108823529412</v>
      </c>
      <c r="D128" s="99">
        <v>10967.099019607844</v>
      </c>
      <c r="E128" s="100">
        <v>11268.050999999999</v>
      </c>
      <c r="F128" s="100">
        <v>11186.441000000001</v>
      </c>
      <c r="G128" s="1098">
        <v>0.72954391839190635</v>
      </c>
      <c r="H128" s="101">
        <v>275</v>
      </c>
      <c r="I128" s="101">
        <v>2.7653213751868373</v>
      </c>
      <c r="J128" s="109">
        <v>-49.014084507042256</v>
      </c>
      <c r="K128" s="109">
        <v>7.393790849673203</v>
      </c>
      <c r="L128" s="1108">
        <v>-0.53828377885992129</v>
      </c>
    </row>
    <row r="129" spans="1:12" ht="15">
      <c r="A129" s="50" t="s">
        <v>24</v>
      </c>
      <c r="B129" s="51" t="s">
        <v>33</v>
      </c>
      <c r="C129" s="99">
        <v>11186.097058823529</v>
      </c>
      <c r="D129" s="99">
        <v>11198.110784313725</v>
      </c>
      <c r="E129" s="100">
        <v>11409.819</v>
      </c>
      <c r="F129" s="100">
        <v>11422.073</v>
      </c>
      <c r="G129" s="1098">
        <v>-0.10728350274070927</v>
      </c>
      <c r="H129" s="101">
        <v>305.39999999999998</v>
      </c>
      <c r="I129" s="101">
        <v>2.3458445040214477</v>
      </c>
      <c r="J129" s="109">
        <v>-50.070921985815595</v>
      </c>
      <c r="K129" s="109">
        <v>7.18954248366013</v>
      </c>
      <c r="L129" s="1108">
        <v>-0.68667246439036767</v>
      </c>
    </row>
    <row r="130" spans="1:12" ht="15">
      <c r="A130" s="50" t="s">
        <v>24</v>
      </c>
      <c r="B130" s="51" t="s">
        <v>36</v>
      </c>
      <c r="C130" s="99">
        <v>11190.135294117646</v>
      </c>
      <c r="D130" s="99">
        <v>11298.754901960783</v>
      </c>
      <c r="E130" s="100">
        <v>11413.938</v>
      </c>
      <c r="F130" s="100">
        <v>11524.73</v>
      </c>
      <c r="G130" s="1098">
        <v>-0.96134139368123561</v>
      </c>
      <c r="H130" s="101">
        <v>342.7</v>
      </c>
      <c r="I130" s="101">
        <v>2.4514200298953628</v>
      </c>
      <c r="J130" s="109">
        <v>-57.894736842105267</v>
      </c>
      <c r="K130" s="109">
        <v>1.1437908496732025</v>
      </c>
      <c r="L130" s="1108">
        <v>-0.34207665116469266</v>
      </c>
    </row>
    <row r="131" spans="1:12" ht="14.25">
      <c r="A131" s="48" t="s">
        <v>24</v>
      </c>
      <c r="B131" s="52" t="s">
        <v>37</v>
      </c>
      <c r="C131" s="110">
        <v>9635.2251645033939</v>
      </c>
      <c r="D131" s="110">
        <v>10168.532505790778</v>
      </c>
      <c r="E131" s="111">
        <v>9827.9296677934617</v>
      </c>
      <c r="F131" s="111">
        <v>10371.903155906593</v>
      </c>
      <c r="G131" s="1121">
        <v>-5.2446834485081899</v>
      </c>
      <c r="H131" s="112">
        <v>225.37028571428573</v>
      </c>
      <c r="I131" s="112">
        <v>-2.7071403412157649</v>
      </c>
      <c r="J131" s="113">
        <v>-40.340909090909086</v>
      </c>
      <c r="K131" s="113">
        <v>10.723039215686274</v>
      </c>
      <c r="L131" s="1115">
        <v>0.89173545074380911</v>
      </c>
    </row>
    <row r="132" spans="1:12" ht="15">
      <c r="A132" s="50" t="s">
        <v>24</v>
      </c>
      <c r="B132" s="51" t="s">
        <v>102</v>
      </c>
      <c r="C132" s="121">
        <v>8984.8147058823524</v>
      </c>
      <c r="D132" s="121">
        <v>9619.4313725490192</v>
      </c>
      <c r="E132" s="122">
        <v>9164.5110000000004</v>
      </c>
      <c r="F132" s="122">
        <v>9811.82</v>
      </c>
      <c r="G132" s="1126">
        <v>-6.5972368021427137</v>
      </c>
      <c r="H132" s="123">
        <v>208.3</v>
      </c>
      <c r="I132" s="123">
        <v>-1.8378887841658709</v>
      </c>
      <c r="J132" s="124">
        <v>-36.501079913606908</v>
      </c>
      <c r="K132" s="124">
        <v>6.0049019607843137</v>
      </c>
      <c r="L132" s="1127">
        <v>0.83229554809299433</v>
      </c>
    </row>
    <row r="133" spans="1:12" ht="15">
      <c r="A133" s="50" t="s">
        <v>24</v>
      </c>
      <c r="B133" s="51" t="s">
        <v>38</v>
      </c>
      <c r="C133" s="99">
        <v>10182.572549019607</v>
      </c>
      <c r="D133" s="99">
        <v>10476.833333333334</v>
      </c>
      <c r="E133" s="100">
        <v>10386.224</v>
      </c>
      <c r="F133" s="100">
        <v>10686.37</v>
      </c>
      <c r="G133" s="1098">
        <v>-2.8086805903220702</v>
      </c>
      <c r="H133" s="101">
        <v>241.5</v>
      </c>
      <c r="I133" s="101">
        <v>-0.98400984009840331</v>
      </c>
      <c r="J133" s="109">
        <v>-39.024390243902438</v>
      </c>
      <c r="K133" s="109">
        <v>4.0849673202614376</v>
      </c>
      <c r="L133" s="1108">
        <v>0.42057228060106455</v>
      </c>
    </row>
    <row r="134" spans="1:12" ht="15.75" thickBot="1">
      <c r="A134" s="50" t="s">
        <v>24</v>
      </c>
      <c r="B134" s="51" t="s">
        <v>39</v>
      </c>
      <c r="C134" s="99">
        <v>11161.507843137255</v>
      </c>
      <c r="D134" s="99">
        <v>11312.60294117647</v>
      </c>
      <c r="E134" s="100">
        <v>11384.737999999999</v>
      </c>
      <c r="F134" s="100">
        <v>11538.855</v>
      </c>
      <c r="G134" s="1098">
        <v>-1.3356351215090247</v>
      </c>
      <c r="H134" s="101">
        <v>283.2</v>
      </c>
      <c r="I134" s="101">
        <v>-1.5299026425591216</v>
      </c>
      <c r="J134" s="109">
        <v>-65.168539325842701</v>
      </c>
      <c r="K134" s="109">
        <v>0.63316993464052285</v>
      </c>
      <c r="L134" s="1108">
        <v>-0.36113237795024922</v>
      </c>
    </row>
    <row r="135" spans="1:12" ht="15.75" thickBot="1">
      <c r="A135" s="55"/>
      <c r="B135" s="56"/>
      <c r="C135" s="116"/>
      <c r="D135" s="116"/>
      <c r="E135" s="116"/>
      <c r="F135" s="116"/>
      <c r="G135" s="1122"/>
      <c r="H135" s="117"/>
      <c r="I135" s="117"/>
      <c r="J135" s="117"/>
      <c r="K135" s="117"/>
      <c r="L135" s="1123"/>
    </row>
    <row r="136" spans="1:12" ht="14.25">
      <c r="A136" s="48" t="s">
        <v>117</v>
      </c>
      <c r="B136" s="52" t="s">
        <v>25</v>
      </c>
      <c r="C136" s="110">
        <v>14748.596428262936</v>
      </c>
      <c r="D136" s="110">
        <v>14370.294741843736</v>
      </c>
      <c r="E136" s="111">
        <v>15043.568356828195</v>
      </c>
      <c r="F136" s="111">
        <v>14657.700636680611</v>
      </c>
      <c r="G136" s="1121">
        <v>2.6325255898729258</v>
      </c>
      <c r="H136" s="112">
        <v>340.49250000000001</v>
      </c>
      <c r="I136" s="112">
        <v>-2.6546974039286146</v>
      </c>
      <c r="J136" s="113">
        <v>-51.219512195121951</v>
      </c>
      <c r="K136" s="113">
        <v>0.81699346405228768</v>
      </c>
      <c r="L136" s="1115">
        <v>-9.9105295862805587E-2</v>
      </c>
    </row>
    <row r="137" spans="1:12" ht="15">
      <c r="A137" s="50" t="s">
        <v>117</v>
      </c>
      <c r="B137" s="51" t="s">
        <v>26</v>
      </c>
      <c r="C137" s="99">
        <v>15120.499019607843</v>
      </c>
      <c r="D137" s="99">
        <v>14370.529411764706</v>
      </c>
      <c r="E137" s="100">
        <v>15422.909</v>
      </c>
      <c r="F137" s="100">
        <v>14657.94</v>
      </c>
      <c r="G137" s="1098">
        <v>5.2188029150071511</v>
      </c>
      <c r="H137" s="101">
        <v>341.3</v>
      </c>
      <c r="I137" s="101">
        <v>-5.4308672762538004</v>
      </c>
      <c r="J137" s="109">
        <v>4.5454545454545459</v>
      </c>
      <c r="K137" s="109">
        <v>0.46977124183006536</v>
      </c>
      <c r="L137" s="1108">
        <v>0.22398864770650373</v>
      </c>
    </row>
    <row r="138" spans="1:12" ht="15">
      <c r="A138" s="50" t="s">
        <v>117</v>
      </c>
      <c r="B138" s="51" t="s">
        <v>27</v>
      </c>
      <c r="C138" s="99">
        <v>14242.628431372548</v>
      </c>
      <c r="D138" s="99">
        <v>14370.204901960784</v>
      </c>
      <c r="E138" s="100">
        <v>14527.481</v>
      </c>
      <c r="F138" s="100">
        <v>14657.609</v>
      </c>
      <c r="G138" s="1098">
        <v>-0.88778463117688988</v>
      </c>
      <c r="H138" s="101">
        <v>339.4</v>
      </c>
      <c r="I138" s="101">
        <v>-1.8223893549320254</v>
      </c>
      <c r="J138" s="109">
        <v>-71.666666666666671</v>
      </c>
      <c r="K138" s="109">
        <v>0.34722222222222221</v>
      </c>
      <c r="L138" s="1108">
        <v>-0.32309394356930943</v>
      </c>
    </row>
    <row r="139" spans="1:12" ht="14.25">
      <c r="A139" s="48" t="s">
        <v>117</v>
      </c>
      <c r="B139" s="52" t="s">
        <v>28</v>
      </c>
      <c r="C139" s="110">
        <v>13797.608245955334</v>
      </c>
      <c r="D139" s="110">
        <v>14093.542222110538</v>
      </c>
      <c r="E139" s="111">
        <v>14073.560410874441</v>
      </c>
      <c r="F139" s="111">
        <v>14375.41306655275</v>
      </c>
      <c r="G139" s="1121">
        <v>-2.0997842238052211</v>
      </c>
      <c r="H139" s="112">
        <v>312.98596491228068</v>
      </c>
      <c r="I139" s="112">
        <v>3.5423275639489922</v>
      </c>
      <c r="J139" s="113">
        <v>-54.701986754966889</v>
      </c>
      <c r="K139" s="113">
        <v>6.9852941176470589</v>
      </c>
      <c r="L139" s="1115">
        <v>-1.4495176352297152</v>
      </c>
    </row>
    <row r="140" spans="1:12" ht="15">
      <c r="A140" s="50" t="s">
        <v>117</v>
      </c>
      <c r="B140" s="51" t="s">
        <v>29</v>
      </c>
      <c r="C140" s="99">
        <v>13916.697058823531</v>
      </c>
      <c r="D140" s="99">
        <v>14127.823529411764</v>
      </c>
      <c r="E140" s="100">
        <v>14195.031000000001</v>
      </c>
      <c r="F140" s="100">
        <v>14410.38</v>
      </c>
      <c r="G140" s="1098">
        <v>-1.4944019519263083</v>
      </c>
      <c r="H140" s="101">
        <v>275.8</v>
      </c>
      <c r="I140" s="101">
        <v>-2.6473702788563358</v>
      </c>
      <c r="J140" s="109">
        <v>-67.567567567567565</v>
      </c>
      <c r="K140" s="109">
        <v>0.98039215686274506</v>
      </c>
      <c r="L140" s="1108">
        <v>-0.6730543854230332</v>
      </c>
    </row>
    <row r="141" spans="1:12" ht="15">
      <c r="A141" s="50" t="s">
        <v>117</v>
      </c>
      <c r="B141" s="51" t="s">
        <v>30</v>
      </c>
      <c r="C141" s="99">
        <v>13801.59705882353</v>
      </c>
      <c r="D141" s="99">
        <v>14161.462745098039</v>
      </c>
      <c r="E141" s="100">
        <v>14077.629000000001</v>
      </c>
      <c r="F141" s="100">
        <v>14444.691999999999</v>
      </c>
      <c r="G141" s="1098">
        <v>-2.541161833011035</v>
      </c>
      <c r="H141" s="101">
        <v>309.39999999999998</v>
      </c>
      <c r="I141" s="101">
        <v>2.6883504812479142</v>
      </c>
      <c r="J141" s="109">
        <v>-53.125</v>
      </c>
      <c r="K141" s="109">
        <v>4.2892156862745097</v>
      </c>
      <c r="L141" s="1108">
        <v>-0.71581168496892733</v>
      </c>
    </row>
    <row r="142" spans="1:12" ht="15">
      <c r="A142" s="50" t="s">
        <v>117</v>
      </c>
      <c r="B142" s="51" t="s">
        <v>35</v>
      </c>
      <c r="C142" s="99">
        <v>13733.928431372549</v>
      </c>
      <c r="D142" s="99">
        <v>13886.824509803921</v>
      </c>
      <c r="E142" s="100">
        <v>14008.607</v>
      </c>
      <c r="F142" s="100">
        <v>14164.561</v>
      </c>
      <c r="G142" s="1098">
        <v>-1.1010154144558362</v>
      </c>
      <c r="H142" s="101">
        <v>343.2</v>
      </c>
      <c r="I142" s="101">
        <v>6.3526495196777191</v>
      </c>
      <c r="J142" s="109">
        <v>-47.169811320754718</v>
      </c>
      <c r="K142" s="109">
        <v>1.715686274509804</v>
      </c>
      <c r="L142" s="1108">
        <v>-6.0651564837754801E-2</v>
      </c>
    </row>
    <row r="143" spans="1:12" ht="14.25">
      <c r="A143" s="48" t="s">
        <v>117</v>
      </c>
      <c r="B143" s="52" t="s">
        <v>31</v>
      </c>
      <c r="C143" s="110">
        <v>12884.166116260052</v>
      </c>
      <c r="D143" s="110">
        <v>13175.889934108744</v>
      </c>
      <c r="E143" s="111">
        <v>13141.849438585254</v>
      </c>
      <c r="F143" s="111">
        <v>13439.407732790918</v>
      </c>
      <c r="G143" s="1121">
        <v>-2.2140729719781445</v>
      </c>
      <c r="H143" s="112">
        <v>273.40058365758756</v>
      </c>
      <c r="I143" s="112">
        <v>1.5965595860411166</v>
      </c>
      <c r="J143" s="113">
        <v>-47.657841140529534</v>
      </c>
      <c r="K143" s="113">
        <v>10.498366013071896</v>
      </c>
      <c r="L143" s="1115">
        <v>-0.47247523371617284</v>
      </c>
    </row>
    <row r="144" spans="1:12" ht="15">
      <c r="A144" s="50" t="s">
        <v>117</v>
      </c>
      <c r="B144" s="51" t="s">
        <v>32</v>
      </c>
      <c r="C144" s="99">
        <v>12520.817647058824</v>
      </c>
      <c r="D144" s="99">
        <v>13105.34019607843</v>
      </c>
      <c r="E144" s="100">
        <v>12771.234</v>
      </c>
      <c r="F144" s="100">
        <v>13367.447</v>
      </c>
      <c r="G144" s="1098">
        <v>-4.4601860026076761</v>
      </c>
      <c r="H144" s="101">
        <v>249.1</v>
      </c>
      <c r="I144" s="101">
        <v>0.48406615570794215</v>
      </c>
      <c r="J144" s="109">
        <v>-60.766961651917406</v>
      </c>
      <c r="K144" s="109">
        <v>2.7165032679738563</v>
      </c>
      <c r="L144" s="1108">
        <v>-1.0707830687482973</v>
      </c>
    </row>
    <row r="145" spans="1:12" ht="15">
      <c r="A145" s="50" t="s">
        <v>117</v>
      </c>
      <c r="B145" s="51" t="s">
        <v>33</v>
      </c>
      <c r="C145" s="99">
        <v>12987.359803921569</v>
      </c>
      <c r="D145" s="99">
        <v>13241.05</v>
      </c>
      <c r="E145" s="100">
        <v>13247.107</v>
      </c>
      <c r="F145" s="100">
        <v>13505.870999999999</v>
      </c>
      <c r="G145" s="1098">
        <v>-1.9159371505917628</v>
      </c>
      <c r="H145" s="101">
        <v>276.5</v>
      </c>
      <c r="I145" s="101">
        <v>0.39941902687001557</v>
      </c>
      <c r="J145" s="101">
        <v>-37.753222836095759</v>
      </c>
      <c r="K145" s="101">
        <v>6.9035947712418304</v>
      </c>
      <c r="L145" s="1099">
        <v>0.837233470828469</v>
      </c>
    </row>
    <row r="146" spans="1:12" ht="15.75" thickBot="1">
      <c r="A146" s="60" t="s">
        <v>117</v>
      </c>
      <c r="B146" s="61" t="s">
        <v>36</v>
      </c>
      <c r="C146" s="102">
        <v>13055.922549019608</v>
      </c>
      <c r="D146" s="102">
        <v>13051.517647058825</v>
      </c>
      <c r="E146" s="103">
        <v>13317.040999999999</v>
      </c>
      <c r="F146" s="103">
        <v>13312.548000000001</v>
      </c>
      <c r="G146" s="1100">
        <v>3.3750113051224856E-2</v>
      </c>
      <c r="H146" s="104">
        <v>324.2</v>
      </c>
      <c r="I146" s="104">
        <v>5.6714471968709175</v>
      </c>
      <c r="J146" s="104">
        <v>-56.999999999999993</v>
      </c>
      <c r="K146" s="104">
        <v>0.87826797385620914</v>
      </c>
      <c r="L146" s="1101">
        <v>-0.23892563579634363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30"/>
    </row>
    <row r="149" spans="1:12" ht="21" thickBot="1">
      <c r="A149" s="28" t="s">
        <v>345</v>
      </c>
      <c r="B149" s="29"/>
      <c r="C149" s="29"/>
      <c r="D149" s="29"/>
      <c r="E149" s="29"/>
      <c r="F149" s="29"/>
      <c r="G149" s="915"/>
      <c r="H149" s="915"/>
      <c r="I149" s="915"/>
      <c r="J149" s="915"/>
      <c r="K149" s="915"/>
      <c r="L149" s="1031"/>
    </row>
    <row r="150" spans="1:12">
      <c r="A150" s="30"/>
      <c r="B150" s="31"/>
      <c r="C150" s="3" t="s">
        <v>9</v>
      </c>
      <c r="D150" s="3" t="s">
        <v>9</v>
      </c>
      <c r="E150" s="3"/>
      <c r="F150" s="3"/>
      <c r="G150" s="1027"/>
      <c r="H150" s="1161" t="s">
        <v>10</v>
      </c>
      <c r="I150" s="1162"/>
      <c r="J150" s="980" t="s">
        <v>11</v>
      </c>
      <c r="K150" s="32" t="s">
        <v>12</v>
      </c>
      <c r="L150" s="1028"/>
    </row>
    <row r="151" spans="1:12" ht="15.75">
      <c r="A151" s="33" t="s">
        <v>13</v>
      </c>
      <c r="B151" s="34" t="s">
        <v>14</v>
      </c>
      <c r="C151" s="709" t="s">
        <v>40</v>
      </c>
      <c r="D151" s="709" t="s">
        <v>40</v>
      </c>
      <c r="E151" s="710" t="s">
        <v>41</v>
      </c>
      <c r="F151" s="711"/>
      <c r="G151" s="1086"/>
      <c r="H151" s="1163" t="s">
        <v>15</v>
      </c>
      <c r="I151" s="1164"/>
      <c r="J151" s="981" t="s">
        <v>16</v>
      </c>
      <c r="K151" s="86" t="s">
        <v>17</v>
      </c>
      <c r="L151" s="1029"/>
    </row>
    <row r="152" spans="1:12" ht="26.25" thickBot="1">
      <c r="A152" s="35" t="s">
        <v>18</v>
      </c>
      <c r="B152" s="36" t="s">
        <v>19</v>
      </c>
      <c r="C152" s="719" t="s">
        <v>375</v>
      </c>
      <c r="D152" s="719" t="s">
        <v>377</v>
      </c>
      <c r="E152" s="913" t="s">
        <v>375</v>
      </c>
      <c r="F152" s="914" t="s">
        <v>377</v>
      </c>
      <c r="G152" s="1085" t="s">
        <v>20</v>
      </c>
      <c r="H152" s="85" t="s">
        <v>375</v>
      </c>
      <c r="I152" s="1087" t="s">
        <v>20</v>
      </c>
      <c r="J152" s="1088" t="s">
        <v>20</v>
      </c>
      <c r="K152" s="720" t="s">
        <v>375</v>
      </c>
      <c r="L152" s="1089" t="s">
        <v>21</v>
      </c>
    </row>
    <row r="153" spans="1:12" ht="15" thickBot="1">
      <c r="A153" s="37" t="s">
        <v>22</v>
      </c>
      <c r="B153" s="38" t="s">
        <v>23</v>
      </c>
      <c r="C153" s="87">
        <v>12990.752459008678</v>
      </c>
      <c r="D153" s="87">
        <v>12888.136761321482</v>
      </c>
      <c r="E153" s="88">
        <v>13250.567508188851</v>
      </c>
      <c r="F153" s="718">
        <v>13145.899496547912</v>
      </c>
      <c r="G153" s="1090">
        <v>0.79620273735109925</v>
      </c>
      <c r="H153" s="89">
        <v>324.11280670257332</v>
      </c>
      <c r="I153" s="89">
        <v>2.2751021178083275</v>
      </c>
      <c r="J153" s="90">
        <v>-57.26342710997443</v>
      </c>
      <c r="K153" s="89">
        <v>100</v>
      </c>
      <c r="L153" s="1091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92"/>
      <c r="H154" s="90"/>
      <c r="I154" s="90"/>
      <c r="J154" s="90"/>
      <c r="K154" s="90"/>
      <c r="L154" s="1093"/>
    </row>
    <row r="155" spans="1:12" ht="15">
      <c r="A155" s="41" t="s">
        <v>108</v>
      </c>
      <c r="B155" s="42" t="s">
        <v>23</v>
      </c>
      <c r="C155" s="92">
        <v>10584.176470588234</v>
      </c>
      <c r="D155" s="92">
        <v>13063.511023017903</v>
      </c>
      <c r="E155" s="93">
        <v>10795.859999999999</v>
      </c>
      <c r="F155" s="93">
        <v>13324.781243478261</v>
      </c>
      <c r="G155" s="1094">
        <v>-18.97908263759323</v>
      </c>
      <c r="H155" s="94">
        <v>200</v>
      </c>
      <c r="I155" s="94">
        <v>-21.732324549960875</v>
      </c>
      <c r="J155" s="94">
        <v>-77.777777777777786</v>
      </c>
      <c r="K155" s="94">
        <v>5.9844404548174746E-2</v>
      </c>
      <c r="L155" s="1095">
        <v>-5.5245109518321414E-2</v>
      </c>
    </row>
    <row r="156" spans="1:12" ht="15">
      <c r="A156" s="50" t="s">
        <v>109</v>
      </c>
      <c r="B156" s="95" t="s">
        <v>23</v>
      </c>
      <c r="C156" s="96">
        <v>13963.199854462438</v>
      </c>
      <c r="D156" s="96">
        <v>13906.307686192538</v>
      </c>
      <c r="E156" s="97">
        <v>14242.463851551687</v>
      </c>
      <c r="F156" s="97">
        <v>14184.43383991639</v>
      </c>
      <c r="G156" s="1096">
        <v>0.40911052418599314</v>
      </c>
      <c r="H156" s="98">
        <v>365.48005865102641</v>
      </c>
      <c r="I156" s="98">
        <v>3.5810895092704014</v>
      </c>
      <c r="J156" s="98">
        <v>-54.684385382059794</v>
      </c>
      <c r="K156" s="98">
        <v>40.813883901855178</v>
      </c>
      <c r="L156" s="1097">
        <v>2.3228353085047928</v>
      </c>
    </row>
    <row r="157" spans="1:12" ht="15">
      <c r="A157" s="43" t="s">
        <v>110</v>
      </c>
      <c r="B157" s="44" t="s">
        <v>23</v>
      </c>
      <c r="C157" s="99">
        <v>13651.965753927301</v>
      </c>
      <c r="D157" s="99">
        <v>13706.804309580841</v>
      </c>
      <c r="E157" s="100">
        <v>13925.005069005847</v>
      </c>
      <c r="F157" s="100">
        <v>13980.940395772457</v>
      </c>
      <c r="G157" s="1098">
        <v>-0.40008272107020665</v>
      </c>
      <c r="H157" s="101">
        <v>381.94639175257731</v>
      </c>
      <c r="I157" s="101">
        <v>0.74069634196501299</v>
      </c>
      <c r="J157" s="101">
        <v>-58.129496402877699</v>
      </c>
      <c r="K157" s="101">
        <v>8.7073608617594243</v>
      </c>
      <c r="L157" s="1099">
        <v>-0.180107168931114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98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99" t="s">
        <v>100</v>
      </c>
    </row>
    <row r="159" spans="1:12" ht="15">
      <c r="A159" s="43" t="s">
        <v>98</v>
      </c>
      <c r="B159" s="44" t="s">
        <v>23</v>
      </c>
      <c r="C159" s="99">
        <v>10865.186965561976</v>
      </c>
      <c r="D159" s="99">
        <v>11046.750039268687</v>
      </c>
      <c r="E159" s="100">
        <v>11082.490704873215</v>
      </c>
      <c r="F159" s="100">
        <v>11267.685040054061</v>
      </c>
      <c r="G159" s="1098">
        <v>-1.6435881418634093</v>
      </c>
      <c r="H159" s="101">
        <v>275.52693032015071</v>
      </c>
      <c r="I159" s="101">
        <v>-1.874362896889727</v>
      </c>
      <c r="J159" s="101">
        <v>-61.619082038308633</v>
      </c>
      <c r="K159" s="101">
        <v>31.777378815080791</v>
      </c>
      <c r="L159" s="1099">
        <v>-3.6062528984741924</v>
      </c>
    </row>
    <row r="160" spans="1:12" ht="15.75" thickBot="1">
      <c r="A160" s="45" t="s">
        <v>112</v>
      </c>
      <c r="B160" s="46" t="s">
        <v>23</v>
      </c>
      <c r="C160" s="102">
        <v>13349.141807545086</v>
      </c>
      <c r="D160" s="102">
        <v>13244.787286463141</v>
      </c>
      <c r="E160" s="103">
        <v>13616.124643695988</v>
      </c>
      <c r="F160" s="103">
        <v>13509.683032192404</v>
      </c>
      <c r="G160" s="1100">
        <v>0.78789125732959564</v>
      </c>
      <c r="H160" s="104">
        <v>289.74991974317817</v>
      </c>
      <c r="I160" s="104">
        <v>3.9109283097524892</v>
      </c>
      <c r="J160" s="104">
        <v>-53.47274085138163</v>
      </c>
      <c r="K160" s="104">
        <v>18.641532016756432</v>
      </c>
      <c r="L160" s="1101">
        <v>1.5187698684188362</v>
      </c>
    </row>
    <row r="161" spans="1:12" ht="15" thickBot="1">
      <c r="A161" s="39"/>
      <c r="B161" s="47"/>
      <c r="C161" s="91"/>
      <c r="D161" s="91"/>
      <c r="E161" s="91"/>
      <c r="F161" s="91"/>
      <c r="G161" s="1092"/>
      <c r="H161" s="90"/>
      <c r="I161" s="90"/>
      <c r="J161" s="90"/>
      <c r="K161" s="90"/>
      <c r="L161" s="1093"/>
    </row>
    <row r="162" spans="1:12" ht="14.25">
      <c r="A162" s="48" t="s">
        <v>113</v>
      </c>
      <c r="B162" s="49" t="s">
        <v>25</v>
      </c>
      <c r="C162" s="105" t="s">
        <v>100</v>
      </c>
      <c r="D162" s="105" t="s">
        <v>257</v>
      </c>
      <c r="E162" s="106" t="s">
        <v>100</v>
      </c>
      <c r="F162" s="106" t="s">
        <v>257</v>
      </c>
      <c r="G162" s="1102" t="s">
        <v>100</v>
      </c>
      <c r="H162" s="107" t="s">
        <v>100</v>
      </c>
      <c r="I162" s="107" t="s">
        <v>100</v>
      </c>
      <c r="J162" s="108" t="s">
        <v>100</v>
      </c>
      <c r="K162" s="108" t="s">
        <v>100</v>
      </c>
      <c r="L162" s="1120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257</v>
      </c>
      <c r="E163" s="100" t="s">
        <v>100</v>
      </c>
      <c r="F163" s="1114" t="s">
        <v>257</v>
      </c>
      <c r="G163" s="1098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108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 t="s">
        <v>100</v>
      </c>
      <c r="E164" s="100" t="s">
        <v>100</v>
      </c>
      <c r="F164" s="100" t="s">
        <v>100</v>
      </c>
      <c r="G164" s="1098" t="s">
        <v>100</v>
      </c>
      <c r="H164" s="101" t="s">
        <v>100</v>
      </c>
      <c r="I164" s="101" t="s">
        <v>100</v>
      </c>
      <c r="J164" s="109" t="s">
        <v>100</v>
      </c>
      <c r="K164" s="109" t="s">
        <v>100</v>
      </c>
      <c r="L164" s="1108" t="s">
        <v>100</v>
      </c>
    </row>
    <row r="165" spans="1:12" ht="14.25">
      <c r="A165" s="48" t="s">
        <v>113</v>
      </c>
      <c r="B165" s="52" t="s">
        <v>28</v>
      </c>
      <c r="C165" s="110" t="s">
        <v>100</v>
      </c>
      <c r="D165" s="110" t="s">
        <v>100</v>
      </c>
      <c r="E165" s="111" t="s">
        <v>100</v>
      </c>
      <c r="F165" s="111" t="s">
        <v>100</v>
      </c>
      <c r="G165" s="1121" t="s">
        <v>100</v>
      </c>
      <c r="H165" s="112" t="s">
        <v>100</v>
      </c>
      <c r="I165" s="112" t="s">
        <v>100</v>
      </c>
      <c r="J165" s="113" t="s">
        <v>100</v>
      </c>
      <c r="K165" s="113" t="s">
        <v>100</v>
      </c>
      <c r="L165" s="1115" t="s">
        <v>100</v>
      </c>
    </row>
    <row r="166" spans="1:12" ht="15">
      <c r="A166" s="50" t="s">
        <v>113</v>
      </c>
      <c r="B166" s="51" t="s">
        <v>29</v>
      </c>
      <c r="C166" s="99" t="s">
        <v>100</v>
      </c>
      <c r="D166" s="99" t="s">
        <v>100</v>
      </c>
      <c r="E166" s="100" t="s">
        <v>100</v>
      </c>
      <c r="F166" s="100" t="s">
        <v>100</v>
      </c>
      <c r="G166" s="1098" t="s">
        <v>100</v>
      </c>
      <c r="H166" s="101" t="s">
        <v>100</v>
      </c>
      <c r="I166" s="101" t="s">
        <v>100</v>
      </c>
      <c r="J166" s="109" t="s">
        <v>100</v>
      </c>
      <c r="K166" s="109" t="s">
        <v>100</v>
      </c>
      <c r="L166" s="1108" t="s">
        <v>100</v>
      </c>
    </row>
    <row r="167" spans="1:12" ht="15">
      <c r="A167" s="50" t="s">
        <v>113</v>
      </c>
      <c r="B167" s="51" t="s">
        <v>30</v>
      </c>
      <c r="C167" s="99" t="s">
        <v>100</v>
      </c>
      <c r="D167" s="99" t="s">
        <v>100</v>
      </c>
      <c r="E167" s="100" t="s">
        <v>100</v>
      </c>
      <c r="F167" s="100" t="s">
        <v>100</v>
      </c>
      <c r="G167" s="1098" t="s">
        <v>100</v>
      </c>
      <c r="H167" s="101" t="s">
        <v>100</v>
      </c>
      <c r="I167" s="101" t="s">
        <v>100</v>
      </c>
      <c r="J167" s="109" t="s">
        <v>100</v>
      </c>
      <c r="K167" s="109" t="s">
        <v>100</v>
      </c>
      <c r="L167" s="1108" t="s">
        <v>100</v>
      </c>
    </row>
    <row r="168" spans="1:12" ht="14.25">
      <c r="A168" s="48" t="s">
        <v>113</v>
      </c>
      <c r="B168" s="52" t="s">
        <v>31</v>
      </c>
      <c r="C168" s="1128" t="s">
        <v>100</v>
      </c>
      <c r="D168" s="110">
        <v>12825.703277729004</v>
      </c>
      <c r="E168" s="1109" t="s">
        <v>100</v>
      </c>
      <c r="F168" s="111">
        <v>13082.217343283584</v>
      </c>
      <c r="G168" s="1098" t="s">
        <v>100</v>
      </c>
      <c r="H168" s="1129" t="s">
        <v>100</v>
      </c>
      <c r="I168" s="112" t="s">
        <v>100</v>
      </c>
      <c r="J168" s="113" t="s">
        <v>100</v>
      </c>
      <c r="K168" s="113" t="s">
        <v>100</v>
      </c>
      <c r="L168" s="1115" t="s">
        <v>100</v>
      </c>
    </row>
    <row r="169" spans="1:12" ht="15">
      <c r="A169" s="50" t="s">
        <v>113</v>
      </c>
      <c r="B169" s="51" t="s">
        <v>32</v>
      </c>
      <c r="C169" s="99" t="s">
        <v>257</v>
      </c>
      <c r="D169" s="99">
        <v>12852.880392156863</v>
      </c>
      <c r="E169" s="100" t="s">
        <v>257</v>
      </c>
      <c r="F169" s="100">
        <v>13109.938</v>
      </c>
      <c r="G169" s="1098" t="s">
        <v>100</v>
      </c>
      <c r="H169" s="101" t="s">
        <v>257</v>
      </c>
      <c r="I169" s="101" t="s">
        <v>100</v>
      </c>
      <c r="J169" s="109" t="s">
        <v>100</v>
      </c>
      <c r="K169" s="109" t="s">
        <v>257</v>
      </c>
      <c r="L169" s="1108" t="s">
        <v>100</v>
      </c>
    </row>
    <row r="170" spans="1:12" ht="15.75" thickBot="1">
      <c r="A170" s="53" t="s">
        <v>113</v>
      </c>
      <c r="B170" s="54" t="s">
        <v>33</v>
      </c>
      <c r="C170" s="114" t="s">
        <v>100</v>
      </c>
      <c r="D170" s="114" t="s">
        <v>257</v>
      </c>
      <c r="E170" s="115" t="s">
        <v>100</v>
      </c>
      <c r="F170" s="115">
        <v>13002.787</v>
      </c>
      <c r="G170" s="1118" t="s">
        <v>100</v>
      </c>
      <c r="H170" s="109" t="s">
        <v>100</v>
      </c>
      <c r="I170" s="109" t="s">
        <v>100</v>
      </c>
      <c r="J170" s="109" t="s">
        <v>100</v>
      </c>
      <c r="K170" s="109" t="s">
        <v>100</v>
      </c>
      <c r="L170" s="1108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92"/>
      <c r="H171" s="90"/>
      <c r="I171" s="90"/>
      <c r="J171" s="90"/>
      <c r="K171" s="90"/>
      <c r="L171" s="1093"/>
    </row>
    <row r="172" spans="1:12" ht="14.25">
      <c r="A172" s="48" t="s">
        <v>114</v>
      </c>
      <c r="B172" s="49" t="s">
        <v>25</v>
      </c>
      <c r="C172" s="105">
        <v>14450.067786337348</v>
      </c>
      <c r="D172" s="105">
        <v>14632.744375776503</v>
      </c>
      <c r="E172" s="106">
        <v>14739.069142064094</v>
      </c>
      <c r="F172" s="106">
        <v>14925.399263292033</v>
      </c>
      <c r="G172" s="1102">
        <v>-1.2484096267106517</v>
      </c>
      <c r="H172" s="107">
        <v>423.83208556149737</v>
      </c>
      <c r="I172" s="107">
        <v>2.0222144043885812</v>
      </c>
      <c r="J172" s="108">
        <v>-45</v>
      </c>
      <c r="K172" s="108">
        <v>5.5954518252543384</v>
      </c>
      <c r="L172" s="1120">
        <v>1.2476257382978169</v>
      </c>
    </row>
    <row r="173" spans="1:12" ht="15">
      <c r="A173" s="50" t="s">
        <v>114</v>
      </c>
      <c r="B173" s="51" t="s">
        <v>26</v>
      </c>
      <c r="C173" s="99">
        <v>14364.709803921569</v>
      </c>
      <c r="D173" s="99">
        <v>14662.033333333333</v>
      </c>
      <c r="E173" s="100">
        <v>14652.004000000001</v>
      </c>
      <c r="F173" s="100">
        <v>14955.273999999999</v>
      </c>
      <c r="G173" s="1098">
        <v>-2.0278464974964594</v>
      </c>
      <c r="H173" s="101">
        <v>420.5</v>
      </c>
      <c r="I173" s="101">
        <v>3.6480157752033553</v>
      </c>
      <c r="J173" s="109">
        <v>-52.525252525252533</v>
      </c>
      <c r="K173" s="109">
        <v>2.8126870137642133</v>
      </c>
      <c r="L173" s="1108">
        <v>0.28071770430129783</v>
      </c>
    </row>
    <row r="174" spans="1:12" ht="15">
      <c r="A174" s="50" t="s">
        <v>114</v>
      </c>
      <c r="B174" s="51" t="s">
        <v>27</v>
      </c>
      <c r="C174" s="99">
        <v>14534.996078431372</v>
      </c>
      <c r="D174" s="99">
        <v>14594.123529411763</v>
      </c>
      <c r="E174" s="100">
        <v>14825.696</v>
      </c>
      <c r="F174" s="100">
        <v>14886.005999999999</v>
      </c>
      <c r="G174" s="1098">
        <v>-0.40514561125394882</v>
      </c>
      <c r="H174" s="101">
        <v>427.2</v>
      </c>
      <c r="I174" s="101">
        <v>-0.41958041958042225</v>
      </c>
      <c r="J174" s="109">
        <v>-34.507042253521128</v>
      </c>
      <c r="K174" s="109">
        <v>2.7827648114901256</v>
      </c>
      <c r="L174" s="1108">
        <v>0.96690803399651948</v>
      </c>
    </row>
    <row r="175" spans="1:12" ht="14.25">
      <c r="A175" s="48" t="s">
        <v>114</v>
      </c>
      <c r="B175" s="52" t="s">
        <v>28</v>
      </c>
      <c r="C175" s="110">
        <v>14101.208601249642</v>
      </c>
      <c r="D175" s="110">
        <v>14113.778115991885</v>
      </c>
      <c r="E175" s="111">
        <v>14383.232773274634</v>
      </c>
      <c r="F175" s="111">
        <v>14396.053678311722</v>
      </c>
      <c r="G175" s="1121">
        <v>-8.905846924149162E-2</v>
      </c>
      <c r="H175" s="112">
        <v>379.2454991816694</v>
      </c>
      <c r="I175" s="112">
        <v>1.8250059968266057</v>
      </c>
      <c r="J175" s="113">
        <v>-42.140151515151516</v>
      </c>
      <c r="K175" s="113">
        <v>18.282465589467385</v>
      </c>
      <c r="L175" s="1115">
        <v>4.778629272331834</v>
      </c>
    </row>
    <row r="176" spans="1:12" ht="15">
      <c r="A176" s="50" t="s">
        <v>114</v>
      </c>
      <c r="B176" s="51" t="s">
        <v>29</v>
      </c>
      <c r="C176" s="99">
        <v>13935.776470588235</v>
      </c>
      <c r="D176" s="99">
        <v>14133.420588235294</v>
      </c>
      <c r="E176" s="100">
        <v>14214.492</v>
      </c>
      <c r="F176" s="100">
        <v>14416.089</v>
      </c>
      <c r="G176" s="1098">
        <v>-1.3984167273107135</v>
      </c>
      <c r="H176" s="101">
        <v>356.5</v>
      </c>
      <c r="I176" s="101">
        <v>-0.77929306985806046</v>
      </c>
      <c r="J176" s="109">
        <v>-55.924170616113742</v>
      </c>
      <c r="K176" s="109">
        <v>5.5655296229802511</v>
      </c>
      <c r="L176" s="1108">
        <v>0.16911018564009783</v>
      </c>
    </row>
    <row r="177" spans="1:12" ht="15">
      <c r="A177" s="50" t="s">
        <v>114</v>
      </c>
      <c r="B177" s="51" t="s">
        <v>30</v>
      </c>
      <c r="C177" s="99">
        <v>14167.525490196078</v>
      </c>
      <c r="D177" s="99">
        <v>14101.453921568627</v>
      </c>
      <c r="E177" s="100">
        <v>14450.876</v>
      </c>
      <c r="F177" s="100">
        <v>14383.483</v>
      </c>
      <c r="G177" s="1098">
        <v>0.46854437134593913</v>
      </c>
      <c r="H177" s="101">
        <v>389.2</v>
      </c>
      <c r="I177" s="101">
        <v>2.0986358866736623</v>
      </c>
      <c r="J177" s="109">
        <v>-32.965299684542586</v>
      </c>
      <c r="K177" s="109">
        <v>12.716935966487133</v>
      </c>
      <c r="L177" s="1108">
        <v>4.609519086691737</v>
      </c>
    </row>
    <row r="178" spans="1:12" ht="14.25">
      <c r="A178" s="48" t="s">
        <v>114</v>
      </c>
      <c r="B178" s="52" t="s">
        <v>31</v>
      </c>
      <c r="C178" s="110">
        <v>13586.936663550992</v>
      </c>
      <c r="D178" s="110">
        <v>13557.112769518637</v>
      </c>
      <c r="E178" s="111">
        <v>13858.675396822013</v>
      </c>
      <c r="F178" s="111">
        <v>13828.255024909009</v>
      </c>
      <c r="G178" s="1121">
        <v>0.2199870616951097</v>
      </c>
      <c r="H178" s="112">
        <v>331.34134275618379</v>
      </c>
      <c r="I178" s="112">
        <v>1.3791838496362316</v>
      </c>
      <c r="J178" s="113">
        <v>-64.931846344485749</v>
      </c>
      <c r="K178" s="113">
        <v>16.935966487133452</v>
      </c>
      <c r="L178" s="1115">
        <v>-3.7034197021248616</v>
      </c>
    </row>
    <row r="179" spans="1:12" ht="15">
      <c r="A179" s="50" t="s">
        <v>114</v>
      </c>
      <c r="B179" s="51" t="s">
        <v>32</v>
      </c>
      <c r="C179" s="99">
        <v>13332.258823529412</v>
      </c>
      <c r="D179" s="99">
        <v>13462.742156862745</v>
      </c>
      <c r="E179" s="100">
        <v>13598.904</v>
      </c>
      <c r="F179" s="100">
        <v>13731.996999999999</v>
      </c>
      <c r="G179" s="1098">
        <v>-0.96921809697452566</v>
      </c>
      <c r="H179" s="101">
        <v>317.2</v>
      </c>
      <c r="I179" s="101">
        <v>1.0512902198152314</v>
      </c>
      <c r="J179" s="109">
        <v>-64.569961489088584</v>
      </c>
      <c r="K179" s="109">
        <v>8.2585278276481162</v>
      </c>
      <c r="L179" s="1108">
        <v>-1.7031090009963847</v>
      </c>
    </row>
    <row r="180" spans="1:12" ht="15.75" thickBot="1">
      <c r="A180" s="53" t="s">
        <v>114</v>
      </c>
      <c r="B180" s="54" t="s">
        <v>33</v>
      </c>
      <c r="C180" s="114">
        <v>13809.929411764706</v>
      </c>
      <c r="D180" s="114">
        <v>13638.639215686275</v>
      </c>
      <c r="E180" s="115">
        <v>14086.128000000001</v>
      </c>
      <c r="F180" s="115">
        <v>13911.412</v>
      </c>
      <c r="G180" s="1118">
        <v>1.2559185221457057</v>
      </c>
      <c r="H180" s="109">
        <v>344.8</v>
      </c>
      <c r="I180" s="109">
        <v>1.7409265269991248</v>
      </c>
      <c r="J180" s="109">
        <v>-65.269461077844312</v>
      </c>
      <c r="K180" s="109">
        <v>8.6774386594853379</v>
      </c>
      <c r="L180" s="1108">
        <v>-2.0003107011284733</v>
      </c>
    </row>
    <row r="181" spans="1:12" ht="15.75" thickBot="1">
      <c r="A181" s="55"/>
      <c r="B181" s="56"/>
      <c r="C181" s="116"/>
      <c r="D181" s="116"/>
      <c r="E181" s="116"/>
      <c r="F181" s="116"/>
      <c r="G181" s="1122"/>
      <c r="H181" s="117"/>
      <c r="I181" s="117"/>
      <c r="J181" s="117"/>
      <c r="K181" s="117"/>
      <c r="L181" s="1123"/>
    </row>
    <row r="182" spans="1:12" ht="15">
      <c r="A182" s="50" t="s">
        <v>115</v>
      </c>
      <c r="B182" s="57" t="s">
        <v>30</v>
      </c>
      <c r="C182" s="118">
        <v>13794.033333333333</v>
      </c>
      <c r="D182" s="118">
        <v>13965.461764705882</v>
      </c>
      <c r="E182" s="119">
        <v>14069.914000000001</v>
      </c>
      <c r="F182" s="119">
        <v>14244.771000000001</v>
      </c>
      <c r="G182" s="1124">
        <v>-1.2275171008365102</v>
      </c>
      <c r="H182" s="120">
        <v>404.1</v>
      </c>
      <c r="I182" s="120">
        <v>-1.6309639727361218</v>
      </c>
      <c r="J182" s="120">
        <v>-51.020408163265309</v>
      </c>
      <c r="K182" s="120">
        <v>3.5906642728904847</v>
      </c>
      <c r="L182" s="1125">
        <v>0.45767194552475621</v>
      </c>
    </row>
    <row r="183" spans="1:12" ht="15.75" thickBot="1">
      <c r="A183" s="53" t="s">
        <v>115</v>
      </c>
      <c r="B183" s="54" t="s">
        <v>33</v>
      </c>
      <c r="C183" s="114">
        <v>13542.025490196078</v>
      </c>
      <c r="D183" s="114">
        <v>13546.949999999999</v>
      </c>
      <c r="E183" s="115">
        <v>13812.866</v>
      </c>
      <c r="F183" s="115">
        <v>13817.888999999999</v>
      </c>
      <c r="G183" s="1118">
        <v>-3.6351428210193534E-2</v>
      </c>
      <c r="H183" s="109">
        <v>366.4</v>
      </c>
      <c r="I183" s="109">
        <v>1.2434374136501798</v>
      </c>
      <c r="J183" s="109">
        <v>-62</v>
      </c>
      <c r="K183" s="109">
        <v>5.1166965888689404</v>
      </c>
      <c r="L183" s="1108">
        <v>-0.63777911445586799</v>
      </c>
    </row>
    <row r="184" spans="1:12" ht="15.75" thickBot="1">
      <c r="A184" s="55"/>
      <c r="B184" s="56"/>
      <c r="C184" s="116"/>
      <c r="D184" s="116"/>
      <c r="E184" s="116"/>
      <c r="F184" s="116"/>
      <c r="G184" s="1122"/>
      <c r="H184" s="117"/>
      <c r="I184" s="117"/>
      <c r="J184" s="117"/>
      <c r="K184" s="117"/>
      <c r="L184" s="1123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102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120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98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108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98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108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98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108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121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115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98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108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98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108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121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115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98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108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118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108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122"/>
      <c r="H195" s="117"/>
      <c r="I195" s="117"/>
      <c r="J195" s="117"/>
      <c r="K195" s="117"/>
      <c r="L195" s="1123"/>
    </row>
    <row r="196" spans="1:12" ht="14.25">
      <c r="A196" s="48" t="s">
        <v>24</v>
      </c>
      <c r="B196" s="49" t="s">
        <v>28</v>
      </c>
      <c r="C196" s="105">
        <v>12437.22938098086</v>
      </c>
      <c r="D196" s="105">
        <v>12406.011891419084</v>
      </c>
      <c r="E196" s="106">
        <v>12685.973968600478</v>
      </c>
      <c r="F196" s="106">
        <v>12654.132129247466</v>
      </c>
      <c r="G196" s="1102">
        <v>0.25163194937261579</v>
      </c>
      <c r="H196" s="107">
        <v>367.46153846153845</v>
      </c>
      <c r="I196" s="107">
        <v>6.8941457954198784</v>
      </c>
      <c r="J196" s="108">
        <v>-72.171253822629964</v>
      </c>
      <c r="K196" s="108">
        <v>2.722920406941951</v>
      </c>
      <c r="L196" s="1120">
        <v>-1.4586652708074088</v>
      </c>
    </row>
    <row r="197" spans="1:12" ht="15">
      <c r="A197" s="50" t="s">
        <v>24</v>
      </c>
      <c r="B197" s="51" t="s">
        <v>29</v>
      </c>
      <c r="C197" s="99">
        <v>11702.145098039216</v>
      </c>
      <c r="D197" s="99">
        <v>11858.263725490197</v>
      </c>
      <c r="E197" s="100">
        <v>11936.188</v>
      </c>
      <c r="F197" s="100">
        <v>12095.429</v>
      </c>
      <c r="G197" s="1098">
        <v>-1.3165386692774599</v>
      </c>
      <c r="H197" s="101">
        <v>325.8</v>
      </c>
      <c r="I197" s="101">
        <v>4.1227229146692341</v>
      </c>
      <c r="J197" s="109">
        <v>-70.731707317073173</v>
      </c>
      <c r="K197" s="109">
        <v>0.35906642728904847</v>
      </c>
      <c r="L197" s="1108">
        <v>-0.16523024790276741</v>
      </c>
    </row>
    <row r="198" spans="1:12" ht="15">
      <c r="A198" s="50" t="s">
        <v>24</v>
      </c>
      <c r="B198" s="51" t="s">
        <v>30</v>
      </c>
      <c r="C198" s="99">
        <v>12311.211764705882</v>
      </c>
      <c r="D198" s="99">
        <v>12534.660784313724</v>
      </c>
      <c r="E198" s="100">
        <v>12557.436</v>
      </c>
      <c r="F198" s="100">
        <v>12785.353999999999</v>
      </c>
      <c r="G198" s="1098">
        <v>-1.7826491155426722</v>
      </c>
      <c r="H198" s="101">
        <v>361.6</v>
      </c>
      <c r="I198" s="101">
        <v>6.8873780668046143</v>
      </c>
      <c r="J198" s="109">
        <v>-75.376884422110564</v>
      </c>
      <c r="K198" s="109">
        <v>1.4661879114302814</v>
      </c>
      <c r="L198" s="1108">
        <v>-1.0785691218178004</v>
      </c>
    </row>
    <row r="199" spans="1:12" ht="15">
      <c r="A199" s="50" t="s">
        <v>24</v>
      </c>
      <c r="B199" s="51" t="s">
        <v>35</v>
      </c>
      <c r="C199" s="99">
        <v>12869.677450980393</v>
      </c>
      <c r="D199" s="99">
        <v>12355.350980392157</v>
      </c>
      <c r="E199" s="100">
        <v>13127.071</v>
      </c>
      <c r="F199" s="100">
        <v>12602.458000000001</v>
      </c>
      <c r="G199" s="1098">
        <v>4.1627831649984417</v>
      </c>
      <c r="H199" s="101">
        <v>393.7</v>
      </c>
      <c r="I199" s="101">
        <v>6.1758360302049553</v>
      </c>
      <c r="J199" s="109">
        <v>-65.517241379310349</v>
      </c>
      <c r="K199" s="109">
        <v>0.89766606822262118</v>
      </c>
      <c r="L199" s="1108">
        <v>-0.21486590108684167</v>
      </c>
    </row>
    <row r="200" spans="1:12" ht="14.25">
      <c r="A200" s="48" t="s">
        <v>24</v>
      </c>
      <c r="B200" s="52" t="s">
        <v>31</v>
      </c>
      <c r="C200" s="110">
        <v>11405.867358631966</v>
      </c>
      <c r="D200" s="110">
        <v>11420.625242640164</v>
      </c>
      <c r="E200" s="111">
        <v>11633.984705804605</v>
      </c>
      <c r="F200" s="111">
        <v>11649.037747492968</v>
      </c>
      <c r="G200" s="1121">
        <v>-0.1292213315353247</v>
      </c>
      <c r="H200" s="112">
        <v>293.80097087378647</v>
      </c>
      <c r="I200" s="112">
        <v>-2.5136198518866042E-2</v>
      </c>
      <c r="J200" s="113">
        <v>-64.006988934187532</v>
      </c>
      <c r="K200" s="113">
        <v>18.491921005385997</v>
      </c>
      <c r="L200" s="1115">
        <v>-3.4646007337444402</v>
      </c>
    </row>
    <row r="201" spans="1:12" ht="15">
      <c r="A201" s="50" t="s">
        <v>24</v>
      </c>
      <c r="B201" s="51" t="s">
        <v>32</v>
      </c>
      <c r="C201" s="99">
        <v>10996.668627450981</v>
      </c>
      <c r="D201" s="99">
        <v>11039.581372549019</v>
      </c>
      <c r="E201" s="100">
        <v>11216.602000000001</v>
      </c>
      <c r="F201" s="100">
        <v>11260.373</v>
      </c>
      <c r="G201" s="1098">
        <v>-0.38871714107515642</v>
      </c>
      <c r="H201" s="101">
        <v>268.3</v>
      </c>
      <c r="I201" s="101">
        <v>-0.48219584569733354</v>
      </c>
      <c r="J201" s="109">
        <v>-51.476014760147606</v>
      </c>
      <c r="K201" s="109">
        <v>7.8695391980849791</v>
      </c>
      <c r="L201" s="1108">
        <v>0.93859290652487637</v>
      </c>
    </row>
    <row r="202" spans="1:12" ht="15">
      <c r="A202" s="50" t="s">
        <v>24</v>
      </c>
      <c r="B202" s="51" t="s">
        <v>33</v>
      </c>
      <c r="C202" s="99">
        <v>11708.847058823529</v>
      </c>
      <c r="D202" s="99">
        <v>11596.12156862745</v>
      </c>
      <c r="E202" s="100">
        <v>11943.023999999999</v>
      </c>
      <c r="F202" s="100">
        <v>11828.044</v>
      </c>
      <c r="G202" s="1098">
        <v>0.97209648526839743</v>
      </c>
      <c r="H202" s="101">
        <v>306.10000000000002</v>
      </c>
      <c r="I202" s="101">
        <v>3.51707811971594</v>
      </c>
      <c r="J202" s="109">
        <v>-70.077007700770082</v>
      </c>
      <c r="K202" s="109">
        <v>8.1388390185517654</v>
      </c>
      <c r="L202" s="1108">
        <v>-3.4852019021643468</v>
      </c>
    </row>
    <row r="203" spans="1:12" ht="15">
      <c r="A203" s="50" t="s">
        <v>24</v>
      </c>
      <c r="B203" s="51" t="s">
        <v>36</v>
      </c>
      <c r="C203" s="99">
        <v>11537.437254901961</v>
      </c>
      <c r="D203" s="99">
        <v>11515.666666666666</v>
      </c>
      <c r="E203" s="100">
        <v>11768.186</v>
      </c>
      <c r="F203" s="100">
        <v>11745.98</v>
      </c>
      <c r="G203" s="1098">
        <v>0.18905191393140575</v>
      </c>
      <c r="H203" s="101">
        <v>334.3</v>
      </c>
      <c r="I203" s="101">
        <v>-0.83061406110946645</v>
      </c>
      <c r="J203" s="109">
        <v>-68.796992481203006</v>
      </c>
      <c r="K203" s="109">
        <v>2.4835427887492521</v>
      </c>
      <c r="L203" s="1108">
        <v>-0.91799173810496759</v>
      </c>
    </row>
    <row r="204" spans="1:12" ht="14.25">
      <c r="A204" s="48" t="s">
        <v>24</v>
      </c>
      <c r="B204" s="52" t="s">
        <v>37</v>
      </c>
      <c r="C204" s="110">
        <v>8922.5858812158895</v>
      </c>
      <c r="D204" s="110">
        <v>8911.9693732109918</v>
      </c>
      <c r="E204" s="111">
        <v>9101.0375988402066</v>
      </c>
      <c r="F204" s="111">
        <v>9090.208760675212</v>
      </c>
      <c r="G204" s="1121">
        <v>0.11912639687485203</v>
      </c>
      <c r="H204" s="112">
        <v>219.83456090651555</v>
      </c>
      <c r="I204" s="112">
        <v>-0.63275814044123035</v>
      </c>
      <c r="J204" s="113">
        <v>-51.175656984785611</v>
      </c>
      <c r="K204" s="113">
        <v>10.562537402752843</v>
      </c>
      <c r="L204" s="1115">
        <v>1.3170131060776509</v>
      </c>
    </row>
    <row r="205" spans="1:12" ht="15">
      <c r="A205" s="50" t="s">
        <v>24</v>
      </c>
      <c r="B205" s="51" t="s">
        <v>102</v>
      </c>
      <c r="C205" s="121">
        <v>8937.2117647058822</v>
      </c>
      <c r="D205" s="121">
        <v>8631.4676470588238</v>
      </c>
      <c r="E205" s="122">
        <v>9115.9560000000001</v>
      </c>
      <c r="F205" s="122">
        <v>8804.0969999999998</v>
      </c>
      <c r="G205" s="1126">
        <v>3.54220313565378</v>
      </c>
      <c r="H205" s="123">
        <v>207.9</v>
      </c>
      <c r="I205" s="123">
        <v>2.0618556701031014</v>
      </c>
      <c r="J205" s="124">
        <v>-54.385964912280706</v>
      </c>
      <c r="K205" s="124">
        <v>4.6678635547576297</v>
      </c>
      <c r="L205" s="1127">
        <v>0.2944620202307755</v>
      </c>
    </row>
    <row r="206" spans="1:12" ht="15">
      <c r="A206" s="50" t="s">
        <v>24</v>
      </c>
      <c r="B206" s="51" t="s">
        <v>38</v>
      </c>
      <c r="C206" s="99">
        <v>8924.4696078431371</v>
      </c>
      <c r="D206" s="99">
        <v>8983.7813725490196</v>
      </c>
      <c r="E206" s="100">
        <v>9102.9590000000007</v>
      </c>
      <c r="F206" s="100">
        <v>9163.4570000000003</v>
      </c>
      <c r="G206" s="1098">
        <v>-0.66020935112152102</v>
      </c>
      <c r="H206" s="101">
        <v>228.5</v>
      </c>
      <c r="I206" s="101">
        <v>-2.2250748823277657</v>
      </c>
      <c r="J206" s="109">
        <v>-40.789473684210527</v>
      </c>
      <c r="K206" s="109">
        <v>5.3859964093357267</v>
      </c>
      <c r="L206" s="1108">
        <v>1.4985283786451897</v>
      </c>
    </row>
    <row r="207" spans="1:12" ht="15.75" thickBot="1">
      <c r="A207" s="50" t="s">
        <v>24</v>
      </c>
      <c r="B207" s="51" t="s">
        <v>39</v>
      </c>
      <c r="C207" s="99">
        <v>8786.0029411764699</v>
      </c>
      <c r="D207" s="99">
        <v>9662.176470588236</v>
      </c>
      <c r="E207" s="100">
        <v>8961.723</v>
      </c>
      <c r="F207" s="100">
        <v>9855.42</v>
      </c>
      <c r="G207" s="1098">
        <v>-9.0680762463700191</v>
      </c>
      <c r="H207" s="101">
        <v>237.6</v>
      </c>
      <c r="I207" s="101">
        <v>-4.9219687875150102</v>
      </c>
      <c r="J207" s="109">
        <v>-77.922077922077932</v>
      </c>
      <c r="K207" s="109">
        <v>0.50867743865948534</v>
      </c>
      <c r="L207" s="1108">
        <v>-0.47597729279831513</v>
      </c>
    </row>
    <row r="208" spans="1:12" ht="15.75" thickBot="1">
      <c r="A208" s="55"/>
      <c r="B208" s="56"/>
      <c r="C208" s="116"/>
      <c r="D208" s="116"/>
      <c r="E208" s="116"/>
      <c r="F208" s="116"/>
      <c r="G208" s="1122"/>
      <c r="H208" s="117"/>
      <c r="I208" s="117"/>
      <c r="J208" s="117"/>
      <c r="K208" s="117"/>
      <c r="L208" s="1123"/>
    </row>
    <row r="209" spans="1:12" ht="14.25">
      <c r="A209" s="48" t="s">
        <v>117</v>
      </c>
      <c r="B209" s="52" t="s">
        <v>25</v>
      </c>
      <c r="C209" s="110">
        <v>14496.664870090752</v>
      </c>
      <c r="D209" s="110">
        <v>14284.290255159607</v>
      </c>
      <c r="E209" s="111">
        <v>14786.598167492568</v>
      </c>
      <c r="F209" s="111">
        <v>14569.976060262799</v>
      </c>
      <c r="G209" s="1121">
        <v>1.4867705089823002</v>
      </c>
      <c r="H209" s="112">
        <v>325.49677419354845</v>
      </c>
      <c r="I209" s="112">
        <v>1.7730533775368955</v>
      </c>
      <c r="J209" s="113">
        <v>-55.072463768115945</v>
      </c>
      <c r="K209" s="113">
        <v>0.92758827049670856</v>
      </c>
      <c r="L209" s="1115">
        <v>4.5235329320237994E-2</v>
      </c>
    </row>
    <row r="210" spans="1:12" ht="15">
      <c r="A210" s="50" t="s">
        <v>117</v>
      </c>
      <c r="B210" s="51" t="s">
        <v>26</v>
      </c>
      <c r="C210" s="99">
        <v>14338.665686274509</v>
      </c>
      <c r="D210" s="99">
        <v>14313.132352941177</v>
      </c>
      <c r="E210" s="100">
        <v>14625.439</v>
      </c>
      <c r="F210" s="100">
        <v>14599.395</v>
      </c>
      <c r="G210" s="1098">
        <v>0.17839095387171777</v>
      </c>
      <c r="H210" s="101">
        <v>295</v>
      </c>
      <c r="I210" s="101">
        <v>-10.606060606060606</v>
      </c>
      <c r="J210" s="109">
        <v>-86.666666666666671</v>
      </c>
      <c r="K210" s="109">
        <v>5.9844404548174746E-2</v>
      </c>
      <c r="L210" s="1108">
        <v>-0.13197145222931886</v>
      </c>
    </row>
    <row r="211" spans="1:12" ht="15">
      <c r="A211" s="50" t="s">
        <v>117</v>
      </c>
      <c r="B211" s="51" t="s">
        <v>27</v>
      </c>
      <c r="C211" s="99">
        <v>14506.477450980392</v>
      </c>
      <c r="D211" s="99">
        <v>14275.950980392156</v>
      </c>
      <c r="E211" s="100">
        <v>14796.607</v>
      </c>
      <c r="F211" s="100">
        <v>14561.47</v>
      </c>
      <c r="G211" s="1098">
        <v>1.6147888915061506</v>
      </c>
      <c r="H211" s="101">
        <v>327.60000000000002</v>
      </c>
      <c r="I211" s="101">
        <v>3.3438485804416476</v>
      </c>
      <c r="J211" s="109">
        <v>-46.296296296296298</v>
      </c>
      <c r="K211" s="109">
        <v>0.86774386594853392</v>
      </c>
      <c r="L211" s="1108">
        <v>0.17720678154955694</v>
      </c>
    </row>
    <row r="212" spans="1:12" ht="14.25">
      <c r="A212" s="48" t="s">
        <v>117</v>
      </c>
      <c r="B212" s="52" t="s">
        <v>28</v>
      </c>
      <c r="C212" s="110">
        <v>13770.863652553526</v>
      </c>
      <c r="D212" s="110">
        <v>13795.435067056284</v>
      </c>
      <c r="E212" s="111">
        <v>14046.280925604597</v>
      </c>
      <c r="F212" s="111">
        <v>14071.34376839741</v>
      </c>
      <c r="G212" s="1121">
        <v>-0.17811264656259326</v>
      </c>
      <c r="H212" s="112">
        <v>312.5789830508474</v>
      </c>
      <c r="I212" s="112">
        <v>4.4789003793838882</v>
      </c>
      <c r="J212" s="113">
        <v>-41.699604743083</v>
      </c>
      <c r="K212" s="113">
        <v>8.8270496708557751</v>
      </c>
      <c r="L212" s="1115">
        <v>2.3564614355616564</v>
      </c>
    </row>
    <row r="213" spans="1:12" ht="15">
      <c r="A213" s="50" t="s">
        <v>117</v>
      </c>
      <c r="B213" s="51" t="s">
        <v>29</v>
      </c>
      <c r="C213" s="99">
        <v>13398.033333333333</v>
      </c>
      <c r="D213" s="99">
        <v>13496.677450980393</v>
      </c>
      <c r="E213" s="100">
        <v>13665.994000000001</v>
      </c>
      <c r="F213" s="100">
        <v>13766.611000000001</v>
      </c>
      <c r="G213" s="1098">
        <v>-0.73087704737208148</v>
      </c>
      <c r="H213" s="101">
        <v>321.2</v>
      </c>
      <c r="I213" s="101">
        <v>17.14077315827863</v>
      </c>
      <c r="J213" s="109">
        <v>-23.636363636363637</v>
      </c>
      <c r="K213" s="109">
        <v>1.2567324955116697</v>
      </c>
      <c r="L213" s="1108">
        <v>0.55340768732752643</v>
      </c>
    </row>
    <row r="214" spans="1:12" ht="15">
      <c r="A214" s="50" t="s">
        <v>117</v>
      </c>
      <c r="B214" s="51" t="s">
        <v>30</v>
      </c>
      <c r="C214" s="99">
        <v>13715.609803921569</v>
      </c>
      <c r="D214" s="99">
        <v>13863.421568627451</v>
      </c>
      <c r="E214" s="100">
        <v>13989.922</v>
      </c>
      <c r="F214" s="100">
        <v>14140.69</v>
      </c>
      <c r="G214" s="1098">
        <v>-1.0661997398995382</v>
      </c>
      <c r="H214" s="101">
        <v>298</v>
      </c>
      <c r="I214" s="101">
        <v>0.81190798376183249</v>
      </c>
      <c r="J214" s="109">
        <v>-55.438596491228068</v>
      </c>
      <c r="K214" s="109">
        <v>3.8001196888090965</v>
      </c>
      <c r="L214" s="1108">
        <v>0.1556184100367175</v>
      </c>
    </row>
    <row r="215" spans="1:12" ht="15">
      <c r="A215" s="50" t="s">
        <v>117</v>
      </c>
      <c r="B215" s="51" t="s">
        <v>35</v>
      </c>
      <c r="C215" s="99">
        <v>13945.095098039215</v>
      </c>
      <c r="D215" s="99">
        <v>13771.963725490195</v>
      </c>
      <c r="E215" s="100">
        <v>14223.996999999999</v>
      </c>
      <c r="F215" s="100">
        <v>14047.403</v>
      </c>
      <c r="G215" s="1098">
        <v>1.2571291647288765</v>
      </c>
      <c r="H215" s="101">
        <v>324.39999999999998</v>
      </c>
      <c r="I215" s="101">
        <v>3.4438775510203934</v>
      </c>
      <c r="J215" s="109">
        <v>-24.096385542168676</v>
      </c>
      <c r="K215" s="109">
        <v>3.7701974865350087</v>
      </c>
      <c r="L215" s="1108">
        <v>1.6474353381974129</v>
      </c>
    </row>
    <row r="216" spans="1:12" ht="14.25">
      <c r="A216" s="48" t="s">
        <v>117</v>
      </c>
      <c r="B216" s="52" t="s">
        <v>31</v>
      </c>
      <c r="C216" s="110">
        <v>12703.968207068046</v>
      </c>
      <c r="D216" s="110">
        <v>12713.106740545467</v>
      </c>
      <c r="E216" s="111">
        <v>12958.047571209408</v>
      </c>
      <c r="F216" s="111">
        <v>12967.368875356377</v>
      </c>
      <c r="G216" s="1121">
        <v>-7.1882771567349735E-2</v>
      </c>
      <c r="H216" s="112">
        <v>263.34343434343435</v>
      </c>
      <c r="I216" s="112">
        <v>0.63734622033383292</v>
      </c>
      <c r="J216" s="113">
        <v>-61.125654450261777</v>
      </c>
      <c r="K216" s="113">
        <v>8.8868940754039496</v>
      </c>
      <c r="L216" s="1115">
        <v>-0.88292689646305789</v>
      </c>
    </row>
    <row r="217" spans="1:12" ht="15">
      <c r="A217" s="50" t="s">
        <v>117</v>
      </c>
      <c r="B217" s="51" t="s">
        <v>32</v>
      </c>
      <c r="C217" s="99">
        <v>12367.976470588235</v>
      </c>
      <c r="D217" s="99">
        <v>12291.763725490197</v>
      </c>
      <c r="E217" s="100">
        <v>12615.335999999999</v>
      </c>
      <c r="F217" s="100">
        <v>12537.599</v>
      </c>
      <c r="G217" s="1098">
        <v>0.62003099636540593</v>
      </c>
      <c r="H217" s="101">
        <v>246.4</v>
      </c>
      <c r="I217" s="101">
        <v>4.851063829787237</v>
      </c>
      <c r="J217" s="109">
        <v>-30.569948186528496</v>
      </c>
      <c r="K217" s="109">
        <v>4.0095751047277073</v>
      </c>
      <c r="L217" s="1108">
        <v>1.5415444141906232</v>
      </c>
    </row>
    <row r="218" spans="1:12" ht="15">
      <c r="A218" s="50" t="s">
        <v>117</v>
      </c>
      <c r="B218" s="51" t="s">
        <v>33</v>
      </c>
      <c r="C218" s="99">
        <v>12927.404901960783</v>
      </c>
      <c r="D218" s="99">
        <v>12767.25294117647</v>
      </c>
      <c r="E218" s="100">
        <v>13185.953</v>
      </c>
      <c r="F218" s="100">
        <v>13022.598</v>
      </c>
      <c r="G218" s="1098">
        <v>1.2543963961722504</v>
      </c>
      <c r="H218" s="101">
        <v>271.7</v>
      </c>
      <c r="I218" s="101">
        <v>3.2294832826747721</v>
      </c>
      <c r="J218" s="101">
        <v>-65.714285714285708</v>
      </c>
      <c r="K218" s="101">
        <v>3.9497307001795332</v>
      </c>
      <c r="L218" s="1099">
        <v>-0.97354295710946959</v>
      </c>
    </row>
    <row r="219" spans="1:12" ht="15.75" thickBot="1">
      <c r="A219" s="60" t="s">
        <v>117</v>
      </c>
      <c r="B219" s="61" t="s">
        <v>36</v>
      </c>
      <c r="C219" s="102">
        <v>13034.061764705883</v>
      </c>
      <c r="D219" s="102">
        <v>12968.943137254902</v>
      </c>
      <c r="E219" s="103">
        <v>13294.743</v>
      </c>
      <c r="F219" s="103">
        <v>13228.322</v>
      </c>
      <c r="G219" s="1100">
        <v>0.50211205926194014</v>
      </c>
      <c r="H219" s="104">
        <v>301</v>
      </c>
      <c r="I219" s="104">
        <v>5.1712089447938547</v>
      </c>
      <c r="J219" s="104">
        <v>-83.333333333333343</v>
      </c>
      <c r="K219" s="104">
        <v>0.92758827049670856</v>
      </c>
      <c r="L219" s="1101">
        <v>-1.4509283535442119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130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30"/>
    </row>
    <row r="223" spans="1:12" ht="21" thickBot="1">
      <c r="A223" s="28" t="s">
        <v>332</v>
      </c>
      <c r="B223" s="29"/>
      <c r="C223" s="29"/>
      <c r="D223" s="29"/>
      <c r="E223" s="29"/>
      <c r="F223" s="29"/>
      <c r="G223" s="915"/>
      <c r="H223" s="915"/>
      <c r="I223" s="915"/>
      <c r="J223" s="915"/>
      <c r="K223" s="915"/>
      <c r="L223" s="1031"/>
    </row>
    <row r="224" spans="1:12">
      <c r="A224" s="30"/>
      <c r="B224" s="31"/>
      <c r="C224" s="3" t="s">
        <v>9</v>
      </c>
      <c r="D224" s="3" t="s">
        <v>9</v>
      </c>
      <c r="E224" s="3"/>
      <c r="F224" s="3"/>
      <c r="G224" s="1027"/>
      <c r="H224" s="1161" t="s">
        <v>10</v>
      </c>
      <c r="I224" s="1162"/>
      <c r="J224" s="980" t="s">
        <v>11</v>
      </c>
      <c r="K224" s="32" t="s">
        <v>12</v>
      </c>
      <c r="L224" s="1028"/>
    </row>
    <row r="225" spans="1:12" ht="15.75">
      <c r="A225" s="33" t="s">
        <v>13</v>
      </c>
      <c r="B225" s="34" t="s">
        <v>14</v>
      </c>
      <c r="C225" s="709" t="s">
        <v>40</v>
      </c>
      <c r="D225" s="709" t="s">
        <v>40</v>
      </c>
      <c r="E225" s="710" t="s">
        <v>41</v>
      </c>
      <c r="F225" s="711"/>
      <c r="G225" s="1086"/>
      <c r="H225" s="1163" t="s">
        <v>15</v>
      </c>
      <c r="I225" s="1164"/>
      <c r="J225" s="981" t="s">
        <v>16</v>
      </c>
      <c r="K225" s="86" t="s">
        <v>17</v>
      </c>
      <c r="L225" s="1029"/>
    </row>
    <row r="226" spans="1:12" ht="26.25" thickBot="1">
      <c r="A226" s="35" t="s">
        <v>18</v>
      </c>
      <c r="B226" s="36" t="s">
        <v>19</v>
      </c>
      <c r="C226" s="719" t="s">
        <v>375</v>
      </c>
      <c r="D226" s="719" t="s">
        <v>377</v>
      </c>
      <c r="E226" s="913" t="s">
        <v>375</v>
      </c>
      <c r="F226" s="914" t="s">
        <v>377</v>
      </c>
      <c r="G226" s="1085" t="s">
        <v>20</v>
      </c>
      <c r="H226" s="85" t="s">
        <v>375</v>
      </c>
      <c r="I226" s="1087" t="s">
        <v>20</v>
      </c>
      <c r="J226" s="1088" t="s">
        <v>20</v>
      </c>
      <c r="K226" s="720" t="s">
        <v>375</v>
      </c>
      <c r="L226" s="1089" t="s">
        <v>21</v>
      </c>
    </row>
    <row r="227" spans="1:12" ht="15" thickBot="1">
      <c r="A227" s="37" t="s">
        <v>22</v>
      </c>
      <c r="B227" s="38" t="s">
        <v>23</v>
      </c>
      <c r="C227" s="87">
        <v>11113.769704498913</v>
      </c>
      <c r="D227" s="87">
        <v>11376.976196080863</v>
      </c>
      <c r="E227" s="88">
        <v>11336.045098588891</v>
      </c>
      <c r="F227" s="718">
        <v>11604.515720002481</v>
      </c>
      <c r="G227" s="1090">
        <v>-2.3135012945937228</v>
      </c>
      <c r="H227" s="89">
        <v>295.94189944134081</v>
      </c>
      <c r="I227" s="89">
        <v>0.61167545784716393</v>
      </c>
      <c r="J227" s="90">
        <v>-34.67153284671533</v>
      </c>
      <c r="K227" s="89">
        <v>100</v>
      </c>
      <c r="L227" s="1091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92"/>
      <c r="H228" s="90"/>
      <c r="I228" s="90"/>
      <c r="J228" s="90"/>
      <c r="K228" s="90"/>
      <c r="L228" s="1093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94" t="s">
        <v>100</v>
      </c>
      <c r="H229" s="94" t="s">
        <v>100</v>
      </c>
      <c r="I229" s="94" t="s">
        <v>100</v>
      </c>
      <c r="J229" s="94" t="s">
        <v>100</v>
      </c>
      <c r="K229" s="94">
        <v>0</v>
      </c>
      <c r="L229" s="1095">
        <v>0</v>
      </c>
    </row>
    <row r="230" spans="1:12" ht="15">
      <c r="A230" s="50" t="s">
        <v>109</v>
      </c>
      <c r="B230" s="95" t="s">
        <v>23</v>
      </c>
      <c r="C230" s="96">
        <v>12935.897222335932</v>
      </c>
      <c r="D230" s="96">
        <v>13255.671475141356</v>
      </c>
      <c r="E230" s="97">
        <v>13194.615166782651</v>
      </c>
      <c r="F230" s="97">
        <v>13520.784904644184</v>
      </c>
      <c r="G230" s="1096">
        <v>-2.4123580114753485</v>
      </c>
      <c r="H230" s="98">
        <v>362.2789915966386</v>
      </c>
      <c r="I230" s="98">
        <v>2.9904978997494696</v>
      </c>
      <c r="J230" s="98">
        <v>-26.086956521739129</v>
      </c>
      <c r="K230" s="98">
        <v>16.620111731843576</v>
      </c>
      <c r="L230" s="1097">
        <v>1.9303307099457658</v>
      </c>
    </row>
    <row r="231" spans="1:12" ht="15">
      <c r="A231" s="43" t="s">
        <v>110</v>
      </c>
      <c r="B231" s="44" t="s">
        <v>23</v>
      </c>
      <c r="C231" s="99">
        <v>12918.430782410051</v>
      </c>
      <c r="D231" s="99">
        <v>13068.726235294116</v>
      </c>
      <c r="E231" s="100">
        <v>13176.799398058252</v>
      </c>
      <c r="F231" s="100">
        <v>13330.100759999999</v>
      </c>
      <c r="G231" s="1098">
        <v>-1.1500390334764958</v>
      </c>
      <c r="H231" s="101">
        <v>386.22500000000008</v>
      </c>
      <c r="I231" s="101">
        <v>-1.7940091165617269</v>
      </c>
      <c r="J231" s="101">
        <v>-70.731707317073173</v>
      </c>
      <c r="K231" s="101">
        <v>3.3519553072625698</v>
      </c>
      <c r="L231" s="1099">
        <v>-4.1297965175549489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98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99" t="s">
        <v>100</v>
      </c>
    </row>
    <row r="233" spans="1:12" ht="15">
      <c r="A233" s="43" t="s">
        <v>98</v>
      </c>
      <c r="B233" s="44" t="s">
        <v>23</v>
      </c>
      <c r="C233" s="99">
        <v>10208.490916033974</v>
      </c>
      <c r="D233" s="99">
        <v>10447.351054659875</v>
      </c>
      <c r="E233" s="100">
        <v>10412.660734354653</v>
      </c>
      <c r="F233" s="100">
        <v>10656.298075753073</v>
      </c>
      <c r="G233" s="1098">
        <v>-2.2863225077457536</v>
      </c>
      <c r="H233" s="101">
        <v>275.43037974683546</v>
      </c>
      <c r="I233" s="101">
        <v>1.926149058392453</v>
      </c>
      <c r="J233" s="101">
        <v>-36.546184738955823</v>
      </c>
      <c r="K233" s="101">
        <v>66.201117318435749</v>
      </c>
      <c r="L233" s="1099">
        <v>-1.9558169881335914</v>
      </c>
    </row>
    <row r="234" spans="1:12" ht="15.75" thickBot="1">
      <c r="A234" s="45" t="s">
        <v>112</v>
      </c>
      <c r="B234" s="46" t="s">
        <v>23</v>
      </c>
      <c r="C234" s="102">
        <v>11904.61985463384</v>
      </c>
      <c r="D234" s="102">
        <v>12220.404961143748</v>
      </c>
      <c r="E234" s="103">
        <v>12142.712251726518</v>
      </c>
      <c r="F234" s="103">
        <v>12464.813060366623</v>
      </c>
      <c r="G234" s="1100">
        <v>-2.5840805399983386</v>
      </c>
      <c r="H234" s="104">
        <v>292.52323232323238</v>
      </c>
      <c r="I234" s="104">
        <v>-1.998240734701537</v>
      </c>
      <c r="J234" s="104">
        <v>-6.6037735849056602</v>
      </c>
      <c r="K234" s="104">
        <v>13.826815642458101</v>
      </c>
      <c r="L234" s="1101">
        <v>4.1552827957427709</v>
      </c>
    </row>
    <row r="235" spans="1:12" ht="15" thickBot="1">
      <c r="A235" s="39"/>
      <c r="B235" s="47"/>
      <c r="C235" s="91"/>
      <c r="D235" s="91"/>
      <c r="E235" s="91"/>
      <c r="F235" s="91"/>
      <c r="G235" s="1092"/>
      <c r="H235" s="90"/>
      <c r="I235" s="90"/>
      <c r="J235" s="90"/>
      <c r="K235" s="90"/>
      <c r="L235" s="1093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102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120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98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108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98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108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121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115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98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108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98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108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121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115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98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108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118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108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92"/>
      <c r="H245" s="90"/>
      <c r="I245" s="90"/>
      <c r="J245" s="90"/>
      <c r="K245" s="90"/>
      <c r="L245" s="1093"/>
    </row>
    <row r="246" spans="1:12" ht="14.25">
      <c r="A246" s="48" t="s">
        <v>114</v>
      </c>
      <c r="B246" s="49" t="s">
        <v>25</v>
      </c>
      <c r="C246" s="105">
        <v>13582.17351070199</v>
      </c>
      <c r="D246" s="105">
        <v>13668.185973597359</v>
      </c>
      <c r="E246" s="106">
        <v>13853.81698091603</v>
      </c>
      <c r="F246" s="106">
        <v>13941.549693069306</v>
      </c>
      <c r="G246" s="1102">
        <v>-0.62928952723878573</v>
      </c>
      <c r="H246" s="107">
        <v>403.0846153846154</v>
      </c>
      <c r="I246" s="107">
        <v>-0.22411065011129117</v>
      </c>
      <c r="J246" s="108">
        <v>30</v>
      </c>
      <c r="K246" s="108">
        <v>1.8156424581005588</v>
      </c>
      <c r="L246" s="1120">
        <v>0.90323369897647132</v>
      </c>
    </row>
    <row r="247" spans="1:12" ht="15">
      <c r="A247" s="50" t="s">
        <v>114</v>
      </c>
      <c r="B247" s="51" t="s">
        <v>26</v>
      </c>
      <c r="C247" s="99">
        <v>13546.973529411765</v>
      </c>
      <c r="D247" s="99" t="s">
        <v>257</v>
      </c>
      <c r="E247" s="100">
        <v>13817.913</v>
      </c>
      <c r="F247" s="100">
        <v>13713.266</v>
      </c>
      <c r="G247" s="1098">
        <v>0.76310778190987361</v>
      </c>
      <c r="H247" s="101">
        <v>409.1</v>
      </c>
      <c r="I247" s="101">
        <v>2.2750000000000057</v>
      </c>
      <c r="J247" s="109">
        <v>57.142857142857139</v>
      </c>
      <c r="K247" s="109">
        <v>1.5363128491620111</v>
      </c>
      <c r="L247" s="1108">
        <v>0.89762671777514969</v>
      </c>
    </row>
    <row r="248" spans="1:12" ht="15">
      <c r="A248" s="50" t="s">
        <v>114</v>
      </c>
      <c r="B248" s="51" t="s">
        <v>27</v>
      </c>
      <c r="C248" s="99" t="s">
        <v>257</v>
      </c>
      <c r="D248" s="99">
        <v>14173.557843137256</v>
      </c>
      <c r="E248" s="100" t="s">
        <v>257</v>
      </c>
      <c r="F248" s="100">
        <v>14457.029</v>
      </c>
      <c r="G248" s="1098" t="s">
        <v>100</v>
      </c>
      <c r="H248" s="101" t="s">
        <v>257</v>
      </c>
      <c r="I248" s="101" t="s">
        <v>100</v>
      </c>
      <c r="J248" s="109" t="s">
        <v>100</v>
      </c>
      <c r="K248" s="109" t="s">
        <v>257</v>
      </c>
      <c r="L248" s="1108" t="s">
        <v>100</v>
      </c>
    </row>
    <row r="249" spans="1:12" ht="14.25">
      <c r="A249" s="48" t="s">
        <v>114</v>
      </c>
      <c r="B249" s="52" t="s">
        <v>28</v>
      </c>
      <c r="C249" s="110">
        <v>12907.365674507328</v>
      </c>
      <c r="D249" s="110">
        <v>13709.540749711648</v>
      </c>
      <c r="E249" s="111">
        <v>13165.512987997474</v>
      </c>
      <c r="F249" s="111">
        <v>13983.731564705882</v>
      </c>
      <c r="G249" s="1121">
        <v>-5.8512177019583529</v>
      </c>
      <c r="H249" s="112">
        <v>376.9190476190476</v>
      </c>
      <c r="I249" s="112">
        <v>3.4612116855107504</v>
      </c>
      <c r="J249" s="113">
        <v>0</v>
      </c>
      <c r="K249" s="113">
        <v>5.8659217877094969</v>
      </c>
      <c r="L249" s="1115">
        <v>2.0338049993883289</v>
      </c>
    </row>
    <row r="250" spans="1:12" ht="15">
      <c r="A250" s="50" t="s">
        <v>114</v>
      </c>
      <c r="B250" s="51" t="s">
        <v>29</v>
      </c>
      <c r="C250" s="99">
        <v>12982.993137254902</v>
      </c>
      <c r="D250" s="99">
        <v>13790.687254901961</v>
      </c>
      <c r="E250" s="100">
        <v>13242.653</v>
      </c>
      <c r="F250" s="100">
        <v>14066.501</v>
      </c>
      <c r="G250" s="1098">
        <v>-5.8568083135955415</v>
      </c>
      <c r="H250" s="101">
        <v>367.7</v>
      </c>
      <c r="I250" s="101">
        <v>1.9972260748959747</v>
      </c>
      <c r="J250" s="109">
        <v>18.181818181818183</v>
      </c>
      <c r="K250" s="109">
        <v>3.6312849162011176</v>
      </c>
      <c r="L250" s="1108">
        <v>1.623985646128125</v>
      </c>
    </row>
    <row r="251" spans="1:12" ht="15">
      <c r="A251" s="50" t="s">
        <v>114</v>
      </c>
      <c r="B251" s="51" t="s">
        <v>30</v>
      </c>
      <c r="C251" s="99">
        <v>12792.054901960784</v>
      </c>
      <c r="D251" s="99">
        <v>13622.228431372549</v>
      </c>
      <c r="E251" s="100">
        <v>13047.896000000001</v>
      </c>
      <c r="F251" s="100">
        <v>13894.673000000001</v>
      </c>
      <c r="G251" s="1098">
        <v>-6.0942564103523704</v>
      </c>
      <c r="H251" s="101">
        <v>391.9</v>
      </c>
      <c r="I251" s="101">
        <v>6.3500678426051502</v>
      </c>
      <c r="J251" s="109">
        <v>-20</v>
      </c>
      <c r="K251" s="109">
        <v>2.2346368715083798</v>
      </c>
      <c r="L251" s="1108">
        <v>0.4098193532602048</v>
      </c>
    </row>
    <row r="252" spans="1:12" ht="14.25">
      <c r="A252" s="48" t="s">
        <v>114</v>
      </c>
      <c r="B252" s="52" t="s">
        <v>31</v>
      </c>
      <c r="C252" s="110">
        <v>12802.737814490589</v>
      </c>
      <c r="D252" s="110">
        <v>13024.758134441763</v>
      </c>
      <c r="E252" s="111">
        <v>13058.792570780401</v>
      </c>
      <c r="F252" s="111">
        <v>13285.253297130599</v>
      </c>
      <c r="G252" s="1121">
        <v>-1.7046022479609804</v>
      </c>
      <c r="H252" s="112">
        <v>344.3828125</v>
      </c>
      <c r="I252" s="112">
        <v>0.65784600213448008</v>
      </c>
      <c r="J252" s="113">
        <v>-41.284403669724774</v>
      </c>
      <c r="K252" s="113">
        <v>8.938547486033519</v>
      </c>
      <c r="L252" s="1115">
        <v>-1.006707988419036</v>
      </c>
    </row>
    <row r="253" spans="1:12" ht="15">
      <c r="A253" s="50" t="s">
        <v>114</v>
      </c>
      <c r="B253" s="51" t="s">
        <v>32</v>
      </c>
      <c r="C253" s="99">
        <v>12710.529411764706</v>
      </c>
      <c r="D253" s="99">
        <v>12940.88725490196</v>
      </c>
      <c r="E253" s="100">
        <v>12964.74</v>
      </c>
      <c r="F253" s="100">
        <v>13199.705</v>
      </c>
      <c r="G253" s="1098">
        <v>-1.7800776608265119</v>
      </c>
      <c r="H253" s="101">
        <v>338</v>
      </c>
      <c r="I253" s="101">
        <v>4.4499381953028356</v>
      </c>
      <c r="J253" s="109">
        <v>-23.728813559322035</v>
      </c>
      <c r="K253" s="109">
        <v>6.2849162011173192</v>
      </c>
      <c r="L253" s="1108">
        <v>0.90170452228520315</v>
      </c>
    </row>
    <row r="254" spans="1:12" ht="15.75" thickBot="1">
      <c r="A254" s="53" t="s">
        <v>114</v>
      </c>
      <c r="B254" s="54" t="s">
        <v>33</v>
      </c>
      <c r="C254" s="114">
        <v>13008.080392156862</v>
      </c>
      <c r="D254" s="114">
        <v>13112.730392156864</v>
      </c>
      <c r="E254" s="115">
        <v>13268.242</v>
      </c>
      <c r="F254" s="115">
        <v>13374.985000000001</v>
      </c>
      <c r="G254" s="1118">
        <v>-0.79807939971521746</v>
      </c>
      <c r="H254" s="109">
        <v>359.5</v>
      </c>
      <c r="I254" s="109">
        <v>-1.2362637362637363</v>
      </c>
      <c r="J254" s="109">
        <v>-62</v>
      </c>
      <c r="K254" s="109">
        <v>2.6536312849162011</v>
      </c>
      <c r="L254" s="1108">
        <v>-1.9084125107042369</v>
      </c>
    </row>
    <row r="255" spans="1:12" ht="15.75" thickBot="1">
      <c r="A255" s="55"/>
      <c r="B255" s="56"/>
      <c r="C255" s="116"/>
      <c r="D255" s="116"/>
      <c r="E255" s="116"/>
      <c r="F255" s="116"/>
      <c r="G255" s="1122"/>
      <c r="H255" s="117"/>
      <c r="I255" s="117"/>
      <c r="J255" s="117"/>
      <c r="K255" s="117"/>
      <c r="L255" s="1123"/>
    </row>
    <row r="256" spans="1:12" ht="15">
      <c r="A256" s="50" t="s">
        <v>115</v>
      </c>
      <c r="B256" s="57" t="s">
        <v>30</v>
      </c>
      <c r="C256" s="118">
        <v>12624.120588235293</v>
      </c>
      <c r="D256" s="118">
        <v>12976.321568627451</v>
      </c>
      <c r="E256" s="119">
        <v>12876.602999999999</v>
      </c>
      <c r="F256" s="119">
        <v>13235.848</v>
      </c>
      <c r="G256" s="1124">
        <v>-2.7141819700558725</v>
      </c>
      <c r="H256" s="120">
        <v>378</v>
      </c>
      <c r="I256" s="120">
        <v>-4.7619047619047565</v>
      </c>
      <c r="J256" s="120">
        <v>-61.53846153846154</v>
      </c>
      <c r="K256" s="120">
        <v>1.3966480446927374</v>
      </c>
      <c r="L256" s="1125">
        <v>-0.97561472902988999</v>
      </c>
    </row>
    <row r="257" spans="1:12" ht="15.75" thickBot="1">
      <c r="A257" s="53" t="s">
        <v>115</v>
      </c>
      <c r="B257" s="54" t="s">
        <v>33</v>
      </c>
      <c r="C257" s="114">
        <v>13121.070588235294</v>
      </c>
      <c r="D257" s="114">
        <v>13112.210784313726</v>
      </c>
      <c r="E257" s="115">
        <v>13383.492</v>
      </c>
      <c r="F257" s="115">
        <v>13374.455</v>
      </c>
      <c r="G257" s="1118">
        <v>6.7569108423485388E-2</v>
      </c>
      <c r="H257" s="109">
        <v>392.1</v>
      </c>
      <c r="I257" s="109">
        <v>0.12768130745658834</v>
      </c>
      <c r="J257" s="109">
        <v>-75</v>
      </c>
      <c r="K257" s="109">
        <v>1.9553072625698324</v>
      </c>
      <c r="L257" s="1108">
        <v>-3.1541817885250585</v>
      </c>
    </row>
    <row r="258" spans="1:12" ht="15.75" thickBot="1">
      <c r="A258" s="55"/>
      <c r="B258" s="56"/>
      <c r="C258" s="116"/>
      <c r="D258" s="116"/>
      <c r="E258" s="116"/>
      <c r="F258" s="116"/>
      <c r="G258" s="1122"/>
      <c r="H258" s="117"/>
      <c r="I258" s="117"/>
      <c r="J258" s="117"/>
      <c r="K258" s="117"/>
      <c r="L258" s="1123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102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120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98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108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98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108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98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108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121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115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98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108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98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108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121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115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98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108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118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108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122"/>
      <c r="H269" s="117"/>
      <c r="I269" s="117"/>
      <c r="J269" s="117"/>
      <c r="K269" s="117"/>
      <c r="L269" s="1123"/>
    </row>
    <row r="270" spans="1:12" ht="14.25">
      <c r="A270" s="48" t="s">
        <v>24</v>
      </c>
      <c r="B270" s="49" t="s">
        <v>28</v>
      </c>
      <c r="C270" s="105">
        <v>11058.421521865326</v>
      </c>
      <c r="D270" s="105">
        <v>10927.744519447122</v>
      </c>
      <c r="E270" s="106">
        <v>11279.589952302633</v>
      </c>
      <c r="F270" s="106">
        <v>11146.299409836065</v>
      </c>
      <c r="G270" s="1102">
        <v>1.1958277592018154</v>
      </c>
      <c r="H270" s="107">
        <v>357.62941176470594</v>
      </c>
      <c r="I270" s="107">
        <v>9.924820730529877</v>
      </c>
      <c r="J270" s="108">
        <v>13.333333333333334</v>
      </c>
      <c r="K270" s="108">
        <v>2.3743016759776534</v>
      </c>
      <c r="L270" s="1120">
        <v>1.0056885372915219</v>
      </c>
    </row>
    <row r="271" spans="1:12" ht="15">
      <c r="A271" s="50" t="s">
        <v>24</v>
      </c>
      <c r="B271" s="51" t="s">
        <v>29</v>
      </c>
      <c r="C271" s="99" t="s">
        <v>257</v>
      </c>
      <c r="D271" s="99" t="s">
        <v>100</v>
      </c>
      <c r="E271" s="100" t="s">
        <v>257</v>
      </c>
      <c r="F271" s="100" t="s">
        <v>100</v>
      </c>
      <c r="G271" s="1098" t="s">
        <v>100</v>
      </c>
      <c r="H271" s="101" t="s">
        <v>257</v>
      </c>
      <c r="I271" s="101" t="s">
        <v>100</v>
      </c>
      <c r="J271" s="109" t="s">
        <v>100</v>
      </c>
      <c r="K271" s="109" t="s">
        <v>257</v>
      </c>
      <c r="L271" s="1108" t="s">
        <v>100</v>
      </c>
    </row>
    <row r="272" spans="1:12" ht="15">
      <c r="A272" s="50" t="s">
        <v>24</v>
      </c>
      <c r="B272" s="51" t="s">
        <v>30</v>
      </c>
      <c r="C272" s="99" t="s">
        <v>257</v>
      </c>
      <c r="D272" s="99">
        <v>11199.100980392157</v>
      </c>
      <c r="E272" s="100" t="s">
        <v>257</v>
      </c>
      <c r="F272" s="100">
        <v>11423.083000000001</v>
      </c>
      <c r="G272" s="1098" t="s">
        <v>100</v>
      </c>
      <c r="H272" s="101" t="s">
        <v>257</v>
      </c>
      <c r="I272" s="101" t="s">
        <v>100</v>
      </c>
      <c r="J272" s="109" t="s">
        <v>100</v>
      </c>
      <c r="K272" s="109" t="s">
        <v>257</v>
      </c>
      <c r="L272" s="1108" t="s">
        <v>100</v>
      </c>
    </row>
    <row r="273" spans="1:12" ht="15">
      <c r="A273" s="50" t="s">
        <v>24</v>
      </c>
      <c r="B273" s="51" t="s">
        <v>35</v>
      </c>
      <c r="C273" s="99" t="s">
        <v>257</v>
      </c>
      <c r="D273" s="99">
        <v>10869.693137254901</v>
      </c>
      <c r="E273" s="100" t="s">
        <v>257</v>
      </c>
      <c r="F273" s="100">
        <v>11087.087</v>
      </c>
      <c r="G273" s="1098" t="s">
        <v>100</v>
      </c>
      <c r="H273" s="101" t="s">
        <v>257</v>
      </c>
      <c r="I273" s="101" t="s">
        <v>100</v>
      </c>
      <c r="J273" s="109" t="s">
        <v>100</v>
      </c>
      <c r="K273" s="109" t="s">
        <v>257</v>
      </c>
      <c r="L273" s="1108" t="s">
        <v>100</v>
      </c>
    </row>
    <row r="274" spans="1:12" ht="14.25">
      <c r="A274" s="48" t="s">
        <v>24</v>
      </c>
      <c r="B274" s="52" t="s">
        <v>31</v>
      </c>
      <c r="C274" s="110">
        <v>10919.885262408894</v>
      </c>
      <c r="D274" s="110">
        <v>10855.350569223283</v>
      </c>
      <c r="E274" s="111">
        <v>11138.282967657073</v>
      </c>
      <c r="F274" s="111">
        <v>11072.457580607748</v>
      </c>
      <c r="G274" s="1121">
        <v>0.5944966288659419</v>
      </c>
      <c r="H274" s="112">
        <v>316.74117647058824</v>
      </c>
      <c r="I274" s="112">
        <v>2.1220781830916762</v>
      </c>
      <c r="J274" s="113">
        <v>-26.618705035971225</v>
      </c>
      <c r="K274" s="113">
        <v>28.491620111731841</v>
      </c>
      <c r="L274" s="1115">
        <v>3.1266566080822074</v>
      </c>
    </row>
    <row r="275" spans="1:12" ht="15">
      <c r="A275" s="50" t="s">
        <v>24</v>
      </c>
      <c r="B275" s="51" t="s">
        <v>32</v>
      </c>
      <c r="C275" s="99">
        <v>11107.500980392157</v>
      </c>
      <c r="D275" s="99" t="s">
        <v>100</v>
      </c>
      <c r="E275" s="100">
        <v>11329.651</v>
      </c>
      <c r="F275" s="100" t="s">
        <v>100</v>
      </c>
      <c r="G275" s="1098" t="s">
        <v>100</v>
      </c>
      <c r="H275" s="101">
        <v>299.3</v>
      </c>
      <c r="I275" s="101" t="s">
        <v>100</v>
      </c>
      <c r="J275" s="109" t="s">
        <v>100</v>
      </c>
      <c r="K275" s="109" t="s">
        <v>100</v>
      </c>
      <c r="L275" s="1108" t="s">
        <v>100</v>
      </c>
    </row>
    <row r="276" spans="1:12" ht="15">
      <c r="A276" s="50" t="s">
        <v>24</v>
      </c>
      <c r="B276" s="51" t="s">
        <v>33</v>
      </c>
      <c r="C276" s="99">
        <v>10731.151960784313</v>
      </c>
      <c r="D276" s="99">
        <v>10698.203921568627</v>
      </c>
      <c r="E276" s="100">
        <v>10945.775</v>
      </c>
      <c r="F276" s="100">
        <v>10912.168</v>
      </c>
      <c r="G276" s="1098">
        <v>0.30797729653722317</v>
      </c>
      <c r="H276" s="101">
        <v>323.3</v>
      </c>
      <c r="I276" s="101">
        <v>11.636740331491707</v>
      </c>
      <c r="J276" s="109">
        <v>-29.914529914529915</v>
      </c>
      <c r="K276" s="109">
        <v>11.452513966480447</v>
      </c>
      <c r="L276" s="1108">
        <v>0.77733148472862368</v>
      </c>
    </row>
    <row r="277" spans="1:12" ht="15">
      <c r="A277" s="50" t="s">
        <v>24</v>
      </c>
      <c r="B277" s="51" t="s">
        <v>36</v>
      </c>
      <c r="C277" s="99">
        <v>10904.405882352941</v>
      </c>
      <c r="D277" s="99">
        <v>10957.072549019607</v>
      </c>
      <c r="E277" s="100">
        <v>11122.494000000001</v>
      </c>
      <c r="F277" s="100">
        <v>11176.214</v>
      </c>
      <c r="G277" s="1098">
        <v>-0.4806636666048032</v>
      </c>
      <c r="H277" s="101">
        <v>352.3</v>
      </c>
      <c r="I277" s="101">
        <v>8.3666564134112544</v>
      </c>
      <c r="J277" s="109">
        <v>-81.366459627329192</v>
      </c>
      <c r="K277" s="109">
        <v>4.1899441340782122</v>
      </c>
      <c r="L277" s="1108">
        <v>-10.499836887819598</v>
      </c>
    </row>
    <row r="278" spans="1:12" ht="14.25">
      <c r="A278" s="48" t="s">
        <v>24</v>
      </c>
      <c r="B278" s="52" t="s">
        <v>37</v>
      </c>
      <c r="C278" s="110">
        <v>9354.0568183530704</v>
      </c>
      <c r="D278" s="110">
        <v>10108.521018053239</v>
      </c>
      <c r="E278" s="111">
        <v>9541.1379547201323</v>
      </c>
      <c r="F278" s="111">
        <v>10310.691438414304</v>
      </c>
      <c r="G278" s="1121">
        <v>-7.4636457534464071</v>
      </c>
      <c r="H278" s="112">
        <v>236.59723320158105</v>
      </c>
      <c r="I278" s="112">
        <v>-3.0146596298844277</v>
      </c>
      <c r="J278" s="113">
        <v>-44.273127753303967</v>
      </c>
      <c r="K278" s="113">
        <v>35.335195530726253</v>
      </c>
      <c r="L278" s="1115">
        <v>-6.0881621335073248</v>
      </c>
    </row>
    <row r="279" spans="1:12" ht="15">
      <c r="A279" s="50" t="s">
        <v>24</v>
      </c>
      <c r="B279" s="51" t="s">
        <v>102</v>
      </c>
      <c r="C279" s="121">
        <v>9320.8637254901969</v>
      </c>
      <c r="D279" s="121" t="s">
        <v>100</v>
      </c>
      <c r="E279" s="122">
        <v>9507.2810000000009</v>
      </c>
      <c r="F279" s="122">
        <v>0</v>
      </c>
      <c r="G279" s="1126" t="s">
        <v>100</v>
      </c>
      <c r="H279" s="123">
        <v>231.3</v>
      </c>
      <c r="I279" s="123" t="s">
        <v>100</v>
      </c>
      <c r="J279" s="124" t="s">
        <v>100</v>
      </c>
      <c r="K279" s="124">
        <v>28.910614525139668</v>
      </c>
      <c r="L279" s="1127">
        <v>28.910614525139668</v>
      </c>
    </row>
    <row r="280" spans="1:12" ht="15">
      <c r="A280" s="50" t="s">
        <v>24</v>
      </c>
      <c r="B280" s="51" t="s">
        <v>38</v>
      </c>
      <c r="C280" s="99">
        <v>9521.1686274509811</v>
      </c>
      <c r="D280" s="99">
        <v>10011.969607843137</v>
      </c>
      <c r="E280" s="100">
        <v>9711.5920000000006</v>
      </c>
      <c r="F280" s="100">
        <v>10212.209000000001</v>
      </c>
      <c r="G280" s="1098">
        <v>-4.9021421320303977</v>
      </c>
      <c r="H280" s="101">
        <v>260</v>
      </c>
      <c r="I280" s="101">
        <v>11.972437553832908</v>
      </c>
      <c r="J280" s="109">
        <v>-86.423841059602651</v>
      </c>
      <c r="K280" s="109">
        <v>5.7262569832402237</v>
      </c>
      <c r="L280" s="1108">
        <v>-21.828487542307226</v>
      </c>
    </row>
    <row r="281" spans="1:12" ht="15.75" thickBot="1">
      <c r="A281" s="50" t="s">
        <v>24</v>
      </c>
      <c r="B281" s="51" t="s">
        <v>39</v>
      </c>
      <c r="C281" s="99" t="s">
        <v>257</v>
      </c>
      <c r="D281" s="99">
        <v>10275.127450980392</v>
      </c>
      <c r="E281" s="100" t="s">
        <v>257</v>
      </c>
      <c r="F281" s="100">
        <v>10480.629999999999</v>
      </c>
      <c r="G281" s="1131" t="s">
        <v>100</v>
      </c>
      <c r="H281" s="101" t="s">
        <v>257</v>
      </c>
      <c r="I281" s="101" t="s">
        <v>100</v>
      </c>
      <c r="J281" s="109" t="s">
        <v>100</v>
      </c>
      <c r="K281" s="109" t="s">
        <v>257</v>
      </c>
      <c r="L281" s="1108" t="s">
        <v>100</v>
      </c>
    </row>
    <row r="282" spans="1:12" ht="15.75" thickBot="1">
      <c r="A282" s="55"/>
      <c r="B282" s="56"/>
      <c r="C282" s="116"/>
      <c r="D282" s="116"/>
      <c r="E282" s="116"/>
      <c r="F282" s="116"/>
      <c r="G282" s="1122"/>
      <c r="H282" s="117"/>
      <c r="I282" s="117"/>
      <c r="J282" s="117"/>
      <c r="K282" s="117"/>
      <c r="L282" s="1123"/>
    </row>
    <row r="283" spans="1:12" ht="14.25">
      <c r="A283" s="48" t="s">
        <v>117</v>
      </c>
      <c r="B283" s="52" t="s">
        <v>25</v>
      </c>
      <c r="C283" s="110">
        <v>12261.882352941177</v>
      </c>
      <c r="D283" s="110">
        <v>13262.069607843137</v>
      </c>
      <c r="E283" s="111">
        <v>12507.12</v>
      </c>
      <c r="F283" s="111">
        <v>13527.311</v>
      </c>
      <c r="G283" s="1121">
        <v>-7.5417132052334637</v>
      </c>
      <c r="H283" s="112">
        <v>373.33333333333331</v>
      </c>
      <c r="I283" s="112">
        <v>15.119745091993</v>
      </c>
      <c r="J283" s="113">
        <v>-57.142857142857139</v>
      </c>
      <c r="K283" s="113">
        <v>0.41899441340782123</v>
      </c>
      <c r="L283" s="1115">
        <v>-0.21969171797904014</v>
      </c>
    </row>
    <row r="284" spans="1:12" ht="15">
      <c r="A284" s="50" t="s">
        <v>117</v>
      </c>
      <c r="B284" s="51" t="s">
        <v>26</v>
      </c>
      <c r="C284" s="99" t="s">
        <v>257</v>
      </c>
      <c r="D284" s="99" t="s">
        <v>100</v>
      </c>
      <c r="E284" s="100" t="s">
        <v>257</v>
      </c>
      <c r="F284" s="100" t="s">
        <v>100</v>
      </c>
      <c r="G284" s="1098" t="s">
        <v>100</v>
      </c>
      <c r="H284" s="101" t="s">
        <v>257</v>
      </c>
      <c r="I284" s="101" t="s">
        <v>100</v>
      </c>
      <c r="J284" s="109" t="s">
        <v>100</v>
      </c>
      <c r="K284" s="109" t="s">
        <v>257</v>
      </c>
      <c r="L284" s="1108" t="s">
        <v>100</v>
      </c>
    </row>
    <row r="285" spans="1:12" ht="15">
      <c r="A285" s="50" t="s">
        <v>117</v>
      </c>
      <c r="B285" s="51" t="s">
        <v>27</v>
      </c>
      <c r="C285" s="99" t="s">
        <v>257</v>
      </c>
      <c r="D285" s="99">
        <v>13262.069607843137</v>
      </c>
      <c r="E285" s="100" t="s">
        <v>257</v>
      </c>
      <c r="F285" s="100">
        <v>13527.311</v>
      </c>
      <c r="G285" s="1098" t="s">
        <v>100</v>
      </c>
      <c r="H285" s="101" t="s">
        <v>257</v>
      </c>
      <c r="I285" s="101" t="s">
        <v>100</v>
      </c>
      <c r="J285" s="109" t="s">
        <v>100</v>
      </c>
      <c r="K285" s="109" t="s">
        <v>257</v>
      </c>
      <c r="L285" s="1108" t="s">
        <v>100</v>
      </c>
    </row>
    <row r="286" spans="1:12" ht="14.25">
      <c r="A286" s="48" t="s">
        <v>117</v>
      </c>
      <c r="B286" s="52" t="s">
        <v>28</v>
      </c>
      <c r="C286" s="110">
        <v>12554.10148075359</v>
      </c>
      <c r="D286" s="110">
        <v>12576.485422110818</v>
      </c>
      <c r="E286" s="111">
        <v>12805.183510368663</v>
      </c>
      <c r="F286" s="111">
        <v>12828.015130553034</v>
      </c>
      <c r="G286" s="1121">
        <v>-0.17798248561457286</v>
      </c>
      <c r="H286" s="112">
        <v>289.32</v>
      </c>
      <c r="I286" s="112">
        <v>-5.5667074663402714</v>
      </c>
      <c r="J286" s="113">
        <v>-16.666666666666664</v>
      </c>
      <c r="K286" s="113">
        <v>4.1899441340782122</v>
      </c>
      <c r="L286" s="1115">
        <v>0.90527260123149667</v>
      </c>
    </row>
    <row r="287" spans="1:12" ht="15">
      <c r="A287" s="50" t="s">
        <v>117</v>
      </c>
      <c r="B287" s="51" t="s">
        <v>29</v>
      </c>
      <c r="C287" s="99">
        <v>12159.416666666666</v>
      </c>
      <c r="D287" s="99" t="s">
        <v>257</v>
      </c>
      <c r="E287" s="100">
        <v>12402.605</v>
      </c>
      <c r="F287" s="100" t="s">
        <v>257</v>
      </c>
      <c r="G287" s="1098" t="s">
        <v>100</v>
      </c>
      <c r="H287" s="101" t="s">
        <v>257</v>
      </c>
      <c r="I287" s="101" t="s">
        <v>100</v>
      </c>
      <c r="J287" s="109" t="s">
        <v>100</v>
      </c>
      <c r="K287" s="109" t="s">
        <v>257</v>
      </c>
      <c r="L287" s="1108" t="s">
        <v>100</v>
      </c>
    </row>
    <row r="288" spans="1:12" ht="15">
      <c r="A288" s="50" t="s">
        <v>117</v>
      </c>
      <c r="B288" s="51" t="s">
        <v>30</v>
      </c>
      <c r="C288" s="99">
        <v>12674.458823529412</v>
      </c>
      <c r="D288" s="99">
        <v>12898.648039215685</v>
      </c>
      <c r="E288" s="100">
        <v>12927.948</v>
      </c>
      <c r="F288" s="100">
        <v>13156.620999999999</v>
      </c>
      <c r="G288" s="1098">
        <v>-1.7380830533918918</v>
      </c>
      <c r="H288" s="101">
        <v>294.5</v>
      </c>
      <c r="I288" s="101">
        <v>1.7271157167530224</v>
      </c>
      <c r="J288" s="109">
        <v>0</v>
      </c>
      <c r="K288" s="109">
        <v>2.7932960893854748</v>
      </c>
      <c r="L288" s="1108">
        <v>0.96847857113729985</v>
      </c>
    </row>
    <row r="289" spans="1:12" ht="15">
      <c r="A289" s="50" t="s">
        <v>117</v>
      </c>
      <c r="B289" s="51" t="s">
        <v>35</v>
      </c>
      <c r="C289" s="99" t="s">
        <v>257</v>
      </c>
      <c r="D289" s="99">
        <v>12815.254901960783</v>
      </c>
      <c r="E289" s="100" t="s">
        <v>257</v>
      </c>
      <c r="F289" s="100">
        <v>13071.56</v>
      </c>
      <c r="G289" s="1098" t="s">
        <v>100</v>
      </c>
      <c r="H289" s="101" t="s">
        <v>257</v>
      </c>
      <c r="I289" s="101" t="s">
        <v>100</v>
      </c>
      <c r="J289" s="109" t="s">
        <v>100</v>
      </c>
      <c r="K289" s="109" t="s">
        <v>257</v>
      </c>
      <c r="L289" s="1108" t="s">
        <v>100</v>
      </c>
    </row>
    <row r="290" spans="1:12" ht="14.25">
      <c r="A290" s="48" t="s">
        <v>117</v>
      </c>
      <c r="B290" s="52" t="s">
        <v>31</v>
      </c>
      <c r="C290" s="110">
        <v>11589.503230791275</v>
      </c>
      <c r="D290" s="110">
        <v>11877.321742361066</v>
      </c>
      <c r="E290" s="111">
        <v>11821.2932954071</v>
      </c>
      <c r="F290" s="111">
        <v>12114.868177208287</v>
      </c>
      <c r="G290" s="1121">
        <v>-2.4232610500334602</v>
      </c>
      <c r="H290" s="112">
        <v>290.30606060606061</v>
      </c>
      <c r="I290" s="112">
        <v>-0.27708781205216121</v>
      </c>
      <c r="J290" s="113">
        <v>4.7619047619047619</v>
      </c>
      <c r="K290" s="113">
        <v>9.2178770949720672</v>
      </c>
      <c r="L290" s="1115">
        <v>3.469701912490315</v>
      </c>
    </row>
    <row r="291" spans="1:12" ht="15">
      <c r="A291" s="50" t="s">
        <v>117</v>
      </c>
      <c r="B291" s="51" t="s">
        <v>32</v>
      </c>
      <c r="C291" s="99">
        <v>11484.8</v>
      </c>
      <c r="D291" s="99">
        <v>12257.01568627451</v>
      </c>
      <c r="E291" s="100">
        <v>11714.495999999999</v>
      </c>
      <c r="F291" s="100">
        <v>12502.156000000001</v>
      </c>
      <c r="G291" s="1098">
        <v>-6.3001933426522712</v>
      </c>
      <c r="H291" s="101">
        <v>288.7</v>
      </c>
      <c r="I291" s="101">
        <v>14.472640761300557</v>
      </c>
      <c r="J291" s="109">
        <v>-11.111111111111111</v>
      </c>
      <c r="K291" s="109">
        <v>1.1173184357541899</v>
      </c>
      <c r="L291" s="1108">
        <v>0.29615055254251099</v>
      </c>
    </row>
    <row r="292" spans="1:12" ht="15">
      <c r="A292" s="50" t="s">
        <v>117</v>
      </c>
      <c r="B292" s="51" t="s">
        <v>33</v>
      </c>
      <c r="C292" s="99">
        <v>11532.60588235294</v>
      </c>
      <c r="D292" s="99">
        <v>11912.779411764706</v>
      </c>
      <c r="E292" s="100">
        <v>11763.258</v>
      </c>
      <c r="F292" s="100">
        <v>12151.035</v>
      </c>
      <c r="G292" s="1098">
        <v>-3.1913083947169936</v>
      </c>
      <c r="H292" s="101">
        <v>279.3</v>
      </c>
      <c r="I292" s="101">
        <v>-3.0544949670253421</v>
      </c>
      <c r="J292" s="101">
        <v>35.483870967741936</v>
      </c>
      <c r="K292" s="101">
        <v>5.8659217877094969</v>
      </c>
      <c r="L292" s="1099">
        <v>3.0374546344248254</v>
      </c>
    </row>
    <row r="293" spans="1:12" ht="15.75" thickBot="1">
      <c r="A293" s="60" t="s">
        <v>117</v>
      </c>
      <c r="B293" s="61" t="s">
        <v>36</v>
      </c>
      <c r="C293" s="102">
        <v>11767.095098039215</v>
      </c>
      <c r="D293" s="102">
        <v>11712.259803921568</v>
      </c>
      <c r="E293" s="103">
        <v>12002.437</v>
      </c>
      <c r="F293" s="103">
        <v>11946.504999999999</v>
      </c>
      <c r="G293" s="1100">
        <v>0.46818713925119271</v>
      </c>
      <c r="H293" s="104">
        <v>320</v>
      </c>
      <c r="I293" s="104">
        <v>3.0927835051546464</v>
      </c>
      <c r="J293" s="104">
        <v>-30.434782608695656</v>
      </c>
      <c r="K293" s="104">
        <v>2.2346368715083798</v>
      </c>
      <c r="L293" s="1101">
        <v>0.13609672552297836</v>
      </c>
    </row>
    <row r="294" spans="1:12">
      <c r="E294" s="127"/>
      <c r="F294" s="127"/>
      <c r="G294" s="1066"/>
      <c r="H294" s="84"/>
      <c r="I294" s="712"/>
      <c r="J294" s="84"/>
      <c r="K294" s="84"/>
      <c r="L294" s="84"/>
    </row>
    <row r="295" spans="1:12">
      <c r="E295" s="127"/>
      <c r="F295" s="127"/>
      <c r="G295" s="1066"/>
      <c r="H295" s="84"/>
      <c r="I295" s="712"/>
      <c r="J295" s="84"/>
      <c r="K295" s="84"/>
      <c r="L295" s="84"/>
    </row>
    <row r="296" spans="1:12">
      <c r="E296" s="127"/>
      <c r="F296" s="127"/>
      <c r="G296" s="1066"/>
      <c r="H296" s="84"/>
      <c r="I296" s="712"/>
      <c r="J296" s="84"/>
      <c r="K296" s="84"/>
      <c r="L296" s="84"/>
    </row>
    <row r="297" spans="1:12">
      <c r="E297" s="127"/>
      <c r="F297" s="127"/>
      <c r="G297" s="1066"/>
      <c r="H297" s="84"/>
      <c r="I297" s="712"/>
      <c r="J297" s="84"/>
      <c r="K297" s="84"/>
      <c r="L297" s="84"/>
    </row>
    <row r="298" spans="1:12">
      <c r="E298" s="127"/>
      <c r="F298" s="127"/>
      <c r="G298" s="1066"/>
      <c r="H298" s="84"/>
      <c r="I298" s="712"/>
      <c r="J298" s="84"/>
      <c r="K298" s="84"/>
      <c r="L298" s="84"/>
    </row>
    <row r="299" spans="1:12">
      <c r="E299" s="127"/>
      <c r="F299" s="127"/>
      <c r="G299" s="1066"/>
      <c r="H299" s="84"/>
      <c r="I299" s="712"/>
      <c r="J299" s="84"/>
      <c r="K299" s="84"/>
      <c r="L299" s="84"/>
    </row>
    <row r="300" spans="1:12">
      <c r="E300" s="127"/>
      <c r="F300" s="127"/>
      <c r="G300" s="1066"/>
      <c r="H300" s="84"/>
      <c r="I300" s="712"/>
      <c r="J300" s="84"/>
      <c r="K300" s="84"/>
      <c r="L300" s="84"/>
    </row>
    <row r="301" spans="1:12">
      <c r="E301" s="127"/>
      <c r="F301" s="127"/>
      <c r="G301" s="1066"/>
      <c r="H301" s="84"/>
      <c r="I301" s="712"/>
      <c r="J301" s="84"/>
      <c r="K301" s="84"/>
      <c r="L301" s="84"/>
    </row>
    <row r="302" spans="1:12">
      <c r="E302" s="127"/>
      <c r="F302" s="127"/>
      <c r="G302" s="1066"/>
      <c r="H302" s="84"/>
      <c r="I302" s="712"/>
      <c r="J302" s="84"/>
      <c r="K302" s="84"/>
      <c r="L302" s="84"/>
    </row>
    <row r="303" spans="1:12">
      <c r="E303" s="127"/>
      <c r="F303" s="127"/>
      <c r="G303" s="1066"/>
      <c r="H303" s="84"/>
      <c r="I303" s="712"/>
      <c r="J303" s="84"/>
      <c r="K303" s="84"/>
      <c r="L303" s="84"/>
    </row>
    <row r="304" spans="1:12">
      <c r="E304" s="127"/>
      <c r="F304" s="127"/>
      <c r="G304" s="1066"/>
      <c r="H304" s="84"/>
      <c r="I304" s="712"/>
      <c r="J304" s="84"/>
      <c r="K304" s="84"/>
      <c r="L304" s="84"/>
    </row>
    <row r="305" spans="5:12">
      <c r="E305" s="127"/>
      <c r="F305" s="127"/>
      <c r="G305" s="1066"/>
      <c r="H305" s="84"/>
      <c r="I305" s="712"/>
      <c r="J305" s="84"/>
      <c r="K305" s="84"/>
      <c r="L305" s="84"/>
    </row>
    <row r="306" spans="5:12">
      <c r="E306" s="127"/>
      <c r="F306" s="127"/>
      <c r="G306" s="1066"/>
      <c r="H306" s="84"/>
      <c r="I306" s="712"/>
      <c r="J306" s="84"/>
      <c r="K306" s="84"/>
      <c r="L306" s="84"/>
    </row>
    <row r="307" spans="5:12">
      <c r="E307" s="127"/>
      <c r="F307" s="127"/>
      <c r="G307" s="1066"/>
      <c r="H307" s="84"/>
      <c r="I307" s="712"/>
      <c r="J307" s="84"/>
      <c r="K307" s="84"/>
      <c r="L307" s="84"/>
    </row>
    <row r="308" spans="5:12">
      <c r="E308" s="127"/>
      <c r="F308" s="127"/>
      <c r="G308" s="1066"/>
      <c r="H308" s="84"/>
      <c r="I308" s="712"/>
      <c r="J308" s="84"/>
      <c r="K308" s="84"/>
      <c r="L308" s="84"/>
    </row>
    <row r="309" spans="5:12">
      <c r="E309" s="127"/>
      <c r="F309" s="127"/>
      <c r="G309" s="1066"/>
      <c r="H309" s="84"/>
      <c r="I309" s="712"/>
      <c r="J309" s="84"/>
      <c r="K309" s="84"/>
      <c r="L309" s="84"/>
    </row>
    <row r="310" spans="5:12">
      <c r="E310" s="127"/>
      <c r="F310" s="127"/>
      <c r="G310" s="1066"/>
      <c r="H310" s="84"/>
      <c r="I310" s="712"/>
      <c r="J310" s="84"/>
      <c r="K310" s="84"/>
      <c r="L310" s="84"/>
    </row>
    <row r="311" spans="5:12">
      <c r="E311" s="127"/>
      <c r="F311" s="127"/>
      <c r="G311" s="1066"/>
      <c r="H311" s="84"/>
      <c r="I311" s="712"/>
      <c r="J311" s="84"/>
      <c r="K311" s="84"/>
      <c r="L311" s="84"/>
    </row>
    <row r="312" spans="5:12">
      <c r="E312" s="127"/>
      <c r="F312" s="127"/>
      <c r="G312" s="1066"/>
      <c r="H312" s="84"/>
      <c r="I312" s="712"/>
      <c r="J312" s="84"/>
      <c r="K312" s="84"/>
      <c r="L312" s="84"/>
    </row>
    <row r="313" spans="5:12">
      <c r="E313" s="127"/>
      <c r="F313" s="127"/>
      <c r="G313" s="1066"/>
      <c r="H313" s="84"/>
      <c r="I313" s="712"/>
      <c r="J313" s="84"/>
      <c r="K313" s="84"/>
      <c r="L313" s="84"/>
    </row>
    <row r="314" spans="5:12">
      <c r="E314" s="127"/>
      <c r="F314" s="127"/>
      <c r="G314" s="1066"/>
      <c r="H314" s="84"/>
      <c r="I314" s="712"/>
      <c r="J314" s="84"/>
      <c r="K314" s="84"/>
      <c r="L314" s="84"/>
    </row>
    <row r="315" spans="5:12">
      <c r="E315" s="127"/>
      <c r="F315" s="127"/>
      <c r="G315" s="1066"/>
      <c r="H315" s="84"/>
      <c r="I315" s="712"/>
      <c r="J315" s="84"/>
      <c r="K315" s="84"/>
      <c r="L315" s="84"/>
    </row>
    <row r="316" spans="5:12">
      <c r="E316" s="127"/>
      <c r="F316" s="127"/>
      <c r="G316" s="1066"/>
      <c r="H316" s="84"/>
      <c r="I316" s="712"/>
      <c r="J316" s="84"/>
      <c r="K316" s="84"/>
      <c r="L316" s="84"/>
    </row>
    <row r="317" spans="5:12">
      <c r="E317" s="127"/>
      <c r="F317" s="127"/>
      <c r="G317" s="1066"/>
      <c r="H317" s="84"/>
      <c r="I317" s="712"/>
      <c r="J317" s="84"/>
      <c r="K317" s="84"/>
      <c r="L317" s="84"/>
    </row>
    <row r="318" spans="5:12">
      <c r="E318" s="127"/>
      <c r="F318" s="127"/>
      <c r="G318" s="1066"/>
      <c r="H318" s="84"/>
      <c r="I318" s="712"/>
      <c r="J318" s="84"/>
      <c r="K318" s="84"/>
      <c r="L318" s="84"/>
    </row>
    <row r="319" spans="5:12">
      <c r="E319" s="127"/>
      <c r="F319" s="127"/>
      <c r="G319" s="1066"/>
      <c r="H319" s="84"/>
      <c r="I319" s="712"/>
      <c r="J319" s="84"/>
      <c r="K319" s="84"/>
      <c r="L319" s="84"/>
    </row>
    <row r="320" spans="5:12">
      <c r="E320" s="127"/>
      <c r="F320" s="127"/>
      <c r="G320" s="1066"/>
      <c r="H320" s="84"/>
      <c r="I320" s="712"/>
      <c r="J320" s="84"/>
      <c r="K320" s="84"/>
      <c r="L320" s="84"/>
    </row>
    <row r="321" spans="5:12">
      <c r="E321" s="127"/>
      <c r="F321" s="127"/>
      <c r="G321" s="1066"/>
      <c r="H321" s="84"/>
      <c r="I321" s="712"/>
      <c r="J321" s="84"/>
      <c r="K321" s="84"/>
      <c r="L321" s="84"/>
    </row>
    <row r="322" spans="5:12">
      <c r="E322" s="127"/>
      <c r="F322" s="127"/>
      <c r="G322" s="1066"/>
      <c r="H322" s="84"/>
      <c r="I322" s="712"/>
      <c r="J322" s="84"/>
      <c r="K322" s="84"/>
      <c r="L322" s="84"/>
    </row>
    <row r="323" spans="5:12">
      <c r="E323" s="127"/>
      <c r="F323" s="127"/>
      <c r="G323" s="1066"/>
      <c r="H323" s="84"/>
      <c r="I323" s="712"/>
      <c r="J323" s="84"/>
      <c r="K323" s="84"/>
      <c r="L323" s="84"/>
    </row>
    <row r="324" spans="5:12">
      <c r="E324" s="127"/>
      <c r="F324" s="127"/>
      <c r="G324" s="1066"/>
      <c r="H324" s="84"/>
      <c r="I324" s="712"/>
      <c r="J324" s="84"/>
      <c r="K324" s="84"/>
      <c r="L324" s="84"/>
    </row>
    <row r="325" spans="5:12">
      <c r="E325" s="127"/>
      <c r="F325" s="127"/>
      <c r="G325" s="1066"/>
      <c r="H325" s="84"/>
      <c r="I325" s="712"/>
      <c r="J325" s="84"/>
      <c r="K325" s="84"/>
      <c r="L325" s="84"/>
    </row>
    <row r="326" spans="5:12">
      <c r="E326" s="127"/>
      <c r="F326" s="127"/>
      <c r="G326" s="1066"/>
      <c r="H326" s="84"/>
      <c r="I326" s="712"/>
      <c r="J326" s="84"/>
      <c r="K326" s="84"/>
      <c r="L326" s="84"/>
    </row>
    <row r="327" spans="5:12">
      <c r="E327" s="127"/>
      <c r="F327" s="127"/>
      <c r="G327" s="1066"/>
      <c r="H327" s="84"/>
      <c r="I327" s="712"/>
      <c r="J327" s="84"/>
      <c r="K327" s="84"/>
      <c r="L327" s="84"/>
    </row>
    <row r="328" spans="5:12">
      <c r="E328" s="127"/>
      <c r="F328" s="127"/>
      <c r="G328" s="1066"/>
      <c r="H328" s="84"/>
      <c r="I328" s="712"/>
      <c r="J328" s="84"/>
      <c r="K328" s="84"/>
      <c r="L328" s="84"/>
    </row>
    <row r="329" spans="5:12">
      <c r="E329" s="127"/>
      <c r="F329" s="127"/>
      <c r="G329" s="1066"/>
      <c r="H329" s="84"/>
      <c r="I329" s="712"/>
      <c r="J329" s="84"/>
      <c r="K329" s="84"/>
      <c r="L329" s="84"/>
    </row>
    <row r="330" spans="5:12">
      <c r="E330" s="127"/>
      <c r="F330" s="127"/>
      <c r="G330" s="1066"/>
      <c r="H330" s="84"/>
      <c r="I330" s="712"/>
      <c r="J330" s="84"/>
      <c r="K330" s="84"/>
      <c r="L330" s="84"/>
    </row>
    <row r="331" spans="5:12">
      <c r="E331" s="127"/>
      <c r="F331" s="127"/>
      <c r="G331" s="1066"/>
      <c r="H331" s="84"/>
      <c r="I331" s="712"/>
      <c r="J331" s="84"/>
      <c r="K331" s="84"/>
      <c r="L331" s="84"/>
    </row>
    <row r="332" spans="5:12">
      <c r="E332" s="127"/>
      <c r="F332" s="127"/>
      <c r="G332" s="1066"/>
      <c r="H332" s="84"/>
      <c r="I332" s="712"/>
      <c r="J332" s="84"/>
      <c r="K332" s="84"/>
      <c r="L332" s="84"/>
    </row>
    <row r="333" spans="5:12">
      <c r="E333" s="127"/>
      <c r="F333" s="127"/>
      <c r="G333" s="1066"/>
      <c r="H333" s="84"/>
      <c r="I333" s="712"/>
      <c r="J333" s="84"/>
      <c r="K333" s="84"/>
      <c r="L333" s="84"/>
    </row>
    <row r="334" spans="5:12">
      <c r="E334" s="127"/>
      <c r="F334" s="127"/>
      <c r="G334" s="1066"/>
      <c r="H334" s="84"/>
      <c r="I334" s="712"/>
      <c r="J334" s="84"/>
      <c r="K334" s="84"/>
      <c r="L334" s="84"/>
    </row>
    <row r="335" spans="5:12">
      <c r="E335" s="127"/>
      <c r="F335" s="127"/>
      <c r="G335" s="1066"/>
      <c r="H335" s="84"/>
      <c r="I335" s="712"/>
      <c r="J335" s="84"/>
      <c r="K335" s="84"/>
      <c r="L335" s="84"/>
    </row>
    <row r="336" spans="5:12">
      <c r="E336" s="127"/>
      <c r="F336" s="127"/>
      <c r="G336" s="1066"/>
      <c r="H336" s="84"/>
      <c r="I336" s="712"/>
      <c r="J336" s="84"/>
      <c r="K336" s="84"/>
      <c r="L336" s="84"/>
    </row>
    <row r="337" spans="5:12">
      <c r="E337" s="127"/>
      <c r="F337" s="127"/>
      <c r="G337" s="1066"/>
      <c r="H337" s="84"/>
      <c r="I337" s="712"/>
      <c r="J337" s="84"/>
      <c r="K337" s="84"/>
      <c r="L337" s="84"/>
    </row>
    <row r="338" spans="5:12">
      <c r="E338" s="127"/>
      <c r="F338" s="127"/>
      <c r="G338" s="1066"/>
      <c r="H338" s="84"/>
      <c r="I338" s="712"/>
      <c r="J338" s="84"/>
      <c r="K338" s="84"/>
      <c r="L338" s="84"/>
    </row>
    <row r="339" spans="5:12">
      <c r="E339" s="127"/>
      <c r="F339" s="127"/>
      <c r="G339" s="1066"/>
      <c r="H339" s="84"/>
      <c r="I339" s="712"/>
      <c r="J339" s="84"/>
      <c r="K339" s="84"/>
      <c r="L339" s="84"/>
    </row>
    <row r="340" spans="5:12">
      <c r="E340" s="127"/>
      <c r="F340" s="127"/>
      <c r="G340" s="1066"/>
      <c r="H340" s="84"/>
      <c r="I340" s="712"/>
      <c r="J340" s="84"/>
      <c r="K340" s="84"/>
      <c r="L340" s="84"/>
    </row>
    <row r="341" spans="5:12">
      <c r="E341" s="127"/>
      <c r="F341" s="127"/>
      <c r="G341" s="1066"/>
      <c r="H341" s="84"/>
      <c r="I341" s="712"/>
      <c r="J341" s="84"/>
      <c r="K341" s="84"/>
      <c r="L341" s="84"/>
    </row>
    <row r="342" spans="5:12">
      <c r="E342" s="127"/>
      <c r="F342" s="127"/>
      <c r="G342" s="1066"/>
      <c r="H342" s="84"/>
      <c r="I342" s="712"/>
      <c r="J342" s="84"/>
      <c r="K342" s="84"/>
      <c r="L342" s="84"/>
    </row>
    <row r="343" spans="5:12">
      <c r="E343" s="127"/>
      <c r="F343" s="127"/>
      <c r="G343" s="1066"/>
      <c r="H343" s="84"/>
      <c r="I343" s="712"/>
      <c r="J343" s="84"/>
      <c r="K343" s="84"/>
      <c r="L343" s="84"/>
    </row>
    <row r="344" spans="5:12">
      <c r="E344" s="127"/>
      <c r="F344" s="127"/>
      <c r="G344" s="1066"/>
      <c r="H344" s="84"/>
      <c r="I344" s="712"/>
      <c r="J344" s="84"/>
      <c r="K344" s="84"/>
      <c r="L344" s="84"/>
    </row>
    <row r="345" spans="5:12">
      <c r="E345" s="127"/>
      <c r="F345" s="127"/>
      <c r="G345" s="1066"/>
      <c r="H345" s="84"/>
      <c r="I345" s="712"/>
      <c r="J345" s="84"/>
      <c r="K345" s="84"/>
      <c r="L345" s="84"/>
    </row>
    <row r="346" spans="5:12">
      <c r="E346" s="127"/>
      <c r="F346" s="127"/>
      <c r="G346" s="1066"/>
      <c r="H346" s="84"/>
      <c r="I346" s="712"/>
      <c r="J346" s="84"/>
      <c r="K346" s="84"/>
      <c r="L346" s="84"/>
    </row>
    <row r="347" spans="5:12">
      <c r="E347" s="127"/>
      <c r="F347" s="127"/>
      <c r="G347" s="1066"/>
      <c r="H347" s="84"/>
      <c r="I347" s="712"/>
      <c r="J347" s="84"/>
      <c r="K347" s="84"/>
      <c r="L347" s="84"/>
    </row>
    <row r="348" spans="5:12">
      <c r="E348" s="127"/>
      <c r="F348" s="127"/>
      <c r="G348" s="1066"/>
      <c r="H348" s="84"/>
      <c r="I348" s="712"/>
      <c r="J348" s="84"/>
      <c r="K348" s="84"/>
      <c r="L348" s="84"/>
    </row>
    <row r="349" spans="5:12">
      <c r="E349" s="127"/>
      <c r="F349" s="127"/>
      <c r="G349" s="1066"/>
      <c r="H349" s="84"/>
      <c r="I349" s="712"/>
      <c r="J349" s="84"/>
      <c r="K349" s="84"/>
      <c r="L349" s="84"/>
    </row>
    <row r="350" spans="5:12">
      <c r="E350" s="127"/>
      <c r="F350" s="127"/>
      <c r="G350" s="1066"/>
      <c r="H350" s="84"/>
      <c r="I350" s="712"/>
      <c r="J350" s="84"/>
      <c r="K350" s="84"/>
      <c r="L350" s="84"/>
    </row>
    <row r="351" spans="5:12">
      <c r="E351" s="127"/>
      <c r="F351" s="127"/>
      <c r="G351" s="1066"/>
      <c r="H351" s="84"/>
      <c r="I351" s="712"/>
      <c r="J351" s="84"/>
      <c r="K351" s="84"/>
      <c r="L351" s="84"/>
    </row>
    <row r="352" spans="5:12">
      <c r="E352" s="127"/>
      <c r="F352" s="127"/>
      <c r="G352" s="1066"/>
      <c r="H352" s="84"/>
      <c r="I352" s="712"/>
      <c r="J352" s="84"/>
      <c r="K352" s="84"/>
      <c r="L352" s="84"/>
    </row>
    <row r="353" spans="5:12">
      <c r="E353" s="127"/>
      <c r="F353" s="127"/>
      <c r="G353" s="1066"/>
      <c r="H353" s="84"/>
      <c r="I353" s="712"/>
      <c r="J353" s="84"/>
      <c r="K353" s="84"/>
      <c r="L353" s="84"/>
    </row>
    <row r="354" spans="5:12">
      <c r="E354" s="127"/>
      <c r="F354" s="127"/>
      <c r="G354" s="1066"/>
      <c r="H354" s="84"/>
      <c r="I354" s="712"/>
      <c r="J354" s="84"/>
      <c r="K354" s="84"/>
      <c r="L354" s="84"/>
    </row>
    <row r="355" spans="5:12">
      <c r="E355" s="127"/>
      <c r="F355" s="127"/>
      <c r="G355" s="1066"/>
      <c r="H355" s="84"/>
      <c r="I355" s="712"/>
      <c r="J355" s="84"/>
      <c r="K355" s="84"/>
      <c r="L355" s="84"/>
    </row>
    <row r="356" spans="5:12">
      <c r="E356" s="127"/>
      <c r="F356" s="127"/>
      <c r="G356" s="1067"/>
      <c r="I356" s="1068"/>
    </row>
    <row r="357" spans="5:12">
      <c r="E357" s="127"/>
      <c r="F357" s="127"/>
      <c r="G357" s="1067"/>
      <c r="I357" s="1068"/>
    </row>
    <row r="358" spans="5:12">
      <c r="E358" s="127"/>
      <c r="F358" s="127"/>
      <c r="G358" s="1067"/>
      <c r="I358" s="1068"/>
    </row>
    <row r="359" spans="5:12">
      <c r="E359" s="127"/>
      <c r="F359" s="127"/>
      <c r="G359" s="1067"/>
      <c r="I359" s="1068"/>
    </row>
    <row r="360" spans="5:12">
      <c r="E360" s="127"/>
      <c r="F360" s="127"/>
      <c r="G360" s="1067"/>
      <c r="I360" s="1068"/>
    </row>
    <row r="361" spans="5:12">
      <c r="E361" s="127"/>
      <c r="F361" s="127"/>
      <c r="G361" s="1067"/>
      <c r="I361" s="1068"/>
    </row>
    <row r="362" spans="5:12">
      <c r="E362" s="127"/>
      <c r="F362" s="127"/>
      <c r="G362" s="1067"/>
      <c r="I362" s="1068"/>
    </row>
    <row r="363" spans="5:12">
      <c r="E363" s="127"/>
      <c r="F363" s="127"/>
      <c r="G363" s="1067"/>
      <c r="I363" s="1068"/>
    </row>
    <row r="364" spans="5:12">
      <c r="E364" s="127"/>
      <c r="F364" s="127"/>
      <c r="G364" s="1067"/>
      <c r="I364" s="1068"/>
    </row>
    <row r="365" spans="5:12">
      <c r="E365" s="127"/>
      <c r="F365" s="127"/>
      <c r="G365" s="1067"/>
      <c r="I365" s="1068"/>
    </row>
    <row r="366" spans="5:12">
      <c r="E366" s="127"/>
      <c r="F366" s="127"/>
      <c r="G366" s="1067"/>
      <c r="I366" s="1068"/>
    </row>
    <row r="367" spans="5:12">
      <c r="E367" s="127"/>
      <c r="F367" s="127"/>
      <c r="G367" s="1067"/>
      <c r="I367" s="1068"/>
    </row>
    <row r="368" spans="5:12">
      <c r="E368" s="127"/>
      <c r="F368" s="127"/>
      <c r="G368" s="1067"/>
      <c r="I368" s="1068"/>
    </row>
    <row r="369" spans="5:9">
      <c r="E369" s="127"/>
      <c r="F369" s="127"/>
      <c r="G369" s="1067"/>
      <c r="I369" s="1068"/>
    </row>
    <row r="370" spans="5:9">
      <c r="E370" s="127"/>
      <c r="F370" s="127"/>
      <c r="G370" s="1067"/>
      <c r="I370" s="1068"/>
    </row>
    <row r="371" spans="5:9">
      <c r="E371" s="127"/>
      <c r="F371" s="127"/>
      <c r="G371" s="1067"/>
      <c r="I371" s="1068"/>
    </row>
    <row r="372" spans="5:9">
      <c r="E372" s="127"/>
      <c r="F372" s="127"/>
      <c r="G372" s="1067"/>
      <c r="I372" s="1068"/>
    </row>
    <row r="373" spans="5:9">
      <c r="E373" s="127"/>
      <c r="F373" s="127"/>
      <c r="G373" s="1067"/>
      <c r="I373" s="1068"/>
    </row>
    <row r="374" spans="5:9">
      <c r="E374" s="127"/>
      <c r="F374" s="127"/>
      <c r="G374" s="1067"/>
      <c r="I374" s="1068"/>
    </row>
    <row r="375" spans="5:9">
      <c r="E375" s="127"/>
      <c r="F375" s="127"/>
      <c r="G375" s="1067"/>
      <c r="I375" s="1068"/>
    </row>
    <row r="376" spans="5:9">
      <c r="E376" s="127"/>
      <c r="F376" s="127"/>
      <c r="G376" s="1067"/>
      <c r="I376" s="1068"/>
    </row>
    <row r="377" spans="5:9">
      <c r="E377" s="127"/>
      <c r="F377" s="127"/>
      <c r="G377" s="1067"/>
      <c r="I377" s="1068"/>
    </row>
    <row r="378" spans="5:9">
      <c r="E378" s="127"/>
      <c r="F378" s="127"/>
      <c r="G378" s="1067"/>
      <c r="I378" s="1068"/>
    </row>
    <row r="379" spans="5:9">
      <c r="E379" s="127"/>
      <c r="F379" s="127"/>
      <c r="G379" s="1067"/>
      <c r="I379" s="1068"/>
    </row>
    <row r="380" spans="5:9">
      <c r="E380" s="127"/>
      <c r="F380" s="127"/>
      <c r="G380" s="1067"/>
      <c r="I380" s="1068"/>
    </row>
    <row r="381" spans="5:9">
      <c r="E381" s="127"/>
      <c r="F381" s="127"/>
      <c r="G381" s="1067"/>
      <c r="I381" s="1068"/>
    </row>
    <row r="382" spans="5:9">
      <c r="E382" s="127"/>
      <c r="F382" s="127"/>
      <c r="G382" s="1067"/>
      <c r="I382" s="1068"/>
    </row>
    <row r="383" spans="5:9">
      <c r="E383" s="127"/>
      <c r="F383" s="127"/>
      <c r="G383" s="1067"/>
      <c r="I383" s="1068"/>
    </row>
    <row r="384" spans="5:9">
      <c r="E384" s="127"/>
      <c r="F384" s="127"/>
      <c r="G384" s="1067"/>
      <c r="I384" s="1068"/>
    </row>
    <row r="385" spans="5:9">
      <c r="E385" s="127"/>
      <c r="F385" s="127"/>
      <c r="G385" s="1067"/>
      <c r="I385" s="1068"/>
    </row>
    <row r="386" spans="5:9">
      <c r="E386" s="127"/>
      <c r="F386" s="127"/>
      <c r="G386" s="1067"/>
      <c r="I386" s="1068"/>
    </row>
    <row r="387" spans="5:9">
      <c r="E387" s="127"/>
      <c r="F387" s="127"/>
      <c r="G387" s="1067"/>
      <c r="I387" s="1068"/>
    </row>
    <row r="388" spans="5:9">
      <c r="E388" s="127"/>
      <c r="F388" s="127"/>
      <c r="G388" s="1067"/>
      <c r="I388" s="1068"/>
    </row>
    <row r="389" spans="5:9">
      <c r="E389" s="127"/>
      <c r="F389" s="127"/>
      <c r="G389" s="1067"/>
      <c r="I389" s="1068"/>
    </row>
    <row r="390" spans="5:9">
      <c r="E390" s="127"/>
      <c r="F390" s="127"/>
      <c r="G390" s="1067"/>
      <c r="I390" s="1068"/>
    </row>
    <row r="391" spans="5:9">
      <c r="E391" s="127"/>
      <c r="F391" s="127"/>
      <c r="G391" s="1067"/>
      <c r="I391" s="1068"/>
    </row>
    <row r="392" spans="5:9">
      <c r="E392" s="127"/>
      <c r="F392" s="127"/>
      <c r="G392" s="1067"/>
      <c r="I392" s="1068"/>
    </row>
    <row r="393" spans="5:9">
      <c r="E393" s="127"/>
      <c r="F393" s="127"/>
      <c r="G393" s="1067"/>
      <c r="I393" s="1068"/>
    </row>
    <row r="394" spans="5:9">
      <c r="E394" s="127"/>
      <c r="F394" s="127"/>
      <c r="G394" s="1067"/>
      <c r="I394" s="1068"/>
    </row>
    <row r="395" spans="5:9">
      <c r="E395" s="127"/>
      <c r="F395" s="127"/>
      <c r="G395" s="1067"/>
      <c r="I395" s="1068"/>
    </row>
    <row r="396" spans="5:9">
      <c r="E396" s="127"/>
      <c r="F396" s="127"/>
      <c r="G396" s="1067"/>
      <c r="I396" s="1068"/>
    </row>
    <row r="397" spans="5:9">
      <c r="E397" s="127"/>
      <c r="F397" s="127"/>
      <c r="G397" s="1067"/>
      <c r="I397" s="1068"/>
    </row>
    <row r="398" spans="5:9">
      <c r="E398" s="127"/>
      <c r="F398" s="127"/>
      <c r="G398" s="1067"/>
      <c r="I398" s="1068"/>
    </row>
    <row r="399" spans="5:9">
      <c r="E399" s="127"/>
      <c r="F399" s="127"/>
      <c r="G399" s="1067"/>
      <c r="I399" s="1068"/>
    </row>
    <row r="400" spans="5:9">
      <c r="E400" s="127"/>
      <c r="F400" s="127"/>
      <c r="G400" s="1067"/>
      <c r="I400" s="1068"/>
    </row>
    <row r="401" spans="5:9">
      <c r="E401" s="127"/>
      <c r="F401" s="127"/>
      <c r="G401" s="1067"/>
      <c r="I401" s="1068"/>
    </row>
    <row r="402" spans="5:9">
      <c r="E402" s="127"/>
      <c r="F402" s="127"/>
      <c r="G402" s="1067"/>
      <c r="I402" s="1068"/>
    </row>
    <row r="403" spans="5:9">
      <c r="E403" s="127"/>
      <c r="F403" s="127"/>
      <c r="G403" s="1067"/>
      <c r="I403" s="1068"/>
    </row>
    <row r="404" spans="5:9">
      <c r="E404" s="127"/>
      <c r="F404" s="127"/>
      <c r="G404" s="1067"/>
      <c r="I404" s="1068"/>
    </row>
    <row r="405" spans="5:9">
      <c r="E405" s="127"/>
      <c r="F405" s="127"/>
      <c r="G405" s="1067"/>
      <c r="I405" s="1068"/>
    </row>
    <row r="406" spans="5:9">
      <c r="E406" s="127"/>
      <c r="F406" s="127"/>
      <c r="G406" s="1067"/>
      <c r="I406" s="1068"/>
    </row>
    <row r="407" spans="5:9">
      <c r="E407" s="127"/>
      <c r="F407" s="127"/>
      <c r="G407" s="1067"/>
      <c r="I407" s="1068"/>
    </row>
    <row r="408" spans="5:9">
      <c r="E408" s="127"/>
      <c r="F408" s="127"/>
      <c r="G408" s="1067"/>
      <c r="I408" s="1068"/>
    </row>
    <row r="409" spans="5:9">
      <c r="E409" s="127"/>
      <c r="F409" s="127"/>
      <c r="G409" s="1067"/>
      <c r="I409" s="1068"/>
    </row>
    <row r="410" spans="5:9">
      <c r="E410" s="127"/>
      <c r="F410" s="127"/>
      <c r="G410" s="1067"/>
      <c r="I410" s="1068"/>
    </row>
    <row r="411" spans="5:9">
      <c r="E411" s="127"/>
      <c r="F411" s="127"/>
      <c r="G411" s="1067"/>
      <c r="I411" s="1068"/>
    </row>
    <row r="412" spans="5:9">
      <c r="E412" s="127"/>
      <c r="F412" s="127"/>
      <c r="G412" s="1067"/>
      <c r="I412" s="1068"/>
    </row>
    <row r="413" spans="5:9">
      <c r="E413" s="127"/>
      <c r="F413" s="127"/>
      <c r="G413" s="1067"/>
      <c r="I413" s="1068"/>
    </row>
    <row r="414" spans="5:9">
      <c r="E414" s="127"/>
      <c r="F414" s="127"/>
      <c r="G414" s="1067"/>
      <c r="I414" s="1068"/>
    </row>
    <row r="415" spans="5:9">
      <c r="E415" s="127"/>
      <c r="F415" s="127"/>
      <c r="G415" s="1067"/>
      <c r="I415" s="1068"/>
    </row>
    <row r="416" spans="5:9">
      <c r="E416" s="127"/>
      <c r="F416" s="127"/>
      <c r="G416" s="1067"/>
      <c r="I416" s="1068"/>
    </row>
    <row r="417" spans="5:9">
      <c r="E417" s="127"/>
      <c r="F417" s="127"/>
      <c r="G417" s="1067"/>
      <c r="I417" s="1068"/>
    </row>
    <row r="418" spans="5:9">
      <c r="E418" s="127"/>
      <c r="F418" s="127"/>
      <c r="G418" s="1067"/>
    </row>
    <row r="419" spans="5:9">
      <c r="E419" s="127"/>
      <c r="F419" s="127"/>
      <c r="G419" s="1067"/>
    </row>
    <row r="420" spans="5:9">
      <c r="E420" s="127"/>
      <c r="F420" s="127"/>
      <c r="G420" s="1067"/>
    </row>
    <row r="421" spans="5:9">
      <c r="E421" s="127"/>
      <c r="F421" s="127"/>
      <c r="G421" s="1067"/>
    </row>
    <row r="422" spans="5:9">
      <c r="E422" s="127"/>
      <c r="F422" s="127"/>
      <c r="G422" s="1067"/>
    </row>
    <row r="423" spans="5:9">
      <c r="E423" s="127"/>
      <c r="F423" s="127"/>
      <c r="G423" s="1067"/>
    </row>
    <row r="424" spans="5:9">
      <c r="E424" s="127"/>
      <c r="F424" s="127"/>
      <c r="G424" s="1067"/>
    </row>
    <row r="425" spans="5:9">
      <c r="E425" s="127"/>
      <c r="F425" s="127"/>
      <c r="G425" s="1067"/>
    </row>
    <row r="426" spans="5:9">
      <c r="E426" s="127"/>
      <c r="F426" s="127"/>
      <c r="G426" s="1067"/>
    </row>
    <row r="427" spans="5:9">
      <c r="E427" s="127"/>
      <c r="F427" s="127"/>
      <c r="G427" s="1067"/>
    </row>
    <row r="428" spans="5:9">
      <c r="E428" s="127"/>
      <c r="F428" s="127"/>
      <c r="G428" s="1067"/>
    </row>
    <row r="429" spans="5:9">
      <c r="E429" s="127"/>
      <c r="F429" s="127"/>
      <c r="G429" s="1067"/>
    </row>
    <row r="430" spans="5:9">
      <c r="E430" s="127"/>
      <c r="F430" s="127"/>
      <c r="G430" s="1067"/>
    </row>
    <row r="431" spans="5:9">
      <c r="E431" s="127"/>
      <c r="F431" s="127"/>
      <c r="G431" s="1067"/>
    </row>
    <row r="432" spans="5:9">
      <c r="E432" s="127"/>
      <c r="F432" s="127"/>
      <c r="G432" s="1067"/>
    </row>
    <row r="433" spans="5:7">
      <c r="E433" s="127"/>
      <c r="F433" s="127"/>
      <c r="G433" s="1067"/>
    </row>
    <row r="434" spans="5:7">
      <c r="E434" s="127"/>
      <c r="F434" s="127"/>
      <c r="G434" s="1067"/>
    </row>
    <row r="435" spans="5:7">
      <c r="E435" s="127"/>
      <c r="G435" s="1064"/>
    </row>
    <row r="436" spans="5:7">
      <c r="E436" s="127"/>
      <c r="G436" s="1064"/>
    </row>
    <row r="437" spans="5:7">
      <c r="E437" s="127"/>
      <c r="G437" s="1064"/>
    </row>
    <row r="438" spans="5:7">
      <c r="E438" s="127"/>
      <c r="G438" s="1064"/>
    </row>
    <row r="439" spans="5:7">
      <c r="E439" s="127"/>
      <c r="G439" s="1064"/>
    </row>
    <row r="440" spans="5:7">
      <c r="E440" s="127"/>
      <c r="G440" s="1064"/>
    </row>
    <row r="441" spans="5:7">
      <c r="E441" s="127"/>
      <c r="G441" s="1064"/>
    </row>
    <row r="442" spans="5:7">
      <c r="E442" s="127"/>
      <c r="G442" s="1064"/>
    </row>
    <row r="443" spans="5:7">
      <c r="E443" s="127"/>
      <c r="G443" s="1064"/>
    </row>
    <row r="444" spans="5:7">
      <c r="E444" s="127"/>
      <c r="G444" s="1064"/>
    </row>
    <row r="445" spans="5:7">
      <c r="E445" s="127"/>
      <c r="G445" s="1064"/>
    </row>
    <row r="446" spans="5:7">
      <c r="E446" s="127"/>
      <c r="G446" s="1064"/>
    </row>
    <row r="447" spans="5:7">
      <c r="E447" s="127"/>
    </row>
    <row r="448" spans="5:7">
      <c r="E448" s="127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-0.249977111117893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2" customWidth="1"/>
    <col min="2" max="2" width="9" style="132" customWidth="1"/>
    <col min="3" max="3" width="10.28515625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66" t="s">
        <v>128</v>
      </c>
      <c r="B1" s="1166"/>
      <c r="C1" s="1166"/>
      <c r="D1" s="1166"/>
      <c r="E1" s="1166"/>
      <c r="F1" s="1166"/>
      <c r="G1" s="1166"/>
      <c r="H1" s="1166"/>
    </row>
    <row r="2" spans="1:18" ht="40.5" customHeight="1">
      <c r="A2" s="952" t="s">
        <v>129</v>
      </c>
      <c r="B2" s="3" t="s">
        <v>9</v>
      </c>
      <c r="C2" s="3"/>
      <c r="D2" s="953" t="s">
        <v>130</v>
      </c>
      <c r="E2" s="1167" t="s">
        <v>131</v>
      </c>
      <c r="F2" s="1168"/>
      <c r="G2" s="1169"/>
      <c r="H2" s="954" t="s">
        <v>132</v>
      </c>
    </row>
    <row r="3" spans="1:18" ht="27.75" thickBot="1">
      <c r="A3" s="647"/>
      <c r="B3" s="1025" t="s">
        <v>375</v>
      </c>
      <c r="C3" s="1025">
        <v>43464</v>
      </c>
      <c r="D3" s="968" t="s">
        <v>70</v>
      </c>
      <c r="E3" s="1087" t="s">
        <v>375</v>
      </c>
      <c r="F3" s="666" t="s">
        <v>377</v>
      </c>
      <c r="G3" s="969" t="s">
        <v>133</v>
      </c>
      <c r="H3" s="970" t="s">
        <v>134</v>
      </c>
    </row>
    <row r="4" spans="1:18" ht="15.75">
      <c r="A4" s="702" t="s">
        <v>8</v>
      </c>
      <c r="B4" s="955"/>
      <c r="C4" s="955"/>
      <c r="D4" s="956"/>
      <c r="E4" s="957"/>
      <c r="F4" s="957"/>
      <c r="G4" s="958"/>
      <c r="H4" s="959"/>
    </row>
    <row r="5" spans="1:18" ht="15">
      <c r="A5" s="464" t="s">
        <v>313</v>
      </c>
      <c r="B5" s="150">
        <v>13622.311635763426</v>
      </c>
      <c r="C5" s="150">
        <v>13804.633360534244</v>
      </c>
      <c r="D5" s="924">
        <v>-1.3207284830327586</v>
      </c>
      <c r="E5" s="971">
        <v>100</v>
      </c>
      <c r="F5" s="972">
        <v>100</v>
      </c>
      <c r="G5" s="687" t="s">
        <v>100</v>
      </c>
      <c r="H5" s="690">
        <v>-41.999062730133232</v>
      </c>
    </row>
    <row r="6" spans="1:18">
      <c r="A6" s="675" t="s">
        <v>135</v>
      </c>
      <c r="B6" s="99">
        <v>10831.245999999999</v>
      </c>
      <c r="C6" s="99">
        <v>10981.380999999999</v>
      </c>
      <c r="D6" s="925">
        <v>-1.367177771174684</v>
      </c>
      <c r="E6" s="973">
        <v>8.9916431968234924</v>
      </c>
      <c r="F6" s="974">
        <v>6.1833032068019014</v>
      </c>
      <c r="G6" s="685">
        <v>45.418118699602104</v>
      </c>
      <c r="H6" s="686">
        <v>-15.656128194023381</v>
      </c>
    </row>
    <row r="7" spans="1:18">
      <c r="A7" s="675" t="s">
        <v>136</v>
      </c>
      <c r="B7" s="99">
        <v>16655.164000000001</v>
      </c>
      <c r="C7" s="99">
        <v>16250.128000000001</v>
      </c>
      <c r="D7" s="925">
        <v>2.4925095974628633</v>
      </c>
      <c r="E7" s="973">
        <v>8.5761115471628422</v>
      </c>
      <c r="F7" s="974">
        <v>13.159938407980182</v>
      </c>
      <c r="G7" s="685">
        <v>-34.831674121192755</v>
      </c>
      <c r="H7" s="686">
        <v>-62.201760187210667</v>
      </c>
    </row>
    <row r="8" spans="1:18" ht="13.5" thickBot="1">
      <c r="A8" s="676" t="s">
        <v>137</v>
      </c>
      <c r="B8" s="102">
        <v>13611.226000000001</v>
      </c>
      <c r="C8" s="102">
        <v>13622.063</v>
      </c>
      <c r="D8" s="926">
        <v>-7.9554763474515816E-2</v>
      </c>
      <c r="E8" s="975">
        <v>82.432245256013672</v>
      </c>
      <c r="F8" s="976">
        <v>80.656758385217913</v>
      </c>
      <c r="G8" s="688">
        <v>2.201287165938417</v>
      </c>
      <c r="H8" s="691">
        <v>-40.722295541887668</v>
      </c>
    </row>
    <row r="9" spans="1:18" ht="15">
      <c r="A9" s="648" t="s">
        <v>314</v>
      </c>
      <c r="B9" s="151">
        <v>10920.022538348181</v>
      </c>
      <c r="C9" s="151">
        <v>11117.789437895672</v>
      </c>
      <c r="D9" s="927">
        <v>-1.7788329294435985</v>
      </c>
      <c r="E9" s="977">
        <v>100</v>
      </c>
      <c r="F9" s="978">
        <v>100</v>
      </c>
      <c r="G9" s="689" t="s">
        <v>100</v>
      </c>
      <c r="H9" s="692">
        <v>-71.946614342304997</v>
      </c>
    </row>
    <row r="10" spans="1:18">
      <c r="A10" s="675" t="s">
        <v>135</v>
      </c>
      <c r="B10" s="99">
        <v>9764.6200000000008</v>
      </c>
      <c r="C10" s="99">
        <v>9965.3259999999991</v>
      </c>
      <c r="D10" s="925">
        <v>-2.0140434944125092</v>
      </c>
      <c r="E10" s="973">
        <v>3.4422082920928188</v>
      </c>
      <c r="F10" s="974">
        <v>6.0321103747855815</v>
      </c>
      <c r="G10" s="685">
        <v>-42.935256846735399</v>
      </c>
      <c r="H10" s="686">
        <v>-83.991407528641574</v>
      </c>
    </row>
    <row r="11" spans="1:18">
      <c r="A11" s="675" t="s">
        <v>136</v>
      </c>
      <c r="B11" s="99">
        <v>14124.641</v>
      </c>
      <c r="C11" s="99">
        <v>13905.856</v>
      </c>
      <c r="D11" s="925">
        <v>1.5733299697623782</v>
      </c>
      <c r="E11" s="973">
        <v>5.0456395029143302</v>
      </c>
      <c r="F11" s="974">
        <v>4.5765305492823911</v>
      </c>
      <c r="G11" s="685">
        <v>10.25031841436077</v>
      </c>
      <c r="H11" s="686">
        <v>-69.071052986382639</v>
      </c>
    </row>
    <row r="12" spans="1:18" ht="13.5" thickBot="1">
      <c r="A12" s="677" t="s">
        <v>137</v>
      </c>
      <c r="B12" s="99">
        <v>10786.791999999999</v>
      </c>
      <c r="C12" s="99">
        <v>11052.817999999999</v>
      </c>
      <c r="D12" s="925">
        <v>-2.406861309034491</v>
      </c>
      <c r="E12" s="973">
        <v>91.512152204992859</v>
      </c>
      <c r="F12" s="974">
        <v>89.391359075932016</v>
      </c>
      <c r="G12" s="685">
        <v>2.372481133505723</v>
      </c>
      <c r="H12" s="686">
        <v>-71.281053060266586</v>
      </c>
      <c r="P12"/>
      <c r="Q12"/>
      <c r="R12"/>
    </row>
    <row r="13" spans="1:18" ht="15.75">
      <c r="A13" s="702" t="s">
        <v>138</v>
      </c>
      <c r="B13" s="706"/>
      <c r="C13" s="706"/>
      <c r="D13" s="928"/>
      <c r="E13" s="979"/>
      <c r="F13" s="979"/>
      <c r="G13" s="707"/>
      <c r="H13" s="708"/>
      <c r="P13"/>
      <c r="Q13"/>
      <c r="R13"/>
    </row>
    <row r="14" spans="1:18" ht="15">
      <c r="A14" s="464" t="s">
        <v>313</v>
      </c>
      <c r="B14" s="150">
        <v>13210.460469883024</v>
      </c>
      <c r="C14" s="150">
        <v>13485.838321522264</v>
      </c>
      <c r="D14" s="924">
        <v>-2.0419779999865457</v>
      </c>
      <c r="E14" s="971">
        <v>100</v>
      </c>
      <c r="F14" s="972">
        <v>100</v>
      </c>
      <c r="G14" s="687" t="s">
        <v>100</v>
      </c>
      <c r="H14" s="690">
        <v>-36.455670657877029</v>
      </c>
      <c r="P14"/>
      <c r="Q14"/>
      <c r="R14"/>
    </row>
    <row r="15" spans="1:18">
      <c r="A15" s="675" t="s">
        <v>135</v>
      </c>
      <c r="B15" s="99">
        <v>11130.279</v>
      </c>
      <c r="C15" s="99">
        <v>11375.465</v>
      </c>
      <c r="D15" s="925">
        <v>-2.1553932081018199</v>
      </c>
      <c r="E15" s="973">
        <v>2.4532895781506374</v>
      </c>
      <c r="F15" s="974">
        <v>1.6867348311583479</v>
      </c>
      <c r="G15" s="685">
        <v>45.446073255383354</v>
      </c>
      <c r="H15" s="686">
        <v>-7.5772681954137573</v>
      </c>
    </row>
    <row r="16" spans="1:18">
      <c r="A16" s="675" t="s">
        <v>136</v>
      </c>
      <c r="B16" s="99">
        <v>15603.838</v>
      </c>
      <c r="C16" s="99">
        <v>14993.566000000001</v>
      </c>
      <c r="D16" s="925">
        <v>4.0702258555436313</v>
      </c>
      <c r="E16" s="973">
        <v>0.26200179960832054</v>
      </c>
      <c r="F16" s="974">
        <v>4.1554554015875151</v>
      </c>
      <c r="G16" s="685">
        <v>-93.694991901291317</v>
      </c>
      <c r="H16" s="686">
        <v>-95.993524888709032</v>
      </c>
    </row>
    <row r="17" spans="1:13" ht="13.5" thickBot="1">
      <c r="A17" s="676" t="s">
        <v>137</v>
      </c>
      <c r="B17" s="102">
        <v>13256.472</v>
      </c>
      <c r="C17" s="102">
        <v>13457.102999999999</v>
      </c>
      <c r="D17" s="926">
        <v>-1.4908929507338944</v>
      </c>
      <c r="E17" s="975">
        <v>97.284708622241041</v>
      </c>
      <c r="F17" s="976">
        <v>94.157809767254136</v>
      </c>
      <c r="G17" s="688">
        <v>3.320912904321152</v>
      </c>
      <c r="H17" s="691">
        <v>-34.345418824790137</v>
      </c>
    </row>
    <row r="18" spans="1:13" ht="15">
      <c r="A18" s="648" t="s">
        <v>314</v>
      </c>
      <c r="B18" s="151">
        <v>10788.386</v>
      </c>
      <c r="C18" s="151">
        <v>11126.903</v>
      </c>
      <c r="D18" s="927">
        <v>-3.0423290290209217</v>
      </c>
      <c r="E18" s="977">
        <v>100</v>
      </c>
      <c r="F18" s="978">
        <v>100</v>
      </c>
      <c r="G18" s="689" t="s">
        <v>100</v>
      </c>
      <c r="H18" s="692">
        <v>-82.103074023526361</v>
      </c>
    </row>
    <row r="19" spans="1:13">
      <c r="A19" s="675" t="s">
        <v>135</v>
      </c>
      <c r="B19" s="99" t="s">
        <v>257</v>
      </c>
      <c r="C19" s="99" t="s">
        <v>100</v>
      </c>
      <c r="D19" s="925" t="s">
        <v>100</v>
      </c>
      <c r="E19" s="973" t="s">
        <v>100</v>
      </c>
      <c r="F19" s="974" t="s">
        <v>100</v>
      </c>
      <c r="G19" s="685" t="s">
        <v>100</v>
      </c>
      <c r="H19" s="686" t="s">
        <v>100</v>
      </c>
    </row>
    <row r="20" spans="1:13">
      <c r="A20" s="675" t="s">
        <v>136</v>
      </c>
      <c r="B20" s="99" t="s">
        <v>257</v>
      </c>
      <c r="C20" s="99" t="s">
        <v>100</v>
      </c>
      <c r="D20" s="925" t="s">
        <v>100</v>
      </c>
      <c r="E20" s="973" t="s">
        <v>100</v>
      </c>
      <c r="F20" s="974" t="s">
        <v>100</v>
      </c>
      <c r="G20" s="685" t="s">
        <v>100</v>
      </c>
      <c r="H20" s="686" t="s">
        <v>100</v>
      </c>
    </row>
    <row r="21" spans="1:13" ht="13.5" thickBot="1">
      <c r="A21" s="677" t="s">
        <v>137</v>
      </c>
      <c r="B21" s="99">
        <v>10788.386</v>
      </c>
      <c r="C21" s="99">
        <v>11126.903</v>
      </c>
      <c r="D21" s="925">
        <v>-3.0423290290209217</v>
      </c>
      <c r="E21" s="973">
        <v>100</v>
      </c>
      <c r="F21" s="974">
        <v>100</v>
      </c>
      <c r="G21" s="685">
        <v>0</v>
      </c>
      <c r="H21" s="686">
        <v>-82.103074023526361</v>
      </c>
    </row>
    <row r="22" spans="1:13" ht="15.75">
      <c r="A22" s="702" t="s">
        <v>139</v>
      </c>
      <c r="B22" s="706"/>
      <c r="C22" s="706"/>
      <c r="D22" s="928"/>
      <c r="E22" s="979"/>
      <c r="F22" s="979"/>
      <c r="G22" s="707"/>
      <c r="H22" s="708"/>
    </row>
    <row r="23" spans="1:13" ht="15">
      <c r="A23" s="464" t="s">
        <v>313</v>
      </c>
      <c r="B23" s="150">
        <v>13900.390589193397</v>
      </c>
      <c r="C23" s="1033">
        <v>14057.483488585864</v>
      </c>
      <c r="D23" s="924">
        <v>-1.1175037091099533</v>
      </c>
      <c r="E23" s="971">
        <v>100</v>
      </c>
      <c r="F23" s="972">
        <v>100</v>
      </c>
      <c r="G23" s="687" t="s">
        <v>100</v>
      </c>
      <c r="H23" s="690">
        <v>-47.919109451223925</v>
      </c>
    </row>
    <row r="24" spans="1:13">
      <c r="A24" s="675" t="s">
        <v>135</v>
      </c>
      <c r="B24" s="99">
        <v>10704.493</v>
      </c>
      <c r="C24" s="99">
        <v>10825.119000000001</v>
      </c>
      <c r="D24" s="925">
        <v>-1.114315694820539</v>
      </c>
      <c r="E24" s="973">
        <v>17.154928011562625</v>
      </c>
      <c r="F24" s="974">
        <v>10.228572255757735</v>
      </c>
      <c r="G24" s="685">
        <v>67.715763086153061</v>
      </c>
      <c r="H24" s="686">
        <v>-12.65213699405604</v>
      </c>
    </row>
    <row r="25" spans="1:13">
      <c r="A25" s="675" t="s">
        <v>136</v>
      </c>
      <c r="B25" s="99">
        <v>16669.362000000001</v>
      </c>
      <c r="C25" s="99">
        <v>16475.519</v>
      </c>
      <c r="D25" s="925">
        <v>1.1765517068081484</v>
      </c>
      <c r="E25" s="973">
        <v>20.376341097337264</v>
      </c>
      <c r="F25" s="974">
        <v>22.635746442581901</v>
      </c>
      <c r="G25" s="685">
        <v>-9.9815809077728961</v>
      </c>
      <c r="H25" s="686">
        <v>-53.11760567883865</v>
      </c>
    </row>
    <row r="26" spans="1:13" ht="16.5" thickBot="1">
      <c r="A26" s="676" t="s">
        <v>137</v>
      </c>
      <c r="B26" s="102">
        <v>13874.84</v>
      </c>
      <c r="C26" s="102">
        <v>13734.681</v>
      </c>
      <c r="D26" s="926">
        <v>1.020475102406817</v>
      </c>
      <c r="E26" s="975">
        <v>62.468730891100122</v>
      </c>
      <c r="F26" s="976">
        <v>67.13568130166037</v>
      </c>
      <c r="G26" s="688">
        <v>-6.9515201455843805</v>
      </c>
      <c r="H26" s="691">
        <v>-51.539523049721851</v>
      </c>
      <c r="J26" s="134"/>
      <c r="K26" s="127"/>
      <c r="L26" s="127"/>
      <c r="M26" s="127"/>
    </row>
    <row r="27" spans="1:13" ht="15">
      <c r="A27" s="648" t="s">
        <v>314</v>
      </c>
      <c r="B27" s="151">
        <v>11021.999882113822</v>
      </c>
      <c r="C27" s="151">
        <v>10942.377677052404</v>
      </c>
      <c r="D27" s="927">
        <v>0.72764994420176177</v>
      </c>
      <c r="E27" s="977">
        <v>100</v>
      </c>
      <c r="F27" s="978">
        <v>100</v>
      </c>
      <c r="G27" s="689" t="s">
        <v>100</v>
      </c>
      <c r="H27" s="692">
        <v>-63.47980997624704</v>
      </c>
      <c r="J27" s="1165"/>
      <c r="K27" s="1165"/>
      <c r="L27" s="1165"/>
      <c r="M27" s="1165"/>
    </row>
    <row r="28" spans="1:13">
      <c r="A28" s="675" t="s">
        <v>135</v>
      </c>
      <c r="B28" s="99" t="s">
        <v>100</v>
      </c>
      <c r="C28" s="99">
        <v>10470.959999999999</v>
      </c>
      <c r="D28" s="925" t="s">
        <v>100</v>
      </c>
      <c r="E28" s="973" t="s">
        <v>100</v>
      </c>
      <c r="F28" s="974" t="s">
        <v>100</v>
      </c>
      <c r="G28" s="685" t="s">
        <v>100</v>
      </c>
      <c r="H28" s="686" t="s">
        <v>100</v>
      </c>
    </row>
    <row r="29" spans="1:13">
      <c r="A29" s="675" t="s">
        <v>136</v>
      </c>
      <c r="B29" s="99" t="s">
        <v>257</v>
      </c>
      <c r="C29" s="99" t="s">
        <v>257</v>
      </c>
      <c r="D29" s="925" t="s">
        <v>100</v>
      </c>
      <c r="E29" s="973" t="s">
        <v>100</v>
      </c>
      <c r="F29" s="974" t="s">
        <v>100</v>
      </c>
      <c r="G29" s="685" t="s">
        <v>100</v>
      </c>
      <c r="H29" s="686" t="s">
        <v>100</v>
      </c>
    </row>
    <row r="30" spans="1:13" ht="13.5" thickBot="1">
      <c r="A30" s="677" t="s">
        <v>137</v>
      </c>
      <c r="B30" s="99">
        <v>10973.048000000001</v>
      </c>
      <c r="C30" s="99">
        <v>10956.718999999999</v>
      </c>
      <c r="D30" s="925">
        <v>0.1490318406450101</v>
      </c>
      <c r="E30" s="973">
        <v>99.263211382113823</v>
      </c>
      <c r="F30" s="974">
        <v>90.426440023752974</v>
      </c>
      <c r="G30" s="685">
        <v>9.7723313624196972</v>
      </c>
      <c r="H30" s="686">
        <v>-59.910935992940558</v>
      </c>
    </row>
    <row r="31" spans="1:13" ht="15.75">
      <c r="A31" s="702" t="s">
        <v>140</v>
      </c>
      <c r="B31" s="706"/>
      <c r="C31" s="706"/>
      <c r="D31" s="928"/>
      <c r="E31" s="979"/>
      <c r="F31" s="979"/>
      <c r="G31" s="707"/>
      <c r="H31" s="708"/>
    </row>
    <row r="32" spans="1:13" ht="15">
      <c r="A32" s="464" t="s">
        <v>313</v>
      </c>
      <c r="B32" s="150">
        <v>14054.063601538222</v>
      </c>
      <c r="C32" s="150">
        <v>13876.166038847541</v>
      </c>
      <c r="D32" s="924">
        <v>1.2820368550840449</v>
      </c>
      <c r="E32" s="971">
        <v>100</v>
      </c>
      <c r="F32" s="972">
        <v>100</v>
      </c>
      <c r="G32" s="687" t="s">
        <v>100</v>
      </c>
      <c r="H32" s="690">
        <v>-38.18967587034814</v>
      </c>
    </row>
    <row r="33" spans="1:8">
      <c r="A33" s="675" t="s">
        <v>135</v>
      </c>
      <c r="B33" s="99" t="s">
        <v>257</v>
      </c>
      <c r="C33" s="99" t="s">
        <v>257</v>
      </c>
      <c r="D33" s="925" t="s">
        <v>100</v>
      </c>
      <c r="E33" s="973" t="s">
        <v>100</v>
      </c>
      <c r="F33" s="974" t="s">
        <v>100</v>
      </c>
      <c r="G33" s="685" t="s">
        <v>100</v>
      </c>
      <c r="H33" s="686" t="s">
        <v>100</v>
      </c>
    </row>
    <row r="34" spans="1:8">
      <c r="A34" s="675" t="s">
        <v>136</v>
      </c>
      <c r="B34" s="99" t="s">
        <v>100</v>
      </c>
      <c r="C34" s="99" t="s">
        <v>257</v>
      </c>
      <c r="D34" s="925" t="s">
        <v>100</v>
      </c>
      <c r="E34" s="973" t="s">
        <v>100</v>
      </c>
      <c r="F34" s="974" t="s">
        <v>100</v>
      </c>
      <c r="G34" s="685" t="s">
        <v>100</v>
      </c>
      <c r="H34" s="686" t="s">
        <v>100</v>
      </c>
    </row>
    <row r="35" spans="1:8" ht="13.5" thickBot="1">
      <c r="A35" s="676" t="s">
        <v>137</v>
      </c>
      <c r="B35" s="102">
        <v>14195.419</v>
      </c>
      <c r="C35" s="102">
        <v>13843.671</v>
      </c>
      <c r="D35" s="926">
        <v>2.5408578403806303</v>
      </c>
      <c r="E35" s="975">
        <v>94.631758856432569</v>
      </c>
      <c r="F35" s="976">
        <v>86.957983193277315</v>
      </c>
      <c r="G35" s="688">
        <v>8.824693698448737</v>
      </c>
      <c r="H35" s="691">
        <v>-32.735104091888012</v>
      </c>
    </row>
    <row r="36" spans="1:8" ht="15">
      <c r="A36" s="648" t="s">
        <v>314</v>
      </c>
      <c r="B36" s="151">
        <v>10903.843796604526</v>
      </c>
      <c r="C36" s="151">
        <v>11397.89986553788</v>
      </c>
      <c r="D36" s="927">
        <v>-4.3346237005218606</v>
      </c>
      <c r="E36" s="977">
        <v>100</v>
      </c>
      <c r="F36" s="978">
        <v>100</v>
      </c>
      <c r="G36" s="689" t="s">
        <v>100</v>
      </c>
      <c r="H36" s="692">
        <v>-61.540185001440328</v>
      </c>
    </row>
    <row r="37" spans="1:8">
      <c r="A37" s="675" t="s">
        <v>135</v>
      </c>
      <c r="B37" s="99" t="s">
        <v>257</v>
      </c>
      <c r="C37" s="99" t="s">
        <v>257</v>
      </c>
      <c r="D37" s="925" t="s">
        <v>100</v>
      </c>
      <c r="E37" s="973" t="s">
        <v>100</v>
      </c>
      <c r="F37" s="974" t="s">
        <v>100</v>
      </c>
      <c r="G37" s="685" t="s">
        <v>100</v>
      </c>
      <c r="H37" s="686" t="s">
        <v>100</v>
      </c>
    </row>
    <row r="38" spans="1:8">
      <c r="A38" s="675" t="s">
        <v>136</v>
      </c>
      <c r="B38" s="99" t="s">
        <v>257</v>
      </c>
      <c r="C38" s="99" t="s">
        <v>257</v>
      </c>
      <c r="D38" s="925" t="s">
        <v>100</v>
      </c>
      <c r="E38" s="973" t="s">
        <v>100</v>
      </c>
      <c r="F38" s="974" t="s">
        <v>100</v>
      </c>
      <c r="G38" s="685" t="s">
        <v>100</v>
      </c>
      <c r="H38" s="686" t="s">
        <v>100</v>
      </c>
    </row>
    <row r="39" spans="1:8" ht="13.5" thickBot="1">
      <c r="A39" s="676" t="s">
        <v>137</v>
      </c>
      <c r="B39" s="102">
        <v>10345.879999999999</v>
      </c>
      <c r="C39" s="102">
        <v>10999.880999999999</v>
      </c>
      <c r="D39" s="926">
        <v>-5.9455279561660728</v>
      </c>
      <c r="E39" s="975">
        <v>69.091211717709726</v>
      </c>
      <c r="F39" s="976">
        <v>61.482572096149532</v>
      </c>
      <c r="G39" s="688">
        <v>12.375278655651265</v>
      </c>
      <c r="H39" s="691">
        <v>-56.780675724920613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70"/>
      <c r="B41" s="1170"/>
      <c r="C41" s="1170"/>
      <c r="D41" s="1170"/>
    </row>
    <row r="42" spans="1:8" ht="15">
      <c r="A42" s="135" t="s">
        <v>61</v>
      </c>
      <c r="B42" s="136"/>
    </row>
    <row r="43" spans="1:8" ht="15">
      <c r="A43" s="133" t="s">
        <v>96</v>
      </c>
      <c r="B43" s="1171" t="s">
        <v>62</v>
      </c>
      <c r="C43" s="1172"/>
      <c r="D43" s="1172"/>
      <c r="E43" s="1172"/>
      <c r="F43" s="1172"/>
      <c r="G43" s="1172"/>
      <c r="H43" s="1173"/>
    </row>
    <row r="44" spans="1:8" ht="15">
      <c r="A44" s="133" t="s">
        <v>63</v>
      </c>
      <c r="B44" s="1171" t="s">
        <v>64</v>
      </c>
      <c r="C44" s="1172"/>
      <c r="D44" s="1172"/>
      <c r="E44" s="1172"/>
      <c r="F44" s="1172"/>
      <c r="G44" s="1172"/>
      <c r="H44" s="1173"/>
    </row>
    <row r="45" spans="1:8" ht="15">
      <c r="A45" s="133" t="s">
        <v>65</v>
      </c>
      <c r="B45" s="1171" t="s">
        <v>66</v>
      </c>
      <c r="C45" s="1172"/>
      <c r="D45" s="1172"/>
      <c r="E45" s="1172"/>
      <c r="F45" s="1172"/>
      <c r="G45" s="1172"/>
      <c r="H45" s="1173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-0.249977111117893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41" t="s">
        <v>378</v>
      </c>
      <c r="B2" s="942"/>
      <c r="C2" s="942"/>
      <c r="D2" s="942"/>
      <c r="E2" s="942"/>
      <c r="F2" s="127"/>
      <c r="G2" s="127"/>
      <c r="H2" s="127"/>
    </row>
    <row r="3" spans="1:8" ht="30.75" customHeight="1">
      <c r="A3" s="1174" t="s">
        <v>141</v>
      </c>
      <c r="B3" s="1176" t="s">
        <v>142</v>
      </c>
      <c r="C3" s="1176"/>
      <c r="D3" s="1177" t="s">
        <v>320</v>
      </c>
      <c r="E3" s="1178"/>
    </row>
    <row r="4" spans="1:8" ht="16.5" thickBot="1">
      <c r="A4" s="1175"/>
      <c r="B4" s="1032" t="s">
        <v>143</v>
      </c>
      <c r="C4" s="1032" t="s">
        <v>144</v>
      </c>
      <c r="D4" s="1034" t="s">
        <v>143</v>
      </c>
      <c r="E4" s="1035" t="s">
        <v>144</v>
      </c>
      <c r="G4" s="137" t="s">
        <v>145</v>
      </c>
      <c r="H4" s="138"/>
    </row>
    <row r="5" spans="1:8" ht="17.25" customHeight="1" thickBot="1">
      <c r="A5" s="1019" t="s">
        <v>146</v>
      </c>
      <c r="B5" s="1020">
        <v>27985.949000000001</v>
      </c>
      <c r="C5" s="1020">
        <v>21924.25</v>
      </c>
      <c r="D5" s="1021">
        <v>3.5119371828678982</v>
      </c>
      <c r="E5" s="1022">
        <v>-2.5121683871875153</v>
      </c>
      <c r="G5" s="139" t="s">
        <v>59</v>
      </c>
      <c r="H5" s="140" t="s">
        <v>60</v>
      </c>
    </row>
    <row r="6" spans="1:8" ht="18" customHeight="1">
      <c r="A6" s="1074" t="s">
        <v>147</v>
      </c>
      <c r="B6" s="1075" t="s">
        <v>257</v>
      </c>
      <c r="C6" s="1075" t="s">
        <v>257</v>
      </c>
      <c r="D6" s="1076" t="s">
        <v>100</v>
      </c>
      <c r="E6" s="1077" t="s">
        <v>100</v>
      </c>
      <c r="G6" s="141" t="s">
        <v>148</v>
      </c>
      <c r="H6" s="142" t="s">
        <v>149</v>
      </c>
    </row>
    <row r="7" spans="1:8" ht="18" customHeight="1">
      <c r="A7" s="649" t="s">
        <v>150</v>
      </c>
      <c r="B7" s="650">
        <v>28751.72</v>
      </c>
      <c r="C7" s="650">
        <v>21650.31</v>
      </c>
      <c r="D7" s="1038">
        <v>5.587976367923333</v>
      </c>
      <c r="E7" s="1039">
        <v>-2.5994551046152248</v>
      </c>
      <c r="G7" s="143" t="s">
        <v>151</v>
      </c>
      <c r="H7" s="144" t="s">
        <v>152</v>
      </c>
    </row>
    <row r="8" spans="1:8" ht="18" customHeight="1">
      <c r="A8" s="649" t="s">
        <v>153</v>
      </c>
      <c r="B8" s="650">
        <v>27315.116000000002</v>
      </c>
      <c r="C8" s="650">
        <v>33866.743999999999</v>
      </c>
      <c r="D8" s="1041">
        <v>-5.1647775390039588</v>
      </c>
      <c r="E8" s="1040">
        <v>-0.87152753924638271</v>
      </c>
      <c r="G8" s="143" t="s">
        <v>154</v>
      </c>
      <c r="H8" s="144" t="s">
        <v>155</v>
      </c>
    </row>
    <row r="9" spans="1:8" ht="18" customHeight="1">
      <c r="A9" s="649" t="s">
        <v>156</v>
      </c>
      <c r="B9" s="651" t="s">
        <v>100</v>
      </c>
      <c r="C9" s="652" t="s">
        <v>257</v>
      </c>
      <c r="D9" s="1036" t="s">
        <v>100</v>
      </c>
      <c r="E9" s="1040" t="s">
        <v>100</v>
      </c>
      <c r="G9" s="143" t="s">
        <v>157</v>
      </c>
      <c r="H9" s="144" t="s">
        <v>158</v>
      </c>
    </row>
    <row r="10" spans="1:8" ht="18" customHeight="1">
      <c r="A10" s="649" t="s">
        <v>159</v>
      </c>
      <c r="B10" s="650" t="s">
        <v>257</v>
      </c>
      <c r="C10" s="650">
        <v>21001.697</v>
      </c>
      <c r="D10" s="1041" t="s">
        <v>100</v>
      </c>
      <c r="E10" s="1042">
        <v>1.6836581661962484</v>
      </c>
      <c r="G10" s="143" t="s">
        <v>160</v>
      </c>
      <c r="H10" s="144" t="s">
        <v>161</v>
      </c>
    </row>
    <row r="11" spans="1:8" ht="18" customHeight="1">
      <c r="A11" s="649" t="s">
        <v>162</v>
      </c>
      <c r="B11" s="680" t="s">
        <v>100</v>
      </c>
      <c r="C11" s="650" t="s">
        <v>257</v>
      </c>
      <c r="D11" s="1036" t="s">
        <v>100</v>
      </c>
      <c r="E11" s="1037" t="s">
        <v>100</v>
      </c>
      <c r="G11" s="143" t="s">
        <v>163</v>
      </c>
      <c r="H11" s="144" t="s">
        <v>164</v>
      </c>
    </row>
    <row r="12" spans="1:8" ht="18" customHeight="1">
      <c r="A12" s="649" t="s">
        <v>165</v>
      </c>
      <c r="B12" s="650" t="s">
        <v>257</v>
      </c>
      <c r="C12" s="650" t="s">
        <v>257</v>
      </c>
      <c r="D12" s="1036" t="s">
        <v>100</v>
      </c>
      <c r="E12" s="1042" t="s">
        <v>100</v>
      </c>
      <c r="G12" s="143" t="s">
        <v>166</v>
      </c>
      <c r="H12" s="144" t="s">
        <v>167</v>
      </c>
    </row>
    <row r="13" spans="1:8" ht="18" customHeight="1" thickBot="1">
      <c r="A13" s="653" t="s">
        <v>168</v>
      </c>
      <c r="B13" s="982" t="s">
        <v>257</v>
      </c>
      <c r="C13" s="654">
        <v>24610.223999999998</v>
      </c>
      <c r="D13" s="1043" t="s">
        <v>100</v>
      </c>
      <c r="E13" s="1044">
        <v>-2.0659752558269373</v>
      </c>
      <c r="G13" s="145" t="s">
        <v>169</v>
      </c>
      <c r="H13" s="146" t="s">
        <v>170</v>
      </c>
    </row>
    <row r="14" spans="1:8">
      <c r="A14" s="684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61"/>
    </row>
    <row r="24" spans="1:4" ht="15">
      <c r="D24" s="1061"/>
    </row>
    <row r="25" spans="1:4" ht="15">
      <c r="A25" s="1062"/>
      <c r="D25" s="1061"/>
    </row>
    <row r="26" spans="1:4" ht="15">
      <c r="A26" s="1062"/>
      <c r="D26" s="1061"/>
    </row>
    <row r="27" spans="1:4" ht="15">
      <c r="A27" s="1062"/>
      <c r="D27" s="1061"/>
    </row>
    <row r="28" spans="1:4" ht="15">
      <c r="A28" s="1062"/>
      <c r="D28" s="1061"/>
    </row>
    <row r="29" spans="1:4" ht="15">
      <c r="A29" s="1062"/>
      <c r="D29" s="1061"/>
    </row>
    <row r="30" spans="1:4" ht="15">
      <c r="A30" s="1062"/>
      <c r="D30" s="1061"/>
    </row>
    <row r="31" spans="1:4" ht="15">
      <c r="A31" s="1062"/>
      <c r="D31" s="1061"/>
    </row>
    <row r="32" spans="1:4" ht="15">
      <c r="A32" s="1062"/>
      <c r="D32" s="1061"/>
    </row>
    <row r="33" spans="1:13" ht="15">
      <c r="A33" s="1062"/>
      <c r="D33" s="1061"/>
    </row>
    <row r="34" spans="1:13" ht="15">
      <c r="A34" s="1062"/>
      <c r="D34" s="1061"/>
    </row>
    <row r="35" spans="1:13" ht="15">
      <c r="A35" s="1062"/>
      <c r="D35" s="1061"/>
      <c r="M35" s="132" t="s">
        <v>123</v>
      </c>
    </row>
    <row r="36" spans="1:13" ht="15">
      <c r="A36" s="1062"/>
      <c r="D36" s="1061"/>
    </row>
    <row r="37" spans="1:13" ht="15">
      <c r="A37" s="1062"/>
      <c r="D37" s="1061"/>
    </row>
    <row r="38" spans="1:13" ht="15">
      <c r="A38" s="1062"/>
      <c r="D38" s="1061"/>
    </row>
    <row r="39" spans="1:13" ht="15">
      <c r="A39" s="1062"/>
      <c r="D39" s="1061"/>
    </row>
    <row r="40" spans="1:13" ht="15">
      <c r="A40" s="1062"/>
      <c r="D40" s="1061"/>
    </row>
    <row r="41" spans="1:13" ht="15">
      <c r="A41" s="1062"/>
      <c r="D41" s="1061"/>
    </row>
    <row r="42" spans="1:13" ht="15">
      <c r="A42" s="1062"/>
      <c r="D42" s="1061"/>
    </row>
    <row r="43" spans="1:13" ht="15">
      <c r="A43" s="1062"/>
      <c r="D43" s="1061"/>
    </row>
    <row r="44" spans="1:13" ht="15">
      <c r="A44" s="1062"/>
      <c r="D44" s="1061"/>
    </row>
    <row r="45" spans="1:13" ht="15">
      <c r="D45" s="1061"/>
    </row>
    <row r="46" spans="1:13" ht="15">
      <c r="A46" s="1062"/>
      <c r="D46" s="1061"/>
    </row>
    <row r="47" spans="1:13" ht="15">
      <c r="A47" s="1062"/>
      <c r="D47" s="1061"/>
    </row>
    <row r="48" spans="1:13" ht="15">
      <c r="A48" s="1062"/>
      <c r="D48" s="1061"/>
    </row>
    <row r="49" spans="1:4" ht="15">
      <c r="A49" s="1062"/>
      <c r="D49" s="1061"/>
    </row>
    <row r="50" spans="1:4" ht="15">
      <c r="A50" s="1062"/>
      <c r="D50" s="1061"/>
    </row>
    <row r="51" spans="1:4" ht="15">
      <c r="A51" s="1062"/>
      <c r="D51" s="1061"/>
    </row>
    <row r="52" spans="1:4" ht="15">
      <c r="A52" s="1062"/>
      <c r="D52" s="1061"/>
    </row>
    <row r="53" spans="1:4" ht="15">
      <c r="A53" s="1062"/>
      <c r="D53" s="1061"/>
    </row>
    <row r="54" spans="1:4" ht="15">
      <c r="A54" s="1062"/>
    </row>
    <row r="55" spans="1:4" ht="15">
      <c r="A55" s="1062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12"/>
  <sheetViews>
    <sheetView showGridLines="0" zoomScale="90" zoomScaleNormal="90" workbookViewId="0">
      <selection activeCell="O18" sqref="O18"/>
    </sheetView>
  </sheetViews>
  <sheetFormatPr defaultRowHeight="12.75"/>
  <cols>
    <col min="1" max="1" width="42.28515625" customWidth="1"/>
    <col min="2" max="2" width="11.85546875" customWidth="1"/>
    <col min="3" max="3" width="14.42578125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185" t="s">
        <v>316</v>
      </c>
      <c r="B1" s="1185"/>
      <c r="C1" s="1185"/>
      <c r="D1" s="1185"/>
      <c r="E1" s="1185"/>
      <c r="F1" s="1185"/>
      <c r="G1" s="667"/>
      <c r="H1" s="667"/>
    </row>
    <row r="2" spans="1:8" ht="13.5" customHeight="1" thickBot="1"/>
    <row r="3" spans="1:8" ht="27" customHeight="1">
      <c r="A3" s="1179" t="s">
        <v>73</v>
      </c>
      <c r="B3" s="1181" t="s">
        <v>118</v>
      </c>
      <c r="C3" s="1186" t="s">
        <v>82</v>
      </c>
      <c r="D3" s="1187"/>
      <c r="E3" s="1188"/>
      <c r="F3" s="1183" t="s">
        <v>119</v>
      </c>
      <c r="G3" s="1184"/>
      <c r="H3" s="127"/>
    </row>
    <row r="4" spans="1:8" ht="32.25" customHeight="1" thickBot="1">
      <c r="A4" s="1180"/>
      <c r="B4" s="1182"/>
      <c r="C4" s="1000">
        <v>43471</v>
      </c>
      <c r="D4" s="1001">
        <v>43464</v>
      </c>
      <c r="E4" s="1002">
        <v>43107</v>
      </c>
      <c r="F4" s="1003" t="s">
        <v>325</v>
      </c>
      <c r="G4" s="1004" t="s">
        <v>120</v>
      </c>
      <c r="H4" s="127"/>
    </row>
    <row r="5" spans="1:8" ht="29.25" customHeight="1">
      <c r="A5" s="984" t="s">
        <v>124</v>
      </c>
      <c r="B5" s="985" t="s">
        <v>333</v>
      </c>
      <c r="C5" s="1005">
        <v>725.04</v>
      </c>
      <c r="D5" s="943">
        <v>667.61</v>
      </c>
      <c r="E5" s="1006">
        <v>659.82</v>
      </c>
      <c r="F5" s="1007">
        <v>8.6023277062955845</v>
      </c>
      <c r="G5" s="1008">
        <v>9.8845139583522652</v>
      </c>
    </row>
    <row r="6" spans="1:8" ht="28.5" customHeight="1" thickBot="1">
      <c r="A6" s="986" t="s">
        <v>125</v>
      </c>
      <c r="B6" s="983" t="s">
        <v>333</v>
      </c>
      <c r="C6" s="1009">
        <v>960.65</v>
      </c>
      <c r="D6" s="1010">
        <v>912.55700000000002</v>
      </c>
      <c r="E6" s="1011">
        <v>963.2</v>
      </c>
      <c r="F6" s="1012">
        <v>5.2701365503743833</v>
      </c>
      <c r="G6" s="1013">
        <v>-0.26474252491695061</v>
      </c>
    </row>
    <row r="7" spans="1:8" ht="32.25" customHeight="1" thickBot="1">
      <c r="A7" s="987" t="s">
        <v>121</v>
      </c>
      <c r="B7" s="988" t="s">
        <v>122</v>
      </c>
      <c r="C7" s="1009" t="s">
        <v>257</v>
      </c>
      <c r="D7" s="1047" t="s">
        <v>257</v>
      </c>
      <c r="E7" s="1048" t="s">
        <v>257</v>
      </c>
      <c r="F7" s="1049" t="s">
        <v>100</v>
      </c>
      <c r="G7" s="1050" t="s">
        <v>100</v>
      </c>
    </row>
    <row r="8" spans="1:8" s="127" customFormat="1" ht="15.75">
      <c r="A8" s="1069"/>
      <c r="B8"/>
      <c r="C8"/>
      <c r="D8" s="1071"/>
      <c r="E8" s="1072"/>
      <c r="F8" s="1073"/>
      <c r="G8" s="1073"/>
    </row>
    <row r="9" spans="1:8" ht="19.5" customHeight="1">
      <c r="A9" s="644" t="s">
        <v>42</v>
      </c>
    </row>
    <row r="10" spans="1:8" ht="15">
      <c r="A10" s="645" t="s">
        <v>95</v>
      </c>
    </row>
    <row r="11" spans="1:8" ht="15">
      <c r="A11" s="645"/>
    </row>
    <row r="12" spans="1:8" ht="15">
      <c r="A12" s="64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B1:Q43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8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192" t="s">
        <v>89</v>
      </c>
      <c r="C1" s="1192"/>
      <c r="D1" s="1192"/>
      <c r="E1" s="1192"/>
      <c r="F1" s="8"/>
      <c r="G1" s="7"/>
    </row>
    <row r="2" spans="2:17" ht="20.25" thickBot="1">
      <c r="B2" s="951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40"/>
      <c r="C3" s="741" t="s">
        <v>321</v>
      </c>
      <c r="D3" s="693"/>
      <c r="E3" s="742" t="s">
        <v>69</v>
      </c>
      <c r="F3" s="1190"/>
    </row>
    <row r="4" spans="2:17" ht="34.5" customHeight="1" thickBot="1">
      <c r="B4" s="743" t="s">
        <v>43</v>
      </c>
      <c r="C4" s="658">
        <v>43469</v>
      </c>
      <c r="D4" s="658">
        <v>43462</v>
      </c>
      <c r="E4" s="744" t="s">
        <v>317</v>
      </c>
      <c r="F4" s="1191"/>
      <c r="G4" s="679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9" t="s">
        <v>322</v>
      </c>
      <c r="C5" s="745"/>
      <c r="D5" s="745"/>
      <c r="E5" s="746"/>
      <c r="F5" s="10"/>
      <c r="G5" s="1189" t="s">
        <v>361</v>
      </c>
      <c r="H5" s="1189"/>
      <c r="I5" s="1189"/>
      <c r="J5" s="1189"/>
      <c r="K5" s="1189"/>
      <c r="L5" s="1189"/>
      <c r="M5" s="1189"/>
      <c r="N5" s="1189"/>
      <c r="O5" s="1189"/>
      <c r="P5" s="1189"/>
      <c r="Q5" s="1189"/>
    </row>
    <row r="6" spans="2:17" ht="21" customHeight="1">
      <c r="B6" s="1016" t="s">
        <v>44</v>
      </c>
      <c r="C6" s="991"/>
      <c r="D6" s="991">
        <v>12</v>
      </c>
      <c r="E6" s="992"/>
      <c r="F6" s="10"/>
      <c r="G6" s="1189"/>
      <c r="H6" s="1189"/>
      <c r="I6" s="1189"/>
      <c r="J6" s="1189"/>
      <c r="K6" s="1189"/>
      <c r="L6" s="1189"/>
      <c r="M6" s="1189"/>
      <c r="N6" s="1189"/>
      <c r="O6" s="1189"/>
      <c r="P6" s="1189"/>
      <c r="Q6" s="1189"/>
    </row>
    <row r="7" spans="2:17" ht="15.75">
      <c r="B7" s="660" t="s">
        <v>45</v>
      </c>
      <c r="C7" s="661"/>
      <c r="D7" s="661">
        <v>18.5</v>
      </c>
      <c r="E7" s="993"/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81" t="s">
        <v>46</v>
      </c>
      <c r="C8" s="668" t="s">
        <v>257</v>
      </c>
      <c r="D8" s="668">
        <v>13.83</v>
      </c>
      <c r="E8" s="1132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82" t="s">
        <v>259</v>
      </c>
      <c r="C9" s="669"/>
      <c r="D9" s="669">
        <v>212</v>
      </c>
      <c r="E9" s="994"/>
      <c r="F9" s="10"/>
      <c r="G9" s="19"/>
      <c r="H9" s="19"/>
      <c r="I9" s="20"/>
      <c r="J9" s="13"/>
      <c r="K9" s="12"/>
      <c r="L9" s="14"/>
    </row>
    <row r="10" spans="2:17" ht="15.75">
      <c r="B10" s="682" t="s">
        <v>260</v>
      </c>
      <c r="C10" s="669"/>
      <c r="D10" s="669">
        <v>182</v>
      </c>
      <c r="E10" s="994"/>
      <c r="F10" s="16"/>
      <c r="G10" s="19"/>
      <c r="H10" s="19"/>
      <c r="I10" s="20"/>
      <c r="J10" s="21"/>
      <c r="K10" s="11"/>
      <c r="L10" s="22"/>
    </row>
    <row r="11" spans="2:17" ht="16.5" thickBot="1">
      <c r="B11" s="1017" t="s">
        <v>360</v>
      </c>
      <c r="C11" s="995"/>
      <c r="D11" s="995">
        <v>2.13</v>
      </c>
      <c r="E11" s="996"/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9" t="s">
        <v>323</v>
      </c>
      <c r="C12" s="997"/>
      <c r="D12" s="997"/>
      <c r="E12" s="998"/>
      <c r="F12" s="10"/>
      <c r="G12" s="23"/>
      <c r="H12" s="23"/>
      <c r="I12" s="24"/>
      <c r="J12" s="13"/>
      <c r="K12" s="12"/>
      <c r="L12" s="14"/>
    </row>
    <row r="13" spans="2:17" ht="15.75">
      <c r="B13" s="1016" t="s">
        <v>44</v>
      </c>
      <c r="C13" s="991"/>
      <c r="D13" s="1018">
        <v>7.1</v>
      </c>
      <c r="E13" s="992"/>
      <c r="F13" s="16"/>
      <c r="G13" s="23"/>
      <c r="H13" s="23"/>
      <c r="I13" s="20"/>
      <c r="J13" s="21"/>
      <c r="K13" s="11"/>
      <c r="L13" s="22"/>
    </row>
    <row r="14" spans="2:17" ht="15.75">
      <c r="B14" s="660" t="s">
        <v>45</v>
      </c>
      <c r="C14" s="661"/>
      <c r="D14" s="661">
        <v>7.15</v>
      </c>
      <c r="E14" s="993"/>
      <c r="F14" s="16"/>
      <c r="G14" s="23"/>
      <c r="H14" s="23"/>
      <c r="I14" s="20"/>
      <c r="J14" s="21"/>
      <c r="K14" s="11"/>
      <c r="L14" s="22"/>
    </row>
    <row r="15" spans="2:17" ht="15.75">
      <c r="B15" s="681" t="s">
        <v>46</v>
      </c>
      <c r="C15" s="668" t="s">
        <v>257</v>
      </c>
      <c r="D15" s="668">
        <v>7.13</v>
      </c>
      <c r="E15" s="1132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82" t="s">
        <v>259</v>
      </c>
      <c r="C16" s="669"/>
      <c r="D16" s="669">
        <v>280</v>
      </c>
      <c r="E16" s="994"/>
      <c r="F16" s="16"/>
      <c r="G16" s="19"/>
      <c r="H16" s="19"/>
      <c r="I16" s="20"/>
      <c r="J16" s="21"/>
      <c r="K16" s="11"/>
      <c r="L16" s="22"/>
    </row>
    <row r="17" spans="2:15" ht="15.75">
      <c r="B17" s="682" t="s">
        <v>260</v>
      </c>
      <c r="C17" s="669"/>
      <c r="D17" s="669">
        <v>224</v>
      </c>
      <c r="E17" s="994"/>
      <c r="F17" s="16"/>
      <c r="G17" s="19"/>
      <c r="H17" s="19"/>
      <c r="I17" s="20"/>
      <c r="J17" s="21"/>
      <c r="K17" s="11"/>
      <c r="L17" s="22"/>
    </row>
    <row r="18" spans="2:15" ht="16.5" thickBot="1">
      <c r="B18" s="1017" t="s">
        <v>360</v>
      </c>
      <c r="C18" s="995"/>
      <c r="D18" s="995">
        <v>2</v>
      </c>
      <c r="E18" s="996"/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9" t="s">
        <v>324</v>
      </c>
      <c r="C19" s="997"/>
      <c r="D19" s="997"/>
      <c r="E19" s="998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1016" t="s">
        <v>44</v>
      </c>
      <c r="C20" s="991"/>
      <c r="D20" s="991">
        <v>5</v>
      </c>
      <c r="E20" s="992"/>
      <c r="F20" s="16"/>
      <c r="G20" s="23"/>
      <c r="H20" s="23"/>
      <c r="I20" s="20"/>
      <c r="J20" s="21"/>
      <c r="K20" s="11"/>
      <c r="L20" s="22"/>
    </row>
    <row r="21" spans="2:15" ht="15.75">
      <c r="B21" s="660" t="s">
        <v>45</v>
      </c>
      <c r="C21" s="661"/>
      <c r="D21" s="661">
        <v>5</v>
      </c>
      <c r="E21" s="993"/>
      <c r="F21" s="16"/>
      <c r="G21" s="23"/>
      <c r="H21" s="23"/>
      <c r="I21" s="20"/>
      <c r="J21" s="21"/>
      <c r="K21" s="11"/>
      <c r="L21" s="22"/>
    </row>
    <row r="22" spans="2:15" ht="15.75">
      <c r="B22" s="681" t="s">
        <v>46</v>
      </c>
      <c r="C22" s="668" t="s">
        <v>257</v>
      </c>
      <c r="D22" s="668">
        <v>5</v>
      </c>
      <c r="E22" s="1132" t="s">
        <v>100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82" t="s">
        <v>259</v>
      </c>
      <c r="C23" s="669"/>
      <c r="D23" s="669">
        <v>200</v>
      </c>
      <c r="E23" s="994"/>
      <c r="F23" s="16"/>
      <c r="G23" s="19"/>
      <c r="H23" s="19"/>
      <c r="I23" s="20"/>
      <c r="J23" s="21"/>
      <c r="K23" s="11"/>
      <c r="L23" s="22"/>
    </row>
    <row r="24" spans="2:15" ht="15.75">
      <c r="B24" s="682" t="s">
        <v>260</v>
      </c>
      <c r="C24" s="669"/>
      <c r="D24" s="669">
        <v>160</v>
      </c>
      <c r="E24" s="994"/>
      <c r="F24" s="16"/>
      <c r="G24" s="19"/>
      <c r="H24" s="19"/>
      <c r="I24" s="20"/>
      <c r="J24" s="21"/>
      <c r="K24" s="11"/>
      <c r="L24" s="22"/>
    </row>
    <row r="25" spans="2:15" ht="16.5" thickBot="1">
      <c r="B25" s="683" t="s">
        <v>360</v>
      </c>
      <c r="C25" s="678"/>
      <c r="D25" s="678">
        <v>2</v>
      </c>
      <c r="E25" s="999"/>
      <c r="F25" s="16"/>
      <c r="G25" s="23"/>
      <c r="H25" s="23"/>
      <c r="I25" s="20"/>
      <c r="J25" s="21"/>
      <c r="K25" s="11"/>
      <c r="L25" s="22"/>
    </row>
    <row r="26" spans="2:15" ht="13.5" customHeight="1">
      <c r="B26" s="645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5" t="s">
        <v>95</v>
      </c>
      <c r="C27" s="7"/>
      <c r="D27" s="7"/>
      <c r="E27" s="7"/>
      <c r="F27" s="7"/>
      <c r="G27" s="7"/>
    </row>
    <row r="28" spans="2:15" s="127" customFormat="1" ht="15">
      <c r="B28" s="645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Baza_cen_zakupu_2003_2018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2019-01-11T09:30:10Z</dcterms:modified>
</cp:coreProperties>
</file>