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iger\bfk\WZNiW\POŻYCZKI\POŻYCZKI ZARZĄDZENIA\POŻYCZKI LINIA  Skup, przechowywanie i przetwórstwa PROL2025\Informacje na stronę internetową\"/>
    </mc:Choice>
  </mc:AlternateContent>
  <xr:revisionPtr revIDLastSave="0" documentId="13_ncr:1_{A1453626-66C0-4BDB-B321-7D979E49AA7F}" xr6:coauthVersionLast="47" xr6:coauthVersionMax="47" xr10:uidLastSave="{00000000-0000-0000-0000-000000000000}"/>
  <workbookProtection lockStructure="1"/>
  <bookViews>
    <workbookView xWindow="25080" yWindow="-120" windowWidth="29040" windowHeight="15840" xr2:uid="{00000000-000D-0000-FFFF-FFFF00000000}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9" i="2"/>
  <c r="C9" i="1"/>
  <c r="D5" i="3" l="1"/>
  <c r="D5" i="2"/>
  <c r="D7" i="3" l="1"/>
  <c r="G24" i="3" s="1"/>
  <c r="D6" i="3"/>
  <c r="B14" i="3"/>
  <c r="E14" i="3" s="1"/>
  <c r="D7" i="2"/>
  <c r="G18" i="2" s="1"/>
  <c r="D6" i="2"/>
  <c r="B14" i="2"/>
  <c r="E14" i="2" s="1"/>
  <c r="C17" i="2"/>
  <c r="K17" i="2" s="1"/>
  <c r="C14" i="1"/>
  <c r="K14" i="1" s="1"/>
  <c r="G15" i="1"/>
  <c r="G16" i="1"/>
  <c r="G17" i="1"/>
  <c r="G18" i="1"/>
  <c r="G14" i="1"/>
  <c r="B14" i="1"/>
  <c r="D14" i="1" s="1"/>
  <c r="G16" i="2" l="1"/>
  <c r="G23" i="2"/>
  <c r="G22" i="2"/>
  <c r="G21" i="2"/>
  <c r="G17" i="2"/>
  <c r="L14" i="3"/>
  <c r="G15" i="2"/>
  <c r="D14" i="2"/>
  <c r="D14" i="3"/>
  <c r="F14" i="3" s="1"/>
  <c r="G33" i="3"/>
  <c r="G27" i="3"/>
  <c r="G28" i="3"/>
  <c r="G17" i="3"/>
  <c r="G32" i="3"/>
  <c r="G26" i="3"/>
  <c r="G31" i="3"/>
  <c r="G29" i="3"/>
  <c r="G18" i="3"/>
  <c r="G25" i="3"/>
  <c r="G22" i="3"/>
  <c r="G23" i="3"/>
  <c r="G30" i="3"/>
  <c r="G20" i="2"/>
  <c r="G14" i="2"/>
  <c r="G19" i="2"/>
  <c r="C21" i="2"/>
  <c r="K21" i="2" s="1"/>
  <c r="E14" i="1"/>
  <c r="G19" i="3"/>
  <c r="G14" i="3"/>
  <c r="G20" i="3"/>
  <c r="G15" i="3"/>
  <c r="G21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B16" i="2" s="1"/>
  <c r="E16" i="2" s="1"/>
  <c r="K14" i="2"/>
  <c r="F14" i="1"/>
  <c r="H14" i="1" s="1"/>
  <c r="L14" i="1"/>
  <c r="M14" i="1" s="1"/>
  <c r="F14" i="2"/>
  <c r="H14" i="2" s="1"/>
  <c r="L14" i="2"/>
  <c r="D15" i="1"/>
  <c r="E15" i="1"/>
  <c r="L15" i="1" s="1"/>
  <c r="M15" i="1" s="1"/>
  <c r="B16" i="1"/>
  <c r="M14" i="2" l="1"/>
  <c r="D15" i="2"/>
  <c r="E15" i="2"/>
  <c r="L15" i="2" s="1"/>
  <c r="M15" i="2" s="1"/>
  <c r="B17" i="2"/>
  <c r="D16" i="2"/>
  <c r="L16" i="2"/>
  <c r="M16" i="2" s="1"/>
  <c r="F15" i="1"/>
  <c r="H15" i="1" s="1"/>
  <c r="E16" i="1"/>
  <c r="L16" i="1" s="1"/>
  <c r="M16" i="1" s="1"/>
  <c r="D16" i="1"/>
  <c r="B17" i="1"/>
  <c r="F15" i="2" l="1"/>
  <c r="H15" i="2" s="1"/>
  <c r="D17" i="2"/>
  <c r="E17" i="2"/>
  <c r="F16" i="2"/>
  <c r="H16" i="2" s="1"/>
  <c r="B18" i="2"/>
  <c r="B19" i="2" s="1"/>
  <c r="F16" i="1"/>
  <c r="H16" i="1" s="1"/>
  <c r="B18" i="1"/>
  <c r="D17" i="1"/>
  <c r="E17" i="1"/>
  <c r="L17" i="1" s="1"/>
  <c r="M17" i="1" s="1"/>
  <c r="D18" i="2" l="1"/>
  <c r="E18" i="2"/>
  <c r="L18" i="2" s="1"/>
  <c r="M18" i="2" s="1"/>
  <c r="D19" i="2"/>
  <c r="E19" i="2"/>
  <c r="F17" i="2"/>
  <c r="H17" i="2" s="1"/>
  <c r="L17" i="2"/>
  <c r="M17" i="2" s="1"/>
  <c r="B20" i="2"/>
  <c r="F17" i="1"/>
  <c r="H17" i="1" s="1"/>
  <c r="D18" i="1"/>
  <c r="E18" i="1"/>
  <c r="L18" i="1" s="1"/>
  <c r="M18" i="1" s="1"/>
  <c r="D20" i="2" l="1"/>
  <c r="E20" i="2"/>
  <c r="F18" i="2"/>
  <c r="H18" i="2" s="1"/>
  <c r="F19" i="2"/>
  <c r="H19" i="2" s="1"/>
  <c r="L19" i="2"/>
  <c r="M19" i="2" s="1"/>
  <c r="B21" i="2"/>
  <c r="F18" i="1"/>
  <c r="H18" i="1" s="1"/>
  <c r="H19" i="1" s="1"/>
  <c r="L6" i="1" s="1"/>
  <c r="L7" i="1" s="1"/>
  <c r="D21" i="2" l="1"/>
  <c r="E21" i="2"/>
  <c r="F20" i="2"/>
  <c r="H20" i="2" s="1"/>
  <c r="L20" i="2"/>
  <c r="M20" i="2" s="1"/>
  <c r="B22" i="2"/>
  <c r="D22" i="2" l="1"/>
  <c r="E22" i="2"/>
  <c r="F21" i="2"/>
  <c r="H21" i="2" s="1"/>
  <c r="L21" i="2"/>
  <c r="M21" i="2" s="1"/>
  <c r="B23" i="2"/>
  <c r="D23" i="2" l="1"/>
  <c r="E23" i="2"/>
  <c r="L23" i="2" s="1"/>
  <c r="M23" i="2" s="1"/>
  <c r="F22" i="2"/>
  <c r="H22" i="2" s="1"/>
  <c r="L22" i="2"/>
  <c r="M22" i="2" s="1"/>
  <c r="F23" i="2" l="1"/>
  <c r="H23" i="2" s="1"/>
  <c r="H24" i="2" s="1"/>
  <c r="L6" i="2" l="1"/>
  <c r="L7" i="2" s="1"/>
  <c r="C30" i="3"/>
  <c r="K30" i="3" s="1"/>
  <c r="C26" i="3"/>
  <c r="K26" i="3" s="1"/>
  <c r="C20" i="3"/>
  <c r="K20" i="3" s="1"/>
  <c r="C28" i="3"/>
  <c r="K28" i="3" s="1"/>
  <c r="C17" i="3"/>
  <c r="K17" i="3" s="1"/>
  <c r="C29" i="3"/>
  <c r="K29" i="3" s="1"/>
  <c r="C32" i="3"/>
  <c r="K32" i="3" s="1"/>
  <c r="C23" i="3"/>
  <c r="K23" i="3" s="1"/>
  <c r="C21" i="3"/>
  <c r="K21" i="3" s="1"/>
  <c r="C25" i="3"/>
  <c r="K25" i="3" s="1"/>
  <c r="C31" i="3"/>
  <c r="K31" i="3" s="1"/>
  <c r="C33" i="3"/>
  <c r="K33" i="3"/>
  <c r="C18" i="3"/>
  <c r="K18" i="3" s="1"/>
  <c r="C24" i="3"/>
  <c r="K24" i="3" s="1"/>
  <c r="C22" i="3"/>
  <c r="K22" i="3"/>
  <c r="C27" i="3"/>
  <c r="K27" i="3" s="1"/>
  <c r="C19" i="3"/>
  <c r="K19" i="3" s="1"/>
  <c r="C16" i="3"/>
  <c r="K16" i="3" s="1"/>
  <c r="C15" i="3"/>
  <c r="K15" i="3" s="1"/>
  <c r="C14" i="3"/>
  <c r="K14" i="3" s="1"/>
  <c r="M14" i="3" s="1"/>
  <c r="B15" i="3"/>
  <c r="E15" i="3" s="1"/>
  <c r="L15" i="3" s="1"/>
  <c r="M15" i="3" l="1"/>
  <c r="B16" i="3"/>
  <c r="B17" i="3" s="1"/>
  <c r="E17" i="3" s="1"/>
  <c r="L17" i="3" s="1"/>
  <c r="M17" i="3" s="1"/>
  <c r="D15" i="3"/>
  <c r="F15" i="3" s="1"/>
  <c r="H15" i="3" s="1"/>
  <c r="E16" i="3"/>
  <c r="L16" i="3" s="1"/>
  <c r="M16" i="3" s="1"/>
  <c r="D16" i="3" l="1"/>
  <c r="F16" i="3" s="1"/>
  <c r="H16" i="3" s="1"/>
  <c r="B18" i="3"/>
  <c r="B19" i="3" s="1"/>
  <c r="D17" i="3"/>
  <c r="F17" i="3" s="1"/>
  <c r="H17" i="3" s="1"/>
  <c r="E18" i="3"/>
  <c r="L18" i="3" s="1"/>
  <c r="M18" i="3" s="1"/>
  <c r="D18" i="3" l="1"/>
  <c r="F18" i="3" s="1"/>
  <c r="H18" i="3" s="1"/>
  <c r="E19" i="3"/>
  <c r="L19" i="3" s="1"/>
  <c r="M19" i="3" s="1"/>
  <c r="D19" i="3"/>
  <c r="B20" i="3"/>
  <c r="B21" i="3" l="1"/>
  <c r="E20" i="3"/>
  <c r="L20" i="3" s="1"/>
  <c r="M20" i="3" s="1"/>
  <c r="D20" i="3"/>
  <c r="F20" i="3" s="1"/>
  <c r="H20" i="3" s="1"/>
  <c r="F19" i="3"/>
  <c r="H19" i="3" s="1"/>
  <c r="D21" i="3" l="1"/>
  <c r="B22" i="3"/>
  <c r="E21" i="3"/>
  <c r="L21" i="3" s="1"/>
  <c r="M21" i="3" s="1"/>
  <c r="B23" i="3" l="1"/>
  <c r="D22" i="3"/>
  <c r="E22" i="3"/>
  <c r="L22" i="3" s="1"/>
  <c r="M22" i="3" s="1"/>
  <c r="F21" i="3"/>
  <c r="H21" i="3" s="1"/>
  <c r="F22" i="3" l="1"/>
  <c r="H22" i="3" s="1"/>
  <c r="B24" i="3"/>
  <c r="E23" i="3"/>
  <c r="L23" i="3" s="1"/>
  <c r="M23" i="3" s="1"/>
  <c r="D23" i="3"/>
  <c r="F23" i="3" s="1"/>
  <c r="H23" i="3" s="1"/>
  <c r="E24" i="3" l="1"/>
  <c r="L24" i="3" s="1"/>
  <c r="M24" i="3" s="1"/>
  <c r="B25" i="3"/>
  <c r="D24" i="3"/>
  <c r="F24" i="3" l="1"/>
  <c r="H24" i="3" s="1"/>
  <c r="D25" i="3"/>
  <c r="B26" i="3"/>
  <c r="E25" i="3"/>
  <c r="L25" i="3" s="1"/>
  <c r="M25" i="3" s="1"/>
  <c r="B27" i="3" l="1"/>
  <c r="E26" i="3"/>
  <c r="L26" i="3" s="1"/>
  <c r="M26" i="3" s="1"/>
  <c r="D26" i="3"/>
  <c r="F26" i="3" s="1"/>
  <c r="H26" i="3" s="1"/>
  <c r="F25" i="3"/>
  <c r="H25" i="3" s="1"/>
  <c r="B28" i="3" l="1"/>
  <c r="E27" i="3"/>
  <c r="L27" i="3" s="1"/>
  <c r="M27" i="3" s="1"/>
  <c r="D27" i="3"/>
  <c r="F27" i="3" s="1"/>
  <c r="H27" i="3" s="1"/>
  <c r="D28" i="3" l="1"/>
  <c r="E28" i="3"/>
  <c r="L28" i="3" s="1"/>
  <c r="M28" i="3" s="1"/>
  <c r="B29" i="3"/>
  <c r="D29" i="3" l="1"/>
  <c r="E29" i="3"/>
  <c r="L29" i="3" s="1"/>
  <c r="M29" i="3" s="1"/>
  <c r="B30" i="3"/>
  <c r="F28" i="3"/>
  <c r="H28" i="3" s="1"/>
  <c r="F29" i="3" l="1"/>
  <c r="H29" i="3" s="1"/>
  <c r="E30" i="3"/>
  <c r="L30" i="3" s="1"/>
  <c r="M30" i="3" s="1"/>
  <c r="D30" i="3"/>
  <c r="B31" i="3"/>
  <c r="B32" i="3" l="1"/>
  <c r="E31" i="3"/>
  <c r="L31" i="3" s="1"/>
  <c r="M31" i="3" s="1"/>
  <c r="D31" i="3"/>
  <c r="F31" i="3" s="1"/>
  <c r="H31" i="3" s="1"/>
  <c r="F30" i="3"/>
  <c r="H30" i="3" s="1"/>
  <c r="D32" i="3" l="1"/>
  <c r="B33" i="3"/>
  <c r="E32" i="3"/>
  <c r="L32" i="3" s="1"/>
  <c r="M32" i="3" s="1"/>
  <c r="E33" i="3" l="1"/>
  <c r="L33" i="3" s="1"/>
  <c r="M33" i="3" s="1"/>
  <c r="D33" i="3"/>
  <c r="F32" i="3"/>
  <c r="H32" i="3" s="1"/>
  <c r="F33" i="3" l="1"/>
  <c r="H33" i="3" s="1"/>
  <c r="H34" i="3"/>
  <c r="L6" i="3" s="1"/>
  <c r="L7" i="3" s="1"/>
</calcChain>
</file>

<file path=xl/sharedStrings.xml><?xml version="1.0" encoding="utf-8"?>
<sst xmlns="http://schemas.openxmlformats.org/spreadsheetml/2006/main" count="93" uniqueCount="41">
  <si>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</si>
  <si>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</si>
  <si>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</si>
  <si>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</si>
  <si>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</si>
  <si>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</si>
  <si>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</si>
  <si>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</si>
  <si>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</si>
  <si>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</si>
  <si>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</si>
  <si>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</si>
  <si>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</si>
  <si>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</si>
  <si>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</si>
  <si>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</si>
  <si>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</si>
  <si>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</si>
  <si>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t>Aktualny średni kurs EURO publikowany przez NBP</t>
  </si>
  <si>
    <t>Możliwość udzielenia pożyczki na podanych warunkach</t>
  </si>
  <si>
    <t>INSTRUKCJA WYPEŁNIENIA TABELI</t>
  </si>
  <si>
    <t xml:space="preserve"> https://nbp.pl/statystyka-i-sprawozdawczosc/kursy/</t>
  </si>
  <si>
    <t>3. Uzupełnij wszystkie pola zaznaczone na niebiesko.</t>
  </si>
  <si>
    <t>4. Tabela A kursów średnich walut obcych publikowana jest na sronie Narodowego Banku Polskiego pod adresem</t>
  </si>
  <si>
    <t>Uwaga:</t>
  </si>
  <si>
    <t>Maksymalny okres spłaty wynosi 5 lat (5 rat rocznych, 10 rat półrocznych, 20 rat kwartalnych).</t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</si>
  <si>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</si>
  <si>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</si>
  <si>
    <t>2. Wybierz spośród skoroszytów na dole strony rodzaj rat, w jakich chcesz spłacać pożyczkę.</t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</si>
  <si>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 xml:space="preserve"> w EURO" wpisujesz kwotę limitu, jaki już wykorzystałeś.</t>
    </r>
  </si>
  <si>
    <t>Kwota pozyczki nie może przekroczyć 5 000 000,00 zł.</t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</si>
  <si>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</si>
  <si>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t>Pomoc de minimis  z tytułu pożyczki w EURO</t>
  </si>
  <si>
    <t xml:space="preserve">SZACUNEK WYKORZYSTANIA LIMITU POMOCY DE MINIMIS </t>
  </si>
  <si>
    <r>
      <t xml:space="preserve">SZACUNEK WYKORZYSTANIA LIMITU POMOCY DE MINIMIS </t>
    </r>
    <r>
      <rPr>
        <b/>
        <sz val="16"/>
        <color theme="1"/>
        <rFont val="Calibri"/>
        <family val="2"/>
        <charset val="238"/>
        <scheme val="minor"/>
      </rPr>
      <t xml:space="preserve">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</si>
  <si>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dla pożyczki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</si>
  <si>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dla pożyczki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</si>
  <si>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</si>
  <si>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</si>
  <si>
    <t>1. Dostosowując odpowiednio takie parametry jak kwota pożyczki, oprocentowanie oraz rodzaj i liczba rat, sprawdzisz, na jakich warunkach możesz się ubiegać o pożyczkę dla Przedsiębiorców zajmujących się skupem, przetwarzaniem oraz przechowywaniem produktów rolnych (Linia PROL2025).</t>
  </si>
  <si>
    <t>Oprocentowanie pożyczki w ramach niewykorzystanego limitu pomocy de minimis - 2%, po przekroczeniu limitu stanowi stopę bazową powiększoną o co najmniej 4 punkty procentowe, w zależności od kategorii ratingu oraz poziomu zabezpieczeń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</si>
</sst>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7" fillId="2" borderId="1" xfId="0" applyFont="1" applyFill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2" fontId="7" fillId="3" borderId="1" xfId="0" applyNumberFormat="1" applyFont="1" applyFill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13" fillId="0" borderId="0" xfId="2" applyFont="1" applyAlignment="1">
      <alignment horizontal="center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10" fontId="2" fillId="0" borderId="1" xfId="1" applyNumberFormat="1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4" fontId="7" fillId="2" borderId="1" xfId="0" applyNumberFormat="1" applyFont="1" applyFill="1" applyBorder="1" applyProtection="1">
      <protection locked="0"/>
    </xf>
    <xf numFmtId="0" fontId="15" fillId="0" borderId="0" xfId="0" applyFont="1"/>
    <xf numFmtId="10" fontId="15" fillId="0" borderId="0" xfId="1" applyNumberFormat="1" applyFont="1"/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U23"/>
  <sheetViews>
    <sheetView showGridLines="0" tabSelected="1" workbookViewId="0">
      <selection activeCell="K18" sqref="K18"/>
    </sheetView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20</v>
      </c>
    </row>
    <row r="3" spans="1:21" ht="30" customHeight="1" x14ac:dyDescent="0.3">
      <c r="A3" s="1" t="s">
        <v>39</v>
      </c>
    </row>
    <row r="4" spans="1:21" ht="30" customHeight="1" x14ac:dyDescent="0.3">
      <c r="A4" s="1" t="s">
        <v>28</v>
      </c>
    </row>
    <row r="5" spans="1:21" ht="30" customHeight="1" x14ac:dyDescent="0.3">
      <c r="A5" s="1" t="s">
        <v>22</v>
      </c>
    </row>
    <row r="6" spans="1:21" ht="30" customHeight="1" x14ac:dyDescent="0.3">
      <c r="A6" s="1" t="s">
        <v>23</v>
      </c>
      <c r="O6" s="29" t="s">
        <v>21</v>
      </c>
      <c r="P6" s="29"/>
      <c r="Q6" s="29"/>
      <c r="R6" s="29"/>
      <c r="S6" s="29"/>
      <c r="T6" s="29"/>
      <c r="U6" s="29"/>
    </row>
    <row r="7" spans="1:21" ht="30" customHeight="1" x14ac:dyDescent="0.3">
      <c r="A7" s="1" t="s">
        <v>29</v>
      </c>
    </row>
    <row r="8" spans="1:21" ht="30" customHeight="1" x14ac:dyDescent="0.3">
      <c r="A8" s="1" t="s">
        <v>26</v>
      </c>
    </row>
    <row r="9" spans="1:21" ht="30" customHeight="1" x14ac:dyDescent="0.3"/>
    <row r="10" spans="1:21" x14ac:dyDescent="0.3">
      <c r="A10" s="25" t="s">
        <v>24</v>
      </c>
      <c r="B10" s="24"/>
      <c r="C10" s="24"/>
      <c r="D10" s="24"/>
      <c r="E10" s="24"/>
    </row>
    <row r="11" spans="1:21" x14ac:dyDescent="0.3">
      <c r="A11" s="24" t="s">
        <v>30</v>
      </c>
      <c r="B11" s="24"/>
      <c r="C11" s="24"/>
      <c r="D11" s="24"/>
      <c r="E11" s="24"/>
    </row>
    <row r="12" spans="1:21" x14ac:dyDescent="0.3">
      <c r="A12" s="24" t="s">
        <v>40</v>
      </c>
      <c r="B12" s="24"/>
      <c r="C12" s="24"/>
      <c r="D12" s="24"/>
      <c r="E12" s="24"/>
    </row>
    <row r="13" spans="1:21" x14ac:dyDescent="0.3">
      <c r="A13" s="24" t="s">
        <v>25</v>
      </c>
      <c r="B13" s="24"/>
      <c r="C13" s="24"/>
      <c r="D13" s="24"/>
      <c r="E13" s="24"/>
    </row>
    <row r="23" spans="4:4" x14ac:dyDescent="0.3">
      <c r="D23" s="2"/>
    </row>
  </sheetData>
  <sheetProtection sheet="1" objects="1" scenarios="1"/>
  <mergeCells count="1">
    <mergeCell ref="O6:U6"/>
  </mergeCells>
  <hyperlinks>
    <hyperlink ref="O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M24"/>
  <sheetViews>
    <sheetView showGridLines="0" workbookViewId="0">
      <selection activeCell="D24" sqref="D24"/>
    </sheetView>
  </sheetViews>
  <sheetFormatPr defaultColWidth="9.140625" defaultRowHeight="18.75" x14ac:dyDescent="0.3"/>
  <cols>
    <col min="1" max="1" width="14.5703125" style="1" customWidth="1"/>
    <col min="2" max="2" width="34.28515625" style="1" customWidth="1"/>
    <col min="3" max="3" width="22.5703125" style="1" customWidth="1"/>
    <col min="4" max="4" width="22.42578125" style="1" customWidth="1"/>
    <col min="5" max="5" width="26.4257812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14.85546875" style="1" customWidth="1"/>
    <col min="11" max="11" width="29.28515625" style="1" customWidth="1"/>
    <col min="12" max="12" width="2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15</v>
      </c>
      <c r="H2" s="2" t="s">
        <v>27</v>
      </c>
    </row>
    <row r="4" spans="1:13" ht="27.75" customHeight="1" x14ac:dyDescent="0.3">
      <c r="B4" s="26" t="s">
        <v>0</v>
      </c>
      <c r="C4" s="30">
        <v>2600000</v>
      </c>
      <c r="F4" s="3"/>
      <c r="G4" s="4"/>
      <c r="H4" s="26" t="s">
        <v>37</v>
      </c>
      <c r="I4" s="26"/>
      <c r="J4" s="26"/>
      <c r="K4" s="26"/>
      <c r="L4" s="34">
        <v>90000</v>
      </c>
    </row>
    <row r="5" spans="1:13" ht="27.75" customHeight="1" x14ac:dyDescent="0.3">
      <c r="B5" s="26" t="s">
        <v>1</v>
      </c>
      <c r="C5" s="31">
        <v>0.02</v>
      </c>
      <c r="H5" s="26" t="s">
        <v>18</v>
      </c>
      <c r="I5" s="26"/>
      <c r="J5" s="26"/>
      <c r="K5" s="26"/>
      <c r="L5" s="34">
        <v>4.3</v>
      </c>
    </row>
    <row r="6" spans="1:13" ht="27.75" customHeight="1" x14ac:dyDescent="0.3">
      <c r="B6" s="10" t="s">
        <v>5</v>
      </c>
      <c r="C6" s="32">
        <v>5.2999999999999999E-2</v>
      </c>
      <c r="H6" s="19" t="s">
        <v>32</v>
      </c>
      <c r="I6" s="20"/>
      <c r="J6" s="20"/>
      <c r="K6" s="21"/>
      <c r="L6" s="18">
        <f>+H19/L5</f>
        <v>53173.654822872064</v>
      </c>
    </row>
    <row r="7" spans="1:13" ht="27.75" customHeight="1" x14ac:dyDescent="0.3">
      <c r="B7" s="10" t="s">
        <v>6</v>
      </c>
      <c r="C7" s="32">
        <v>5.2999999999999999E-2</v>
      </c>
      <c r="H7" s="19" t="s">
        <v>19</v>
      </c>
      <c r="I7" s="20"/>
      <c r="J7" s="20"/>
      <c r="K7" s="21"/>
      <c r="L7" s="22" t="b">
        <f>IF(300000-(L4+L6)&gt;=0,TRUE,FALSE)</f>
        <v>1</v>
      </c>
    </row>
    <row r="8" spans="1:13" ht="27.75" customHeight="1" x14ac:dyDescent="0.3">
      <c r="B8" s="26" t="s">
        <v>2</v>
      </c>
      <c r="C8" s="12">
        <v>5</v>
      </c>
    </row>
    <row r="9" spans="1:13" ht="27.75" customHeight="1" x14ac:dyDescent="0.3">
      <c r="B9" s="10" t="s">
        <v>11</v>
      </c>
      <c r="C9" s="11">
        <f>+C4/C8</f>
        <v>520000</v>
      </c>
    </row>
    <row r="10" spans="1:13" x14ac:dyDescent="0.3">
      <c r="C10" s="5"/>
    </row>
    <row r="12" spans="1:13" ht="39.75" customHeight="1" x14ac:dyDescent="0.3">
      <c r="A12" s="28" t="s">
        <v>34</v>
      </c>
      <c r="B12" s="28"/>
      <c r="C12" s="28"/>
      <c r="D12" s="28"/>
      <c r="E12" s="28"/>
      <c r="F12" s="28"/>
      <c r="G12" s="28"/>
      <c r="H12" s="28"/>
      <c r="J12" s="2" t="s">
        <v>13</v>
      </c>
      <c r="K12" s="6"/>
    </row>
    <row r="13" spans="1:13" s="2" customFormat="1" ht="38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1">
        <f>+C4</f>
        <v>2600000</v>
      </c>
      <c r="C14" s="11">
        <f>IF(A14&lt;=$C$8,$C$9,0)</f>
        <v>520000</v>
      </c>
      <c r="D14" s="11">
        <f>+B14*$C$6</f>
        <v>137800</v>
      </c>
      <c r="E14" s="11">
        <f>+B14*$C$5</f>
        <v>52000</v>
      </c>
      <c r="F14" s="11">
        <f>+D14-E14</f>
        <v>85800</v>
      </c>
      <c r="G14" s="13">
        <f>1/(1+$C$7)^A14</f>
        <v>0.94966761633428309</v>
      </c>
      <c r="H14" s="11">
        <f>+G14*F14</f>
        <v>81481.481481481489</v>
      </c>
      <c r="I14" s="6"/>
      <c r="J14" s="10">
        <v>1</v>
      </c>
      <c r="K14" s="11">
        <f>+C14</f>
        <v>520000</v>
      </c>
      <c r="L14" s="11">
        <f>+E14</f>
        <v>52000</v>
      </c>
      <c r="M14" s="11">
        <f>+K14+L14</f>
        <v>572000</v>
      </c>
    </row>
    <row r="15" spans="1:13" x14ac:dyDescent="0.3">
      <c r="A15" s="10">
        <v>2</v>
      </c>
      <c r="B15" s="11">
        <f>+B14-C14</f>
        <v>2080000</v>
      </c>
      <c r="C15" s="11">
        <f t="shared" ref="C15:C18" si="0">IF(A15&lt;=$C$8,$C$9,0)</f>
        <v>520000</v>
      </c>
      <c r="D15" s="11">
        <f t="shared" ref="D15:D18" si="1">+B15*$C$6</f>
        <v>110240</v>
      </c>
      <c r="E15" s="11">
        <f t="shared" ref="E15:E18" si="2">+B15*$C$5</f>
        <v>41600</v>
      </c>
      <c r="F15" s="11">
        <f t="shared" ref="F15:F18" si="3">+D15-E15</f>
        <v>68640</v>
      </c>
      <c r="G15" s="13">
        <f t="shared" ref="G15:G18" si="4">1/(1+$C$7)^A15</f>
        <v>0.90186858151403904</v>
      </c>
      <c r="H15" s="11">
        <f t="shared" ref="H15:H18" si="5">+G15*F15</f>
        <v>61904.25943512364</v>
      </c>
      <c r="I15" s="6"/>
      <c r="J15" s="10">
        <v>2</v>
      </c>
      <c r="K15" s="11">
        <f>+C15</f>
        <v>520000</v>
      </c>
      <c r="L15" s="11">
        <f>+E15</f>
        <v>41600</v>
      </c>
      <c r="M15" s="11">
        <f t="shared" ref="M15:M18" si="6">+K15+L15</f>
        <v>561600</v>
      </c>
    </row>
    <row r="16" spans="1:13" x14ac:dyDescent="0.3">
      <c r="A16" s="10">
        <v>3</v>
      </c>
      <c r="B16" s="11">
        <f t="shared" ref="B16:B18" si="7">+B15-C15</f>
        <v>1560000</v>
      </c>
      <c r="C16" s="11">
        <f t="shared" si="0"/>
        <v>520000</v>
      </c>
      <c r="D16" s="11">
        <f t="shared" si="1"/>
        <v>82680</v>
      </c>
      <c r="E16" s="11">
        <f t="shared" si="2"/>
        <v>31200</v>
      </c>
      <c r="F16" s="11">
        <f t="shared" si="3"/>
        <v>51480</v>
      </c>
      <c r="G16" s="13">
        <f t="shared" si="4"/>
        <v>0.85647538605321849</v>
      </c>
      <c r="H16" s="11">
        <f t="shared" si="5"/>
        <v>44091.352874019685</v>
      </c>
      <c r="I16" s="6"/>
      <c r="J16" s="10">
        <v>3</v>
      </c>
      <c r="K16" s="11">
        <f>+C16</f>
        <v>520000</v>
      </c>
      <c r="L16" s="11">
        <f>+E16</f>
        <v>31200</v>
      </c>
      <c r="M16" s="11">
        <f t="shared" si="6"/>
        <v>551200</v>
      </c>
    </row>
    <row r="17" spans="1:13" x14ac:dyDescent="0.3">
      <c r="A17" s="10">
        <v>4</v>
      </c>
      <c r="B17" s="11">
        <f t="shared" si="7"/>
        <v>1040000</v>
      </c>
      <c r="C17" s="11">
        <f t="shared" si="0"/>
        <v>520000</v>
      </c>
      <c r="D17" s="11">
        <f t="shared" si="1"/>
        <v>55120</v>
      </c>
      <c r="E17" s="11">
        <f t="shared" si="2"/>
        <v>20800</v>
      </c>
      <c r="F17" s="11">
        <f t="shared" si="3"/>
        <v>34320</v>
      </c>
      <c r="G17" s="13">
        <f t="shared" si="4"/>
        <v>0.81336693832214479</v>
      </c>
      <c r="H17" s="11">
        <f t="shared" si="5"/>
        <v>27914.753323216009</v>
      </c>
      <c r="I17" s="6"/>
      <c r="J17" s="10">
        <v>4</v>
      </c>
      <c r="K17" s="11">
        <f>+C17</f>
        <v>520000</v>
      </c>
      <c r="L17" s="11">
        <f>+E17</f>
        <v>20800</v>
      </c>
      <c r="M17" s="11">
        <f t="shared" si="6"/>
        <v>540800</v>
      </c>
    </row>
    <row r="18" spans="1:13" x14ac:dyDescent="0.3">
      <c r="A18" s="10">
        <v>5</v>
      </c>
      <c r="B18" s="11">
        <f t="shared" si="7"/>
        <v>520000</v>
      </c>
      <c r="C18" s="11">
        <f t="shared" si="0"/>
        <v>520000</v>
      </c>
      <c r="D18" s="11">
        <f t="shared" si="1"/>
        <v>27560</v>
      </c>
      <c r="E18" s="11">
        <f t="shared" si="2"/>
        <v>10400</v>
      </c>
      <c r="F18" s="11">
        <f t="shared" si="3"/>
        <v>17160</v>
      </c>
      <c r="G18" s="13">
        <f t="shared" si="4"/>
        <v>0.77242824152150513</v>
      </c>
      <c r="H18" s="11">
        <f t="shared" si="5"/>
        <v>13254.868624509028</v>
      </c>
      <c r="I18" s="6"/>
      <c r="J18" s="10">
        <v>5</v>
      </c>
      <c r="K18" s="11">
        <f>+C18</f>
        <v>520000</v>
      </c>
      <c r="L18" s="11">
        <f>+E18</f>
        <v>10400</v>
      </c>
      <c r="M18" s="11">
        <f t="shared" si="6"/>
        <v>530400</v>
      </c>
    </row>
    <row r="19" spans="1:13" x14ac:dyDescent="0.3">
      <c r="A19" s="27" t="s">
        <v>35</v>
      </c>
      <c r="B19" s="27"/>
      <c r="C19" s="27"/>
      <c r="D19" s="27"/>
      <c r="E19" s="27"/>
      <c r="F19" s="27"/>
      <c r="G19" s="27"/>
      <c r="H19" s="23">
        <f>SUM(H14:H18)</f>
        <v>228646.71573834986</v>
      </c>
    </row>
    <row r="20" spans="1:13" x14ac:dyDescent="0.3">
      <c r="B20" s="6"/>
      <c r="C20" s="6"/>
      <c r="H20" s="7"/>
    </row>
    <row r="21" spans="1:13" x14ac:dyDescent="0.3">
      <c r="B21" s="6"/>
      <c r="C21" s="6"/>
    </row>
    <row r="22" spans="1:13" x14ac:dyDescent="0.3">
      <c r="A22" s="2"/>
      <c r="B22" s="6"/>
      <c r="C22" s="6"/>
    </row>
    <row r="23" spans="1:13" x14ac:dyDescent="0.3">
      <c r="B23" s="6"/>
      <c r="C23" s="6"/>
    </row>
    <row r="24" spans="1:13" ht="41.25" customHeight="1" x14ac:dyDescent="0.3">
      <c r="G24" s="8"/>
      <c r="H24" s="9"/>
    </row>
  </sheetData>
  <sheetProtection sheet="1" objects="1" scenarios="1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M29"/>
  <sheetViews>
    <sheetView showGridLines="0" topLeftCell="A4" workbookViewId="0">
      <selection activeCell="F11" sqref="F11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1" spans="1:13" ht="18.75" x14ac:dyDescent="0.3">
      <c r="A1" s="2"/>
    </row>
    <row r="2" spans="1:13" ht="18.75" x14ac:dyDescent="0.3">
      <c r="B2" s="2" t="s">
        <v>16</v>
      </c>
      <c r="H2" s="2" t="s">
        <v>27</v>
      </c>
    </row>
    <row r="4" spans="1:13" ht="27.75" customHeight="1" x14ac:dyDescent="0.3">
      <c r="B4" s="26" t="s">
        <v>0</v>
      </c>
      <c r="C4" s="30">
        <v>2300000</v>
      </c>
      <c r="D4" s="35"/>
      <c r="H4" s="26" t="s">
        <v>37</v>
      </c>
      <c r="I4" s="26"/>
      <c r="J4" s="26"/>
      <c r="K4" s="26"/>
      <c r="L4" s="34">
        <v>205500</v>
      </c>
    </row>
    <row r="5" spans="1:13" ht="27.75" customHeight="1" x14ac:dyDescent="0.3">
      <c r="B5" s="26" t="s">
        <v>1</v>
      </c>
      <c r="C5" s="31">
        <v>0.02</v>
      </c>
      <c r="D5" s="35">
        <f>+C5/2</f>
        <v>0.01</v>
      </c>
      <c r="H5" s="26" t="s">
        <v>18</v>
      </c>
      <c r="I5" s="26"/>
      <c r="J5" s="26"/>
      <c r="K5" s="26"/>
      <c r="L5" s="34">
        <v>4.3</v>
      </c>
    </row>
    <row r="6" spans="1:13" ht="27.75" customHeight="1" x14ac:dyDescent="0.3">
      <c r="B6" s="10" t="s">
        <v>5</v>
      </c>
      <c r="C6" s="32">
        <v>5.2999999999999999E-2</v>
      </c>
      <c r="D6" s="36">
        <f>+C6/2</f>
        <v>2.6499999999999999E-2</v>
      </c>
      <c r="H6" s="19" t="s">
        <v>32</v>
      </c>
      <c r="I6" s="20"/>
      <c r="J6" s="20"/>
      <c r="K6" s="21"/>
      <c r="L6" s="18">
        <f>+H24/L5</f>
        <v>24922.404152616178</v>
      </c>
    </row>
    <row r="7" spans="1:13" ht="27.75" customHeight="1" x14ac:dyDescent="0.3">
      <c r="B7" s="10" t="s">
        <v>6</v>
      </c>
      <c r="C7" s="32">
        <v>5.2999999999999999E-2</v>
      </c>
      <c r="D7" s="36">
        <f>+C7/2</f>
        <v>2.6499999999999999E-2</v>
      </c>
      <c r="H7" s="19" t="s">
        <v>19</v>
      </c>
      <c r="I7" s="20"/>
      <c r="J7" s="20"/>
      <c r="K7" s="21"/>
      <c r="L7" s="22" t="b">
        <f>IF(300000-(L4+L6)&gt;=0,TRUE,FALSE)</f>
        <v>1</v>
      </c>
    </row>
    <row r="8" spans="1:13" ht="27.75" customHeight="1" x14ac:dyDescent="0.3">
      <c r="B8" s="26" t="s">
        <v>2</v>
      </c>
      <c r="C8" s="33">
        <v>5</v>
      </c>
      <c r="D8" s="35"/>
    </row>
    <row r="9" spans="1:13" ht="27.75" customHeight="1" x14ac:dyDescent="0.3">
      <c r="B9" s="10" t="s">
        <v>11</v>
      </c>
      <c r="C9" s="11">
        <f>C4/C8</f>
        <v>460000</v>
      </c>
    </row>
    <row r="10" spans="1:13" ht="21.75" customHeight="1" x14ac:dyDescent="0.3">
      <c r="C10" s="5"/>
    </row>
    <row r="12" spans="1:13" ht="43.5" customHeight="1" x14ac:dyDescent="0.3">
      <c r="A12" s="28" t="s">
        <v>33</v>
      </c>
      <c r="B12" s="28"/>
      <c r="C12" s="28"/>
      <c r="D12" s="28"/>
      <c r="E12" s="28"/>
      <c r="F12" s="28"/>
      <c r="G12" s="28"/>
      <c r="H12" s="28"/>
      <c r="J12" s="2" t="s">
        <v>13</v>
      </c>
      <c r="K12" s="6"/>
    </row>
    <row r="13" spans="1:13" s="2" customFormat="1" ht="36.7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ht="21.75" customHeight="1" x14ac:dyDescent="0.3">
      <c r="A14" s="10">
        <v>1</v>
      </c>
      <c r="B14" s="13">
        <f>+C4</f>
        <v>2300000</v>
      </c>
      <c r="C14" s="13">
        <f>IF(A14&lt;=$C$8,$C$9,0)</f>
        <v>460000</v>
      </c>
      <c r="D14" s="13">
        <f>+B14*$D$6</f>
        <v>60950</v>
      </c>
      <c r="E14" s="13">
        <f>+B14*$D$5</f>
        <v>23000</v>
      </c>
      <c r="F14" s="13">
        <f>+D14-E14</f>
        <v>37950</v>
      </c>
      <c r="G14" s="13">
        <f>1/(1+$D$7)^A14</f>
        <v>0.97418412079883099</v>
      </c>
      <c r="H14" s="13">
        <f>+G14*F14</f>
        <v>36970.287384315634</v>
      </c>
      <c r="I14" s="6"/>
      <c r="J14" s="10">
        <v>1</v>
      </c>
      <c r="K14" s="11">
        <f t="shared" ref="K14:K23" si="0">+C14</f>
        <v>460000</v>
      </c>
      <c r="L14" s="11">
        <f t="shared" ref="L14:L23" si="1">+E14</f>
        <v>23000</v>
      </c>
      <c r="M14" s="11">
        <f>+K14+L14</f>
        <v>483000</v>
      </c>
    </row>
    <row r="15" spans="1:13" ht="21.75" customHeight="1" x14ac:dyDescent="0.3">
      <c r="A15" s="10">
        <v>2</v>
      </c>
      <c r="B15" s="13">
        <f>+B14-C14</f>
        <v>1840000</v>
      </c>
      <c r="C15" s="13">
        <f t="shared" ref="C15:C23" si="2">IF(A15&lt;=$C$8,$C$9,0)</f>
        <v>460000</v>
      </c>
      <c r="D15" s="13">
        <f t="shared" ref="D15:D23" si="3">+B15*$D$6</f>
        <v>48760</v>
      </c>
      <c r="E15" s="13">
        <f t="shared" ref="E15:E23" si="4">+B15*$D$5</f>
        <v>18400</v>
      </c>
      <c r="F15" s="13">
        <f t="shared" ref="F15:F23" si="5">+D15-E15</f>
        <v>30360</v>
      </c>
      <c r="G15" s="13">
        <f t="shared" ref="G15:G23" si="6">1/(1+$D$7)^A15</f>
        <v>0.94903470121659139</v>
      </c>
      <c r="H15" s="13">
        <f t="shared" ref="H15:H23" si="7">+G15*F15</f>
        <v>28812.693528935713</v>
      </c>
      <c r="I15" s="6"/>
      <c r="J15" s="10">
        <v>2</v>
      </c>
      <c r="K15" s="11">
        <f t="shared" si="0"/>
        <v>460000</v>
      </c>
      <c r="L15" s="11">
        <f t="shared" si="1"/>
        <v>18400</v>
      </c>
      <c r="M15" s="11">
        <f t="shared" ref="M15:M23" si="8">+K15+L15</f>
        <v>478400</v>
      </c>
    </row>
    <row r="16" spans="1:13" ht="21.75" customHeight="1" x14ac:dyDescent="0.3">
      <c r="A16" s="10">
        <v>3</v>
      </c>
      <c r="B16" s="13">
        <f t="shared" ref="B16:B23" si="9">+B15-C15</f>
        <v>1380000</v>
      </c>
      <c r="C16" s="13">
        <f t="shared" si="2"/>
        <v>460000</v>
      </c>
      <c r="D16" s="13">
        <f t="shared" si="3"/>
        <v>36570</v>
      </c>
      <c r="E16" s="13">
        <f t="shared" si="4"/>
        <v>13800</v>
      </c>
      <c r="F16" s="13">
        <f t="shared" si="5"/>
        <v>22770</v>
      </c>
      <c r="G16" s="13">
        <f t="shared" si="6"/>
        <v>0.92453453601226643</v>
      </c>
      <c r="H16" s="13">
        <f t="shared" si="7"/>
        <v>21051.651384999306</v>
      </c>
      <c r="I16" s="6"/>
      <c r="J16" s="10">
        <v>3</v>
      </c>
      <c r="K16" s="11">
        <f t="shared" si="0"/>
        <v>460000</v>
      </c>
      <c r="L16" s="11">
        <f t="shared" si="1"/>
        <v>13800</v>
      </c>
      <c r="M16" s="11">
        <f t="shared" si="8"/>
        <v>473800</v>
      </c>
    </row>
    <row r="17" spans="1:13" ht="21.75" customHeight="1" x14ac:dyDescent="0.3">
      <c r="A17" s="10">
        <v>4</v>
      </c>
      <c r="B17" s="13">
        <f t="shared" si="9"/>
        <v>920000</v>
      </c>
      <c r="C17" s="13">
        <f t="shared" si="2"/>
        <v>460000</v>
      </c>
      <c r="D17" s="13">
        <f t="shared" si="3"/>
        <v>24380</v>
      </c>
      <c r="E17" s="13">
        <f t="shared" si="4"/>
        <v>9200</v>
      </c>
      <c r="F17" s="13">
        <f t="shared" si="5"/>
        <v>15180</v>
      </c>
      <c r="G17" s="13">
        <f t="shared" si="6"/>
        <v>0.90066686411326491</v>
      </c>
      <c r="H17" s="13">
        <f t="shared" si="7"/>
        <v>13672.122997239361</v>
      </c>
      <c r="I17" s="6"/>
      <c r="J17" s="10">
        <v>4</v>
      </c>
      <c r="K17" s="11">
        <f t="shared" si="0"/>
        <v>460000</v>
      </c>
      <c r="L17" s="11">
        <f t="shared" si="1"/>
        <v>9200</v>
      </c>
      <c r="M17" s="11">
        <f t="shared" si="8"/>
        <v>469200</v>
      </c>
    </row>
    <row r="18" spans="1:13" ht="21.75" customHeight="1" x14ac:dyDescent="0.3">
      <c r="A18" s="10">
        <v>5</v>
      </c>
      <c r="B18" s="13">
        <f t="shared" si="9"/>
        <v>460000</v>
      </c>
      <c r="C18" s="13">
        <f t="shared" si="2"/>
        <v>460000</v>
      </c>
      <c r="D18" s="13">
        <f t="shared" si="3"/>
        <v>12190</v>
      </c>
      <c r="E18" s="13">
        <f t="shared" si="4"/>
        <v>4600</v>
      </c>
      <c r="F18" s="13">
        <f t="shared" si="5"/>
        <v>7590</v>
      </c>
      <c r="G18" s="13">
        <f t="shared" si="6"/>
        <v>0.87741535714882113</v>
      </c>
      <c r="H18" s="13">
        <f t="shared" si="7"/>
        <v>6659.5825607595525</v>
      </c>
      <c r="I18" s="6"/>
      <c r="J18" s="10">
        <v>5</v>
      </c>
      <c r="K18" s="11">
        <f t="shared" si="0"/>
        <v>460000</v>
      </c>
      <c r="L18" s="11">
        <f t="shared" si="1"/>
        <v>4600</v>
      </c>
      <c r="M18" s="11">
        <f t="shared" si="8"/>
        <v>464600</v>
      </c>
    </row>
    <row r="19" spans="1:13" ht="21.75" customHeight="1" x14ac:dyDescent="0.3">
      <c r="A19" s="10">
        <v>6</v>
      </c>
      <c r="B19" s="13">
        <f t="shared" si="9"/>
        <v>0</v>
      </c>
      <c r="C19" s="13">
        <f t="shared" si="2"/>
        <v>0</v>
      </c>
      <c r="D19" s="13">
        <f t="shared" si="3"/>
        <v>0</v>
      </c>
      <c r="E19" s="13">
        <f t="shared" si="4"/>
        <v>0</v>
      </c>
      <c r="F19" s="13">
        <f t="shared" si="5"/>
        <v>0</v>
      </c>
      <c r="G19" s="13">
        <f t="shared" si="6"/>
        <v>0.85476410827941662</v>
      </c>
      <c r="H19" s="13">
        <f t="shared" si="7"/>
        <v>0</v>
      </c>
      <c r="J19" s="10">
        <v>6</v>
      </c>
      <c r="K19" s="11">
        <f t="shared" si="0"/>
        <v>0</v>
      </c>
      <c r="L19" s="11">
        <f t="shared" si="1"/>
        <v>0</v>
      </c>
      <c r="M19" s="11">
        <f t="shared" si="8"/>
        <v>0</v>
      </c>
    </row>
    <row r="20" spans="1:13" ht="21.75" customHeight="1" x14ac:dyDescent="0.3">
      <c r="A20" s="10">
        <v>7</v>
      </c>
      <c r="B20" s="13">
        <f t="shared" si="9"/>
        <v>0</v>
      </c>
      <c r="C20" s="13">
        <f t="shared" si="2"/>
        <v>0</v>
      </c>
      <c r="D20" s="13">
        <f t="shared" si="3"/>
        <v>0</v>
      </c>
      <c r="E20" s="13">
        <f t="shared" si="4"/>
        <v>0</v>
      </c>
      <c r="F20" s="13">
        <f t="shared" si="5"/>
        <v>0</v>
      </c>
      <c r="G20" s="13">
        <f t="shared" si="6"/>
        <v>0.83269762131458047</v>
      </c>
      <c r="H20" s="13">
        <f t="shared" si="7"/>
        <v>0</v>
      </c>
      <c r="J20" s="10">
        <v>7</v>
      </c>
      <c r="K20" s="11">
        <f t="shared" si="0"/>
        <v>0</v>
      </c>
      <c r="L20" s="11">
        <f t="shared" si="1"/>
        <v>0</v>
      </c>
      <c r="M20" s="11">
        <f t="shared" si="8"/>
        <v>0</v>
      </c>
    </row>
    <row r="21" spans="1:13" ht="21.75" customHeight="1" x14ac:dyDescent="0.3">
      <c r="A21" s="10">
        <v>8</v>
      </c>
      <c r="B21" s="13">
        <f t="shared" si="9"/>
        <v>0</v>
      </c>
      <c r="C21" s="13">
        <f t="shared" si="2"/>
        <v>0</v>
      </c>
      <c r="D21" s="13">
        <f t="shared" si="3"/>
        <v>0</v>
      </c>
      <c r="E21" s="13">
        <f t="shared" si="4"/>
        <v>0</v>
      </c>
      <c r="F21" s="13">
        <f t="shared" si="5"/>
        <v>0</v>
      </c>
      <c r="G21" s="13">
        <f t="shared" si="6"/>
        <v>0.81120080011162232</v>
      </c>
      <c r="H21" s="13">
        <f t="shared" si="7"/>
        <v>0</v>
      </c>
      <c r="J21" s="10">
        <v>8</v>
      </c>
      <c r="K21" s="11">
        <f t="shared" si="0"/>
        <v>0</v>
      </c>
      <c r="L21" s="11">
        <f t="shared" si="1"/>
        <v>0</v>
      </c>
      <c r="M21" s="11">
        <f t="shared" si="8"/>
        <v>0</v>
      </c>
    </row>
    <row r="22" spans="1:13" ht="21.75" customHeight="1" x14ac:dyDescent="0.3">
      <c r="A22" s="10">
        <v>9</v>
      </c>
      <c r="B22" s="13">
        <f t="shared" si="9"/>
        <v>0</v>
      </c>
      <c r="C22" s="13">
        <f t="shared" si="2"/>
        <v>0</v>
      </c>
      <c r="D22" s="13">
        <f t="shared" si="3"/>
        <v>0</v>
      </c>
      <c r="E22" s="13">
        <f t="shared" si="4"/>
        <v>0</v>
      </c>
      <c r="F22" s="13">
        <f t="shared" si="5"/>
        <v>0</v>
      </c>
      <c r="G22" s="13">
        <f t="shared" si="6"/>
        <v>0.79025893824804905</v>
      </c>
      <c r="H22" s="13">
        <f t="shared" si="7"/>
        <v>0</v>
      </c>
      <c r="J22" s="10">
        <v>9</v>
      </c>
      <c r="K22" s="11">
        <f t="shared" si="0"/>
        <v>0</v>
      </c>
      <c r="L22" s="11">
        <f t="shared" si="1"/>
        <v>0</v>
      </c>
      <c r="M22" s="11">
        <f t="shared" si="8"/>
        <v>0</v>
      </c>
    </row>
    <row r="23" spans="1:13" ht="21.75" customHeight="1" x14ac:dyDescent="0.3">
      <c r="A23" s="10">
        <v>10</v>
      </c>
      <c r="B23" s="13">
        <f t="shared" si="9"/>
        <v>0</v>
      </c>
      <c r="C23" s="13">
        <f t="shared" si="2"/>
        <v>0</v>
      </c>
      <c r="D23" s="13">
        <f t="shared" si="3"/>
        <v>0</v>
      </c>
      <c r="E23" s="13">
        <f t="shared" si="4"/>
        <v>0</v>
      </c>
      <c r="F23" s="13">
        <f t="shared" si="5"/>
        <v>0</v>
      </c>
      <c r="G23" s="13">
        <f t="shared" si="6"/>
        <v>0.76985770896059336</v>
      </c>
      <c r="H23" s="13">
        <f t="shared" si="7"/>
        <v>0</v>
      </c>
      <c r="J23" s="10">
        <v>10</v>
      </c>
      <c r="K23" s="11">
        <f t="shared" si="0"/>
        <v>0</v>
      </c>
      <c r="L23" s="11">
        <f t="shared" si="1"/>
        <v>0</v>
      </c>
      <c r="M23" s="11">
        <f t="shared" si="8"/>
        <v>0</v>
      </c>
    </row>
    <row r="24" spans="1:13" ht="21.75" customHeight="1" x14ac:dyDescent="0.3">
      <c r="A24" s="27" t="s">
        <v>36</v>
      </c>
      <c r="B24" s="27"/>
      <c r="C24" s="27"/>
      <c r="D24" s="27"/>
      <c r="E24" s="27"/>
      <c r="F24" s="27"/>
      <c r="G24" s="27"/>
      <c r="H24" s="14">
        <f>SUM(H14:H23)</f>
        <v>107166.33785624956</v>
      </c>
    </row>
    <row r="25" spans="1:13" ht="21.75" customHeight="1" x14ac:dyDescent="0.3">
      <c r="B25" s="6"/>
      <c r="C25" s="6"/>
      <c r="H25" s="7"/>
    </row>
    <row r="26" spans="1:13" ht="21.75" customHeight="1" x14ac:dyDescent="0.3">
      <c r="B26" s="6"/>
      <c r="C26" s="6"/>
    </row>
    <row r="27" spans="1:13" ht="21.75" customHeight="1" x14ac:dyDescent="0.3">
      <c r="A27" s="2"/>
      <c r="B27" s="6"/>
      <c r="C27" s="6"/>
    </row>
    <row r="28" spans="1:13" ht="21.75" customHeight="1" x14ac:dyDescent="0.3">
      <c r="B28" s="6"/>
      <c r="C28" s="6"/>
    </row>
    <row r="29" spans="1:13" ht="37.5" customHeight="1" x14ac:dyDescent="0.3"/>
  </sheetData>
  <sheetProtection sheet="1" objects="1" scenarios="1"/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2:M35"/>
  <sheetViews>
    <sheetView showGridLines="0" workbookViewId="0">
      <selection activeCell="F11" sqref="F11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17</v>
      </c>
      <c r="H2" s="2" t="s">
        <v>38</v>
      </c>
    </row>
    <row r="4" spans="1:13" ht="27.75" customHeight="1" x14ac:dyDescent="0.3">
      <c r="B4" s="26" t="s">
        <v>0</v>
      </c>
      <c r="C4" s="30">
        <v>5000000</v>
      </c>
      <c r="D4" s="35"/>
      <c r="H4" s="26" t="s">
        <v>31</v>
      </c>
      <c r="I4" s="26"/>
      <c r="J4" s="26"/>
      <c r="K4" s="26"/>
      <c r="L4" s="34">
        <v>950000</v>
      </c>
    </row>
    <row r="5" spans="1:13" ht="27.75" customHeight="1" x14ac:dyDescent="0.3">
      <c r="B5" s="26" t="s">
        <v>1</v>
      </c>
      <c r="C5" s="31">
        <v>0.02</v>
      </c>
      <c r="D5" s="35">
        <f>+C5/4</f>
        <v>5.0000000000000001E-3</v>
      </c>
      <c r="H5" s="26" t="s">
        <v>18</v>
      </c>
      <c r="I5" s="26"/>
      <c r="J5" s="26"/>
      <c r="K5" s="26"/>
      <c r="L5" s="34">
        <v>4.3</v>
      </c>
    </row>
    <row r="6" spans="1:13" ht="27.75" customHeight="1" x14ac:dyDescent="0.3">
      <c r="B6" s="10" t="s">
        <v>5</v>
      </c>
      <c r="C6" s="32">
        <v>5.2999999999999999E-2</v>
      </c>
      <c r="D6" s="36">
        <f>+C6/4</f>
        <v>1.325E-2</v>
      </c>
      <c r="H6" s="19" t="s">
        <v>32</v>
      </c>
      <c r="I6" s="20"/>
      <c r="J6" s="20"/>
      <c r="K6" s="21"/>
      <c r="L6" s="18">
        <f>+H34/L5</f>
        <v>135935.97403413872</v>
      </c>
    </row>
    <row r="7" spans="1:13" ht="27.75" customHeight="1" x14ac:dyDescent="0.3">
      <c r="B7" s="10" t="s">
        <v>6</v>
      </c>
      <c r="C7" s="32">
        <v>5.2999999999999999E-2</v>
      </c>
      <c r="D7" s="36">
        <f>+C7/4</f>
        <v>1.325E-2</v>
      </c>
      <c r="H7" s="19" t="s">
        <v>19</v>
      </c>
      <c r="I7" s="20"/>
      <c r="J7" s="20"/>
      <c r="K7" s="21"/>
      <c r="L7" s="22" t="b">
        <f>IF(300000-(L4+L6)&gt;=0,TRUE,FALSE)</f>
        <v>0</v>
      </c>
    </row>
    <row r="8" spans="1:13" ht="27.75" customHeight="1" x14ac:dyDescent="0.3">
      <c r="B8" s="26" t="s">
        <v>2</v>
      </c>
      <c r="C8" s="33">
        <v>48</v>
      </c>
      <c r="D8" s="35"/>
    </row>
    <row r="9" spans="1:13" ht="27.75" customHeight="1" x14ac:dyDescent="0.3">
      <c r="B9" s="10" t="s">
        <v>11</v>
      </c>
      <c r="C9" s="11">
        <f>C4/C8</f>
        <v>104166.66666666667</v>
      </c>
      <c r="D9" s="35"/>
    </row>
    <row r="10" spans="1:13" x14ac:dyDescent="0.3">
      <c r="C10" s="5"/>
    </row>
    <row r="11" spans="1:13" x14ac:dyDescent="0.3">
      <c r="J11" s="2"/>
      <c r="K11" s="6"/>
      <c r="L11" s="6"/>
    </row>
    <row r="12" spans="1:13" ht="45" customHeight="1" x14ac:dyDescent="0.3">
      <c r="A12" s="28" t="s">
        <v>33</v>
      </c>
      <c r="B12" s="28"/>
      <c r="C12" s="28"/>
      <c r="D12" s="28"/>
      <c r="E12" s="28"/>
      <c r="F12" s="28"/>
      <c r="G12" s="28"/>
      <c r="H12" s="28"/>
      <c r="J12" s="2" t="s">
        <v>13</v>
      </c>
      <c r="K12" s="6"/>
      <c r="L12" s="6"/>
    </row>
    <row r="13" spans="1:13" s="2" customFormat="1" ht="41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1">
        <f>+C4</f>
        <v>5000000</v>
      </c>
      <c r="C14" s="11">
        <f>IF(A14&lt;=$C$8,$C$9,0)</f>
        <v>104166.66666666667</v>
      </c>
      <c r="D14" s="11">
        <f>+B14*$D$6</f>
        <v>66250</v>
      </c>
      <c r="E14" s="11">
        <f>+B14*$D$5</f>
        <v>25000</v>
      </c>
      <c r="F14" s="11">
        <f>+D14-E14</f>
        <v>41250</v>
      </c>
      <c r="G14" s="13">
        <f>1/(1+$D$7)^A14</f>
        <v>0.98692326671601283</v>
      </c>
      <c r="H14" s="11">
        <f>+G14*F14</f>
        <v>40710.584752035531</v>
      </c>
      <c r="I14" s="6"/>
      <c r="J14" s="10">
        <v>1</v>
      </c>
      <c r="K14" s="11">
        <f t="shared" ref="K14:K33" si="0">+C14</f>
        <v>104166.66666666667</v>
      </c>
      <c r="L14" s="11">
        <f t="shared" ref="L14:L33" si="1">+E14</f>
        <v>25000</v>
      </c>
      <c r="M14" s="11">
        <f>+K14+L14</f>
        <v>129166.66666666667</v>
      </c>
    </row>
    <row r="15" spans="1:13" x14ac:dyDescent="0.3">
      <c r="A15" s="10">
        <v>2</v>
      </c>
      <c r="B15" s="11">
        <f>+B14-C14</f>
        <v>4895833.333333333</v>
      </c>
      <c r="C15" s="11">
        <f t="shared" ref="C15:C23" si="2">IF(A15&lt;=$C$8,$C$9,0)</f>
        <v>104166.66666666667</v>
      </c>
      <c r="D15" s="11">
        <f t="shared" ref="D15:D23" si="3">+B15*$D$6</f>
        <v>64869.791666666664</v>
      </c>
      <c r="E15" s="11">
        <f t="shared" ref="E15:E33" si="4">+B15*$D$5</f>
        <v>24479.166666666664</v>
      </c>
      <c r="F15" s="11">
        <f t="shared" ref="F15:F23" si="5">+D15-E15</f>
        <v>40390.625</v>
      </c>
      <c r="G15" s="13">
        <f t="shared" ref="G15:G23" si="6">1/(1+$D$7)^A15</f>
        <v>0.97401753438540628</v>
      </c>
      <c r="H15" s="11">
        <f t="shared" ref="H15:H23" si="7">+G15*F15</f>
        <v>39341.176974785551</v>
      </c>
      <c r="I15" s="6"/>
      <c r="J15" s="10">
        <v>2</v>
      </c>
      <c r="K15" s="11">
        <f t="shared" si="0"/>
        <v>104166.66666666667</v>
      </c>
      <c r="L15" s="11">
        <f t="shared" si="1"/>
        <v>24479.166666666664</v>
      </c>
      <c r="M15" s="11">
        <f t="shared" ref="M15:M33" si="8">+K15+L15</f>
        <v>128645.83333333334</v>
      </c>
    </row>
    <row r="16" spans="1:13" x14ac:dyDescent="0.3">
      <c r="A16" s="10">
        <v>3</v>
      </c>
      <c r="B16" s="11">
        <f t="shared" ref="B16:B23" si="9">+B15-C15</f>
        <v>4791666.666666666</v>
      </c>
      <c r="C16" s="11">
        <f t="shared" si="2"/>
        <v>104166.66666666667</v>
      </c>
      <c r="D16" s="11">
        <f t="shared" si="3"/>
        <v>63489.583333333321</v>
      </c>
      <c r="E16" s="11">
        <f t="shared" si="4"/>
        <v>23958.333333333332</v>
      </c>
      <c r="F16" s="11">
        <f t="shared" si="5"/>
        <v>39531.249999999985</v>
      </c>
      <c r="G16" s="13">
        <f t="shared" si="6"/>
        <v>0.96128056687432162</v>
      </c>
      <c r="H16" s="11">
        <f t="shared" si="7"/>
        <v>38000.622409250514</v>
      </c>
      <c r="I16" s="6"/>
      <c r="J16" s="10">
        <v>3</v>
      </c>
      <c r="K16" s="11">
        <f t="shared" si="0"/>
        <v>104166.66666666667</v>
      </c>
      <c r="L16" s="11">
        <f t="shared" si="1"/>
        <v>23958.333333333332</v>
      </c>
      <c r="M16" s="11">
        <f t="shared" si="8"/>
        <v>128125</v>
      </c>
    </row>
    <row r="17" spans="1:13" x14ac:dyDescent="0.3">
      <c r="A17" s="10">
        <v>4</v>
      </c>
      <c r="B17" s="11">
        <f t="shared" si="9"/>
        <v>4687499.9999999991</v>
      </c>
      <c r="C17" s="11">
        <f t="shared" si="2"/>
        <v>104166.66666666667</v>
      </c>
      <c r="D17" s="11">
        <f t="shared" si="3"/>
        <v>62109.374999999985</v>
      </c>
      <c r="E17" s="11">
        <f t="shared" si="4"/>
        <v>23437.499999999996</v>
      </c>
      <c r="F17" s="11">
        <f t="shared" si="5"/>
        <v>38671.874999999985</v>
      </c>
      <c r="G17" s="13">
        <f t="shared" si="6"/>
        <v>0.94871015729022623</v>
      </c>
      <c r="H17" s="11">
        <f t="shared" si="7"/>
        <v>36688.400613957951</v>
      </c>
      <c r="I17" s="6"/>
      <c r="J17" s="10">
        <v>4</v>
      </c>
      <c r="K17" s="11">
        <f t="shared" si="0"/>
        <v>104166.66666666667</v>
      </c>
      <c r="L17" s="11">
        <f t="shared" si="1"/>
        <v>23437.499999999996</v>
      </c>
      <c r="M17" s="11">
        <f t="shared" si="8"/>
        <v>127604.16666666667</v>
      </c>
    </row>
    <row r="18" spans="1:13" x14ac:dyDescent="0.3">
      <c r="A18" s="10">
        <v>5</v>
      </c>
      <c r="B18" s="11">
        <f t="shared" si="9"/>
        <v>4583333.3333333321</v>
      </c>
      <c r="C18" s="11">
        <f t="shared" si="2"/>
        <v>104166.66666666667</v>
      </c>
      <c r="D18" s="11">
        <f t="shared" si="3"/>
        <v>60729.16666666665</v>
      </c>
      <c r="E18" s="11">
        <f t="shared" si="4"/>
        <v>22916.666666666661</v>
      </c>
      <c r="F18" s="11">
        <f t="shared" si="5"/>
        <v>37812.499999999985</v>
      </c>
      <c r="G18" s="13">
        <f t="shared" si="6"/>
        <v>0.9363041275995323</v>
      </c>
      <c r="H18" s="11">
        <f t="shared" si="7"/>
        <v>35403.999824857303</v>
      </c>
      <c r="I18" s="6"/>
      <c r="J18" s="10">
        <v>5</v>
      </c>
      <c r="K18" s="11">
        <f t="shared" si="0"/>
        <v>104166.66666666667</v>
      </c>
      <c r="L18" s="11">
        <f t="shared" si="1"/>
        <v>22916.666666666661</v>
      </c>
      <c r="M18" s="11">
        <f t="shared" si="8"/>
        <v>127083.33333333333</v>
      </c>
    </row>
    <row r="19" spans="1:13" x14ac:dyDescent="0.3">
      <c r="A19" s="10">
        <v>6</v>
      </c>
      <c r="B19" s="11">
        <f t="shared" si="9"/>
        <v>4479166.6666666651</v>
      </c>
      <c r="C19" s="11">
        <f t="shared" si="2"/>
        <v>104166.66666666667</v>
      </c>
      <c r="D19" s="11">
        <f t="shared" si="3"/>
        <v>59348.958333333314</v>
      </c>
      <c r="E19" s="11">
        <f t="shared" si="4"/>
        <v>22395.833333333325</v>
      </c>
      <c r="F19" s="11">
        <f t="shared" si="5"/>
        <v>36953.124999999985</v>
      </c>
      <c r="G19" s="13">
        <f t="shared" si="6"/>
        <v>0.92406032825021711</v>
      </c>
      <c r="H19" s="11">
        <f t="shared" si="7"/>
        <v>34146.91681737129</v>
      </c>
      <c r="J19" s="10">
        <v>6</v>
      </c>
      <c r="K19" s="11">
        <f t="shared" si="0"/>
        <v>104166.66666666667</v>
      </c>
      <c r="L19" s="11">
        <f t="shared" si="1"/>
        <v>22395.833333333325</v>
      </c>
      <c r="M19" s="11">
        <f t="shared" si="8"/>
        <v>126562.5</v>
      </c>
    </row>
    <row r="20" spans="1:13" x14ac:dyDescent="0.3">
      <c r="A20" s="10">
        <v>7</v>
      </c>
      <c r="B20" s="11">
        <f t="shared" si="9"/>
        <v>4374999.9999999981</v>
      </c>
      <c r="C20" s="11">
        <f t="shared" si="2"/>
        <v>104166.66666666667</v>
      </c>
      <c r="D20" s="11">
        <f t="shared" si="3"/>
        <v>57968.749999999971</v>
      </c>
      <c r="E20" s="11">
        <f t="shared" si="4"/>
        <v>21874.999999999993</v>
      </c>
      <c r="F20" s="11">
        <f t="shared" si="5"/>
        <v>36093.749999999978</v>
      </c>
      <c r="G20" s="13">
        <f t="shared" si="6"/>
        <v>0.91197663779937543</v>
      </c>
      <c r="H20" s="11">
        <f t="shared" si="7"/>
        <v>32916.656770571186</v>
      </c>
      <c r="J20" s="10">
        <v>7</v>
      </c>
      <c r="K20" s="11">
        <f t="shared" si="0"/>
        <v>104166.66666666667</v>
      </c>
      <c r="L20" s="11">
        <f t="shared" si="1"/>
        <v>21874.999999999993</v>
      </c>
      <c r="M20" s="11">
        <f t="shared" si="8"/>
        <v>126041.66666666666</v>
      </c>
    </row>
    <row r="21" spans="1:13" x14ac:dyDescent="0.3">
      <c r="A21" s="10">
        <v>8</v>
      </c>
      <c r="B21" s="11">
        <f t="shared" si="9"/>
        <v>4270833.3333333312</v>
      </c>
      <c r="C21" s="11">
        <f t="shared" si="2"/>
        <v>104166.66666666667</v>
      </c>
      <c r="D21" s="11">
        <f t="shared" si="3"/>
        <v>56588.541666666635</v>
      </c>
      <c r="E21" s="11">
        <f t="shared" si="4"/>
        <v>21354.166666666657</v>
      </c>
      <c r="F21" s="11">
        <f t="shared" si="5"/>
        <v>35234.374999999978</v>
      </c>
      <c r="G21" s="13">
        <f t="shared" si="6"/>
        <v>0.90005096254564565</v>
      </c>
      <c r="H21" s="11">
        <f t="shared" si="7"/>
        <v>31712.733133444213</v>
      </c>
      <c r="J21" s="10">
        <v>8</v>
      </c>
      <c r="K21" s="11">
        <f t="shared" si="0"/>
        <v>104166.66666666667</v>
      </c>
      <c r="L21" s="11">
        <f t="shared" si="1"/>
        <v>21354.166666666657</v>
      </c>
      <c r="M21" s="11">
        <f t="shared" si="8"/>
        <v>125520.83333333333</v>
      </c>
    </row>
    <row r="22" spans="1:13" x14ac:dyDescent="0.3">
      <c r="A22" s="10">
        <v>9</v>
      </c>
      <c r="B22" s="11">
        <f t="shared" si="9"/>
        <v>4166666.6666666646</v>
      </c>
      <c r="C22" s="11">
        <f t="shared" si="2"/>
        <v>104166.66666666667</v>
      </c>
      <c r="D22" s="11">
        <f t="shared" si="3"/>
        <v>55208.333333333307</v>
      </c>
      <c r="E22" s="11">
        <f t="shared" si="4"/>
        <v>20833.333333333325</v>
      </c>
      <c r="F22" s="11">
        <f t="shared" si="5"/>
        <v>34374.999999999985</v>
      </c>
      <c r="G22" s="13">
        <f t="shared" si="6"/>
        <v>0.88828123616644039</v>
      </c>
      <c r="H22" s="11">
        <f t="shared" si="7"/>
        <v>30534.667493221375</v>
      </c>
      <c r="J22" s="10">
        <v>9</v>
      </c>
      <c r="K22" s="11">
        <f t="shared" si="0"/>
        <v>104166.66666666667</v>
      </c>
      <c r="L22" s="11">
        <f t="shared" si="1"/>
        <v>20833.333333333325</v>
      </c>
      <c r="M22" s="11">
        <f t="shared" si="8"/>
        <v>125000</v>
      </c>
    </row>
    <row r="23" spans="1:13" x14ac:dyDescent="0.3">
      <c r="A23" s="10">
        <v>10</v>
      </c>
      <c r="B23" s="11">
        <f t="shared" si="9"/>
        <v>4062499.9999999981</v>
      </c>
      <c r="C23" s="11">
        <f t="shared" si="2"/>
        <v>104166.66666666667</v>
      </c>
      <c r="D23" s="11">
        <f t="shared" si="3"/>
        <v>53828.124999999971</v>
      </c>
      <c r="E23" s="11">
        <f t="shared" si="4"/>
        <v>20312.499999999993</v>
      </c>
      <c r="F23" s="11">
        <f t="shared" si="5"/>
        <v>33515.624999999978</v>
      </c>
      <c r="G23" s="13">
        <f t="shared" si="6"/>
        <v>0.87666541935992148</v>
      </c>
      <c r="H23" s="11">
        <f t="shared" si="7"/>
        <v>29381.989445734849</v>
      </c>
      <c r="J23" s="10">
        <v>10</v>
      </c>
      <c r="K23" s="11">
        <f t="shared" si="0"/>
        <v>104166.66666666667</v>
      </c>
      <c r="L23" s="11">
        <f t="shared" si="1"/>
        <v>20312.499999999993</v>
      </c>
      <c r="M23" s="11">
        <f t="shared" si="8"/>
        <v>124479.16666666666</v>
      </c>
    </row>
    <row r="24" spans="1:13" x14ac:dyDescent="0.3">
      <c r="A24" s="10">
        <v>11</v>
      </c>
      <c r="B24" s="11">
        <f t="shared" ref="B24:B33" si="10">+B23-C23</f>
        <v>3958333.3333333316</v>
      </c>
      <c r="C24" s="11">
        <f t="shared" ref="C24:C33" si="11">IF(A24&lt;=$C$8,$C$9,0)</f>
        <v>104166.66666666667</v>
      </c>
      <c r="D24" s="11">
        <f t="shared" ref="D24:D33" si="12">+B24*$D$6</f>
        <v>52447.916666666642</v>
      </c>
      <c r="E24" s="11">
        <f t="shared" si="4"/>
        <v>19791.666666666657</v>
      </c>
      <c r="F24" s="11">
        <f t="shared" ref="F24:F33" si="13">+D24-E24</f>
        <v>32656.249999999985</v>
      </c>
      <c r="G24" s="13">
        <f t="shared" ref="G24:G33" si="14">1/(1+$D$7)^A24</f>
        <v>0.86520149949165714</v>
      </c>
      <c r="H24" s="11">
        <f t="shared" ref="H24:H33" si="15">+G24*F24</f>
        <v>28254.236467774415</v>
      </c>
      <c r="J24" s="10">
        <v>11</v>
      </c>
      <c r="K24" s="11">
        <f t="shared" si="0"/>
        <v>104166.66666666667</v>
      </c>
      <c r="L24" s="11">
        <f t="shared" si="1"/>
        <v>19791.666666666657</v>
      </c>
      <c r="M24" s="11">
        <f t="shared" si="8"/>
        <v>123958.33333333333</v>
      </c>
    </row>
    <row r="25" spans="1:13" x14ac:dyDescent="0.3">
      <c r="A25" s="10">
        <v>12</v>
      </c>
      <c r="B25" s="11">
        <f t="shared" si="10"/>
        <v>3854166.6666666651</v>
      </c>
      <c r="C25" s="11">
        <f t="shared" si="11"/>
        <v>104166.66666666667</v>
      </c>
      <c r="D25" s="11">
        <f t="shared" si="12"/>
        <v>51067.708333333314</v>
      </c>
      <c r="E25" s="11">
        <f t="shared" si="4"/>
        <v>19270.833333333325</v>
      </c>
      <c r="F25" s="11">
        <f t="shared" si="13"/>
        <v>31796.874999999989</v>
      </c>
      <c r="G25" s="13">
        <f t="shared" si="14"/>
        <v>0.85388749024589905</v>
      </c>
      <c r="H25" s="11">
        <f t="shared" si="15"/>
        <v>27150.953791412561</v>
      </c>
      <c r="J25" s="10">
        <v>12</v>
      </c>
      <c r="K25" s="11">
        <f t="shared" si="0"/>
        <v>104166.66666666667</v>
      </c>
      <c r="L25" s="11">
        <f t="shared" si="1"/>
        <v>19270.833333333325</v>
      </c>
      <c r="M25" s="11">
        <f t="shared" si="8"/>
        <v>123437.5</v>
      </c>
    </row>
    <row r="26" spans="1:13" x14ac:dyDescent="0.3">
      <c r="A26" s="10">
        <v>13</v>
      </c>
      <c r="B26" s="11">
        <f t="shared" si="10"/>
        <v>3749999.9999999986</v>
      </c>
      <c r="C26" s="11">
        <f t="shared" si="11"/>
        <v>104166.66666666667</v>
      </c>
      <c r="D26" s="11">
        <f t="shared" si="12"/>
        <v>49687.499999999978</v>
      </c>
      <c r="E26" s="11">
        <f t="shared" si="4"/>
        <v>18749.999999999993</v>
      </c>
      <c r="F26" s="11">
        <f t="shared" si="13"/>
        <v>30937.499999999985</v>
      </c>
      <c r="G26" s="13">
        <f t="shared" si="14"/>
        <v>0.84272143128142019</v>
      </c>
      <c r="H26" s="11">
        <f t="shared" si="15"/>
        <v>26071.694280268926</v>
      </c>
      <c r="J26" s="10">
        <v>13</v>
      </c>
      <c r="K26" s="11">
        <f t="shared" si="0"/>
        <v>104166.66666666667</v>
      </c>
      <c r="L26" s="11">
        <f t="shared" si="1"/>
        <v>18749.999999999993</v>
      </c>
      <c r="M26" s="11">
        <f t="shared" si="8"/>
        <v>122916.66666666666</v>
      </c>
    </row>
    <row r="27" spans="1:13" x14ac:dyDescent="0.3">
      <c r="A27" s="10">
        <v>14</v>
      </c>
      <c r="B27" s="11">
        <f t="shared" si="10"/>
        <v>3645833.3333333321</v>
      </c>
      <c r="C27" s="11">
        <f t="shared" si="11"/>
        <v>104166.66666666667</v>
      </c>
      <c r="D27" s="11">
        <f t="shared" si="12"/>
        <v>48307.29166666665</v>
      </c>
      <c r="E27" s="11">
        <f t="shared" si="4"/>
        <v>18229.166666666661</v>
      </c>
      <c r="F27" s="11">
        <f t="shared" si="13"/>
        <v>30078.124999999989</v>
      </c>
      <c r="G27" s="13">
        <f t="shared" si="14"/>
        <v>0.83170138789185322</v>
      </c>
      <c r="H27" s="11">
        <f t="shared" si="15"/>
        <v>25016.018307684637</v>
      </c>
      <c r="J27" s="10">
        <v>14</v>
      </c>
      <c r="K27" s="11">
        <f t="shared" si="0"/>
        <v>104166.66666666667</v>
      </c>
      <c r="L27" s="11">
        <f t="shared" si="1"/>
        <v>18229.166666666661</v>
      </c>
      <c r="M27" s="11">
        <f t="shared" si="8"/>
        <v>122395.83333333333</v>
      </c>
    </row>
    <row r="28" spans="1:13" x14ac:dyDescent="0.3">
      <c r="A28" s="10">
        <v>15</v>
      </c>
      <c r="B28" s="11">
        <f t="shared" si="10"/>
        <v>3541666.6666666656</v>
      </c>
      <c r="C28" s="11">
        <f t="shared" si="11"/>
        <v>104166.66666666667</v>
      </c>
      <c r="D28" s="11">
        <f t="shared" si="12"/>
        <v>46927.083333333321</v>
      </c>
      <c r="E28" s="11">
        <f t="shared" si="4"/>
        <v>17708.333333333328</v>
      </c>
      <c r="F28" s="11">
        <f t="shared" si="13"/>
        <v>29218.749999999993</v>
      </c>
      <c r="G28" s="13">
        <f t="shared" si="14"/>
        <v>0.82082545067046953</v>
      </c>
      <c r="H28" s="11">
        <f t="shared" si="15"/>
        <v>23983.493636777777</v>
      </c>
      <c r="J28" s="10">
        <v>15</v>
      </c>
      <c r="K28" s="11">
        <f t="shared" si="0"/>
        <v>104166.66666666667</v>
      </c>
      <c r="L28" s="11">
        <f t="shared" si="1"/>
        <v>17708.333333333328</v>
      </c>
      <c r="M28" s="11">
        <f t="shared" si="8"/>
        <v>121875</v>
      </c>
    </row>
    <row r="29" spans="1:13" x14ac:dyDescent="0.3">
      <c r="A29" s="10">
        <v>16</v>
      </c>
      <c r="B29" s="11">
        <f t="shared" si="10"/>
        <v>3437499.9999999991</v>
      </c>
      <c r="C29" s="11">
        <f t="shared" si="11"/>
        <v>104166.66666666667</v>
      </c>
      <c r="D29" s="11">
        <f t="shared" si="12"/>
        <v>45546.874999999985</v>
      </c>
      <c r="E29" s="11">
        <f t="shared" si="4"/>
        <v>17187.499999999996</v>
      </c>
      <c r="F29" s="11">
        <f t="shared" si="13"/>
        <v>28359.374999999989</v>
      </c>
      <c r="G29" s="13">
        <f t="shared" si="14"/>
        <v>0.8100917351793433</v>
      </c>
      <c r="H29" s="11">
        <f t="shared" si="15"/>
        <v>22973.69530235168</v>
      </c>
      <c r="J29" s="10">
        <v>16</v>
      </c>
      <c r="K29" s="11">
        <f t="shared" si="0"/>
        <v>104166.66666666667</v>
      </c>
      <c r="L29" s="11">
        <f t="shared" si="1"/>
        <v>17187.499999999996</v>
      </c>
      <c r="M29" s="11">
        <f t="shared" si="8"/>
        <v>121354.16666666667</v>
      </c>
    </row>
    <row r="30" spans="1:13" x14ac:dyDescent="0.3">
      <c r="A30" s="10">
        <v>17</v>
      </c>
      <c r="B30" s="11">
        <f t="shared" si="10"/>
        <v>3333333.3333333326</v>
      </c>
      <c r="C30" s="11">
        <f t="shared" si="11"/>
        <v>104166.66666666667</v>
      </c>
      <c r="D30" s="11">
        <f t="shared" si="12"/>
        <v>44166.666666666657</v>
      </c>
      <c r="E30" s="11">
        <f t="shared" si="4"/>
        <v>16666.666666666664</v>
      </c>
      <c r="F30" s="11">
        <f t="shared" si="13"/>
        <v>27499.999999999993</v>
      </c>
      <c r="G30" s="13">
        <f t="shared" si="14"/>
        <v>0.7994983816228407</v>
      </c>
      <c r="H30" s="11">
        <f t="shared" si="15"/>
        <v>21986.205494628113</v>
      </c>
      <c r="J30" s="10">
        <v>17</v>
      </c>
      <c r="K30" s="11">
        <f t="shared" si="0"/>
        <v>104166.66666666667</v>
      </c>
      <c r="L30" s="11">
        <f t="shared" si="1"/>
        <v>16666.666666666664</v>
      </c>
      <c r="M30" s="11">
        <f t="shared" si="8"/>
        <v>120833.33333333334</v>
      </c>
    </row>
    <row r="31" spans="1:13" x14ac:dyDescent="0.3">
      <c r="A31" s="10">
        <v>18</v>
      </c>
      <c r="B31" s="11">
        <f t="shared" si="10"/>
        <v>3229166.666666666</v>
      </c>
      <c r="C31" s="11">
        <f t="shared" si="11"/>
        <v>104166.66666666667</v>
      </c>
      <c r="D31" s="11">
        <f t="shared" si="12"/>
        <v>42786.458333333321</v>
      </c>
      <c r="E31" s="11">
        <f t="shared" si="4"/>
        <v>16145.83333333333</v>
      </c>
      <c r="F31" s="11">
        <f t="shared" si="13"/>
        <v>26640.624999999993</v>
      </c>
      <c r="G31" s="13">
        <f t="shared" si="14"/>
        <v>0.78904355452537944</v>
      </c>
      <c r="H31" s="11">
        <f t="shared" si="15"/>
        <v>21020.613444777682</v>
      </c>
      <c r="J31" s="10">
        <v>18</v>
      </c>
      <c r="K31" s="11">
        <f t="shared" si="0"/>
        <v>104166.66666666667</v>
      </c>
      <c r="L31" s="11">
        <f t="shared" si="1"/>
        <v>16145.83333333333</v>
      </c>
      <c r="M31" s="11">
        <f t="shared" si="8"/>
        <v>120312.5</v>
      </c>
    </row>
    <row r="32" spans="1:13" x14ac:dyDescent="0.3">
      <c r="A32" s="10">
        <v>19</v>
      </c>
      <c r="B32" s="11">
        <f t="shared" si="10"/>
        <v>3124999.9999999995</v>
      </c>
      <c r="C32" s="11">
        <f t="shared" si="11"/>
        <v>104166.66666666667</v>
      </c>
      <c r="D32" s="11">
        <f t="shared" si="12"/>
        <v>41406.249999999993</v>
      </c>
      <c r="E32" s="11">
        <f t="shared" si="4"/>
        <v>15624.999999999998</v>
      </c>
      <c r="F32" s="11">
        <f t="shared" si="13"/>
        <v>25781.249999999993</v>
      </c>
      <c r="G32" s="13">
        <f t="shared" si="14"/>
        <v>0.77872544241340202</v>
      </c>
      <c r="H32" s="11">
        <f t="shared" si="15"/>
        <v>20076.515312220516</v>
      </c>
      <c r="J32" s="10">
        <v>19</v>
      </c>
      <c r="K32" s="11">
        <f t="shared" si="0"/>
        <v>104166.66666666667</v>
      </c>
      <c r="L32" s="11">
        <f t="shared" si="1"/>
        <v>15624.999999999998</v>
      </c>
      <c r="M32" s="11">
        <f t="shared" si="8"/>
        <v>119791.66666666667</v>
      </c>
    </row>
    <row r="33" spans="1:13" x14ac:dyDescent="0.3">
      <c r="A33" s="10">
        <v>20</v>
      </c>
      <c r="B33" s="11">
        <f t="shared" si="10"/>
        <v>3020833.333333333</v>
      </c>
      <c r="C33" s="11">
        <f t="shared" si="11"/>
        <v>104166.66666666667</v>
      </c>
      <c r="D33" s="11">
        <f t="shared" si="12"/>
        <v>40026.041666666664</v>
      </c>
      <c r="E33" s="11">
        <f t="shared" si="4"/>
        <v>15104.166666666666</v>
      </c>
      <c r="F33" s="11">
        <f t="shared" si="13"/>
        <v>24921.875</v>
      </c>
      <c r="G33" s="13">
        <f t="shared" si="14"/>
        <v>0.76854225750150695</v>
      </c>
      <c r="H33" s="11">
        <f t="shared" si="15"/>
        <v>19153.514073670369</v>
      </c>
      <c r="J33" s="10">
        <v>20</v>
      </c>
      <c r="K33" s="11">
        <f t="shared" si="0"/>
        <v>104166.66666666667</v>
      </c>
      <c r="L33" s="11">
        <f t="shared" si="1"/>
        <v>15104.166666666666</v>
      </c>
      <c r="M33" s="11">
        <f t="shared" si="8"/>
        <v>119270.83333333334</v>
      </c>
    </row>
    <row r="34" spans="1:13" x14ac:dyDescent="0.3">
      <c r="A34" s="27" t="s">
        <v>36</v>
      </c>
      <c r="B34" s="27"/>
      <c r="C34" s="27"/>
      <c r="D34" s="27"/>
      <c r="E34" s="27"/>
      <c r="F34" s="27"/>
      <c r="G34" s="27"/>
      <c r="H34" s="14">
        <f>SUM(H14:H33)</f>
        <v>584524.68834679644</v>
      </c>
    </row>
    <row r="35" spans="1:13" x14ac:dyDescent="0.3">
      <c r="H35" s="7"/>
    </row>
  </sheetData>
  <sheetProtection sheet="1" objects="1" scenarios="1"/>
  <mergeCells count="2">
    <mergeCell ref="A34:G34"/>
    <mergeCell ref="A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2026-02-26T11:53:38Z</dcterms:modified>
</cp:coreProperties>
</file>