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czerwca 2020\"/>
    </mc:Choice>
  </mc:AlternateContent>
  <bookViews>
    <workbookView xWindow="0" yWindow="0" windowWidth="28800" windowHeight="11835"/>
  </bookViews>
  <sheets>
    <sheet name="Dane - 30 czerw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Z57" i="1" l="1"/>
  <c r="Y57" i="1"/>
  <c r="X57" i="1"/>
  <c r="V57" i="1"/>
  <c r="W57" i="1"/>
  <c r="U57" i="1"/>
  <c r="T57" i="1" l="1"/>
  <c r="S57" i="1"/>
  <c r="R57" i="1"/>
  <c r="E57" i="1" l="1"/>
  <c r="C57" i="1"/>
  <c r="D57" i="1"/>
  <c r="AN27" i="1" l="1"/>
  <c r="AN28" i="1"/>
  <c r="AN29" i="1"/>
  <c r="AN30" i="1"/>
  <c r="AN31" i="1"/>
  <c r="AN32" i="1"/>
  <c r="AN34" i="1"/>
  <c r="AN35" i="1"/>
  <c r="AN36" i="1"/>
  <c r="D42" i="2" l="1"/>
  <c r="E42" i="2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J7" i="1" l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J24" i="1"/>
  <c r="Q24" i="1"/>
  <c r="AA24" i="1"/>
  <c r="AR24" i="1"/>
  <c r="J25" i="1"/>
  <c r="Q25" i="1"/>
  <c r="AA25" i="1"/>
  <c r="AR25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M57" i="1" l="1"/>
  <c r="G57" i="1"/>
  <c r="AI57" i="1"/>
  <c r="P57" i="1"/>
  <c r="L57" i="1"/>
  <c r="H57" i="1"/>
  <c r="I57" i="1"/>
  <c r="M57" i="1"/>
  <c r="AO57" i="1"/>
  <c r="N57" i="1"/>
  <c r="AG57" i="1"/>
  <c r="AK57" i="1"/>
  <c r="AP57" i="1"/>
  <c r="K57" i="1"/>
  <c r="AH57" i="1"/>
  <c r="AL57" i="1"/>
  <c r="AQ57" i="1"/>
  <c r="AB57" i="1"/>
  <c r="AC57" i="1"/>
  <c r="O57" i="1"/>
  <c r="AJ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J42" i="1"/>
  <c r="AR42" i="1"/>
  <c r="Q42" i="1"/>
  <c r="AF42" i="1"/>
  <c r="AN42" i="1"/>
  <c r="AA42" i="1"/>
  <c r="F42" i="1"/>
  <c r="AF51" i="1"/>
  <c r="AA51" i="1"/>
  <c r="AN51" i="1"/>
  <c r="F51" i="1"/>
  <c r="AR51" i="1"/>
  <c r="J51" i="1"/>
  <c r="B37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<sst xmlns="http://schemas.openxmlformats.org/spreadsheetml/2006/main" count="323" uniqueCount="227">
  <si>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</si>
  <si>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</si>
  <si>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</si>
  <si>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</si>
  <si>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</si>
  <si>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</si>
  <si>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</si>
  <si>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</si>
  <si>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</si>
  <si>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</si>
  <si>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</si>
  <si>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</si>
  <si>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</si>
  <si>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</si>
  <si>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</si>
  <si>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</si>
  <si>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</si>
  <si>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</si>
  <si>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</si>
  <si>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</si>
  <si>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</si>
  <si>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</si>
  <si>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</si>
  <si>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</si>
  <si>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</si>
  <si>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</si>
  <si>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</si>
  <si>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</si>
  <si>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</si>
  <si>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</si>
  <si>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</si>
  <si>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</si>
  <si>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</si>
  <si>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</si>
  <si>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</si>
  <si>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</si>
  <si>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</si>
  <si>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</si>
  <si>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</si>
  <si>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</si>
  <si>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</si>
  <si>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</si>
  <si>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</si>
  <si>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</si>
  <si>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</si>
  <si>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</si>
  <si>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</si>
  <si>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</si>
  <si>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</si>
  <si>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</si>
  <si>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</si>
  <si>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</si>
  <si>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</si>
  <si>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</si>
  <si>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</si>
  <si>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</si>
  <si>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</si>
  <si>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</si>
  <si>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</si>
  <si>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</si>
  <si>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</si>
  <si>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</si>
  <si>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</si>
  <si>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</si>
  <si>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</si>
  <si>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</si>
  <si>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</si>
  <si>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</si>
  <si>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</si>
  <si>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</si>
  <si>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</si>
  <si>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</si>
  <si>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</si>
  <si>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</si>
  <si>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</si>
  <si>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</si>
  <si>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</si>
  <si>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</si>
  <si>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</si>
  <si>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</si>
  <si>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</si>
  <si>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</si>
  <si>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</si>
  <si>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</si>
  <si>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</si>
  <si>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</si>
  <si>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</si>
  <si>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</si>
  <si>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</si>
  <si>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</si>
  <si>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</si>
  <si>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</si>
  <si>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</si>
  <si>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</si>
  <si>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</si>
  <si>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</si>
  <si>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</si>
  <si>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</si>
  <si>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</si>
  <si>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</si>
  <si>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</si>
  <si>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</si>
  <si>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</si>
  <si>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</si>
  <si>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</si>
  <si>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</si>
  <si>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</si>
  <si>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</si>
  <si>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</si>
  <si>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</si>
  <si>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</si>
  <si>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</si>
  <si>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</si>
  <si>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</si>
  <si>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</si>
  <si>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</si>
  <si>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</si>
  <si>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</si>
  <si>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</si>
  <si>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</si>
  <si>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</si>
  <si>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</si>
  <si>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</si>
  <si>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</si>
  <si>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</si>
  <si>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</si>
  <si>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</si>
  <si>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</si>
  <si>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</si>
  <si>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</si>
  <si>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</si>
  <si>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</si>
  <si>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</si>
  <si>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</si>
  <si>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</si>
  <si>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</si>
  <si>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</si>
  <si>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</si>
  <si>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</si>
  <si>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</si>
  <si>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</si>
  <si>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</si>
  <si>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</si>
  <si>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</si>
  <si>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</si>
  <si>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</si>
  <si>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</si>
  <si>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</si>
  <si>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</si>
  <si>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</si>
  <si>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</si>
  <si>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</si>
  <si>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</si>
  <si>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</si>
  <si>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</si>
  <si>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</si>
  <si>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</si>
  <si>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</si>
  <si>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</si>
  <si>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</si>
  <si>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</si>
  <si>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</si>
  <si>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</si>
  <si>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</si>
  <si>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</si>
  <si>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</si>
  <si>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</si>
  <si>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</si>
  <si>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</si>
  <si>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</si>
  <si>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</si>
  <si>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</si>
  <si>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</si>
  <si>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</si>
  <si>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</si>
  <si>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</si>
  <si>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</si>
  <si>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</si>
  <si>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</si>
  <si>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</si>
  <si>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</si>
  <si>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</si>
  <si>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</si>
  <si>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</si>
  <si>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</si>
  <si>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</si>
  <si>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</si>
  <si>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</si>
  <si>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</si>
  <si>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</si>
  <si>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</si>
  <si>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</si>
  <si>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</si>
  <si>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</si>
  <si>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</si>
  <si>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</si>
  <si>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</si>
  <si>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</si>
  <si>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</si>
  <si>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</si>
  <si>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</si>
  <si>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</si>
  <si>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</si>
  <si>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</si>
  <si>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</si>
  <si>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</si>
  <si>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</si>
  <si>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</si>
  <si>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</si>
  <si>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</si>
  <si>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</si>
  <si>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</si>
  <si>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</si>
  <si>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</si>
  <si>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</si>
  <si>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</si>
  <si>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</si>
  <si>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</si>
  <si>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</si>
  <si>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</si>
  <si>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</si>
  <si>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</si>
  <si>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</si>
  <si>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</si>
  <si>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</si>
  <si>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30.06.2020 r.</t>
  </si>
  <si>
    <t xml:space="preserve">Limit finansowy zgodny z arkuszem kalkulacyjnym z dnia 06.07.2020, kurs 1 EUR= 4,4664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</si>
</sst>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1"/>
  <sheetViews>
    <sheetView showGridLines="0" tabSelected="1" zoomScale="70" zoomScaleNormal="70" workbookViewId="0">
      <pane xSplit="2" ySplit="6" topLeftCell="X35" activePane="bottomRight" state="frozen"/>
      <selection pane="topRight" activeCell="C1" sqref="C1"/>
      <selection pane="bottomLeft" activeCell="A7" sqref="A7"/>
      <selection pane="bottomRight" activeCell="W61" sqref="W61"/>
    </sheetView>
  </sheetViews>
  <sheetFormatPr defaultRowHeight="12.75" outlineLevelRow="1" x14ac:dyDescent="0.2"/>
  <cols>
    <col min="1" max="1" width="52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3.85546875" style="82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2"/>
      <c r="L1" s="222"/>
      <c r="M1" s="22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226</v>
      </c>
      <c r="B3" s="131">
        <v>4.4664000000000001</v>
      </c>
      <c r="C3" s="224"/>
      <c r="D3" s="224"/>
      <c r="E3" s="61"/>
      <c r="F3" s="225"/>
      <c r="G3" s="225"/>
      <c r="H3" s="225"/>
      <c r="I3" s="225"/>
      <c r="J3" s="225"/>
      <c r="K3" s="71"/>
      <c r="L3" s="71"/>
      <c r="M3" s="72"/>
      <c r="N3" s="73"/>
      <c r="O3" s="74" t="s">
        <v>0</v>
      </c>
      <c r="P3" s="234" t="s">
        <v>225</v>
      </c>
      <c r="Q3" s="234"/>
      <c r="R3" s="226"/>
      <c r="S3" s="226"/>
      <c r="T3" s="22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35" t="s">
        <v>1</v>
      </c>
      <c r="B4" s="236" t="s">
        <v>2</v>
      </c>
      <c r="C4" s="220" t="s">
        <v>177</v>
      </c>
      <c r="D4" s="220"/>
      <c r="E4" s="220"/>
      <c r="F4" s="237"/>
      <c r="G4" s="238" t="s">
        <v>176</v>
      </c>
      <c r="H4" s="239"/>
      <c r="I4" s="239"/>
      <c r="J4" s="240"/>
      <c r="K4" s="230" t="s">
        <v>178</v>
      </c>
      <c r="L4" s="230"/>
      <c r="M4" s="230"/>
      <c r="N4" s="227" t="s">
        <v>3</v>
      </c>
      <c r="O4" s="227"/>
      <c r="P4" s="227"/>
      <c r="Q4" s="228"/>
      <c r="R4" s="229"/>
      <c r="S4" s="229"/>
      <c r="T4" s="229"/>
      <c r="U4" s="230" t="s">
        <v>4</v>
      </c>
      <c r="V4" s="230"/>
      <c r="W4" s="230"/>
      <c r="X4" s="230" t="s">
        <v>219</v>
      </c>
      <c r="Y4" s="230"/>
      <c r="Z4" s="230"/>
      <c r="AA4" s="231"/>
      <c r="AB4" s="220" t="s">
        <v>5</v>
      </c>
      <c r="AC4" s="232"/>
      <c r="AD4" s="232"/>
      <c r="AE4" s="232"/>
      <c r="AF4" s="233"/>
      <c r="AG4" s="232"/>
      <c r="AH4" s="232"/>
      <c r="AI4" s="220" t="s">
        <v>221</v>
      </c>
      <c r="AJ4" s="220"/>
      <c r="AK4" s="220"/>
      <c r="AL4" s="220"/>
      <c r="AM4" s="220"/>
      <c r="AN4" s="233"/>
      <c r="AO4" s="220" t="s">
        <v>224</v>
      </c>
      <c r="AP4" s="220"/>
      <c r="AQ4" s="220"/>
      <c r="AR4" s="221"/>
    </row>
    <row r="5" spans="1:50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5" t="s">
        <v>180</v>
      </c>
      <c r="B6" s="135">
        <f>SUM(B7+B8+B9+B10+B14+B15+B16+B17+B18+B19+B20+B21+B22+B23+B24+B25)</f>
        <v>1073189329.0272692</v>
      </c>
      <c r="C6" s="146">
        <v>4657</v>
      </c>
      <c r="D6" s="147">
        <v>1316691198.1100001</v>
      </c>
      <c r="E6" s="147">
        <v>930324054.625</v>
      </c>
      <c r="F6" s="195">
        <f>D6/B6</f>
        <v>1.2268955369724364</v>
      </c>
      <c r="G6" s="146">
        <v>4299</v>
      </c>
      <c r="H6" s="147">
        <v>956657654.36000001</v>
      </c>
      <c r="I6" s="147">
        <v>660298896.81249988</v>
      </c>
      <c r="J6" s="195">
        <f>H6/B6</f>
        <v>0.89141554848211857</v>
      </c>
      <c r="K6" s="146">
        <v>539</v>
      </c>
      <c r="L6" s="147">
        <v>262006164.50000003</v>
      </c>
      <c r="M6" s="147">
        <v>192265370.12749997</v>
      </c>
      <c r="N6" s="146">
        <v>3778</v>
      </c>
      <c r="O6" s="147">
        <v>764478087.14999998</v>
      </c>
      <c r="P6" s="147">
        <v>520988521.70999992</v>
      </c>
      <c r="Q6" s="195">
        <f>O6/B6</f>
        <v>0.71234223680076769</v>
      </c>
      <c r="R6" s="146">
        <v>44</v>
      </c>
      <c r="S6" s="147">
        <v>200982954.12</v>
      </c>
      <c r="T6" s="147">
        <v>149831863.69999999</v>
      </c>
      <c r="U6" s="146">
        <v>80</v>
      </c>
      <c r="V6" s="147">
        <v>1749581.79</v>
      </c>
      <c r="W6" s="147">
        <v>1312186.3425</v>
      </c>
      <c r="X6" s="146">
        <v>3734</v>
      </c>
      <c r="Y6" s="147">
        <v>561745551.24000001</v>
      </c>
      <c r="Z6" s="147">
        <v>369844471.66749996</v>
      </c>
      <c r="AA6" s="195">
        <f>Y6/B6</f>
        <v>0.52343564741662307</v>
      </c>
      <c r="AB6" s="146">
        <v>3414</v>
      </c>
      <c r="AC6" s="146">
        <v>3438</v>
      </c>
      <c r="AD6" s="147">
        <v>370275255.00999993</v>
      </c>
      <c r="AE6" s="147">
        <v>228888674.01499999</v>
      </c>
      <c r="AF6" s="195">
        <f>AD6/B6</f>
        <v>0.34502323587732153</v>
      </c>
      <c r="AG6" s="146">
        <v>8</v>
      </c>
      <c r="AH6" s="147">
        <v>580546.03</v>
      </c>
      <c r="AI6" s="146">
        <v>3595</v>
      </c>
      <c r="AJ6" s="147">
        <v>415262860.61000001</v>
      </c>
      <c r="AK6" s="147">
        <v>260309795.31</v>
      </c>
      <c r="AL6" s="147">
        <v>199648978.81</v>
      </c>
      <c r="AM6" s="147">
        <v>149736733.44</v>
      </c>
      <c r="AN6" s="195">
        <f>AJ6/B6</f>
        <v>0.386942778294666</v>
      </c>
      <c r="AO6" s="146">
        <v>3352</v>
      </c>
      <c r="AP6" s="147">
        <v>338263061.38</v>
      </c>
      <c r="AQ6" s="147">
        <v>202559946.21999997</v>
      </c>
      <c r="AR6" s="139">
        <f>AP6/B6</f>
        <v>0.31519420872978593</v>
      </c>
      <c r="AS6" s="215"/>
      <c r="AT6" s="215"/>
      <c r="AU6" s="215"/>
      <c r="AV6" s="215"/>
      <c r="AW6" s="215"/>
      <c r="AX6" s="215"/>
    </row>
    <row r="7" spans="1:50" ht="25.5" x14ac:dyDescent="0.2">
      <c r="A7" s="166" t="s">
        <v>16</v>
      </c>
      <c r="B7" s="175">
        <v>8818102.8480000012</v>
      </c>
      <c r="C7" s="140">
        <v>3</v>
      </c>
      <c r="D7" s="141">
        <v>9954416.0800000001</v>
      </c>
      <c r="E7" s="142">
        <v>7465812.0600000005</v>
      </c>
      <c r="F7" s="194">
        <v>1.1691741570333718</v>
      </c>
      <c r="G7" s="143">
        <v>1</v>
      </c>
      <c r="H7" s="141">
        <v>8181268.0800000001</v>
      </c>
      <c r="I7" s="141">
        <v>6135951.0600000005</v>
      </c>
      <c r="J7" s="194">
        <f>H7/$B7</f>
        <v>0.92778097749852861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0.92772456740572584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0.92772456740572584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5.7835569485977484E-2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  <c r="AX7" s="215"/>
    </row>
    <row r="8" spans="1:50" ht="25.5" x14ac:dyDescent="0.2">
      <c r="A8" s="167" t="s">
        <v>17</v>
      </c>
      <c r="B8" s="176">
        <v>21214968.649087999</v>
      </c>
      <c r="C8" s="76">
        <v>349</v>
      </c>
      <c r="D8" s="77">
        <v>20674049.059999999</v>
      </c>
      <c r="E8" s="92">
        <v>15505536.794999998</v>
      </c>
      <c r="F8" s="194">
        <v>0.99969794070929918</v>
      </c>
      <c r="G8" s="79">
        <v>279</v>
      </c>
      <c r="H8" s="77">
        <v>16446193.98</v>
      </c>
      <c r="I8" s="77">
        <v>12334645.484999999</v>
      </c>
      <c r="J8" s="194">
        <f t="shared" ref="J8:J57" si="0">H8/$B8</f>
        <v>0.7752165111357352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5" si="1">O8/$B8</f>
        <v>0.72493364917893199</v>
      </c>
      <c r="R8" s="79">
        <v>8</v>
      </c>
      <c r="S8" s="77">
        <v>326134</v>
      </c>
      <c r="T8" s="78">
        <v>244600.5</v>
      </c>
      <c r="U8" s="79">
        <v>13</v>
      </c>
      <c r="V8" s="77">
        <v>43299.31</v>
      </c>
      <c r="W8" s="78">
        <v>32474.482500000002</v>
      </c>
      <c r="X8" s="79">
        <v>270</v>
      </c>
      <c r="Y8" s="77">
        <v>15010011.330000002</v>
      </c>
      <c r="Z8" s="77">
        <v>11257508.4575</v>
      </c>
      <c r="AA8" s="194">
        <f t="shared" ref="AA8:AA57" si="2">Y8/$B8</f>
        <v>0.7075198449866793</v>
      </c>
      <c r="AB8" s="79">
        <v>225</v>
      </c>
      <c r="AC8" s="80">
        <v>228</v>
      </c>
      <c r="AD8" s="77">
        <v>12586961.9</v>
      </c>
      <c r="AE8" s="77">
        <v>9440221.4250000007</v>
      </c>
      <c r="AF8" s="194">
        <v>0.51132352064037068</v>
      </c>
      <c r="AG8" s="80">
        <v>1</v>
      </c>
      <c r="AH8" s="78">
        <v>59760</v>
      </c>
      <c r="AI8" s="79">
        <v>231</v>
      </c>
      <c r="AJ8" s="77">
        <v>12618763.76</v>
      </c>
      <c r="AK8" s="77">
        <v>9464072.7699999996</v>
      </c>
      <c r="AL8" s="77">
        <v>11353696.699999999</v>
      </c>
      <c r="AM8" s="77">
        <v>8515272.5199999996</v>
      </c>
      <c r="AN8" s="194">
        <f t="shared" ref="AN8:AN57" si="3">AJ8/$B8</f>
        <v>0.59480473286216529</v>
      </c>
      <c r="AO8" s="79">
        <v>166</v>
      </c>
      <c r="AP8" s="77">
        <v>8545774.3100000005</v>
      </c>
      <c r="AQ8" s="77">
        <v>6409330.6799999997</v>
      </c>
      <c r="AR8" s="194">
        <f t="shared" ref="AR8:AR57" si="4">AP8/$B8</f>
        <v>0.40281814464841886</v>
      </c>
      <c r="AS8" s="215"/>
      <c r="AT8" s="215"/>
      <c r="AU8" s="215"/>
      <c r="AV8" s="215"/>
      <c r="AW8" s="215"/>
      <c r="AX8" s="215"/>
    </row>
    <row r="9" spans="1:50" s="82" customFormat="1" ht="25.5" x14ac:dyDescent="0.2">
      <c r="A9" s="167" t="s">
        <v>18</v>
      </c>
      <c r="B9" s="176">
        <v>10496040</v>
      </c>
      <c r="C9" s="102">
        <v>5</v>
      </c>
      <c r="D9" s="98">
        <v>16285508.65</v>
      </c>
      <c r="E9" s="99">
        <v>12214131.487500001</v>
      </c>
      <c r="F9" s="194">
        <v>1.6069946389136129</v>
      </c>
      <c r="G9" s="100">
        <v>3</v>
      </c>
      <c r="H9" s="98">
        <v>9465904.4499999993</v>
      </c>
      <c r="I9" s="98">
        <v>7099428.3374999994</v>
      </c>
      <c r="J9" s="194">
        <f t="shared" si="0"/>
        <v>0.90185483763400287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1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3"/>
        <v>0</v>
      </c>
      <c r="AO9" s="100">
        <v>0</v>
      </c>
      <c r="AP9" s="98">
        <v>0</v>
      </c>
      <c r="AQ9" s="98">
        <v>0</v>
      </c>
      <c r="AR9" s="194">
        <f t="shared" si="4"/>
        <v>0</v>
      </c>
      <c r="AS9" s="215"/>
      <c r="AT9" s="215"/>
      <c r="AU9" s="215"/>
      <c r="AV9" s="215"/>
      <c r="AW9" s="215"/>
      <c r="AX9" s="215"/>
    </row>
    <row r="10" spans="1:50" s="82" customFormat="1" ht="25.5" x14ac:dyDescent="0.2">
      <c r="A10" s="167" t="s">
        <v>19</v>
      </c>
      <c r="B10" s="176">
        <v>164458999.95595711</v>
      </c>
      <c r="C10" s="79">
        <v>58</v>
      </c>
      <c r="D10" s="104">
        <v>185532278.26000002</v>
      </c>
      <c r="E10" s="104">
        <v>139149208.69499999</v>
      </c>
      <c r="F10" s="194">
        <v>0.9572304502793616</v>
      </c>
      <c r="G10" s="79">
        <v>34</v>
      </c>
      <c r="H10" s="104">
        <v>118006619.28</v>
      </c>
      <c r="I10" s="104">
        <v>88504964.459999993</v>
      </c>
      <c r="J10" s="194">
        <f t="shared" si="0"/>
        <v>0.71754430777034228</v>
      </c>
      <c r="K10" s="79">
        <v>13</v>
      </c>
      <c r="L10" s="104">
        <v>9968301.5</v>
      </c>
      <c r="M10" s="78">
        <v>7476226.125</v>
      </c>
      <c r="N10" s="100">
        <v>32</v>
      </c>
      <c r="O10" s="104">
        <v>111837449.77999999</v>
      </c>
      <c r="P10" s="104">
        <v>83878087.25999999</v>
      </c>
      <c r="Q10" s="194">
        <f t="shared" si="1"/>
        <v>0.680032408137898</v>
      </c>
      <c r="R10" s="79">
        <v>0</v>
      </c>
      <c r="S10" s="104">
        <v>0</v>
      </c>
      <c r="T10" s="78">
        <v>0</v>
      </c>
      <c r="U10" s="100">
        <v>14</v>
      </c>
      <c r="V10" s="104">
        <v>599700.01</v>
      </c>
      <c r="W10" s="104">
        <v>449775.00750000001</v>
      </c>
      <c r="X10" s="100">
        <v>32</v>
      </c>
      <c r="Y10" s="104">
        <v>111237749.77000001</v>
      </c>
      <c r="Z10" s="104">
        <v>83428312.252499998</v>
      </c>
      <c r="AA10" s="194">
        <f t="shared" si="2"/>
        <v>0.67638590651645703</v>
      </c>
      <c r="AB10" s="100">
        <v>28</v>
      </c>
      <c r="AC10" s="101">
        <v>38</v>
      </c>
      <c r="AD10" s="104">
        <v>77812227.50999999</v>
      </c>
      <c r="AE10" s="104">
        <v>58359170.632499993</v>
      </c>
      <c r="AF10" s="194">
        <v>0.33160724717623508</v>
      </c>
      <c r="AG10" s="100">
        <v>1</v>
      </c>
      <c r="AH10" s="78">
        <v>0</v>
      </c>
      <c r="AI10" s="100">
        <v>24</v>
      </c>
      <c r="AJ10" s="104">
        <v>91123593.370000005</v>
      </c>
      <c r="AK10" s="104">
        <v>68342694.939999998</v>
      </c>
      <c r="AL10" s="104">
        <v>89521091.649999991</v>
      </c>
      <c r="AM10" s="104">
        <v>67140818.689999998</v>
      </c>
      <c r="AN10" s="194">
        <f t="shared" si="3"/>
        <v>0.55408091618216893</v>
      </c>
      <c r="AO10" s="100">
        <v>19</v>
      </c>
      <c r="AP10" s="104">
        <v>61973284.910000004</v>
      </c>
      <c r="AQ10" s="104">
        <v>46479963.609999992</v>
      </c>
      <c r="AR10" s="194">
        <f t="shared" si="4"/>
        <v>0.37683121584465878</v>
      </c>
      <c r="AS10" s="215"/>
      <c r="AT10" s="215"/>
      <c r="AU10" s="215"/>
      <c r="AV10" s="215"/>
      <c r="AW10" s="215"/>
      <c r="AX10" s="215"/>
    </row>
    <row r="11" spans="1:50" s="132" customFormat="1" hidden="1" outlineLevel="1" collapsed="1" x14ac:dyDescent="0.2">
      <c r="A11" s="168" t="s">
        <v>20</v>
      </c>
      <c r="B11" s="177">
        <v>86816555.457957745</v>
      </c>
      <c r="C11" s="76">
        <v>15</v>
      </c>
      <c r="D11" s="77">
        <v>91804817.5</v>
      </c>
      <c r="E11" s="92">
        <v>68853613.125</v>
      </c>
      <c r="F11" s="194">
        <v>1.0812968186956007</v>
      </c>
      <c r="G11" s="79">
        <v>14</v>
      </c>
      <c r="H11" s="77">
        <v>85778346.5</v>
      </c>
      <c r="I11" s="77">
        <v>64333759.875</v>
      </c>
      <c r="J11" s="194">
        <f t="shared" si="0"/>
        <v>0.98804134819123857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4">
        <f t="shared" si="1"/>
        <v>0.96581112758619947</v>
      </c>
      <c r="R11" s="79">
        <v>0</v>
      </c>
      <c r="S11" s="77">
        <v>0</v>
      </c>
      <c r="T11" s="78">
        <v>0</v>
      </c>
      <c r="U11" s="79">
        <v>7</v>
      </c>
      <c r="V11" s="77">
        <v>350898.08</v>
      </c>
      <c r="W11" s="78">
        <v>263173.56</v>
      </c>
      <c r="X11" s="79">
        <v>14</v>
      </c>
      <c r="Y11" s="77">
        <v>83497497.24000001</v>
      </c>
      <c r="Z11" s="77">
        <v>62623122.899999999</v>
      </c>
      <c r="AA11" s="194">
        <f t="shared" si="2"/>
        <v>0.96176929388122245</v>
      </c>
      <c r="AB11" s="79">
        <v>11</v>
      </c>
      <c r="AC11" s="80">
        <v>16</v>
      </c>
      <c r="AD11" s="77">
        <v>50301636.039999999</v>
      </c>
      <c r="AE11" s="77">
        <v>37726227.030000001</v>
      </c>
      <c r="AF11" s="194">
        <v>0.43315676473413189</v>
      </c>
      <c r="AG11" s="80">
        <v>1</v>
      </c>
      <c r="AH11" s="78">
        <v>0</v>
      </c>
      <c r="AI11" s="79">
        <v>13</v>
      </c>
      <c r="AJ11" s="77">
        <v>63317658.200000003</v>
      </c>
      <c r="AK11" s="77">
        <v>47488243.600000001</v>
      </c>
      <c r="AL11" s="77">
        <v>62209201.209999993</v>
      </c>
      <c r="AM11" s="77">
        <v>46656900.879999995</v>
      </c>
      <c r="AN11" s="194">
        <f t="shared" si="3"/>
        <v>0.72932700296618602</v>
      </c>
      <c r="AO11" s="79">
        <v>8</v>
      </c>
      <c r="AP11" s="77">
        <v>36040433.039999999</v>
      </c>
      <c r="AQ11" s="77">
        <v>27030324.739999998</v>
      </c>
      <c r="AR11" s="194">
        <f t="shared" si="4"/>
        <v>0.41513318341054356</v>
      </c>
      <c r="AS11" s="215"/>
      <c r="AT11" s="215"/>
      <c r="AU11" s="215"/>
      <c r="AV11" s="215"/>
      <c r="AW11" s="215"/>
      <c r="AX11" s="215"/>
    </row>
    <row r="12" spans="1:50" s="132" customFormat="1" ht="25.5" hidden="1" outlineLevel="1" x14ac:dyDescent="0.2">
      <c r="A12" s="168" t="s">
        <v>21</v>
      </c>
      <c r="B12" s="177">
        <v>69345058.250766188</v>
      </c>
      <c r="C12" s="76">
        <v>22</v>
      </c>
      <c r="D12" s="77">
        <v>92904936.660000011</v>
      </c>
      <c r="E12" s="92">
        <v>69678702.495000005</v>
      </c>
      <c r="F12" s="194">
        <v>0.90286438682152892</v>
      </c>
      <c r="G12" s="79">
        <v>7</v>
      </c>
      <c r="H12" s="77">
        <v>31594810.18</v>
      </c>
      <c r="I12" s="77">
        <v>23696107.634999998</v>
      </c>
      <c r="J12" s="194">
        <f t="shared" si="0"/>
        <v>0.45561732842946906</v>
      </c>
      <c r="K12" s="79">
        <v>3</v>
      </c>
      <c r="L12" s="77">
        <v>3660369</v>
      </c>
      <c r="M12" s="78">
        <v>2745276.75</v>
      </c>
      <c r="N12" s="79">
        <v>6</v>
      </c>
      <c r="O12" s="77">
        <v>27460063.259999998</v>
      </c>
      <c r="P12" s="77">
        <v>20595047.420000002</v>
      </c>
      <c r="Q12" s="194">
        <f t="shared" si="1"/>
        <v>0.39599163880861826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6</v>
      </c>
      <c r="Y12" s="77">
        <v>27211261.329999998</v>
      </c>
      <c r="Z12" s="77">
        <v>20408445.9725</v>
      </c>
      <c r="AA12" s="194">
        <f t="shared" si="2"/>
        <v>0.39240375617824713</v>
      </c>
      <c r="AB12" s="79">
        <v>6</v>
      </c>
      <c r="AC12" s="80">
        <v>11</v>
      </c>
      <c r="AD12" s="77">
        <v>26991464.77</v>
      </c>
      <c r="AE12" s="77">
        <v>20243598.577500001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4">
        <f t="shared" si="3"/>
        <v>0.39715684382882038</v>
      </c>
      <c r="AO12" s="79">
        <v>6</v>
      </c>
      <c r="AP12" s="77">
        <v>25667781.170000002</v>
      </c>
      <c r="AQ12" s="77">
        <v>19250835.859999999</v>
      </c>
      <c r="AR12" s="194">
        <f t="shared" si="4"/>
        <v>0.3701457871328041</v>
      </c>
      <c r="AS12" s="215"/>
      <c r="AT12" s="215"/>
      <c r="AU12" s="215"/>
      <c r="AV12" s="215"/>
      <c r="AW12" s="215"/>
      <c r="AX12" s="215"/>
    </row>
    <row r="13" spans="1:50" s="133" customFormat="1" ht="25.5" hidden="1" outlineLevel="1" x14ac:dyDescent="0.2">
      <c r="A13" s="168" t="s">
        <v>22</v>
      </c>
      <c r="B13" s="177">
        <v>8297386.2472331934</v>
      </c>
      <c r="C13" s="76">
        <v>21</v>
      </c>
      <c r="D13" s="77">
        <v>822524.1</v>
      </c>
      <c r="E13" s="92">
        <v>616893.07500000007</v>
      </c>
      <c r="F13" s="194">
        <v>0.10211019939012686</v>
      </c>
      <c r="G13" s="79">
        <v>13</v>
      </c>
      <c r="H13" s="77">
        <v>633462.60000000009</v>
      </c>
      <c r="I13" s="77">
        <v>475096.95000000007</v>
      </c>
      <c r="J13" s="194">
        <f t="shared" si="0"/>
        <v>7.6344836931175941E-2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4">
        <f t="shared" si="1"/>
        <v>6.3753956274651524E-2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4">
        <f t="shared" si="2"/>
        <v>6.3753956274651524E-2</v>
      </c>
      <c r="AB13" s="79">
        <v>11</v>
      </c>
      <c r="AC13" s="80">
        <v>11</v>
      </c>
      <c r="AD13" s="77">
        <v>519126.7</v>
      </c>
      <c r="AE13" s="77">
        <v>389345.02500000002</v>
      </c>
      <c r="AF13" s="194">
        <v>1.6442911530293248E-2</v>
      </c>
      <c r="AG13" s="80">
        <v>0</v>
      </c>
      <c r="AH13" s="78">
        <v>0</v>
      </c>
      <c r="AI13" s="79">
        <v>5</v>
      </c>
      <c r="AJ13" s="77">
        <v>265070.7</v>
      </c>
      <c r="AK13" s="77">
        <v>198803.00999999998</v>
      </c>
      <c r="AL13" s="77">
        <v>0</v>
      </c>
      <c r="AM13" s="77">
        <v>0</v>
      </c>
      <c r="AN13" s="194">
        <f t="shared" si="3"/>
        <v>3.1946289120672093E-2</v>
      </c>
      <c r="AO13" s="79">
        <v>5</v>
      </c>
      <c r="AP13" s="77">
        <v>265070.7</v>
      </c>
      <c r="AQ13" s="77">
        <v>198803.01</v>
      </c>
      <c r="AR13" s="194">
        <f t="shared" si="4"/>
        <v>3.1946289120672093E-2</v>
      </c>
      <c r="AS13" s="215"/>
      <c r="AT13" s="215"/>
      <c r="AU13" s="215"/>
      <c r="AV13" s="215"/>
      <c r="AW13" s="215"/>
      <c r="AX13" s="215"/>
    </row>
    <row r="14" spans="1:50" ht="36.75" customHeight="1" collapsed="1" x14ac:dyDescent="0.2">
      <c r="A14" s="167" t="s">
        <v>23</v>
      </c>
      <c r="B14" s="176">
        <v>33113559.370176002</v>
      </c>
      <c r="C14" s="76">
        <v>13</v>
      </c>
      <c r="D14" s="77">
        <v>30276905.75</v>
      </c>
      <c r="E14" s="92">
        <v>22707679.3125</v>
      </c>
      <c r="F14" s="194">
        <v>0.93277073909528296</v>
      </c>
      <c r="G14" s="79">
        <v>13</v>
      </c>
      <c r="H14" s="77">
        <v>30276905.75</v>
      </c>
      <c r="I14" s="77">
        <v>22707679.3125</v>
      </c>
      <c r="J14" s="194">
        <f t="shared" si="0"/>
        <v>0.91433558716944041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1"/>
        <v>0.48725873832010952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2"/>
        <v>0.48725873832010952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15237649.130000001</v>
      </c>
      <c r="AK14" s="77">
        <v>11428236.810000001</v>
      </c>
      <c r="AL14" s="77">
        <v>13069211.35</v>
      </c>
      <c r="AM14" s="77">
        <v>9801908.4900000002</v>
      </c>
      <c r="AN14" s="194">
        <f t="shared" si="3"/>
        <v>0.46016343213541439</v>
      </c>
      <c r="AO14" s="79">
        <v>7</v>
      </c>
      <c r="AP14" s="77">
        <v>13872091.57</v>
      </c>
      <c r="AQ14" s="77">
        <v>10404068.640000001</v>
      </c>
      <c r="AR14" s="194">
        <f t="shared" si="4"/>
        <v>0.41892481007324184</v>
      </c>
      <c r="AS14" s="215"/>
      <c r="AT14" s="215"/>
      <c r="AU14" s="215"/>
      <c r="AV14" s="215"/>
      <c r="AW14" s="215"/>
      <c r="AX14" s="215"/>
    </row>
    <row r="15" spans="1:50" ht="25.5" x14ac:dyDescent="0.2">
      <c r="A15" s="167" t="s">
        <v>24</v>
      </c>
      <c r="B15" s="176">
        <v>64393022.583008006</v>
      </c>
      <c r="C15" s="76">
        <v>207</v>
      </c>
      <c r="D15" s="77">
        <v>71015925.830000013</v>
      </c>
      <c r="E15" s="92">
        <v>35507962.915000007</v>
      </c>
      <c r="F15" s="194">
        <v>1.1093590478337292</v>
      </c>
      <c r="G15" s="79">
        <v>207</v>
      </c>
      <c r="H15" s="77">
        <v>71015925.829999983</v>
      </c>
      <c r="I15" s="77">
        <v>35507962.914999992</v>
      </c>
      <c r="J15" s="194">
        <f t="shared" si="0"/>
        <v>1.1028512559486472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1"/>
        <v>0.90825321213346843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2"/>
        <v>0.85383105179020269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3"/>
        <v>0.83349707463744338</v>
      </c>
      <c r="AO15" s="79">
        <v>154</v>
      </c>
      <c r="AP15" s="77">
        <v>53671395.950000003</v>
      </c>
      <c r="AQ15" s="77">
        <v>26835697.870000001</v>
      </c>
      <c r="AR15" s="194">
        <f t="shared" si="4"/>
        <v>0.83349707463744338</v>
      </c>
      <c r="AS15" s="215"/>
      <c r="AT15" s="215"/>
      <c r="AU15" s="215"/>
      <c r="AV15" s="215"/>
      <c r="AW15" s="215"/>
      <c r="AX15" s="215"/>
    </row>
    <row r="16" spans="1:50" ht="25.5" x14ac:dyDescent="0.2">
      <c r="A16" s="167" t="s">
        <v>25</v>
      </c>
      <c r="B16" s="176">
        <v>4198416</v>
      </c>
      <c r="C16" s="76">
        <v>3</v>
      </c>
      <c r="D16" s="77">
        <v>2700000</v>
      </c>
      <c r="E16" s="92">
        <v>2025000</v>
      </c>
      <c r="F16" s="194">
        <v>0.66606539874128445</v>
      </c>
      <c r="G16" s="79">
        <v>3</v>
      </c>
      <c r="H16" s="77">
        <v>2700000</v>
      </c>
      <c r="I16" s="77">
        <v>2025000</v>
      </c>
      <c r="J16" s="194">
        <f t="shared" si="0"/>
        <v>0.6430996833091337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4">
        <f t="shared" si="1"/>
        <v>0.6430996833091337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4">
        <f t="shared" si="2"/>
        <v>0.6430996833091337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3"/>
        <v>0</v>
      </c>
      <c r="AO16" s="79">
        <v>0</v>
      </c>
      <c r="AP16" s="77">
        <v>0</v>
      </c>
      <c r="AQ16" s="77">
        <v>0</v>
      </c>
      <c r="AR16" s="194">
        <f t="shared" si="4"/>
        <v>0</v>
      </c>
      <c r="AS16" s="215"/>
      <c r="AT16" s="215"/>
      <c r="AU16" s="215"/>
      <c r="AV16" s="215"/>
      <c r="AW16" s="215"/>
      <c r="AX16" s="215"/>
    </row>
    <row r="17" spans="1:50" ht="25.5" x14ac:dyDescent="0.2">
      <c r="A17" s="167" t="s">
        <v>26</v>
      </c>
      <c r="B17" s="176">
        <v>92204135.033194661</v>
      </c>
      <c r="C17" s="76">
        <v>377</v>
      </c>
      <c r="D17" s="77">
        <v>92488422.609999999</v>
      </c>
      <c r="E17" s="92">
        <v>69366316.957499996</v>
      </c>
      <c r="F17" s="194">
        <v>0.69434798340371218</v>
      </c>
      <c r="G17" s="79">
        <v>211</v>
      </c>
      <c r="H17" s="77">
        <v>47806430.629999995</v>
      </c>
      <c r="I17" s="77">
        <v>35854822.972499996</v>
      </c>
      <c r="J17" s="194">
        <f t="shared" si="0"/>
        <v>0.51848467113529206</v>
      </c>
      <c r="K17" s="79">
        <v>113</v>
      </c>
      <c r="L17" s="77">
        <v>28240024.140000001</v>
      </c>
      <c r="M17" s="78">
        <v>21180018.104999997</v>
      </c>
      <c r="N17" s="79">
        <v>129</v>
      </c>
      <c r="O17" s="77">
        <v>26954994.359999999</v>
      </c>
      <c r="P17" s="77">
        <v>20216245.369999997</v>
      </c>
      <c r="Q17" s="194">
        <f t="shared" si="1"/>
        <v>0.29234040697085723</v>
      </c>
      <c r="R17" s="79">
        <v>11</v>
      </c>
      <c r="S17" s="77">
        <v>2023163.02</v>
      </c>
      <c r="T17" s="78">
        <v>1517372.2399999998</v>
      </c>
      <c r="U17" s="79">
        <v>4</v>
      </c>
      <c r="V17" s="77">
        <v>117257.4</v>
      </c>
      <c r="W17" s="78">
        <v>87943.049999999988</v>
      </c>
      <c r="X17" s="79">
        <v>118</v>
      </c>
      <c r="Y17" s="77">
        <v>24814573.940000001</v>
      </c>
      <c r="Z17" s="77">
        <v>18610930.079999998</v>
      </c>
      <c r="AA17" s="194">
        <f t="shared" si="2"/>
        <v>0.26912647606386025</v>
      </c>
      <c r="AB17" s="79">
        <v>88</v>
      </c>
      <c r="AC17" s="80">
        <v>90</v>
      </c>
      <c r="AD17" s="77">
        <v>16607100.640000001</v>
      </c>
      <c r="AE17" s="77">
        <v>12455325.48</v>
      </c>
      <c r="AF17" s="194">
        <v>0.15712614249520468</v>
      </c>
      <c r="AG17" s="80">
        <v>1</v>
      </c>
      <c r="AH17" s="78">
        <v>117000</v>
      </c>
      <c r="AI17" s="79">
        <v>109</v>
      </c>
      <c r="AJ17" s="78">
        <v>20182857.130000003</v>
      </c>
      <c r="AK17" s="104">
        <v>15137142.530000001</v>
      </c>
      <c r="AL17" s="77">
        <v>18353524.620000001</v>
      </c>
      <c r="AM17" s="77">
        <v>13765143.219999999</v>
      </c>
      <c r="AN17" s="194">
        <f t="shared" si="3"/>
        <v>0.2188931887136506</v>
      </c>
      <c r="AO17" s="79">
        <v>66</v>
      </c>
      <c r="AP17" s="77">
        <v>11767116.33</v>
      </c>
      <c r="AQ17" s="77">
        <v>8825337.0299999993</v>
      </c>
      <c r="AR17" s="194">
        <f t="shared" si="4"/>
        <v>0.12762026698437862</v>
      </c>
      <c r="AS17" s="215"/>
      <c r="AT17" s="215"/>
      <c r="AU17" s="215"/>
      <c r="AV17" s="215"/>
      <c r="AW17" s="215"/>
      <c r="AX17" s="215"/>
    </row>
    <row r="18" spans="1:50" x14ac:dyDescent="0.2">
      <c r="A18" s="167" t="s">
        <v>27</v>
      </c>
      <c r="B18" s="176">
        <v>37176501.229467303</v>
      </c>
      <c r="C18" s="76">
        <v>326</v>
      </c>
      <c r="D18" s="77">
        <v>39674635.430000007</v>
      </c>
      <c r="E18" s="92">
        <v>29755976.572500002</v>
      </c>
      <c r="F18" s="194">
        <v>1.0964027147456032</v>
      </c>
      <c r="G18" s="79">
        <v>269</v>
      </c>
      <c r="H18" s="77">
        <v>32659185.249999993</v>
      </c>
      <c r="I18" s="77">
        <v>24494388.937499993</v>
      </c>
      <c r="J18" s="194">
        <f t="shared" si="0"/>
        <v>0.87849001842360741</v>
      </c>
      <c r="K18" s="79">
        <v>82</v>
      </c>
      <c r="L18" s="77">
        <v>9497406.8999999985</v>
      </c>
      <c r="M18" s="78">
        <v>7123055.1749999998</v>
      </c>
      <c r="N18" s="79">
        <v>225</v>
      </c>
      <c r="O18" s="77">
        <v>21307355.050000001</v>
      </c>
      <c r="P18" s="77">
        <v>15980516</v>
      </c>
      <c r="Q18" s="194">
        <f t="shared" si="1"/>
        <v>0.57314040712123548</v>
      </c>
      <c r="R18" s="79">
        <v>10</v>
      </c>
      <c r="S18" s="77">
        <v>551799.1</v>
      </c>
      <c r="T18" s="78">
        <v>413849.31</v>
      </c>
      <c r="U18" s="79">
        <v>24</v>
      </c>
      <c r="V18" s="77">
        <v>147262.95000000001</v>
      </c>
      <c r="W18" s="78">
        <v>110447.21250000001</v>
      </c>
      <c r="X18" s="79">
        <v>215</v>
      </c>
      <c r="Y18" s="77">
        <v>20608293</v>
      </c>
      <c r="Z18" s="77">
        <v>15456219.477499999</v>
      </c>
      <c r="AA18" s="194">
        <f t="shared" si="2"/>
        <v>0.5543365383632497</v>
      </c>
      <c r="AB18" s="79">
        <v>183</v>
      </c>
      <c r="AC18" s="80">
        <v>185</v>
      </c>
      <c r="AD18" s="77">
        <v>14444880.219999999</v>
      </c>
      <c r="AE18" s="77">
        <v>10833660.164999999</v>
      </c>
      <c r="AF18" s="194">
        <v>0.37054426074991692</v>
      </c>
      <c r="AG18" s="80">
        <v>0</v>
      </c>
      <c r="AH18" s="78">
        <v>0</v>
      </c>
      <c r="AI18" s="79">
        <v>194</v>
      </c>
      <c r="AJ18" s="77">
        <v>15209077.52</v>
      </c>
      <c r="AK18" s="77">
        <v>11406807.859999999</v>
      </c>
      <c r="AL18" s="77">
        <v>13193335.300000001</v>
      </c>
      <c r="AM18" s="77">
        <v>9895001.3099999987</v>
      </c>
      <c r="AN18" s="194">
        <f t="shared" si="3"/>
        <v>0.40910459610289496</v>
      </c>
      <c r="AO18" s="79">
        <v>156</v>
      </c>
      <c r="AP18" s="77">
        <v>11206687.220000001</v>
      </c>
      <c r="AQ18" s="77">
        <v>8405015.25</v>
      </c>
      <c r="AR18" s="194">
        <f t="shared" si="4"/>
        <v>0.30144545208351176</v>
      </c>
      <c r="AS18" s="215"/>
      <c r="AT18" s="215"/>
      <c r="AU18" s="215"/>
      <c r="AV18" s="215"/>
      <c r="AW18" s="215"/>
      <c r="AX18" s="215"/>
    </row>
    <row r="19" spans="1:50" ht="25.5" x14ac:dyDescent="0.2">
      <c r="A19" s="167" t="s">
        <v>28</v>
      </c>
      <c r="B19" s="176">
        <v>152232735.81958401</v>
      </c>
      <c r="C19" s="76">
        <v>2745</v>
      </c>
      <c r="D19" s="77">
        <v>157761450</v>
      </c>
      <c r="E19" s="92">
        <v>78880725</v>
      </c>
      <c r="F19" s="194">
        <v>1.036665687243143</v>
      </c>
      <c r="G19" s="117">
        <v>2745</v>
      </c>
      <c r="H19" s="116">
        <v>157761450</v>
      </c>
      <c r="I19" s="116">
        <v>78880725</v>
      </c>
      <c r="J19" s="194">
        <f t="shared" si="0"/>
        <v>1.0363175118061876</v>
      </c>
      <c r="K19" s="79">
        <v>99</v>
      </c>
      <c r="L19" s="77">
        <v>5731250</v>
      </c>
      <c r="M19" s="78">
        <v>2865625</v>
      </c>
      <c r="N19" s="79">
        <v>2646</v>
      </c>
      <c r="O19" s="77">
        <v>150995000</v>
      </c>
      <c r="P19" s="77">
        <v>75497500</v>
      </c>
      <c r="Q19" s="194">
        <f t="shared" si="1"/>
        <v>0.99186945033260854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2645</v>
      </c>
      <c r="Y19" s="77">
        <v>150878000</v>
      </c>
      <c r="Z19" s="77">
        <v>75439000</v>
      </c>
      <c r="AA19" s="194">
        <f t="shared" si="2"/>
        <v>0.9911008902763887</v>
      </c>
      <c r="AB19" s="79">
        <v>2646</v>
      </c>
      <c r="AC19" s="80">
        <v>2648</v>
      </c>
      <c r="AD19" s="77">
        <v>150926400</v>
      </c>
      <c r="AE19" s="77">
        <v>75463200</v>
      </c>
      <c r="AF19" s="194">
        <v>0.99142792019327242</v>
      </c>
      <c r="AG19" s="80">
        <v>3</v>
      </c>
      <c r="AH19" s="78">
        <v>160500</v>
      </c>
      <c r="AI19" s="79">
        <v>2645</v>
      </c>
      <c r="AJ19" s="77">
        <v>150878000</v>
      </c>
      <c r="AK19" s="77">
        <v>75439000</v>
      </c>
      <c r="AL19" s="77">
        <v>0</v>
      </c>
      <c r="AM19" s="77">
        <v>0</v>
      </c>
      <c r="AN19" s="194">
        <f t="shared" si="3"/>
        <v>0.9911008902763887</v>
      </c>
      <c r="AO19" s="79">
        <v>2645</v>
      </c>
      <c r="AP19" s="77">
        <v>150878000</v>
      </c>
      <c r="AQ19" s="77">
        <v>75439000</v>
      </c>
      <c r="AR19" s="194">
        <f t="shared" si="4"/>
        <v>0.9911008902763887</v>
      </c>
      <c r="AS19" s="215"/>
      <c r="AT19" s="215"/>
      <c r="AU19" s="215"/>
      <c r="AV19" s="215"/>
      <c r="AW19" s="215"/>
      <c r="AX19" s="215"/>
    </row>
    <row r="20" spans="1:50" ht="25.5" x14ac:dyDescent="0.2">
      <c r="A20" s="167" t="s">
        <v>29</v>
      </c>
      <c r="B20" s="176">
        <v>107108680.017088</v>
      </c>
      <c r="C20" s="76">
        <v>501</v>
      </c>
      <c r="D20" s="77">
        <v>128669170.12</v>
      </c>
      <c r="E20" s="92">
        <v>96501877.590000004</v>
      </c>
      <c r="F20" s="194">
        <v>1.0210670370252575</v>
      </c>
      <c r="G20" s="79">
        <v>497</v>
      </c>
      <c r="H20" s="77">
        <v>128034448.13999999</v>
      </c>
      <c r="I20" s="77">
        <v>96025836.104999989</v>
      </c>
      <c r="J20" s="194">
        <f t="shared" si="0"/>
        <v>1.1953694893782045</v>
      </c>
      <c r="K20" s="79">
        <v>78</v>
      </c>
      <c r="L20" s="77">
        <v>18782606.490000002</v>
      </c>
      <c r="M20" s="78">
        <v>14086954.8675</v>
      </c>
      <c r="N20" s="79">
        <v>284</v>
      </c>
      <c r="O20" s="77">
        <v>62304001.840000004</v>
      </c>
      <c r="P20" s="77">
        <v>46728001.109999999</v>
      </c>
      <c r="Q20" s="194">
        <f t="shared" si="1"/>
        <v>0.5816895682969867</v>
      </c>
      <c r="R20" s="79">
        <v>10</v>
      </c>
      <c r="S20" s="77">
        <v>1915683</v>
      </c>
      <c r="T20" s="78">
        <v>1436762.25</v>
      </c>
      <c r="U20" s="79">
        <v>25</v>
      </c>
      <c r="V20" s="77">
        <v>842062.12</v>
      </c>
      <c r="W20" s="78">
        <v>631546.59</v>
      </c>
      <c r="X20" s="79">
        <v>274</v>
      </c>
      <c r="Y20" s="77">
        <v>59546256.719999999</v>
      </c>
      <c r="Z20" s="77">
        <v>44659692.270000003</v>
      </c>
      <c r="AA20" s="194">
        <f t="shared" si="2"/>
        <v>0.55594240084463797</v>
      </c>
      <c r="AB20" s="79">
        <v>184</v>
      </c>
      <c r="AC20" s="80">
        <v>188</v>
      </c>
      <c r="AD20" s="77">
        <v>37065820.909999996</v>
      </c>
      <c r="AE20" s="77">
        <v>27799365.682500005</v>
      </c>
      <c r="AF20" s="194">
        <v>0.29385655793159599</v>
      </c>
      <c r="AG20" s="80">
        <v>2</v>
      </c>
      <c r="AH20" s="78">
        <v>243286.03</v>
      </c>
      <c r="AI20" s="79">
        <v>220</v>
      </c>
      <c r="AJ20" s="77">
        <v>43752064.07</v>
      </c>
      <c r="AK20" s="77">
        <v>32814047.780000001</v>
      </c>
      <c r="AL20" s="77">
        <v>41693942.240000002</v>
      </c>
      <c r="AM20" s="77">
        <v>31270456.5</v>
      </c>
      <c r="AN20" s="194">
        <f t="shared" si="3"/>
        <v>0.4084828985197077</v>
      </c>
      <c r="AO20" s="79">
        <v>136</v>
      </c>
      <c r="AP20" s="77">
        <v>25129131.52</v>
      </c>
      <c r="AQ20" s="77">
        <v>18846848.469999999</v>
      </c>
      <c r="AR20" s="194">
        <f t="shared" si="4"/>
        <v>0.23461339936213318</v>
      </c>
      <c r="AS20" s="215"/>
      <c r="AT20" s="215"/>
      <c r="AU20" s="215"/>
      <c r="AV20" s="215"/>
      <c r="AW20" s="215"/>
      <c r="AX20" s="215"/>
    </row>
    <row r="21" spans="1:50" ht="25.5" collapsed="1" x14ac:dyDescent="0.2">
      <c r="A21" s="167" t="s">
        <v>30</v>
      </c>
      <c r="B21" s="176">
        <v>311527926.71737599</v>
      </c>
      <c r="C21" s="76">
        <v>34</v>
      </c>
      <c r="D21" s="77">
        <v>456501382.29000002</v>
      </c>
      <c r="E21" s="92">
        <v>342376036.71750003</v>
      </c>
      <c r="F21" s="194">
        <v>1.5176773206567891</v>
      </c>
      <c r="G21" s="79">
        <v>16</v>
      </c>
      <c r="H21" s="77">
        <v>281998578.19</v>
      </c>
      <c r="I21" s="77">
        <v>211498933.64249998</v>
      </c>
      <c r="J21" s="194">
        <f t="shared" si="0"/>
        <v>0.90521123149846661</v>
      </c>
      <c r="K21" s="79">
        <v>22</v>
      </c>
      <c r="L21" s="77">
        <v>156333221.55000001</v>
      </c>
      <c r="M21" s="78">
        <v>117249916.16249999</v>
      </c>
      <c r="N21" s="79">
        <v>8</v>
      </c>
      <c r="O21" s="77">
        <v>273249670.41000003</v>
      </c>
      <c r="P21" s="77">
        <v>204937252.77999997</v>
      </c>
      <c r="Q21" s="194">
        <f t="shared" si="1"/>
        <v>0.87712736796755075</v>
      </c>
      <c r="R21" s="79">
        <v>1</v>
      </c>
      <c r="S21" s="77">
        <v>188897941</v>
      </c>
      <c r="T21" s="78">
        <v>141673455.75</v>
      </c>
      <c r="U21" s="79">
        <v>0</v>
      </c>
      <c r="V21" s="77">
        <v>0</v>
      </c>
      <c r="W21" s="78">
        <v>0</v>
      </c>
      <c r="X21" s="79">
        <v>7</v>
      </c>
      <c r="Y21" s="77">
        <v>84351729.409999996</v>
      </c>
      <c r="Z21" s="77">
        <v>63263797.029999994</v>
      </c>
      <c r="AA21" s="194">
        <f t="shared" si="2"/>
        <v>0.27076779375393034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4</v>
      </c>
      <c r="AJ21" s="77">
        <v>7540024.8099999996</v>
      </c>
      <c r="AK21" s="77">
        <v>5655018.5999999996</v>
      </c>
      <c r="AL21" s="77">
        <v>7454750</v>
      </c>
      <c r="AM21" s="77">
        <v>5591062.5</v>
      </c>
      <c r="AN21" s="194">
        <f t="shared" si="3"/>
        <v>2.4203367221200853E-2</v>
      </c>
      <c r="AO21" s="79">
        <v>1</v>
      </c>
      <c r="AP21" s="77">
        <v>85274.81</v>
      </c>
      <c r="AQ21" s="77">
        <v>63956.1</v>
      </c>
      <c r="AR21" s="194">
        <f t="shared" si="4"/>
        <v>2.7373086868505024E-4</v>
      </c>
      <c r="AS21" s="215"/>
      <c r="AT21" s="215"/>
      <c r="AU21" s="215"/>
      <c r="AV21" s="215"/>
      <c r="AW21" s="215"/>
      <c r="AX21" s="215"/>
    </row>
    <row r="22" spans="1:50" x14ac:dyDescent="0.2">
      <c r="A22" s="167" t="s">
        <v>31</v>
      </c>
      <c r="B22" s="176">
        <v>40637247.275421575</v>
      </c>
      <c r="C22" s="76">
        <v>21</v>
      </c>
      <c r="D22" s="77">
        <v>98157722.769999996</v>
      </c>
      <c r="E22" s="92">
        <v>73618292.077499986</v>
      </c>
      <c r="F22" s="194">
        <v>2.0320264605838005</v>
      </c>
      <c r="G22" s="79">
        <v>10</v>
      </c>
      <c r="H22" s="77">
        <v>47263640.829999998</v>
      </c>
      <c r="I22" s="77">
        <v>35447730.622500002</v>
      </c>
      <c r="J22" s="194">
        <f t="shared" si="0"/>
        <v>1.163062067409921</v>
      </c>
      <c r="K22" s="79">
        <v>3</v>
      </c>
      <c r="L22" s="77">
        <v>6261611.7200000007</v>
      </c>
      <c r="M22" s="78">
        <v>4696208.79</v>
      </c>
      <c r="N22" s="79">
        <v>3</v>
      </c>
      <c r="O22" s="77">
        <v>15095757.300000001</v>
      </c>
      <c r="P22" s="77">
        <v>11321817.969999999</v>
      </c>
      <c r="Q22" s="194">
        <f t="shared" si="1"/>
        <v>0.37147588264745218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2</v>
      </c>
      <c r="Y22" s="77">
        <v>11448930.699999999</v>
      </c>
      <c r="Z22" s="77">
        <v>8586698.0199999996</v>
      </c>
      <c r="AA22" s="194">
        <f t="shared" si="2"/>
        <v>0.28173489760278619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3"/>
        <v>8.3454272800883703E-2</v>
      </c>
      <c r="AO22" s="79">
        <v>1</v>
      </c>
      <c r="AP22" s="77">
        <v>1094304.76</v>
      </c>
      <c r="AQ22" s="77">
        <v>820728.57</v>
      </c>
      <c r="AR22" s="194">
        <f t="shared" si="4"/>
        <v>2.6928614346913772E-2</v>
      </c>
      <c r="AS22" s="215"/>
      <c r="AT22" s="215"/>
      <c r="AU22" s="215"/>
      <c r="AV22" s="215"/>
      <c r="AW22" s="215"/>
      <c r="AX22" s="215"/>
    </row>
    <row r="23" spans="1:50" x14ac:dyDescent="0.2">
      <c r="A23" s="167" t="s">
        <v>32</v>
      </c>
      <c r="B23" s="176">
        <v>8396832</v>
      </c>
      <c r="C23" s="76">
        <v>0</v>
      </c>
      <c r="D23" s="77">
        <v>0</v>
      </c>
      <c r="E23" s="92">
        <v>0</v>
      </c>
      <c r="F23" s="194">
        <v>0</v>
      </c>
      <c r="G23" s="79">
        <v>0</v>
      </c>
      <c r="H23" s="77">
        <v>0</v>
      </c>
      <c r="I23" s="77">
        <v>0</v>
      </c>
      <c r="J23" s="194">
        <f t="shared" si="0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1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2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3"/>
        <v>0</v>
      </c>
      <c r="AO23" s="79">
        <v>0</v>
      </c>
      <c r="AP23" s="77">
        <v>0</v>
      </c>
      <c r="AQ23" s="77">
        <v>0</v>
      </c>
      <c r="AR23" s="194">
        <f t="shared" si="4"/>
        <v>0</v>
      </c>
      <c r="AS23" s="215"/>
      <c r="AT23" s="215"/>
      <c r="AU23" s="215"/>
      <c r="AV23" s="215"/>
      <c r="AW23" s="215"/>
      <c r="AX23" s="215"/>
    </row>
    <row r="24" spans="1:50" x14ac:dyDescent="0.2">
      <c r="A24" s="167" t="s">
        <v>33</v>
      </c>
      <c r="B24" s="176">
        <v>10496040</v>
      </c>
      <c r="C24" s="76">
        <v>0</v>
      </c>
      <c r="D24" s="77">
        <v>0</v>
      </c>
      <c r="E24" s="92">
        <v>0</v>
      </c>
      <c r="F24" s="194">
        <v>0</v>
      </c>
      <c r="G24" s="79">
        <v>0</v>
      </c>
      <c r="H24" s="77">
        <v>0</v>
      </c>
      <c r="I24" s="77">
        <v>0</v>
      </c>
      <c r="J24" s="194">
        <f t="shared" si="0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1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2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3"/>
        <v>0</v>
      </c>
      <c r="AO24" s="79">
        <v>0</v>
      </c>
      <c r="AP24" s="77">
        <v>0</v>
      </c>
      <c r="AQ24" s="77">
        <v>0</v>
      </c>
      <c r="AR24" s="194">
        <f t="shared" si="4"/>
        <v>0</v>
      </c>
      <c r="AS24" s="215"/>
      <c r="AT24" s="215"/>
      <c r="AU24" s="215"/>
      <c r="AV24" s="215"/>
      <c r="AW24" s="215"/>
      <c r="AX24" s="215"/>
    </row>
    <row r="25" spans="1:50" ht="13.5" thickBot="1" x14ac:dyDescent="0.25">
      <c r="A25" s="169" t="s">
        <v>34</v>
      </c>
      <c r="B25" s="178">
        <v>6716121.5289086364</v>
      </c>
      <c r="C25" s="102">
        <v>15</v>
      </c>
      <c r="D25" s="98">
        <v>6999331.2599999998</v>
      </c>
      <c r="E25" s="99">
        <v>5249498.4450000003</v>
      </c>
      <c r="F25" s="194">
        <v>1.0791559756783304</v>
      </c>
      <c r="G25" s="100">
        <v>11</v>
      </c>
      <c r="H25" s="98">
        <v>5041103.95</v>
      </c>
      <c r="I25" s="98">
        <v>3780827.9625000004</v>
      </c>
      <c r="J25" s="194">
        <f t="shared" si="0"/>
        <v>0.75059748819333449</v>
      </c>
      <c r="K25" s="100">
        <v>3</v>
      </c>
      <c r="L25" s="98">
        <v>1663861</v>
      </c>
      <c r="M25" s="103">
        <v>1247895.75</v>
      </c>
      <c r="N25" s="100">
        <v>5</v>
      </c>
      <c r="O25" s="98">
        <v>1853602.36</v>
      </c>
      <c r="P25" s="98">
        <v>1390201.76</v>
      </c>
      <c r="Q25" s="194">
        <f t="shared" si="1"/>
        <v>0.27599297481759666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5</v>
      </c>
      <c r="Y25" s="98">
        <v>1853602.36</v>
      </c>
      <c r="Z25" s="98">
        <v>1390201.76</v>
      </c>
      <c r="AA25" s="194">
        <f t="shared" si="2"/>
        <v>0.27599297481759666</v>
      </c>
      <c r="AB25" s="100">
        <v>3</v>
      </c>
      <c r="AC25" s="101">
        <v>3</v>
      </c>
      <c r="AD25" s="98">
        <v>1150166.78</v>
      </c>
      <c r="AE25" s="98">
        <v>862625.08499999996</v>
      </c>
      <c r="AF25" s="194">
        <v>0.16315377903355305</v>
      </c>
      <c r="AG25" s="101">
        <v>0</v>
      </c>
      <c r="AH25" s="103">
        <v>0</v>
      </c>
      <c r="AI25" s="100">
        <v>3</v>
      </c>
      <c r="AJ25" s="98">
        <v>1148082.95</v>
      </c>
      <c r="AK25" s="98">
        <v>861062.21</v>
      </c>
      <c r="AL25" s="98">
        <v>1108082.95</v>
      </c>
      <c r="AM25" s="98">
        <v>831062.21</v>
      </c>
      <c r="AN25" s="194">
        <f t="shared" si="3"/>
        <v>0.17094433819552435</v>
      </c>
      <c r="AO25" s="100">
        <v>1</v>
      </c>
      <c r="AP25" s="98">
        <v>40000</v>
      </c>
      <c r="AQ25" s="98">
        <v>30000</v>
      </c>
      <c r="AR25" s="194">
        <f t="shared" si="4"/>
        <v>5.9558183734206432E-3</v>
      </c>
      <c r="AS25" s="215"/>
      <c r="AT25" s="215"/>
      <c r="AU25" s="215"/>
      <c r="AV25" s="215"/>
      <c r="AW25" s="215"/>
      <c r="AX25" s="215"/>
    </row>
    <row r="26" spans="1:50" s="83" customFormat="1" ht="59.25" customHeight="1" thickBot="1" x14ac:dyDescent="0.25">
      <c r="A26" s="165" t="s">
        <v>181</v>
      </c>
      <c r="B26" s="135">
        <f>SUM(B27+B28+B29+B33+B34+B35+B36)</f>
        <v>965543752.69006884</v>
      </c>
      <c r="C26" s="146">
        <v>2043</v>
      </c>
      <c r="D26" s="147">
        <v>1203737106.6099999</v>
      </c>
      <c r="E26" s="147">
        <v>902802829.95749998</v>
      </c>
      <c r="F26" s="195">
        <f>D26/B26</f>
        <v>1.2466934856719942</v>
      </c>
      <c r="G26" s="146">
        <v>1649</v>
      </c>
      <c r="H26" s="147">
        <v>806048975.94999993</v>
      </c>
      <c r="I26" s="147">
        <v>604536731.96249998</v>
      </c>
      <c r="J26" s="195">
        <f t="shared" ref="J26" si="5">H26/B26</f>
        <v>0.83481351694762052</v>
      </c>
      <c r="K26" s="146">
        <v>420</v>
      </c>
      <c r="L26" s="147">
        <v>334745744.13999999</v>
      </c>
      <c r="M26" s="147">
        <v>251059308.10499999</v>
      </c>
      <c r="N26" s="146">
        <v>1412</v>
      </c>
      <c r="O26" s="147">
        <v>546684970.88000011</v>
      </c>
      <c r="P26" s="147">
        <v>410013723.63999999</v>
      </c>
      <c r="Q26" s="195">
        <f t="shared" ref="Q26" si="6">O26/B26</f>
        <v>0.56619388749282418</v>
      </c>
      <c r="R26" s="146">
        <v>18</v>
      </c>
      <c r="S26" s="147">
        <v>6989473.8700000001</v>
      </c>
      <c r="T26" s="147">
        <v>5242105.3499999996</v>
      </c>
      <c r="U26" s="146">
        <v>52</v>
      </c>
      <c r="V26" s="147">
        <v>1220635.74</v>
      </c>
      <c r="W26" s="147">
        <v>915476.80500000005</v>
      </c>
      <c r="X26" s="146">
        <v>1394</v>
      </c>
      <c r="Y26" s="147">
        <v>538474861.26999998</v>
      </c>
      <c r="Z26" s="147">
        <v>403856141.48499995</v>
      </c>
      <c r="AA26" s="195">
        <f t="shared" si="2"/>
        <v>0.55769079316164949</v>
      </c>
      <c r="AB26" s="146">
        <v>294</v>
      </c>
      <c r="AC26" s="146">
        <v>337</v>
      </c>
      <c r="AD26" s="147">
        <v>122976028.17999999</v>
      </c>
      <c r="AE26" s="147">
        <v>92232021.13499999</v>
      </c>
      <c r="AF26" s="195">
        <f t="shared" ref="AF26:AF57" si="7">AD26/$B26</f>
        <v>0.1273645319928596</v>
      </c>
      <c r="AG26" s="146">
        <v>12</v>
      </c>
      <c r="AH26" s="147">
        <v>4376266.7699999996</v>
      </c>
      <c r="AI26" s="146">
        <v>1265</v>
      </c>
      <c r="AJ26" s="147">
        <v>377039802.97999996</v>
      </c>
      <c r="AK26" s="147">
        <v>282779847.94000006</v>
      </c>
      <c r="AL26" s="147">
        <v>112583392.02</v>
      </c>
      <c r="AM26" s="147">
        <v>84437543.569999993</v>
      </c>
      <c r="AN26" s="195">
        <f t="shared" si="3"/>
        <v>0.39049478796744541</v>
      </c>
      <c r="AO26" s="146">
        <v>1120</v>
      </c>
      <c r="AP26" s="147">
        <v>291164621.82999998</v>
      </c>
      <c r="AQ26" s="147">
        <v>218373511.88</v>
      </c>
      <c r="AR26" s="195">
        <f t="shared" si="4"/>
        <v>0.30155507818138333</v>
      </c>
      <c r="AS26" s="215"/>
      <c r="AT26" s="215"/>
      <c r="AU26" s="215"/>
      <c r="AV26" s="215"/>
      <c r="AW26" s="215"/>
      <c r="AX26" s="215"/>
    </row>
    <row r="27" spans="1:50" s="82" customFormat="1" x14ac:dyDescent="0.2">
      <c r="A27" s="170" t="s">
        <v>36</v>
      </c>
      <c r="B27" s="175">
        <v>89568227.588895991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0"/>
        <v>0.92709284213071175</v>
      </c>
      <c r="K27" s="150">
        <v>6</v>
      </c>
      <c r="L27" s="149">
        <v>44165024.350000001</v>
      </c>
      <c r="M27" s="151">
        <v>33123768.262500003</v>
      </c>
      <c r="N27" s="150">
        <v>4</v>
      </c>
      <c r="O27" s="149">
        <v>24056512.469999999</v>
      </c>
      <c r="P27" s="149">
        <v>18042384.330000002</v>
      </c>
      <c r="Q27" s="194">
        <f t="shared" ref="Q27:Q57" si="8">O27/$B27</f>
        <v>0.26858310270931773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4</v>
      </c>
      <c r="Y27" s="149">
        <v>24056296.640000001</v>
      </c>
      <c r="Z27" s="149">
        <v>18042222.4575</v>
      </c>
      <c r="AA27" s="194">
        <f t="shared" si="2"/>
        <v>0.26858069303787724</v>
      </c>
      <c r="AB27" s="150">
        <v>2</v>
      </c>
      <c r="AC27" s="152">
        <v>2</v>
      </c>
      <c r="AD27" s="149">
        <v>6475234.2800000003</v>
      </c>
      <c r="AE27" s="149">
        <v>4856425.71</v>
      </c>
      <c r="AF27" s="194">
        <f t="shared" si="7"/>
        <v>7.2293875342943056E-2</v>
      </c>
      <c r="AG27" s="152">
        <v>0</v>
      </c>
      <c r="AH27" s="151">
        <v>0</v>
      </c>
      <c r="AI27" s="150">
        <v>2</v>
      </c>
      <c r="AJ27" s="149">
        <v>7795858.2200000007</v>
      </c>
      <c r="AK27" s="149">
        <v>5846893.6299999999</v>
      </c>
      <c r="AL27" s="149">
        <v>7745670.1400000006</v>
      </c>
      <c r="AM27" s="149">
        <v>5809252.5800000001</v>
      </c>
      <c r="AN27" s="194">
        <f t="shared" si="3"/>
        <v>8.7038210198618168E-2</v>
      </c>
      <c r="AO27" s="150">
        <v>1</v>
      </c>
      <c r="AP27" s="149">
        <v>2040507.03</v>
      </c>
      <c r="AQ27" s="149">
        <v>1530380.25</v>
      </c>
      <c r="AR27" s="194">
        <f t="shared" si="4"/>
        <v>2.2781594377032945E-2</v>
      </c>
      <c r="AS27" s="215"/>
      <c r="AT27" s="215"/>
      <c r="AU27" s="215"/>
      <c r="AV27" s="215"/>
      <c r="AW27" s="215"/>
      <c r="AX27" s="215"/>
    </row>
    <row r="28" spans="1:50" s="75" customFormat="1" ht="25.5" x14ac:dyDescent="0.25">
      <c r="A28" s="167" t="s">
        <v>37</v>
      </c>
      <c r="B28" s="176">
        <v>17865600</v>
      </c>
      <c r="C28" s="76">
        <v>34</v>
      </c>
      <c r="D28" s="98">
        <v>17356707.68</v>
      </c>
      <c r="E28" s="98">
        <v>13017530.76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0"/>
        <v>0.78083791756224252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8"/>
        <v>0.39619800790345699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2"/>
        <v>0.39619800790345699</v>
      </c>
      <c r="AB28" s="79">
        <v>4</v>
      </c>
      <c r="AC28" s="101">
        <v>4</v>
      </c>
      <c r="AD28" s="98">
        <v>481684.02</v>
      </c>
      <c r="AE28" s="98">
        <v>361263.01500000001</v>
      </c>
      <c r="AF28" s="194">
        <f t="shared" si="7"/>
        <v>2.6961536136485761E-2</v>
      </c>
      <c r="AG28" s="101">
        <v>0</v>
      </c>
      <c r="AH28" s="78">
        <v>0</v>
      </c>
      <c r="AI28" s="79">
        <v>8</v>
      </c>
      <c r="AJ28" s="98">
        <v>1207523.6299999999</v>
      </c>
      <c r="AK28" s="98">
        <v>905642.7</v>
      </c>
      <c r="AL28" s="98">
        <v>1013395.0900000001</v>
      </c>
      <c r="AM28" s="98">
        <v>760046.3</v>
      </c>
      <c r="AN28" s="194">
        <f t="shared" si="3"/>
        <v>6.758931298137201E-2</v>
      </c>
      <c r="AO28" s="79">
        <v>1</v>
      </c>
      <c r="AP28" s="98">
        <v>194128.54</v>
      </c>
      <c r="AQ28" s="98">
        <v>145596.4</v>
      </c>
      <c r="AR28" s="194">
        <f t="shared" si="4"/>
        <v>1.0866052077735985E-2</v>
      </c>
      <c r="AS28" s="215"/>
      <c r="AT28" s="215"/>
      <c r="AU28" s="215"/>
      <c r="AV28" s="215"/>
      <c r="AW28" s="215"/>
      <c r="AX28" s="215"/>
    </row>
    <row r="29" spans="1:50" s="75" customFormat="1" ht="39" customHeight="1" x14ac:dyDescent="0.25">
      <c r="A29" s="167" t="s">
        <v>38</v>
      </c>
      <c r="B29" s="176">
        <v>627287846.04025531</v>
      </c>
      <c r="C29" s="79">
        <v>1004</v>
      </c>
      <c r="D29" s="104">
        <v>847347828.50999999</v>
      </c>
      <c r="E29" s="104">
        <v>635510871.38249993</v>
      </c>
      <c r="F29" s="194">
        <v>1.1835501186384136</v>
      </c>
      <c r="G29" s="79">
        <v>623</v>
      </c>
      <c r="H29" s="104">
        <v>481439138.32999998</v>
      </c>
      <c r="I29" s="104">
        <v>361079353.7475</v>
      </c>
      <c r="J29" s="194">
        <f t="shared" si="0"/>
        <v>0.76749317138707052</v>
      </c>
      <c r="K29" s="79">
        <v>327</v>
      </c>
      <c r="L29" s="104">
        <v>275744727.07999998</v>
      </c>
      <c r="M29" s="104">
        <v>206808545.31</v>
      </c>
      <c r="N29" s="100">
        <v>478</v>
      </c>
      <c r="O29" s="104">
        <v>301664810.75</v>
      </c>
      <c r="P29" s="104">
        <v>226248606.89999998</v>
      </c>
      <c r="Q29" s="194">
        <f t="shared" si="8"/>
        <v>0.4809033247722786</v>
      </c>
      <c r="R29" s="79">
        <v>14</v>
      </c>
      <c r="S29" s="104">
        <v>6669274.6699999999</v>
      </c>
      <c r="T29" s="78">
        <v>5001955.96</v>
      </c>
      <c r="U29" s="100">
        <v>50</v>
      </c>
      <c r="V29" s="104">
        <v>1216973.46</v>
      </c>
      <c r="W29" s="104">
        <v>912730.09499999997</v>
      </c>
      <c r="X29" s="100">
        <v>464</v>
      </c>
      <c r="Y29" s="104">
        <v>293778562.62</v>
      </c>
      <c r="Z29" s="104">
        <v>220333920.845</v>
      </c>
      <c r="AA29" s="194">
        <f t="shared" si="2"/>
        <v>0.46833134815933797</v>
      </c>
      <c r="AB29" s="100">
        <v>282</v>
      </c>
      <c r="AC29" s="101">
        <v>322</v>
      </c>
      <c r="AD29" s="104">
        <v>113702328.55</v>
      </c>
      <c r="AE29" s="104">
        <v>85276746.412499994</v>
      </c>
      <c r="AF29" s="194">
        <f t="shared" si="7"/>
        <v>0.18126021294329894</v>
      </c>
      <c r="AG29" s="100">
        <v>12</v>
      </c>
      <c r="AH29" s="78">
        <v>4376266.7699999996</v>
      </c>
      <c r="AI29" s="100">
        <v>339</v>
      </c>
      <c r="AJ29" s="104">
        <v>157381525.55999997</v>
      </c>
      <c r="AK29" s="104">
        <v>118036143.31000002</v>
      </c>
      <c r="AL29" s="104">
        <v>102182502.00999999</v>
      </c>
      <c r="AM29" s="104">
        <v>76636876.129999995</v>
      </c>
      <c r="AN29" s="194">
        <f t="shared" si="3"/>
        <v>0.25089203713011243</v>
      </c>
      <c r="AO29" s="100">
        <v>206</v>
      </c>
      <c r="AP29" s="104">
        <v>79475080.870000005</v>
      </c>
      <c r="AQ29" s="104">
        <v>59606359.549999997</v>
      </c>
      <c r="AR29" s="194">
        <f t="shared" si="4"/>
        <v>0.12669635060153836</v>
      </c>
      <c r="AS29" s="215"/>
      <c r="AT29" s="215"/>
      <c r="AU29" s="215"/>
      <c r="AV29" s="215"/>
      <c r="AW29" s="215"/>
      <c r="AX29" s="215"/>
    </row>
    <row r="30" spans="1:50" s="134" customFormat="1" ht="35.25" customHeight="1" outlineLevel="1" x14ac:dyDescent="0.25">
      <c r="A30" s="168" t="s">
        <v>39</v>
      </c>
      <c r="B30" s="177">
        <v>343098184.77779567</v>
      </c>
      <c r="C30" s="76">
        <v>709</v>
      </c>
      <c r="D30" s="77">
        <v>487909847.11000001</v>
      </c>
      <c r="E30" s="77">
        <v>365932385.33249998</v>
      </c>
      <c r="F30" s="194">
        <v>1.4770718179422628</v>
      </c>
      <c r="G30" s="79">
        <v>426</v>
      </c>
      <c r="H30" s="77">
        <v>283998035.5</v>
      </c>
      <c r="I30" s="77">
        <v>212998526.625</v>
      </c>
      <c r="J30" s="194">
        <f t="shared" si="0"/>
        <v>0.8277456661099174</v>
      </c>
      <c r="K30" s="79">
        <v>260</v>
      </c>
      <c r="L30" s="77">
        <v>205259610.17999995</v>
      </c>
      <c r="M30" s="78">
        <v>153944707.63500002</v>
      </c>
      <c r="N30" s="79">
        <v>386</v>
      </c>
      <c r="O30" s="77">
        <v>212082712.16999999</v>
      </c>
      <c r="P30" s="77">
        <v>159062033.10999998</v>
      </c>
      <c r="Q30" s="194">
        <f t="shared" si="8"/>
        <v>0.61814000067459807</v>
      </c>
      <c r="R30" s="79">
        <v>11</v>
      </c>
      <c r="S30" s="77">
        <v>3709233.38</v>
      </c>
      <c r="T30" s="78">
        <v>2781925</v>
      </c>
      <c r="U30" s="79">
        <v>49</v>
      </c>
      <c r="V30" s="77">
        <v>1209861.71</v>
      </c>
      <c r="W30" s="78">
        <v>907396.28249999997</v>
      </c>
      <c r="X30" s="79">
        <v>375</v>
      </c>
      <c r="Y30" s="77">
        <v>207163617.07999998</v>
      </c>
      <c r="Z30" s="77">
        <v>155372711.82750002</v>
      </c>
      <c r="AA30" s="194">
        <f t="shared" si="2"/>
        <v>0.60380271966220855</v>
      </c>
      <c r="AB30" s="79">
        <v>240</v>
      </c>
      <c r="AC30" s="80">
        <v>277</v>
      </c>
      <c r="AD30" s="77">
        <v>102650966.28</v>
      </c>
      <c r="AE30" s="77">
        <v>76988224.710000008</v>
      </c>
      <c r="AF30" s="194">
        <f t="shared" si="7"/>
        <v>0.29918831061866719</v>
      </c>
      <c r="AG30" s="80">
        <v>11</v>
      </c>
      <c r="AH30" s="78">
        <v>4339266.7699999996</v>
      </c>
      <c r="AI30" s="79">
        <v>278</v>
      </c>
      <c r="AJ30" s="77">
        <v>125734792.10999998</v>
      </c>
      <c r="AK30" s="77">
        <v>94301093.319999993</v>
      </c>
      <c r="AL30" s="77">
        <v>75101752.920000002</v>
      </c>
      <c r="AM30" s="77">
        <v>56326314.369999997</v>
      </c>
      <c r="AN30" s="194">
        <f t="shared" si="3"/>
        <v>0.366468835127854</v>
      </c>
      <c r="AO30" s="79">
        <v>179</v>
      </c>
      <c r="AP30" s="77">
        <v>73736726.480000004</v>
      </c>
      <c r="AQ30" s="77">
        <v>55302593.799999997</v>
      </c>
      <c r="AR30" s="194">
        <f t="shared" si="4"/>
        <v>0.21491435907116474</v>
      </c>
      <c r="AS30" s="215"/>
      <c r="AT30" s="215"/>
      <c r="AU30" s="215"/>
      <c r="AV30" s="215"/>
      <c r="AW30" s="215"/>
      <c r="AX30" s="215"/>
    </row>
    <row r="31" spans="1:50" s="134" customFormat="1" ht="25.5" outlineLevel="1" x14ac:dyDescent="0.25">
      <c r="A31" s="168" t="s">
        <v>40</v>
      </c>
      <c r="B31" s="177">
        <v>109213211.13177446</v>
      </c>
      <c r="C31" s="76">
        <v>179</v>
      </c>
      <c r="D31" s="77">
        <v>46521497.069999993</v>
      </c>
      <c r="E31" s="77">
        <v>34891122.802499995</v>
      </c>
      <c r="F31" s="194">
        <v>0.27446777249920357</v>
      </c>
      <c r="G31" s="79">
        <v>142</v>
      </c>
      <c r="H31" s="77">
        <v>35273222.310000002</v>
      </c>
      <c r="I31" s="77">
        <v>26454916.732500002</v>
      </c>
      <c r="J31" s="194">
        <f t="shared" si="0"/>
        <v>0.32297578236610996</v>
      </c>
      <c r="K31" s="79">
        <v>40</v>
      </c>
      <c r="L31" s="77">
        <v>11653507.26</v>
      </c>
      <c r="M31" s="78">
        <v>8740130.4450000003</v>
      </c>
      <c r="N31" s="79">
        <v>54</v>
      </c>
      <c r="O31" s="77">
        <v>11123996.380000001</v>
      </c>
      <c r="P31" s="77">
        <v>8342997.2299999995</v>
      </c>
      <c r="Q31" s="194">
        <f t="shared" si="8"/>
        <v>0.1018557760981683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54</v>
      </c>
      <c r="Y31" s="77">
        <v>11123996.380000001</v>
      </c>
      <c r="Z31" s="77">
        <v>8342997.2299999995</v>
      </c>
      <c r="AA31" s="194">
        <f t="shared" si="2"/>
        <v>0.1018557760981683</v>
      </c>
      <c r="AB31" s="79">
        <v>25</v>
      </c>
      <c r="AC31" s="80">
        <v>25</v>
      </c>
      <c r="AD31" s="77">
        <v>4447089.5199999996</v>
      </c>
      <c r="AE31" s="77">
        <v>3335317.1399999997</v>
      </c>
      <c r="AF31" s="194">
        <f t="shared" si="7"/>
        <v>4.0719336735133914E-2</v>
      </c>
      <c r="AG31" s="80">
        <v>0</v>
      </c>
      <c r="AH31" s="78">
        <v>0</v>
      </c>
      <c r="AI31" s="79">
        <v>32</v>
      </c>
      <c r="AJ31" s="77">
        <v>5500021.8100000005</v>
      </c>
      <c r="AK31" s="77">
        <v>4125016.32</v>
      </c>
      <c r="AL31" s="77">
        <v>4772882.51</v>
      </c>
      <c r="AM31" s="77">
        <v>3579661.8600000003</v>
      </c>
      <c r="AN31" s="194">
        <f t="shared" si="3"/>
        <v>5.036040743609109E-2</v>
      </c>
      <c r="AO31" s="79">
        <v>17</v>
      </c>
      <c r="AP31" s="77">
        <v>1654903.05</v>
      </c>
      <c r="AQ31" s="77">
        <v>1241177.27</v>
      </c>
      <c r="AR31" s="194">
        <f t="shared" si="4"/>
        <v>1.5152956614408375E-2</v>
      </c>
      <c r="AS31" s="215"/>
      <c r="AT31" s="215"/>
      <c r="AU31" s="215"/>
      <c r="AV31" s="215"/>
      <c r="AW31" s="215"/>
      <c r="AX31" s="215"/>
    </row>
    <row r="32" spans="1:50" s="134" customFormat="1" outlineLevel="1" x14ac:dyDescent="0.25">
      <c r="A32" s="168" t="s">
        <v>41</v>
      </c>
      <c r="B32" s="177">
        <v>174976450.13068524</v>
      </c>
      <c r="C32" s="76">
        <v>116</v>
      </c>
      <c r="D32" s="77">
        <v>312916484.32999998</v>
      </c>
      <c r="E32" s="77">
        <v>234687363.2475</v>
      </c>
      <c r="F32" s="194">
        <v>1.1706297729690822</v>
      </c>
      <c r="G32" s="79">
        <v>55</v>
      </c>
      <c r="H32" s="77">
        <v>162167880.51999998</v>
      </c>
      <c r="I32" s="77">
        <v>121625910.38999999</v>
      </c>
      <c r="J32" s="194">
        <f t="shared" si="0"/>
        <v>0.92679832285362473</v>
      </c>
      <c r="K32" s="79">
        <v>27</v>
      </c>
      <c r="L32" s="77">
        <v>58831609.640000001</v>
      </c>
      <c r="M32" s="78">
        <v>44123707.230000004</v>
      </c>
      <c r="N32" s="79">
        <v>38</v>
      </c>
      <c r="O32" s="77">
        <v>78458102.200000003</v>
      </c>
      <c r="P32" s="77">
        <v>58843576.560000002</v>
      </c>
      <c r="Q32" s="194">
        <f t="shared" si="8"/>
        <v>0.44839235303608993</v>
      </c>
      <c r="R32" s="79">
        <v>3</v>
      </c>
      <c r="S32" s="77">
        <v>2960041.29</v>
      </c>
      <c r="T32" s="78">
        <v>2220030.96</v>
      </c>
      <c r="U32" s="79">
        <v>1</v>
      </c>
      <c r="V32" s="77">
        <v>7111.75</v>
      </c>
      <c r="W32" s="78">
        <v>5333.8125</v>
      </c>
      <c r="X32" s="79">
        <v>35</v>
      </c>
      <c r="Y32" s="77">
        <v>75490949.159999996</v>
      </c>
      <c r="Z32" s="77">
        <v>56618211.787500001</v>
      </c>
      <c r="AA32" s="194">
        <f t="shared" si="2"/>
        <v>0.43143491083295965</v>
      </c>
      <c r="AB32" s="79">
        <v>17</v>
      </c>
      <c r="AC32" s="80">
        <v>20</v>
      </c>
      <c r="AD32" s="77">
        <v>6604272.75</v>
      </c>
      <c r="AE32" s="77">
        <v>4953204.5625</v>
      </c>
      <c r="AF32" s="194">
        <f t="shared" si="7"/>
        <v>3.7743780634865123E-2</v>
      </c>
      <c r="AG32" s="80">
        <v>1</v>
      </c>
      <c r="AH32" s="78">
        <v>37000</v>
      </c>
      <c r="AI32" s="79">
        <v>29</v>
      </c>
      <c r="AJ32" s="77">
        <v>26146711.640000001</v>
      </c>
      <c r="AK32" s="77">
        <v>19610033.670000002</v>
      </c>
      <c r="AL32" s="77">
        <v>22307866.579999998</v>
      </c>
      <c r="AM32" s="77">
        <v>16730899.899999999</v>
      </c>
      <c r="AN32" s="194">
        <f t="shared" si="3"/>
        <v>0.14942988968213564</v>
      </c>
      <c r="AO32" s="79">
        <v>10</v>
      </c>
      <c r="AP32" s="77">
        <v>4083451.34</v>
      </c>
      <c r="AQ32" s="77">
        <v>3062588.48</v>
      </c>
      <c r="AR32" s="194">
        <f t="shared" si="4"/>
        <v>2.3337148153081053E-2</v>
      </c>
      <c r="AS32" s="215"/>
      <c r="AT32" s="215"/>
      <c r="AU32" s="215"/>
      <c r="AV32" s="215"/>
      <c r="AW32" s="215"/>
      <c r="AX32" s="215"/>
    </row>
    <row r="33" spans="1:50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  <c r="AX33" s="215"/>
    </row>
    <row r="34" spans="1:50" ht="25.5" x14ac:dyDescent="0.2">
      <c r="A34" s="167" t="s">
        <v>43</v>
      </c>
      <c r="B34" s="176">
        <v>218275598.45485872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0"/>
        <v>1.0064683018859448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8"/>
        <v>0.95394485015264918</v>
      </c>
      <c r="R34" s="79">
        <v>3</v>
      </c>
      <c r="S34" s="77">
        <v>245229.2</v>
      </c>
      <c r="T34" s="78">
        <v>183921.89</v>
      </c>
      <c r="U34" s="79">
        <v>1</v>
      </c>
      <c r="V34" s="77">
        <v>3446.45</v>
      </c>
      <c r="W34" s="78">
        <v>2584.8374999999996</v>
      </c>
      <c r="X34" s="79">
        <v>907</v>
      </c>
      <c r="Y34" s="77">
        <v>207974207.41</v>
      </c>
      <c r="Z34" s="77">
        <v>155980652.26250002</v>
      </c>
      <c r="AA34" s="194">
        <f t="shared" si="2"/>
        <v>0.95280557644656216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7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3"/>
        <v>0.95392906071019934</v>
      </c>
      <c r="AO34" s="79">
        <v>910</v>
      </c>
      <c r="AP34" s="77">
        <v>208219436.61000001</v>
      </c>
      <c r="AQ34" s="77">
        <v>156164574.12</v>
      </c>
      <c r="AR34" s="194">
        <f t="shared" si="4"/>
        <v>0.95392906071019934</v>
      </c>
      <c r="AS34" s="215"/>
      <c r="AT34" s="215"/>
      <c r="AU34" s="215"/>
      <c r="AV34" s="215"/>
      <c r="AW34" s="215"/>
      <c r="AX34" s="215"/>
    </row>
    <row r="35" spans="1:50" x14ac:dyDescent="0.2">
      <c r="A35" s="167" t="s">
        <v>44</v>
      </c>
      <c r="B35" s="176">
        <v>8348064.6060586674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0"/>
        <v>0.95041982715870721</v>
      </c>
      <c r="K35" s="79">
        <v>11</v>
      </c>
      <c r="L35" s="77">
        <v>3967253.33</v>
      </c>
      <c r="M35" s="78">
        <v>2975439.9975000001</v>
      </c>
      <c r="N35" s="79">
        <v>9</v>
      </c>
      <c r="O35" s="77">
        <v>5662449.4699999997</v>
      </c>
      <c r="P35" s="77">
        <v>4246837.08</v>
      </c>
      <c r="Q35" s="194">
        <f t="shared" si="8"/>
        <v>0.6782948787783023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8</v>
      </c>
      <c r="Y35" s="77">
        <v>5587479.4699999997</v>
      </c>
      <c r="Z35" s="77">
        <v>4190609.58</v>
      </c>
      <c r="AA35" s="194">
        <f t="shared" si="2"/>
        <v>0.66931435412524798</v>
      </c>
      <c r="AB35" s="79">
        <v>6</v>
      </c>
      <c r="AC35" s="80">
        <v>9</v>
      </c>
      <c r="AD35" s="77">
        <v>2316781.33</v>
      </c>
      <c r="AE35" s="77">
        <v>1737585.9974999998</v>
      </c>
      <c r="AF35" s="194">
        <f t="shared" si="7"/>
        <v>0.2775231672642518</v>
      </c>
      <c r="AG35" s="80">
        <v>0</v>
      </c>
      <c r="AH35" s="78">
        <v>0</v>
      </c>
      <c r="AI35" s="79">
        <v>6</v>
      </c>
      <c r="AJ35" s="77">
        <v>2435458.96</v>
      </c>
      <c r="AK35" s="77">
        <v>1826594.18</v>
      </c>
      <c r="AL35" s="77">
        <v>1641824.7800000003</v>
      </c>
      <c r="AM35" s="77">
        <v>1231368.56</v>
      </c>
      <c r="AN35" s="194">
        <f t="shared" si="3"/>
        <v>0.29173935216462604</v>
      </c>
      <c r="AO35" s="79">
        <v>2</v>
      </c>
      <c r="AP35" s="77">
        <v>1235468.78</v>
      </c>
      <c r="AQ35" s="77">
        <v>926601.56</v>
      </c>
      <c r="AR35" s="194">
        <f t="shared" si="4"/>
        <v>0.1479946356791908</v>
      </c>
      <c r="AS35" s="215"/>
      <c r="AT35" s="215"/>
      <c r="AU35" s="215"/>
      <c r="AV35" s="215"/>
      <c r="AW35" s="215"/>
      <c r="AX35" s="215"/>
    </row>
    <row r="36" spans="1:50" ht="13.5" thickBot="1" x14ac:dyDescent="0.25">
      <c r="A36" s="169" t="s">
        <v>45</v>
      </c>
      <c r="B36" s="178">
        <v>4198416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0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8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2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7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3"/>
        <v>0</v>
      </c>
      <c r="AO36" s="100">
        <v>0</v>
      </c>
      <c r="AP36" s="98">
        <v>0</v>
      </c>
      <c r="AQ36" s="98">
        <v>0</v>
      </c>
      <c r="AR36" s="194">
        <f t="shared" si="4"/>
        <v>0</v>
      </c>
      <c r="AS36" s="215"/>
      <c r="AT36" s="215"/>
      <c r="AU36" s="215"/>
      <c r="AV36" s="215"/>
      <c r="AW36" s="215"/>
      <c r="AX36" s="215"/>
    </row>
    <row r="37" spans="1:50" s="83" customFormat="1" ht="26.25" thickBot="1" x14ac:dyDescent="0.25">
      <c r="A37" s="165" t="s">
        <v>182</v>
      </c>
      <c r="B37" s="135">
        <f>SUM(B38+B41)</f>
        <v>131822552.88889673</v>
      </c>
      <c r="C37" s="146">
        <v>55</v>
      </c>
      <c r="D37" s="147">
        <v>111197643.53</v>
      </c>
      <c r="E37" s="147">
        <v>87175910.358999997</v>
      </c>
      <c r="F37" s="195">
        <f>D37/B37</f>
        <v>0.84354035855852438</v>
      </c>
      <c r="G37" s="146">
        <v>55</v>
      </c>
      <c r="H37" s="147">
        <v>111197643.53</v>
      </c>
      <c r="I37" s="147">
        <v>87175910.358999997</v>
      </c>
      <c r="J37" s="195">
        <f t="shared" ref="J37" si="9">H37/B37</f>
        <v>0.84354035855852438</v>
      </c>
      <c r="K37" s="146">
        <v>3</v>
      </c>
      <c r="L37" s="147">
        <v>1073500</v>
      </c>
      <c r="M37" s="147">
        <v>966150</v>
      </c>
      <c r="N37" s="146">
        <v>50</v>
      </c>
      <c r="O37" s="147">
        <v>108170727.78999999</v>
      </c>
      <c r="P37" s="147">
        <v>84569304.960000008</v>
      </c>
      <c r="Q37" s="195">
        <f t="shared" ref="Q37" si="10">O37/B37</f>
        <v>0.82057831091443756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49</v>
      </c>
      <c r="Y37" s="147">
        <v>106619716.28999999</v>
      </c>
      <c r="Z37" s="147">
        <v>83365394.609999985</v>
      </c>
      <c r="AA37" s="195">
        <f t="shared" si="2"/>
        <v>0.80881240693208012</v>
      </c>
      <c r="AB37" s="146">
        <v>43</v>
      </c>
      <c r="AC37" s="146">
        <v>91</v>
      </c>
      <c r="AD37" s="147">
        <v>40119412.789999999</v>
      </c>
      <c r="AE37" s="147">
        <v>34046209.842</v>
      </c>
      <c r="AF37" s="195">
        <f t="shared" si="7"/>
        <v>0.30434407399023461</v>
      </c>
      <c r="AG37" s="146">
        <v>1</v>
      </c>
      <c r="AH37" s="147">
        <v>139922.82999999999</v>
      </c>
      <c r="AI37" s="146">
        <v>42</v>
      </c>
      <c r="AJ37" s="147">
        <v>46149390.740000002</v>
      </c>
      <c r="AK37" s="147">
        <v>38703379.760000005</v>
      </c>
      <c r="AL37" s="147">
        <v>4000000</v>
      </c>
      <c r="AM37" s="147">
        <v>3200000</v>
      </c>
      <c r="AN37" s="195">
        <f t="shared" si="3"/>
        <v>0.35008721746494953</v>
      </c>
      <c r="AO37" s="146">
        <v>42</v>
      </c>
      <c r="AP37" s="147">
        <v>42894552.730000004</v>
      </c>
      <c r="AQ37" s="147">
        <v>36099509.350000001</v>
      </c>
      <c r="AR37" s="195">
        <f t="shared" si="4"/>
        <v>0.32539616165795682</v>
      </c>
      <c r="AS37" s="215"/>
      <c r="AT37" s="215"/>
      <c r="AU37" s="215"/>
      <c r="AV37" s="215"/>
      <c r="AW37" s="215"/>
      <c r="AX37" s="215"/>
    </row>
    <row r="38" spans="1:50" s="82" customFormat="1" x14ac:dyDescent="0.2">
      <c r="A38" s="170" t="s">
        <v>47</v>
      </c>
      <c r="B38" s="175">
        <v>91059847.430096582</v>
      </c>
      <c r="C38" s="148">
        <v>52</v>
      </c>
      <c r="D38" s="153">
        <v>74131955.349999994</v>
      </c>
      <c r="E38" s="153">
        <v>57523359.814999998</v>
      </c>
      <c r="F38" s="194">
        <f t="shared" ref="F38:F56" si="11">D38/B38</f>
        <v>0.81410146669648742</v>
      </c>
      <c r="G38" s="156">
        <v>52</v>
      </c>
      <c r="H38" s="216">
        <v>74131955.349999994</v>
      </c>
      <c r="I38" s="216">
        <v>57523359.814999998</v>
      </c>
      <c r="J38" s="194">
        <f t="shared" si="0"/>
        <v>0.81410146669648742</v>
      </c>
      <c r="K38" s="150">
        <v>3</v>
      </c>
      <c r="L38" s="149">
        <v>1073500</v>
      </c>
      <c r="M38" s="151">
        <v>966150</v>
      </c>
      <c r="N38" s="150">
        <v>47</v>
      </c>
      <c r="O38" s="154">
        <v>72276887.549999997</v>
      </c>
      <c r="P38" s="154">
        <v>55854232.780000001</v>
      </c>
      <c r="Q38" s="194">
        <f t="shared" si="8"/>
        <v>0.79372950416465837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46</v>
      </c>
      <c r="Y38" s="154">
        <v>70725876.049999997</v>
      </c>
      <c r="Z38" s="154">
        <v>54650322.429999992</v>
      </c>
      <c r="AA38" s="194">
        <f t="shared" si="2"/>
        <v>0.77669662366054093</v>
      </c>
      <c r="AB38" s="150">
        <v>41</v>
      </c>
      <c r="AC38" s="150">
        <v>87</v>
      </c>
      <c r="AD38" s="154">
        <v>19532396.099999998</v>
      </c>
      <c r="AE38" s="154">
        <v>17576596.489999998</v>
      </c>
      <c r="AF38" s="194">
        <f t="shared" si="7"/>
        <v>0.21450064601738242</v>
      </c>
      <c r="AG38" s="152">
        <v>1</v>
      </c>
      <c r="AH38" s="151">
        <v>139922.82999999999</v>
      </c>
      <c r="AI38" s="150">
        <v>39</v>
      </c>
      <c r="AJ38" s="154">
        <v>17864272.98</v>
      </c>
      <c r="AK38" s="154">
        <v>16075285.57</v>
      </c>
      <c r="AL38" s="154">
        <v>0</v>
      </c>
      <c r="AM38" s="154">
        <v>0</v>
      </c>
      <c r="AN38" s="194">
        <f t="shared" si="3"/>
        <v>0.19618167045265225</v>
      </c>
      <c r="AO38" s="150">
        <v>39</v>
      </c>
      <c r="AP38" s="154">
        <v>17864272.98</v>
      </c>
      <c r="AQ38" s="154">
        <v>16075285.57</v>
      </c>
      <c r="AR38" s="194">
        <f t="shared" si="4"/>
        <v>0.19618167045265225</v>
      </c>
      <c r="AS38" s="215"/>
      <c r="AT38" s="215"/>
      <c r="AU38" s="215"/>
      <c r="AV38" s="215"/>
      <c r="AW38" s="215"/>
      <c r="AX38" s="215"/>
    </row>
    <row r="39" spans="1:50" s="132" customFormat="1" ht="37.5" customHeight="1" outlineLevel="1" x14ac:dyDescent="0.2">
      <c r="A39" s="171" t="s">
        <v>48</v>
      </c>
      <c r="B39" s="177">
        <v>40015808.201857537</v>
      </c>
      <c r="C39" s="189">
        <v>49</v>
      </c>
      <c r="D39" s="190">
        <v>28154955.350000001</v>
      </c>
      <c r="E39" s="190">
        <v>25339459.815000001</v>
      </c>
      <c r="F39" s="194">
        <f t="shared" si="11"/>
        <v>0.70359581913162628</v>
      </c>
      <c r="G39" s="117">
        <v>49</v>
      </c>
      <c r="H39" s="116">
        <v>28154955.350000001</v>
      </c>
      <c r="I39" s="116">
        <v>25339459.815000001</v>
      </c>
      <c r="J39" s="194">
        <f t="shared" si="0"/>
        <v>0.70359581913162628</v>
      </c>
      <c r="K39" s="191">
        <v>3</v>
      </c>
      <c r="L39" s="190">
        <v>1073500</v>
      </c>
      <c r="M39" s="192">
        <v>966150</v>
      </c>
      <c r="N39" s="191">
        <v>44</v>
      </c>
      <c r="O39" s="190">
        <v>26302057.550000001</v>
      </c>
      <c r="P39" s="190">
        <v>23671851.779999997</v>
      </c>
      <c r="Q39" s="194">
        <f t="shared" si="8"/>
        <v>0.65729167376354669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44</v>
      </c>
      <c r="Y39" s="190">
        <v>25711046.050000001</v>
      </c>
      <c r="Z39" s="190">
        <v>23139941.429999996</v>
      </c>
      <c r="AA39" s="194">
        <f t="shared" si="2"/>
        <v>0.64252222322493269</v>
      </c>
      <c r="AB39" s="191">
        <v>40</v>
      </c>
      <c r="AC39" s="193">
        <v>86</v>
      </c>
      <c r="AD39" s="190">
        <v>19519596.099999998</v>
      </c>
      <c r="AE39" s="190">
        <v>17567636.489999998</v>
      </c>
      <c r="AF39" s="194">
        <f t="shared" si="7"/>
        <v>0.48779712261550418</v>
      </c>
      <c r="AG39" s="193">
        <v>1</v>
      </c>
      <c r="AH39" s="192">
        <v>139922.82999999999</v>
      </c>
      <c r="AI39" s="191">
        <v>38</v>
      </c>
      <c r="AJ39" s="190">
        <v>17851472.98</v>
      </c>
      <c r="AK39" s="190">
        <v>16066325.57</v>
      </c>
      <c r="AL39" s="190">
        <v>0</v>
      </c>
      <c r="AM39" s="190">
        <v>0</v>
      </c>
      <c r="AN39" s="194">
        <f t="shared" si="3"/>
        <v>0.44611051937147511</v>
      </c>
      <c r="AO39" s="191">
        <v>38</v>
      </c>
      <c r="AP39" s="190">
        <v>17851472.98</v>
      </c>
      <c r="AQ39" s="190">
        <v>16066325.57</v>
      </c>
      <c r="AR39" s="194">
        <f t="shared" si="4"/>
        <v>0.44611051937147511</v>
      </c>
      <c r="AS39" s="215"/>
      <c r="AT39" s="215"/>
      <c r="AU39" s="215"/>
      <c r="AV39" s="215"/>
      <c r="AW39" s="215"/>
      <c r="AX39" s="215"/>
    </row>
    <row r="40" spans="1:50" s="132" customFormat="1" outlineLevel="1" x14ac:dyDescent="0.2">
      <c r="A40" s="171" t="s">
        <v>49</v>
      </c>
      <c r="B40" s="177">
        <v>51044039.228239045</v>
      </c>
      <c r="C40" s="125">
        <v>3</v>
      </c>
      <c r="D40" s="126">
        <v>45977000</v>
      </c>
      <c r="E40" s="126">
        <v>32183899.999999996</v>
      </c>
      <c r="F40" s="194">
        <f t="shared" si="11"/>
        <v>0.9007320089700932</v>
      </c>
      <c r="G40" s="122">
        <v>3</v>
      </c>
      <c r="H40" s="121">
        <v>45977000</v>
      </c>
      <c r="I40" s="121">
        <v>32183899.999999996</v>
      </c>
      <c r="J40" s="194">
        <f t="shared" si="0"/>
        <v>0.9007320089700932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8"/>
        <v>0.90068949666047171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2"/>
        <v>0.88188220761135394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7"/>
        <v>2.5076385398823742E-4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3"/>
        <v>2.5076385398823742E-4</v>
      </c>
      <c r="AO40" s="127">
        <v>1</v>
      </c>
      <c r="AP40" s="126">
        <v>12800</v>
      </c>
      <c r="AQ40" s="126">
        <v>8960</v>
      </c>
      <c r="AR40" s="194">
        <f t="shared" si="4"/>
        <v>2.5076385398823742E-4</v>
      </c>
      <c r="AS40" s="215"/>
      <c r="AT40" s="215"/>
      <c r="AU40" s="215"/>
      <c r="AV40" s="215"/>
      <c r="AW40" s="215"/>
      <c r="AX40" s="215"/>
    </row>
    <row r="41" spans="1:50" s="82" customFormat="1" ht="13.5" thickBot="1" x14ac:dyDescent="0.25">
      <c r="A41" s="172" t="s">
        <v>50</v>
      </c>
      <c r="B41" s="178">
        <v>40762705.458800152</v>
      </c>
      <c r="C41" s="125">
        <v>3</v>
      </c>
      <c r="D41" s="126">
        <v>37065688.18</v>
      </c>
      <c r="E41" s="126">
        <v>29652550.544</v>
      </c>
      <c r="F41" s="194">
        <f t="shared" si="11"/>
        <v>0.90930392776463731</v>
      </c>
      <c r="G41" s="122">
        <v>3</v>
      </c>
      <c r="H41" s="121">
        <v>37065688.18</v>
      </c>
      <c r="I41" s="121">
        <v>29652550.544</v>
      </c>
      <c r="J41" s="194">
        <f t="shared" si="0"/>
        <v>0.90930392776463731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8"/>
        <v>0.88055588646535665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2"/>
        <v>0.88055588646535665</v>
      </c>
      <c r="AB41" s="127">
        <v>2</v>
      </c>
      <c r="AC41" s="129">
        <v>4</v>
      </c>
      <c r="AD41" s="126">
        <v>20587016.690000001</v>
      </c>
      <c r="AE41" s="126">
        <v>16469613.352000002</v>
      </c>
      <c r="AF41" s="194">
        <f t="shared" si="7"/>
        <v>0.50504539525247638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3"/>
        <v>0.69389696885032448</v>
      </c>
      <c r="AO41" s="127">
        <v>3</v>
      </c>
      <c r="AP41" s="126">
        <v>25030279.75</v>
      </c>
      <c r="AQ41" s="126">
        <v>20024223.780000001</v>
      </c>
      <c r="AR41" s="194">
        <f t="shared" si="4"/>
        <v>0.61404853942530158</v>
      </c>
      <c r="AS41" s="215"/>
      <c r="AT41" s="215"/>
      <c r="AU41" s="215"/>
      <c r="AV41" s="215"/>
      <c r="AW41" s="215"/>
      <c r="AX41" s="215"/>
    </row>
    <row r="42" spans="1:50" s="83" customFormat="1" ht="26.25" thickBot="1" x14ac:dyDescent="0.25">
      <c r="A42" s="165" t="s">
        <v>183</v>
      </c>
      <c r="B42" s="135">
        <f>SUM(B43:B45)</f>
        <v>413894013.7520659</v>
      </c>
      <c r="C42" s="146">
        <v>2893</v>
      </c>
      <c r="D42" s="147">
        <v>420985290.03000003</v>
      </c>
      <c r="E42" s="147">
        <v>357592517.16550004</v>
      </c>
      <c r="F42" s="195">
        <f>D42/B42</f>
        <v>1.0171330728213479</v>
      </c>
      <c r="G42" s="146">
        <v>2838</v>
      </c>
      <c r="H42" s="147">
        <v>414600291.47000003</v>
      </c>
      <c r="I42" s="147">
        <v>352165268.38950002</v>
      </c>
      <c r="J42" s="195">
        <f t="shared" ref="J42" si="12">H42/B42</f>
        <v>1.0017064216791431</v>
      </c>
      <c r="K42" s="146">
        <v>689</v>
      </c>
      <c r="L42" s="147">
        <v>98478327.530000001</v>
      </c>
      <c r="M42" s="147">
        <v>83706578.152999997</v>
      </c>
      <c r="N42" s="146">
        <v>1878</v>
      </c>
      <c r="O42" s="147">
        <v>272782316.52999997</v>
      </c>
      <c r="P42" s="147">
        <v>231864968.70999995</v>
      </c>
      <c r="Q42" s="195">
        <f t="shared" si="8"/>
        <v>0.65906320813183883</v>
      </c>
      <c r="R42" s="146">
        <v>105</v>
      </c>
      <c r="S42" s="147">
        <v>16942285.25</v>
      </c>
      <c r="T42" s="147">
        <v>14400942.439999998</v>
      </c>
      <c r="U42" s="146">
        <v>249</v>
      </c>
      <c r="V42" s="147">
        <v>3169075.39</v>
      </c>
      <c r="W42" s="147">
        <v>2693714.2460000003</v>
      </c>
      <c r="X42" s="146">
        <v>1773</v>
      </c>
      <c r="Y42" s="147">
        <v>252670955.88999999</v>
      </c>
      <c r="Z42" s="147">
        <v>214770312.02400002</v>
      </c>
      <c r="AA42" s="195">
        <f t="shared" si="2"/>
        <v>0.61047260287595506</v>
      </c>
      <c r="AB42" s="146">
        <v>1312</v>
      </c>
      <c r="AC42" s="146">
        <v>1417</v>
      </c>
      <c r="AD42" s="147">
        <v>186530277.54999998</v>
      </c>
      <c r="AE42" s="147">
        <v>158550735.42749998</v>
      </c>
      <c r="AF42" s="195">
        <f t="shared" si="7"/>
        <v>0.45067160034292458</v>
      </c>
      <c r="AG42" s="146">
        <v>22</v>
      </c>
      <c r="AH42" s="147">
        <v>3770723.91</v>
      </c>
      <c r="AI42" s="146">
        <v>1393</v>
      </c>
      <c r="AJ42" s="147">
        <v>195853873.20999995</v>
      </c>
      <c r="AK42" s="147">
        <v>166475790.82300001</v>
      </c>
      <c r="AL42" s="147">
        <v>102716600.2</v>
      </c>
      <c r="AM42" s="147">
        <v>87309109.710999995</v>
      </c>
      <c r="AN42" s="195">
        <f t="shared" si="3"/>
        <v>0.47319812972052766</v>
      </c>
      <c r="AO42" s="146">
        <v>1098</v>
      </c>
      <c r="AP42" s="147">
        <v>150392531.03999999</v>
      </c>
      <c r="AQ42" s="147">
        <v>127833649.70999999</v>
      </c>
      <c r="AR42" s="195">
        <f t="shared" si="4"/>
        <v>0.36336000532273782</v>
      </c>
      <c r="AS42" s="215"/>
      <c r="AT42" s="215"/>
      <c r="AU42" s="215"/>
      <c r="AV42" s="215"/>
      <c r="AW42" s="215"/>
      <c r="AX42" s="215"/>
    </row>
    <row r="43" spans="1:50" s="120" customFormat="1" x14ac:dyDescent="0.2">
      <c r="A43" s="166" t="s">
        <v>52</v>
      </c>
      <c r="B43" s="175">
        <v>109296.89795764706</v>
      </c>
      <c r="C43" s="209">
        <v>5</v>
      </c>
      <c r="D43" s="155">
        <v>99811</v>
      </c>
      <c r="E43" s="155">
        <v>84839.35</v>
      </c>
      <c r="F43" s="210">
        <f t="shared" si="11"/>
        <v>0.91320981532959078</v>
      </c>
      <c r="G43" s="156">
        <v>5</v>
      </c>
      <c r="H43" s="155">
        <v>99811</v>
      </c>
      <c r="I43" s="155">
        <v>84839.35</v>
      </c>
      <c r="J43" s="210">
        <f t="shared" si="0"/>
        <v>0.91320981532959078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8"/>
        <v>0.91320981532959078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2"/>
        <v>0.91320981532959078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7"/>
        <v>0.91320981532959078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3"/>
        <v>0.91320981532959078</v>
      </c>
      <c r="AO43" s="156">
        <v>5</v>
      </c>
      <c r="AP43" s="155">
        <v>99811</v>
      </c>
      <c r="AQ43" s="155">
        <v>84839.35</v>
      </c>
      <c r="AR43" s="210">
        <f t="shared" si="4"/>
        <v>0.91320981532959078</v>
      </c>
      <c r="AS43" s="215"/>
      <c r="AT43" s="215"/>
      <c r="AU43" s="215"/>
      <c r="AV43" s="215"/>
      <c r="AW43" s="215"/>
      <c r="AX43" s="215"/>
    </row>
    <row r="44" spans="1:50" s="120" customFormat="1" x14ac:dyDescent="0.2">
      <c r="A44" s="167" t="s">
        <v>53</v>
      </c>
      <c r="B44" s="176">
        <v>400994117.54603297</v>
      </c>
      <c r="C44" s="211">
        <v>2817</v>
      </c>
      <c r="D44" s="116">
        <v>416103481.77000004</v>
      </c>
      <c r="E44" s="116">
        <v>353442980.18300003</v>
      </c>
      <c r="F44" s="210">
        <f t="shared" si="11"/>
        <v>1.0376797652704532</v>
      </c>
      <c r="G44" s="117">
        <v>2762</v>
      </c>
      <c r="H44" s="116">
        <v>409718483.21000004</v>
      </c>
      <c r="I44" s="116">
        <v>348015731.40700001</v>
      </c>
      <c r="J44" s="210">
        <f t="shared" si="0"/>
        <v>1.0217568420139369</v>
      </c>
      <c r="K44" s="117">
        <v>686</v>
      </c>
      <c r="L44" s="116">
        <v>97958327.530000001</v>
      </c>
      <c r="M44" s="118">
        <v>83264578.152999997</v>
      </c>
      <c r="N44" s="117">
        <v>1815</v>
      </c>
      <c r="O44" s="116">
        <v>269247049.25999999</v>
      </c>
      <c r="P44" s="116">
        <v>228859991.53999996</v>
      </c>
      <c r="Q44" s="210">
        <f t="shared" si="8"/>
        <v>0.67144887537930331</v>
      </c>
      <c r="R44" s="117">
        <v>104</v>
      </c>
      <c r="S44" s="116">
        <v>16887285.25</v>
      </c>
      <c r="T44" s="118">
        <v>14354192.439999998</v>
      </c>
      <c r="U44" s="117">
        <v>236</v>
      </c>
      <c r="V44" s="116">
        <v>3120655.5</v>
      </c>
      <c r="W44" s="118">
        <v>2652557.3360000001</v>
      </c>
      <c r="X44" s="117">
        <v>1711</v>
      </c>
      <c r="Y44" s="116">
        <v>249239108.50999999</v>
      </c>
      <c r="Z44" s="116">
        <v>211853241.76400003</v>
      </c>
      <c r="AA44" s="210">
        <f t="shared" si="2"/>
        <v>0.62155302934434709</v>
      </c>
      <c r="AB44" s="117">
        <v>1257</v>
      </c>
      <c r="AC44" s="119">
        <v>1360</v>
      </c>
      <c r="AD44" s="116">
        <v>183611648.41</v>
      </c>
      <c r="AE44" s="116">
        <v>156069900.66999999</v>
      </c>
      <c r="AF44" s="210">
        <f t="shared" si="7"/>
        <v>0.45789112701615109</v>
      </c>
      <c r="AG44" s="119">
        <v>22</v>
      </c>
      <c r="AH44" s="118">
        <v>3770723.91</v>
      </c>
      <c r="AI44" s="117">
        <v>1335</v>
      </c>
      <c r="AJ44" s="116">
        <v>192724617.10999995</v>
      </c>
      <c r="AK44" s="155">
        <v>163815923.17300001</v>
      </c>
      <c r="AL44" s="116">
        <v>100644481.29000001</v>
      </c>
      <c r="AM44" s="116">
        <v>85547808.640000001</v>
      </c>
      <c r="AN44" s="210">
        <f t="shared" si="3"/>
        <v>0.48061706812413707</v>
      </c>
      <c r="AO44" s="117">
        <v>1049</v>
      </c>
      <c r="AP44" s="116">
        <v>147920505.00999999</v>
      </c>
      <c r="AQ44" s="116">
        <v>125732427.62</v>
      </c>
      <c r="AR44" s="210">
        <f t="shared" si="4"/>
        <v>0.36888447619937753</v>
      </c>
      <c r="AS44" s="215"/>
      <c r="AT44" s="215"/>
      <c r="AU44" s="215"/>
      <c r="AV44" s="215"/>
      <c r="AW44" s="215"/>
      <c r="AX44" s="215"/>
    </row>
    <row r="45" spans="1:50" s="120" customFormat="1" ht="33.75" customHeight="1" thickBot="1" x14ac:dyDescent="0.25">
      <c r="A45" s="169" t="s">
        <v>54</v>
      </c>
      <c r="B45" s="178">
        <v>12790599.308075294</v>
      </c>
      <c r="C45" s="212">
        <v>71</v>
      </c>
      <c r="D45" s="121">
        <v>4781997.26</v>
      </c>
      <c r="E45" s="121">
        <v>4064697.6324999998</v>
      </c>
      <c r="F45" s="210">
        <f t="shared" si="11"/>
        <v>0.37386811554489907</v>
      </c>
      <c r="G45" s="122">
        <v>71</v>
      </c>
      <c r="H45" s="121">
        <v>4781997.26</v>
      </c>
      <c r="I45" s="121">
        <v>4064697.6324999998</v>
      </c>
      <c r="J45" s="210">
        <f t="shared" si="0"/>
        <v>0.37386811554489907</v>
      </c>
      <c r="K45" s="122">
        <v>3</v>
      </c>
      <c r="L45" s="121">
        <v>520000</v>
      </c>
      <c r="M45" s="123">
        <v>442000</v>
      </c>
      <c r="N45" s="122">
        <v>58</v>
      </c>
      <c r="O45" s="121">
        <v>3435456.27</v>
      </c>
      <c r="P45" s="121">
        <v>2920137.82</v>
      </c>
      <c r="Q45" s="210">
        <f t="shared" si="8"/>
        <v>0.2685922830708205</v>
      </c>
      <c r="R45" s="122">
        <v>1</v>
      </c>
      <c r="S45" s="121">
        <v>55000</v>
      </c>
      <c r="T45" s="123">
        <v>46750</v>
      </c>
      <c r="U45" s="122">
        <v>13</v>
      </c>
      <c r="V45" s="121">
        <v>48419.89</v>
      </c>
      <c r="W45" s="123">
        <v>41156.909999999996</v>
      </c>
      <c r="X45" s="122">
        <v>57</v>
      </c>
      <c r="Y45" s="121">
        <v>3332036.38</v>
      </c>
      <c r="Z45" s="121">
        <v>2832230.9099999997</v>
      </c>
      <c r="AA45" s="210">
        <f t="shared" si="2"/>
        <v>0.26050666585234455</v>
      </c>
      <c r="AB45" s="122">
        <v>50</v>
      </c>
      <c r="AC45" s="124">
        <v>52</v>
      </c>
      <c r="AD45" s="121">
        <v>2818818.14</v>
      </c>
      <c r="AE45" s="121">
        <v>2395995.4074999997</v>
      </c>
      <c r="AF45" s="210">
        <f t="shared" si="7"/>
        <v>0.22038202214812175</v>
      </c>
      <c r="AG45" s="124">
        <v>0</v>
      </c>
      <c r="AH45" s="123">
        <v>0</v>
      </c>
      <c r="AI45" s="122">
        <v>53</v>
      </c>
      <c r="AJ45" s="121">
        <v>3029445.1</v>
      </c>
      <c r="AK45" s="121">
        <v>2575028.3000000003</v>
      </c>
      <c r="AL45" s="121">
        <v>2072118.91</v>
      </c>
      <c r="AM45" s="121">
        <v>1761301.071</v>
      </c>
      <c r="AN45" s="210">
        <f t="shared" si="3"/>
        <v>0.23684934748033049</v>
      </c>
      <c r="AO45" s="122">
        <v>44</v>
      </c>
      <c r="AP45" s="121">
        <v>2372215.0299999998</v>
      </c>
      <c r="AQ45" s="121">
        <v>2016382.7399999998</v>
      </c>
      <c r="AR45" s="210">
        <f t="shared" si="4"/>
        <v>0.18546551047864593</v>
      </c>
      <c r="AS45" s="215"/>
      <c r="AT45" s="215"/>
      <c r="AU45" s="215"/>
      <c r="AV45" s="215"/>
      <c r="AW45" s="215"/>
      <c r="AX45" s="215"/>
    </row>
    <row r="46" spans="1:50" s="83" customFormat="1" ht="48" customHeight="1" thickBot="1" x14ac:dyDescent="0.25">
      <c r="A46" s="165" t="s">
        <v>184</v>
      </c>
      <c r="B46" s="135">
        <f>SUM(B47:B50)</f>
        <v>360774637.16002136</v>
      </c>
      <c r="C46" s="146">
        <v>206</v>
      </c>
      <c r="D46" s="147">
        <v>342369007.87</v>
      </c>
      <c r="E46" s="147">
        <v>256776755.9025</v>
      </c>
      <c r="F46" s="195">
        <f>D46/B46</f>
        <v>0.94898302875471385</v>
      </c>
      <c r="G46" s="146">
        <v>162</v>
      </c>
      <c r="H46" s="147">
        <v>258414068.69</v>
      </c>
      <c r="I46" s="147">
        <v>193810551.51749998</v>
      </c>
      <c r="J46" s="195">
        <f t="shared" si="0"/>
        <v>0.71627559720995737</v>
      </c>
      <c r="K46" s="146">
        <v>73</v>
      </c>
      <c r="L46" s="147">
        <v>102451622.96000001</v>
      </c>
      <c r="M46" s="147">
        <v>76838717.219999999</v>
      </c>
      <c r="N46" s="146">
        <v>94</v>
      </c>
      <c r="O46" s="147">
        <v>151099380.28999999</v>
      </c>
      <c r="P46" s="147">
        <v>113324534.94</v>
      </c>
      <c r="Q46" s="195">
        <v>0.38837300755220727</v>
      </c>
      <c r="R46" s="146">
        <v>4</v>
      </c>
      <c r="S46" s="147">
        <v>1253031.04</v>
      </c>
      <c r="T46" s="147">
        <v>939773.28</v>
      </c>
      <c r="U46" s="146">
        <v>12</v>
      </c>
      <c r="V46" s="147">
        <v>817844.66</v>
      </c>
      <c r="W46" s="147">
        <v>613383.495</v>
      </c>
      <c r="X46" s="146">
        <v>90</v>
      </c>
      <c r="Y46" s="147">
        <v>149028504.59</v>
      </c>
      <c r="Z46" s="147">
        <v>111771378.16499999</v>
      </c>
      <c r="AA46" s="195">
        <f t="shared" si="2"/>
        <v>0.41307921688491228</v>
      </c>
      <c r="AB46" s="146">
        <v>79</v>
      </c>
      <c r="AC46" s="146">
        <v>107</v>
      </c>
      <c r="AD46" s="147">
        <v>78265976.530000001</v>
      </c>
      <c r="AE46" s="147">
        <v>58699482.397499993</v>
      </c>
      <c r="AF46" s="195">
        <f t="shared" si="7"/>
        <v>0.21693868822404269</v>
      </c>
      <c r="AG46" s="146">
        <v>1</v>
      </c>
      <c r="AH46" s="147">
        <v>32938.699999999997</v>
      </c>
      <c r="AI46" s="146">
        <v>77</v>
      </c>
      <c r="AJ46" s="147">
        <v>86966090.090000004</v>
      </c>
      <c r="AK46" s="147">
        <v>65224567.240000002</v>
      </c>
      <c r="AL46" s="147">
        <v>41415375.829999998</v>
      </c>
      <c r="AM46" s="147">
        <v>31061531.780000001</v>
      </c>
      <c r="AN46" s="195">
        <f t="shared" si="3"/>
        <v>0.24105378020635704</v>
      </c>
      <c r="AO46" s="146">
        <v>64</v>
      </c>
      <c r="AP46" s="147">
        <v>62779162.049999997</v>
      </c>
      <c r="AQ46" s="147">
        <v>47084371.210000001</v>
      </c>
      <c r="AR46" s="195">
        <f t="shared" si="4"/>
        <v>0.17401212719439127</v>
      </c>
      <c r="AS46" s="215"/>
      <c r="AT46" s="215"/>
      <c r="AU46" s="215"/>
      <c r="AV46" s="215"/>
      <c r="AW46" s="215"/>
      <c r="AX46" s="215"/>
    </row>
    <row r="47" spans="1:50" x14ac:dyDescent="0.2">
      <c r="A47" s="166" t="s">
        <v>56</v>
      </c>
      <c r="B47" s="175">
        <v>103278047.19661866</v>
      </c>
      <c r="C47" s="140">
        <v>27</v>
      </c>
      <c r="D47" s="141">
        <v>38653978.300000004</v>
      </c>
      <c r="E47" s="141">
        <v>28990483.725000001</v>
      </c>
      <c r="F47" s="194">
        <f t="shared" si="11"/>
        <v>0.37427100288226151</v>
      </c>
      <c r="G47" s="143">
        <v>27</v>
      </c>
      <c r="H47" s="141">
        <v>38653978.299999997</v>
      </c>
      <c r="I47" s="141">
        <v>28990483.724999998</v>
      </c>
      <c r="J47" s="194">
        <f t="shared" si="0"/>
        <v>0.37427100288226145</v>
      </c>
      <c r="K47" s="143">
        <v>3</v>
      </c>
      <c r="L47" s="141">
        <v>608575.54</v>
      </c>
      <c r="M47" s="144">
        <v>456431.65499999997</v>
      </c>
      <c r="N47" s="143">
        <v>21</v>
      </c>
      <c r="O47" s="141">
        <v>29935797.09</v>
      </c>
      <c r="P47" s="141">
        <v>22451847.75</v>
      </c>
      <c r="Q47" s="194">
        <v>0.29024140720515473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20</v>
      </c>
      <c r="Y47" s="141">
        <v>29600818.739999998</v>
      </c>
      <c r="Z47" s="141">
        <v>22200613.987500001</v>
      </c>
      <c r="AA47" s="194">
        <f t="shared" si="2"/>
        <v>0.28661288186100725</v>
      </c>
      <c r="AB47" s="143">
        <v>19</v>
      </c>
      <c r="AC47" s="145">
        <v>28</v>
      </c>
      <c r="AD47" s="141">
        <v>28137951.700000003</v>
      </c>
      <c r="AE47" s="141">
        <v>21103463.774999999</v>
      </c>
      <c r="AF47" s="194">
        <f t="shared" si="7"/>
        <v>0.27244852573975897</v>
      </c>
      <c r="AG47" s="145">
        <v>1</v>
      </c>
      <c r="AH47" s="144">
        <v>32938.699999999997</v>
      </c>
      <c r="AI47" s="143">
        <v>16</v>
      </c>
      <c r="AJ47" s="141">
        <v>27770838.880000003</v>
      </c>
      <c r="AK47" s="141">
        <v>20828129.09</v>
      </c>
      <c r="AL47" s="141">
        <v>10434700.67</v>
      </c>
      <c r="AM47" s="141">
        <v>7826025.5</v>
      </c>
      <c r="AN47" s="194">
        <f t="shared" si="3"/>
        <v>0.26889391921915834</v>
      </c>
      <c r="AO47" s="143">
        <v>14</v>
      </c>
      <c r="AP47" s="141">
        <v>21917524.350000001</v>
      </c>
      <c r="AQ47" s="141">
        <v>16438143.189999999</v>
      </c>
      <c r="AR47" s="194">
        <f t="shared" si="4"/>
        <v>0.21221861707235673</v>
      </c>
      <c r="AS47" s="215"/>
      <c r="AT47" s="215"/>
      <c r="AU47" s="215"/>
      <c r="AV47" s="215"/>
      <c r="AW47" s="215"/>
      <c r="AX47" s="215"/>
    </row>
    <row r="48" spans="1:50" x14ac:dyDescent="0.2">
      <c r="A48" s="167" t="s">
        <v>57</v>
      </c>
      <c r="B48" s="176">
        <v>11206206.5328</v>
      </c>
      <c r="C48" s="76">
        <v>0</v>
      </c>
      <c r="D48" s="77">
        <v>0</v>
      </c>
      <c r="E48" s="77">
        <v>0</v>
      </c>
      <c r="F48" s="194">
        <f t="shared" si="11"/>
        <v>0</v>
      </c>
      <c r="G48" s="79">
        <v>0</v>
      </c>
      <c r="H48" s="77">
        <v>0</v>
      </c>
      <c r="I48" s="77">
        <v>0</v>
      </c>
      <c r="J48" s="194">
        <f t="shared" si="0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2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7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3"/>
        <v>0</v>
      </c>
      <c r="AO48" s="79">
        <v>0</v>
      </c>
      <c r="AP48" s="77">
        <v>0</v>
      </c>
      <c r="AQ48" s="77">
        <v>0</v>
      </c>
      <c r="AR48" s="194">
        <f t="shared" si="4"/>
        <v>0</v>
      </c>
      <c r="AS48" s="215"/>
      <c r="AT48" s="215"/>
      <c r="AU48" s="215"/>
      <c r="AV48" s="215"/>
      <c r="AW48" s="215"/>
      <c r="AX48" s="215"/>
    </row>
    <row r="49" spans="1:50" x14ac:dyDescent="0.2">
      <c r="A49" s="167" t="s">
        <v>58</v>
      </c>
      <c r="B49" s="176">
        <v>81321213.755317345</v>
      </c>
      <c r="C49" s="76">
        <v>35</v>
      </c>
      <c r="D49" s="77">
        <v>76494294.540000007</v>
      </c>
      <c r="E49" s="77">
        <v>57370720.905000001</v>
      </c>
      <c r="F49" s="194">
        <f t="shared" si="11"/>
        <v>0.94064378785785496</v>
      </c>
      <c r="G49" s="79">
        <v>28</v>
      </c>
      <c r="H49" s="77">
        <v>66581330.710000001</v>
      </c>
      <c r="I49" s="77">
        <v>49935998.032499999</v>
      </c>
      <c r="J49" s="194">
        <f t="shared" si="0"/>
        <v>0.81874492073289362</v>
      </c>
      <c r="K49" s="79">
        <v>9</v>
      </c>
      <c r="L49" s="77">
        <v>6820760.8300000001</v>
      </c>
      <c r="M49" s="78">
        <v>5115570.6225000005</v>
      </c>
      <c r="N49" s="79">
        <v>17</v>
      </c>
      <c r="O49" s="77">
        <v>52653316.989999995</v>
      </c>
      <c r="P49" s="77">
        <v>39489987.68</v>
      </c>
      <c r="Q49" s="194">
        <v>0.51140212269728247</v>
      </c>
      <c r="R49" s="79">
        <v>1</v>
      </c>
      <c r="S49" s="77">
        <v>30000</v>
      </c>
      <c r="T49" s="78">
        <v>22500</v>
      </c>
      <c r="U49" s="79">
        <v>1</v>
      </c>
      <c r="V49" s="77">
        <v>152632.85</v>
      </c>
      <c r="W49" s="78">
        <v>114474.63750000001</v>
      </c>
      <c r="X49" s="79">
        <v>16</v>
      </c>
      <c r="Y49" s="77">
        <v>52470684.140000001</v>
      </c>
      <c r="Z49" s="77">
        <v>39353013.042500004</v>
      </c>
      <c r="AA49" s="194">
        <f t="shared" si="2"/>
        <v>0.64522750850566468</v>
      </c>
      <c r="AB49" s="79">
        <v>10</v>
      </c>
      <c r="AC49" s="80">
        <v>13</v>
      </c>
      <c r="AD49" s="77">
        <v>10483379.690000001</v>
      </c>
      <c r="AE49" s="77">
        <v>7862534.7675000001</v>
      </c>
      <c r="AF49" s="194">
        <f t="shared" si="7"/>
        <v>0.12891322209654704</v>
      </c>
      <c r="AG49" s="80">
        <v>0</v>
      </c>
      <c r="AH49" s="78">
        <v>0</v>
      </c>
      <c r="AI49" s="79">
        <v>12</v>
      </c>
      <c r="AJ49" s="77">
        <v>19250669.59</v>
      </c>
      <c r="AK49" s="77">
        <v>14438002.15</v>
      </c>
      <c r="AL49" s="77">
        <v>18598552.59</v>
      </c>
      <c r="AM49" s="77">
        <v>13948914.41</v>
      </c>
      <c r="AN49" s="194">
        <f t="shared" si="3"/>
        <v>0.23672383503672506</v>
      </c>
      <c r="AO49" s="79">
        <v>8</v>
      </c>
      <c r="AP49" s="77">
        <v>9017354.9499999993</v>
      </c>
      <c r="AQ49" s="77">
        <v>6763016.1699999999</v>
      </c>
      <c r="AR49" s="194">
        <f t="shared" si="4"/>
        <v>0.1108856414407659</v>
      </c>
      <c r="AS49" s="215"/>
      <c r="AT49" s="215"/>
      <c r="AU49" s="215"/>
      <c r="AV49" s="215"/>
      <c r="AW49" s="215"/>
      <c r="AX49" s="215"/>
    </row>
    <row r="50" spans="1:50" ht="26.25" thickBot="1" x14ac:dyDescent="0.25">
      <c r="A50" s="169" t="s">
        <v>59</v>
      </c>
      <c r="B50" s="178">
        <v>164969169.67528534</v>
      </c>
      <c r="C50" s="102">
        <v>144</v>
      </c>
      <c r="D50" s="98">
        <v>227220735.03</v>
      </c>
      <c r="E50" s="98">
        <v>170415551.27250001</v>
      </c>
      <c r="F50" s="194">
        <f t="shared" si="11"/>
        <v>1.3773527227981242</v>
      </c>
      <c r="G50" s="100">
        <v>107</v>
      </c>
      <c r="H50" s="98">
        <v>153178759.68000001</v>
      </c>
      <c r="I50" s="98">
        <v>114884069.76000001</v>
      </c>
      <c r="J50" s="194">
        <f t="shared" si="0"/>
        <v>0.92852961545182766</v>
      </c>
      <c r="K50" s="100">
        <v>61</v>
      </c>
      <c r="L50" s="98">
        <v>95022286.590000004</v>
      </c>
      <c r="M50" s="103">
        <v>71266714.942499995</v>
      </c>
      <c r="N50" s="100">
        <v>56</v>
      </c>
      <c r="O50" s="98">
        <v>68510266.209999993</v>
      </c>
      <c r="P50" s="98">
        <v>51382699.509999998</v>
      </c>
      <c r="Q50" s="194">
        <v>0.41557156083190439</v>
      </c>
      <c r="R50" s="100">
        <v>2</v>
      </c>
      <c r="S50" s="98">
        <v>1188332.24</v>
      </c>
      <c r="T50" s="103">
        <v>891249.18</v>
      </c>
      <c r="U50" s="100">
        <v>9</v>
      </c>
      <c r="V50" s="98">
        <v>364932.26</v>
      </c>
      <c r="W50" s="103">
        <v>273699.19500000001</v>
      </c>
      <c r="X50" s="100">
        <v>54</v>
      </c>
      <c r="Y50" s="98">
        <v>66957001.710000001</v>
      </c>
      <c r="Z50" s="98">
        <v>50217751.134999998</v>
      </c>
      <c r="AA50" s="194">
        <f t="shared" si="2"/>
        <v>0.40587584844970631</v>
      </c>
      <c r="AB50" s="100">
        <v>50</v>
      </c>
      <c r="AC50" s="101">
        <v>66</v>
      </c>
      <c r="AD50" s="98">
        <v>39644645.140000001</v>
      </c>
      <c r="AE50" s="98">
        <v>29733483.855</v>
      </c>
      <c r="AF50" s="194">
        <f t="shared" si="7"/>
        <v>0.24031547966225422</v>
      </c>
      <c r="AG50" s="101">
        <v>0</v>
      </c>
      <c r="AH50" s="103">
        <v>0</v>
      </c>
      <c r="AI50" s="100">
        <v>49</v>
      </c>
      <c r="AJ50" s="98">
        <v>39944581.619999997</v>
      </c>
      <c r="AK50" s="98">
        <v>29958436</v>
      </c>
      <c r="AL50" s="98">
        <v>12382122.57</v>
      </c>
      <c r="AM50" s="98">
        <v>9286591.8699999992</v>
      </c>
      <c r="AN50" s="194">
        <f t="shared" si="3"/>
        <v>0.2421336162303801</v>
      </c>
      <c r="AO50" s="100">
        <v>42</v>
      </c>
      <c r="AP50" s="98">
        <v>31844282.75</v>
      </c>
      <c r="AQ50" s="98">
        <v>23883211.850000001</v>
      </c>
      <c r="AR50" s="194">
        <f t="shared" si="4"/>
        <v>0.19303172109479746</v>
      </c>
      <c r="AS50" s="215"/>
      <c r="AT50" s="215"/>
      <c r="AU50" s="215"/>
      <c r="AV50" s="215"/>
      <c r="AW50" s="215"/>
      <c r="AX50" s="215"/>
    </row>
    <row r="51" spans="1:50" s="83" customFormat="1" ht="26.25" thickBot="1" x14ac:dyDescent="0.25">
      <c r="A51" s="165" t="s">
        <v>185</v>
      </c>
      <c r="B51" s="135">
        <f>SUM(B52:B54)</f>
        <v>13994722.977600001</v>
      </c>
      <c r="C51" s="146">
        <v>10</v>
      </c>
      <c r="D51" s="147">
        <v>3660935.08</v>
      </c>
      <c r="E51" s="147">
        <v>2745701.31</v>
      </c>
      <c r="F51" s="195">
        <f>D51/B51</f>
        <v>0.26159396551540925</v>
      </c>
      <c r="G51" s="146">
        <v>10</v>
      </c>
      <c r="H51" s="147">
        <v>3660935.08</v>
      </c>
      <c r="I51" s="147">
        <v>2745701.31</v>
      </c>
      <c r="J51" s="195">
        <f t="shared" si="0"/>
        <v>0.26159396551540925</v>
      </c>
      <c r="K51" s="146">
        <v>9</v>
      </c>
      <c r="L51" s="147">
        <v>2531274.2400000002</v>
      </c>
      <c r="M51" s="147">
        <v>1898455.68</v>
      </c>
      <c r="N51" s="146">
        <v>1</v>
      </c>
      <c r="O51" s="147">
        <v>1127820.8400000001</v>
      </c>
      <c r="P51" s="147">
        <v>845865.63</v>
      </c>
      <c r="Q51" s="195"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1</v>
      </c>
      <c r="Y51" s="147">
        <v>1127820.8400000001</v>
      </c>
      <c r="Z51" s="147">
        <v>845865.63000000012</v>
      </c>
      <c r="AA51" s="195">
        <f t="shared" si="2"/>
        <v>8.0589007857118269E-2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7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3"/>
        <v>0</v>
      </c>
      <c r="AO51" s="146">
        <v>0</v>
      </c>
      <c r="AP51" s="147">
        <v>0</v>
      </c>
      <c r="AQ51" s="147">
        <v>0</v>
      </c>
      <c r="AR51" s="195">
        <f t="shared" si="4"/>
        <v>0</v>
      </c>
      <c r="AS51" s="215"/>
      <c r="AT51" s="215"/>
      <c r="AU51" s="215"/>
      <c r="AV51" s="215"/>
      <c r="AW51" s="215"/>
      <c r="AX51" s="215"/>
    </row>
    <row r="52" spans="1:50" x14ac:dyDescent="0.2">
      <c r="A52" s="166" t="s">
        <v>61</v>
      </c>
      <c r="B52" s="175">
        <v>8093317.7880000006</v>
      </c>
      <c r="C52" s="140">
        <v>4</v>
      </c>
      <c r="D52" s="141">
        <v>3030195.58</v>
      </c>
      <c r="E52" s="141">
        <v>2272646.6850000001</v>
      </c>
      <c r="F52" s="194">
        <f t="shared" si="11"/>
        <v>0.37440709229197511</v>
      </c>
      <c r="G52" s="143">
        <v>4</v>
      </c>
      <c r="H52" s="141">
        <v>3030195.58</v>
      </c>
      <c r="I52" s="141">
        <v>2272646.6850000001</v>
      </c>
      <c r="J52" s="194">
        <f t="shared" si="0"/>
        <v>0.37440709229197511</v>
      </c>
      <c r="K52" s="143">
        <v>3</v>
      </c>
      <c r="L52" s="141">
        <v>1900534.74</v>
      </c>
      <c r="M52" s="144">
        <v>1425401.0549999999</v>
      </c>
      <c r="N52" s="143">
        <v>1</v>
      </c>
      <c r="O52" s="141">
        <v>1127820.8400000001</v>
      </c>
      <c r="P52" s="141">
        <v>845865.63</v>
      </c>
      <c r="Q52" s="194"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1</v>
      </c>
      <c r="Y52" s="141">
        <v>1127820.8400000001</v>
      </c>
      <c r="Z52" s="141">
        <v>845865.63000000012</v>
      </c>
      <c r="AA52" s="194">
        <f t="shared" si="2"/>
        <v>0.13935210126954672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7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3"/>
        <v>0</v>
      </c>
      <c r="AO52" s="143">
        <v>0</v>
      </c>
      <c r="AP52" s="141">
        <v>0</v>
      </c>
      <c r="AQ52" s="141">
        <v>0</v>
      </c>
      <c r="AR52" s="194">
        <f t="shared" si="4"/>
        <v>0</v>
      </c>
      <c r="AS52" s="215"/>
      <c r="AT52" s="215"/>
      <c r="AU52" s="215"/>
      <c r="AV52" s="215"/>
      <c r="AW52" s="215"/>
      <c r="AX52" s="215"/>
    </row>
    <row r="53" spans="1:50" ht="38.25" x14ac:dyDescent="0.2">
      <c r="A53" s="167" t="s">
        <v>62</v>
      </c>
      <c r="B53" s="176">
        <v>2947296.9648000002</v>
      </c>
      <c r="C53" s="76">
        <v>3</v>
      </c>
      <c r="D53" s="77">
        <v>421000</v>
      </c>
      <c r="E53" s="77">
        <v>315750</v>
      </c>
      <c r="F53" s="194">
        <f t="shared" si="11"/>
        <v>0.14284274880613143</v>
      </c>
      <c r="G53" s="79">
        <v>3</v>
      </c>
      <c r="H53" s="77">
        <v>421000</v>
      </c>
      <c r="I53" s="77">
        <v>315750</v>
      </c>
      <c r="J53" s="194">
        <f t="shared" si="0"/>
        <v>0.14284274880613143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2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7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3"/>
        <v>0</v>
      </c>
      <c r="AO53" s="79">
        <v>0</v>
      </c>
      <c r="AP53" s="77">
        <v>0</v>
      </c>
      <c r="AQ53" s="77">
        <v>0</v>
      </c>
      <c r="AR53" s="194">
        <f t="shared" si="4"/>
        <v>0</v>
      </c>
      <c r="AS53" s="215"/>
      <c r="AT53" s="215"/>
      <c r="AU53" s="215"/>
      <c r="AV53" s="215"/>
      <c r="AW53" s="215"/>
      <c r="AX53" s="215"/>
    </row>
    <row r="54" spans="1:50" ht="26.25" thickBot="1" x14ac:dyDescent="0.25">
      <c r="A54" s="169" t="s">
        <v>63</v>
      </c>
      <c r="B54" s="178">
        <v>2954108.2248</v>
      </c>
      <c r="C54" s="102">
        <v>3</v>
      </c>
      <c r="D54" s="98">
        <v>209739.5</v>
      </c>
      <c r="E54" s="98">
        <v>157304.625</v>
      </c>
      <c r="F54" s="194">
        <f t="shared" si="11"/>
        <v>7.0999260703862616E-2</v>
      </c>
      <c r="G54" s="100">
        <v>3</v>
      </c>
      <c r="H54" s="98">
        <v>209739.5</v>
      </c>
      <c r="I54" s="98">
        <v>157304.625</v>
      </c>
      <c r="J54" s="194">
        <f t="shared" si="0"/>
        <v>7.0999260703862616E-2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2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7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3"/>
        <v>0</v>
      </c>
      <c r="AO54" s="100">
        <v>0</v>
      </c>
      <c r="AP54" s="98">
        <v>0</v>
      </c>
      <c r="AQ54" s="98">
        <v>0</v>
      </c>
      <c r="AR54" s="194">
        <f t="shared" si="4"/>
        <v>0</v>
      </c>
      <c r="AS54" s="215"/>
      <c r="AT54" s="215"/>
      <c r="AU54" s="215"/>
      <c r="AV54" s="215"/>
      <c r="AW54" s="215"/>
      <c r="AX54" s="215"/>
    </row>
    <row r="55" spans="1:50" ht="13.5" thickBot="1" x14ac:dyDescent="0.25">
      <c r="A55" s="165" t="s">
        <v>186</v>
      </c>
      <c r="B55" s="135">
        <f>B56</f>
        <v>187212423.17319468</v>
      </c>
      <c r="C55" s="146">
        <v>114</v>
      </c>
      <c r="D55" s="147">
        <v>104593818.5</v>
      </c>
      <c r="E55" s="147">
        <v>78445363.875</v>
      </c>
      <c r="F55" s="195">
        <f t="shared" ref="F55" si="13">F56</f>
        <v>0.55869058648547998</v>
      </c>
      <c r="G55" s="146">
        <v>109</v>
      </c>
      <c r="H55" s="147">
        <v>102640178.54000001</v>
      </c>
      <c r="I55" s="147">
        <v>76980133.905000001</v>
      </c>
      <c r="J55" s="195">
        <f t="shared" ref="J55:AR55" si="14">J56</f>
        <v>0.54825516811480579</v>
      </c>
      <c r="K55" s="146">
        <v>2</v>
      </c>
      <c r="L55" s="147">
        <v>925216.38</v>
      </c>
      <c r="M55" s="147">
        <v>693912.28500000003</v>
      </c>
      <c r="N55" s="146">
        <v>92</v>
      </c>
      <c r="O55" s="147">
        <v>98909715.579999998</v>
      </c>
      <c r="P55" s="147">
        <v>74182286.379999995</v>
      </c>
      <c r="Q55" s="195">
        <v>0.50388266262078596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92</v>
      </c>
      <c r="Y55" s="147">
        <v>98778212.640000001</v>
      </c>
      <c r="Z55" s="147">
        <v>74083659.174999997</v>
      </c>
      <c r="AA55" s="195">
        <f t="shared" si="14"/>
        <v>0.52762637738318208</v>
      </c>
      <c r="AB55" s="146">
        <v>78</v>
      </c>
      <c r="AC55" s="146">
        <v>123</v>
      </c>
      <c r="AD55" s="147">
        <v>82682120.140000001</v>
      </c>
      <c r="AE55" s="147">
        <v>62011590.105000004</v>
      </c>
      <c r="AF55" s="195">
        <f t="shared" si="14"/>
        <v>0.44164868302307481</v>
      </c>
      <c r="AG55" s="146">
        <v>0</v>
      </c>
      <c r="AH55" s="146">
        <v>0</v>
      </c>
      <c r="AI55" s="146">
        <v>69</v>
      </c>
      <c r="AJ55" s="147">
        <v>75207363.200000003</v>
      </c>
      <c r="AK55" s="147">
        <v>56405521.979999997</v>
      </c>
      <c r="AL55" s="146">
        <v>0</v>
      </c>
      <c r="AM55" s="146">
        <v>0</v>
      </c>
      <c r="AN55" s="195">
        <f t="shared" si="14"/>
        <v>0.40172207551858818</v>
      </c>
      <c r="AO55" s="146">
        <v>69</v>
      </c>
      <c r="AP55" s="147">
        <v>75207363.200000003</v>
      </c>
      <c r="AQ55" s="147">
        <v>56405521.979999997</v>
      </c>
      <c r="AR55" s="195">
        <f t="shared" si="14"/>
        <v>0.40172207551858818</v>
      </c>
      <c r="AS55" s="215"/>
      <c r="AT55" s="215"/>
      <c r="AU55" s="215"/>
      <c r="AV55" s="215"/>
      <c r="AW55" s="215"/>
      <c r="AX55" s="215"/>
    </row>
    <row r="56" spans="1:50" ht="13.5" thickBot="1" x14ac:dyDescent="0.25">
      <c r="A56" s="173" t="s">
        <v>64</v>
      </c>
      <c r="B56" s="179">
        <v>187212423.17319468</v>
      </c>
      <c r="C56" s="160">
        <v>114</v>
      </c>
      <c r="D56" s="161">
        <v>104593818.5</v>
      </c>
      <c r="E56" s="161">
        <v>78445363.875</v>
      </c>
      <c r="F56" s="194">
        <f t="shared" si="11"/>
        <v>0.55869058648547998</v>
      </c>
      <c r="G56" s="217">
        <v>109</v>
      </c>
      <c r="H56" s="218">
        <v>102640178.54000001</v>
      </c>
      <c r="I56" s="218">
        <v>76980133.905000001</v>
      </c>
      <c r="J56" s="194">
        <f t="shared" si="0"/>
        <v>0.54825516811480579</v>
      </c>
      <c r="K56" s="162">
        <v>2</v>
      </c>
      <c r="L56" s="161">
        <v>925216.38</v>
      </c>
      <c r="M56" s="163">
        <v>693912.28500000003</v>
      </c>
      <c r="N56" s="162">
        <v>92</v>
      </c>
      <c r="O56" s="161">
        <v>98909715.579999998</v>
      </c>
      <c r="P56" s="161">
        <v>74182286.379999995</v>
      </c>
      <c r="Q56" s="194">
        <v>0.50388266262078596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92</v>
      </c>
      <c r="Y56" s="161">
        <v>98778212.640000001</v>
      </c>
      <c r="Z56" s="161">
        <v>74083659.174999997</v>
      </c>
      <c r="AA56" s="194">
        <f t="shared" si="2"/>
        <v>0.52762637738318208</v>
      </c>
      <c r="AB56" s="162">
        <v>78</v>
      </c>
      <c r="AC56" s="164">
        <v>123</v>
      </c>
      <c r="AD56" s="161">
        <v>82682120.140000001</v>
      </c>
      <c r="AE56" s="161">
        <v>62011590.105000004</v>
      </c>
      <c r="AF56" s="194">
        <f t="shared" si="7"/>
        <v>0.44164868302307481</v>
      </c>
      <c r="AG56" s="164">
        <v>0</v>
      </c>
      <c r="AH56" s="163">
        <v>0</v>
      </c>
      <c r="AI56" s="162">
        <v>69</v>
      </c>
      <c r="AJ56" s="161">
        <v>75207363.200000003</v>
      </c>
      <c r="AK56" s="161">
        <v>56405521.979999997</v>
      </c>
      <c r="AL56" s="161">
        <v>0</v>
      </c>
      <c r="AM56" s="161">
        <v>0</v>
      </c>
      <c r="AN56" s="194">
        <f t="shared" si="3"/>
        <v>0.40172207551858818</v>
      </c>
      <c r="AO56" s="162">
        <v>69</v>
      </c>
      <c r="AP56" s="161">
        <v>75207363.200000003</v>
      </c>
      <c r="AQ56" s="161">
        <v>56405521.979999997</v>
      </c>
      <c r="AR56" s="194">
        <f t="shared" si="4"/>
        <v>0.40172207551858818</v>
      </c>
      <c r="AS56" s="215"/>
      <c r="AT56" s="215"/>
      <c r="AU56" s="215"/>
      <c r="AV56" s="215"/>
      <c r="AW56" s="215"/>
      <c r="AX56" s="215"/>
    </row>
    <row r="57" spans="1:50" ht="13.5" thickBot="1" x14ac:dyDescent="0.25">
      <c r="A57" s="174" t="s">
        <v>65</v>
      </c>
      <c r="B57" s="135">
        <f>SUM(B6+B26+B37+B42+B46+B51+B55)</f>
        <v>3146431431.6691175</v>
      </c>
      <c r="C57" s="136">
        <f>SUM(C6+C26+C37+C42+C46+C51+C55)</f>
        <v>9978</v>
      </c>
      <c r="D57" s="137">
        <f>SUM(D6+D26+D37+D42+D46+D51+D55)</f>
        <v>3503234999.7300005</v>
      </c>
      <c r="E57" s="137">
        <f>SUM(E6+E26+E37+E42+E46+E51+E55)</f>
        <v>2615863133.1945</v>
      </c>
      <c r="F57" s="195">
        <f>D57/B57</f>
        <v>1.1133994418151378</v>
      </c>
      <c r="G57" s="136">
        <f>SUM(G6+G26+G37+G42+G46+G51+G55)</f>
        <v>9122</v>
      </c>
      <c r="H57" s="138">
        <f>SUM(H6+H26+H37+H42+H46+H51+H55)</f>
        <v>2653219747.6199999</v>
      </c>
      <c r="I57" s="138">
        <f>SUM(I6+I26+I37+I42+I46+I51+I55)</f>
        <v>1977713194.2559998</v>
      </c>
      <c r="J57" s="195">
        <f t="shared" si="0"/>
        <v>0.84324728036819829</v>
      </c>
      <c r="K57" s="136">
        <f t="shared" ref="K57:Z57" si="15">SUM(K6+K26+K37+K42+K46+K51+K55)</f>
        <v>1735</v>
      </c>
      <c r="L57" s="138">
        <f t="shared" si="15"/>
        <v>802211849.75</v>
      </c>
      <c r="M57" s="138">
        <f t="shared" si="15"/>
        <v>607428491.5704999</v>
      </c>
      <c r="N57" s="136">
        <f t="shared" si="15"/>
        <v>7305</v>
      </c>
      <c r="O57" s="138">
        <f t="shared" si="15"/>
        <v>1943253019.0599999</v>
      </c>
      <c r="P57" s="138">
        <f t="shared" si="15"/>
        <v>1435789205.9700003</v>
      </c>
      <c r="Q57" s="195">
        <f t="shared" si="8"/>
        <v>0.61760539241407975</v>
      </c>
      <c r="R57" s="136">
        <f t="shared" si="15"/>
        <v>172</v>
      </c>
      <c r="S57" s="138">
        <f t="shared" si="15"/>
        <v>227127744.28</v>
      </c>
      <c r="T57" s="138">
        <f t="shared" si="15"/>
        <v>171086684.76999998</v>
      </c>
      <c r="U57" s="136">
        <f t="shared" si="15"/>
        <v>399</v>
      </c>
      <c r="V57" s="138">
        <f t="shared" si="15"/>
        <v>7679652.0200000005</v>
      </c>
      <c r="W57" s="138">
        <f t="shared" si="15"/>
        <v>6165298.4435000001</v>
      </c>
      <c r="X57" s="136">
        <f t="shared" si="15"/>
        <v>7133</v>
      </c>
      <c r="Y57" s="138">
        <f t="shared" si="15"/>
        <v>1708445622.76</v>
      </c>
      <c r="Z57" s="138">
        <f t="shared" si="15"/>
        <v>1258537222.7565</v>
      </c>
      <c r="AA57" s="195">
        <f t="shared" si="2"/>
        <v>0.5429788189770608</v>
      </c>
      <c r="AB57" s="136">
        <f>SUM(AB6+AB26+AB37+AB42+AB46+AB51+AB55)</f>
        <v>5220</v>
      </c>
      <c r="AC57" s="136">
        <f>SUM(AC6+AC26+AC37+AC42+AC46+AC51+AC55)</f>
        <v>5513</v>
      </c>
      <c r="AD57" s="138">
        <f>SUM(AD6+AD26+AD37+AD42+AD46+AD51+AD55)</f>
        <v>880849070.19999993</v>
      </c>
      <c r="AE57" s="214">
        <f>SUM(AE6+AE26+AE37+AE42+AE46+AE51+AE55)</f>
        <v>634428712.92200005</v>
      </c>
      <c r="AF57" s="195">
        <f t="shared" si="7"/>
        <v>0.27995177690324796</v>
      </c>
      <c r="AG57" s="136">
        <f t="shared" ref="AG57:AM57" si="16">SUM(AG6+AG26+AG37+AG42+AG46+AG51+AG55)</f>
        <v>44</v>
      </c>
      <c r="AH57" s="138">
        <f t="shared" si="16"/>
        <v>8900398.2399999984</v>
      </c>
      <c r="AI57" s="136">
        <f t="shared" si="16"/>
        <v>6441</v>
      </c>
      <c r="AJ57" s="137">
        <f t="shared" si="16"/>
        <v>1196479380.8299999</v>
      </c>
      <c r="AK57" s="137">
        <f t="shared" si="16"/>
        <v>869898903.05299997</v>
      </c>
      <c r="AL57" s="137">
        <f t="shared" si="16"/>
        <v>460364346.85999995</v>
      </c>
      <c r="AM57" s="137">
        <f t="shared" si="16"/>
        <v>355744918.50099993</v>
      </c>
      <c r="AN57" s="195">
        <f t="shared" si="3"/>
        <v>0.38026551883105619</v>
      </c>
      <c r="AO57" s="136">
        <f>SUM(AO6+AO26+AO37+AO42+AO46+AO51+AO55)</f>
        <v>5745</v>
      </c>
      <c r="AP57" s="138">
        <f>SUM(AP6+AP26+AP37+AP42+AP46+AP51+AP55)</f>
        <v>960701292.23000002</v>
      </c>
      <c r="AQ57" s="138">
        <f>SUM(AQ6+AQ26+AQ37+AQ42+AQ46+AQ51+AQ55)</f>
        <v>688356510.35000002</v>
      </c>
      <c r="AR57" s="195">
        <f t="shared" si="4"/>
        <v>0.3053304396086482</v>
      </c>
      <c r="AS57" s="215"/>
      <c r="AT57" s="215"/>
      <c r="AU57" s="215"/>
      <c r="AV57" s="215"/>
      <c r="AW57" s="215"/>
      <c r="AX57" s="215"/>
    </row>
    <row r="58" spans="1:50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50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50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50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M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50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50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50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7" t="s">
        <v>67</v>
      </c>
      <c r="B1" s="247" t="s">
        <v>68</v>
      </c>
      <c r="C1" s="247"/>
      <c r="D1" s="247" t="s">
        <v>201</v>
      </c>
      <c r="E1" s="247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1" t="s">
        <v>203</v>
      </c>
      <c r="M1" s="242"/>
      <c r="N1" s="243"/>
      <c r="O1" s="244" t="s">
        <v>71</v>
      </c>
    </row>
    <row r="2" spans="1:15" ht="30.75" customHeight="1" thickBot="1" x14ac:dyDescent="0.25">
      <c r="A2" s="248"/>
      <c r="B2" s="249"/>
      <c r="C2" s="248"/>
      <c r="D2" s="250"/>
      <c r="E2" s="248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5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czerwca 2020 r'!Z7</f>
        <v>6135577.9800000004</v>
      </c>
      <c r="G3" s="16">
        <f>F3/'Dane - 30 czerwca 2020 r'!$B$3</f>
        <v>1373718.8742611499</v>
      </c>
      <c r="H3" s="17">
        <f>G3/E3</f>
        <v>0.92772456627169519</v>
      </c>
      <c r="I3" s="16">
        <f>'Dane - 30 czerwca 2020 r'!AK7</f>
        <v>382500</v>
      </c>
      <c r="J3" s="16">
        <f>I3/'Dane - 30 czerwca 2020 r'!$B$3</f>
        <v>85639.441160666305</v>
      </c>
      <c r="K3" s="17">
        <f>J3/E3</f>
        <v>5.7835569485977491E-2</v>
      </c>
      <c r="L3" s="16">
        <f>'Dane - 30 czerwca 2020 r'!AQ7</f>
        <v>0</v>
      </c>
      <c r="M3" s="16">
        <f>L3/'Dane - 30 czerwca 2020 r'!$B$3</f>
        <v>0</v>
      </c>
      <c r="N3" s="17">
        <f>M3/E3</f>
        <v>0</v>
      </c>
      <c r="O3" s="19">
        <f>'Dane - 30 czerwca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- 30 czerwca 2020 r'!Z8</f>
        <v>11257508.4575</v>
      </c>
      <c r="G4" s="22">
        <f>F4/'Dane - 30 czerwca 2020 r'!$B$3</f>
        <v>2520488.1912726131</v>
      </c>
      <c r="H4" s="18">
        <f t="shared" ref="H4:H53" si="0">G4/E4</f>
        <v>0.70101187352874794</v>
      </c>
      <c r="I4" s="22">
        <f>'Dane - 30 czerwca 2020 r'!AK8</f>
        <v>9464072.7699999996</v>
      </c>
      <c r="J4" s="22">
        <f>I4/'Dane - 30 czerwca 2020 r'!$B$3</f>
        <v>2118948.766344259</v>
      </c>
      <c r="K4" s="18">
        <f>J4/E4</f>
        <v>0.58933354647316338</v>
      </c>
      <c r="L4" s="22">
        <f>'Dane - 30 czerwca 2020 r'!AQ8</f>
        <v>6409330.6799999997</v>
      </c>
      <c r="M4" s="22">
        <f>L4/'Dane - 30 czerwca 2020 r'!$B$3</f>
        <v>1435010.4513702309</v>
      </c>
      <c r="N4" s="18">
        <f t="shared" ref="N4:N53" si="1">M4/E4</f>
        <v>0.39911290540126015</v>
      </c>
      <c r="O4" s="23">
        <f>'Dane - 30 czerwca 2020 r'!X8</f>
        <v>270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czerwca 2020 r'!Z9</f>
        <v>0</v>
      </c>
      <c r="G5" s="22">
        <f>F5/'Dane - 30 czerwca 2020 r'!$B$3</f>
        <v>0</v>
      </c>
      <c r="H5" s="18">
        <f t="shared" si="0"/>
        <v>0</v>
      </c>
      <c r="I5" s="22">
        <f>'Dane - 30 czerwca 2020 r'!AK9</f>
        <v>0</v>
      </c>
      <c r="J5" s="22">
        <f>I5/'Dane - 30 czerwca 2020 r'!$B$3</f>
        <v>0</v>
      </c>
      <c r="K5" s="18">
        <f>J5/E5</f>
        <v>0</v>
      </c>
      <c r="L5" s="22">
        <f>'Dane - 30 czerwca 2020 r'!AQ9</f>
        <v>0</v>
      </c>
      <c r="M5" s="22">
        <f>L5/'Dane - 30 czerwca 2020 r'!$B$3</f>
        <v>0</v>
      </c>
      <c r="N5" s="18">
        <f t="shared" si="1"/>
        <v>0</v>
      </c>
      <c r="O5" s="23">
        <f>'Dane - 30 czerwca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83428312.252499998</v>
      </c>
      <c r="G6" s="46">
        <f t="shared" si="2"/>
        <v>18679095.524919394</v>
      </c>
      <c r="H6" s="47">
        <f t="shared" si="0"/>
        <v>0.63666672080138931</v>
      </c>
      <c r="I6" s="46">
        <f t="shared" si="2"/>
        <v>68342694.940000013</v>
      </c>
      <c r="J6" s="46">
        <f t="shared" si="2"/>
        <v>15301516.868171232</v>
      </c>
      <c r="K6" s="47">
        <f>J6/E6</f>
        <v>0.52154380573455317</v>
      </c>
      <c r="L6" s="46">
        <f t="shared" si="2"/>
        <v>46479963.609999992</v>
      </c>
      <c r="M6" s="46">
        <f t="shared" si="2"/>
        <v>10406583.29079348</v>
      </c>
      <c r="N6" s="47">
        <f t="shared" si="1"/>
        <v>0.35470268084753032</v>
      </c>
      <c r="O6" s="48">
        <f>SUM(O7:O9)</f>
        <v>32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- 30 czerwca 2020 r'!Z11</f>
        <v>62623122.899999999</v>
      </c>
      <c r="G7" s="22">
        <f>F7/'Dane - 30 czerwca 2020 r'!$B$3</f>
        <v>14020939.212788822</v>
      </c>
      <c r="H7" s="18">
        <f t="shared" si="0"/>
        <v>0.9497872715752943</v>
      </c>
      <c r="I7" s="22">
        <f>'Dane - 30 czerwca 2020 r'!AK11</f>
        <v>47488243.600000001</v>
      </c>
      <c r="J7" s="22">
        <f>I7/'Dane - 30 czerwca 2020 r'!$B$3</f>
        <v>10632331.094393695</v>
      </c>
      <c r="K7" s="18">
        <f>J7/E7</f>
        <v>0.72024081891877245</v>
      </c>
      <c r="L7" s="22">
        <f>'Dane - 30 czerwca 2020 r'!AQ11</f>
        <v>27030324.739999998</v>
      </c>
      <c r="M7" s="22">
        <f>L7/'Dane - 30 czerwca 2020 r'!$B$3</f>
        <v>6051926.5493462291</v>
      </c>
      <c r="N7" s="18">
        <f t="shared" si="1"/>
        <v>0.40996132411976499</v>
      </c>
      <c r="O7" s="23">
        <f>'Dane - 30 czerwca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- 30 czerwca 2020 r'!Z12</f>
        <v>20408445.9725</v>
      </c>
      <c r="G8" s="22">
        <f>F8/'Dane - 30 czerwca 2020 r'!$B$3</f>
        <v>4569327.8641635319</v>
      </c>
      <c r="H8" s="18">
        <f t="shared" si="0"/>
        <v>0.38865728366369512</v>
      </c>
      <c r="I8" s="22">
        <f>'Dane - 30 czerwca 2020 r'!AK12</f>
        <v>20655648.329999998</v>
      </c>
      <c r="J8" s="22">
        <f>I8/'Dane - 30 czerwca 2020 r'!$B$3</f>
        <v>4624674.9798495425</v>
      </c>
      <c r="K8" s="18">
        <f t="shared" ref="K8:K53" si="3">J8/E8</f>
        <v>0.39336499129173663</v>
      </c>
      <c r="L8" s="22">
        <f>'Dane - 30 czerwca 2020 r'!AQ12</f>
        <v>19250835.859999999</v>
      </c>
      <c r="M8" s="22">
        <f>L8/'Dane - 30 czerwca 2020 r'!$B$3</f>
        <v>4310145.9475192549</v>
      </c>
      <c r="N8" s="18">
        <f t="shared" si="1"/>
        <v>0.36661182256037916</v>
      </c>
      <c r="O8" s="23">
        <f>'Dane - 30 czerwca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- 30 czerwca 2020 r'!Z13</f>
        <v>396743.38</v>
      </c>
      <c r="G9" s="22">
        <f>F9/'Dane - 30 czerwca 2020 r'!$B$3</f>
        <v>88828.447967042812</v>
      </c>
      <c r="H9" s="18">
        <f t="shared" si="0"/>
        <v>3.1499449633703124E-2</v>
      </c>
      <c r="I9" s="22">
        <f>'Dane - 30 czerwca 2020 r'!AK13</f>
        <v>198803.00999999998</v>
      </c>
      <c r="J9" s="22">
        <f>I9/'Dane - 30 czerwca 2020 r'!$B$3</f>
        <v>44510.793927995692</v>
      </c>
      <c r="K9" s="18">
        <f t="shared" si="3"/>
        <v>1.5783969478012656E-2</v>
      </c>
      <c r="L9" s="22">
        <f>'Dane - 30 czerwca 2020 r'!AQ13</f>
        <v>198803.01</v>
      </c>
      <c r="M9" s="22">
        <f>L9/'Dane - 30 czerwca 2020 r'!$B$3</f>
        <v>44510.793927995699</v>
      </c>
      <c r="N9" s="18">
        <f t="shared" si="1"/>
        <v>1.5783969478012659E-2</v>
      </c>
      <c r="O9" s="23">
        <f>'Dane - 30 czerwca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- 30 czerwca 2020 r'!Z14</f>
        <v>12101153.34</v>
      </c>
      <c r="G10" s="22">
        <f>F10/'Dane - 30 czerwca 2020 r'!$B$3</f>
        <v>2709375.1880709296</v>
      </c>
      <c r="H10" s="18">
        <f t="shared" si="0"/>
        <v>0.48038567164378182</v>
      </c>
      <c r="I10" s="22">
        <f>'Dane - 30 czerwca 2020 r'!AK14</f>
        <v>11428236.810000001</v>
      </c>
      <c r="J10" s="22">
        <f>I10/'Dane - 30 czerwca 2020 r'!$B$3</f>
        <v>2558713.2388500804</v>
      </c>
      <c r="K10" s="18">
        <f t="shared" si="3"/>
        <v>0.4536725600798015</v>
      </c>
      <c r="L10" s="22">
        <f>'Dane - 30 czerwca 2020 r'!AQ14</f>
        <v>10404068.640000001</v>
      </c>
      <c r="M10" s="22">
        <f>L10/'Dane - 30 czerwca 2020 r'!$B$3</f>
        <v>2329408.1676518</v>
      </c>
      <c r="N10" s="18">
        <f t="shared" si="1"/>
        <v>0.41301563256237589</v>
      </c>
      <c r="O10" s="23">
        <f>'Dane - 30 czerwca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- 30 czerwca 2020 r'!Z15</f>
        <v>27490381</v>
      </c>
      <c r="G11" s="22">
        <f>F11/'Dane - 30 czerwca 2020 r'!$B$3</f>
        <v>6154930.3689772524</v>
      </c>
      <c r="H11" s="18">
        <f t="shared" si="0"/>
        <v>0.83737849119385566</v>
      </c>
      <c r="I11" s="22">
        <f>'Dane - 30 czerwca 2020 r'!AK15</f>
        <v>26835697.870000001</v>
      </c>
      <c r="J11" s="22">
        <f>I11/'Dane - 30 czerwca 2020 r'!$B$3</f>
        <v>6008350.767956296</v>
      </c>
      <c r="K11" s="18">
        <f t="shared" si="3"/>
        <v>0.8174363313667703</v>
      </c>
      <c r="L11" s="22">
        <f>'Dane - 30 czerwca 2020 r'!AQ15</f>
        <v>26835697.870000001</v>
      </c>
      <c r="M11" s="22">
        <f>L11/'Dane - 30 czerwca 2020 r'!$B$3</f>
        <v>6008350.767956296</v>
      </c>
      <c r="N11" s="18">
        <f t="shared" si="1"/>
        <v>0.8174363313667703</v>
      </c>
      <c r="O11" s="23">
        <f>'Dane - 30 czerwca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czerwca 2020 r'!Z16</f>
        <v>2025000</v>
      </c>
      <c r="G12" s="22">
        <f>F12/'Dane - 30 czerwca 2020 r'!$B$3</f>
        <v>453385.27673293924</v>
      </c>
      <c r="H12" s="18">
        <f t="shared" si="0"/>
        <v>0.6430996833091337</v>
      </c>
      <c r="I12" s="22">
        <f>'Dane - 30 czerwca 2020 r'!AK16</f>
        <v>0</v>
      </c>
      <c r="J12" s="22">
        <f>I12/'Dane - 30 czerwca 2020 r'!$B$3</f>
        <v>0</v>
      </c>
      <c r="K12" s="18">
        <f t="shared" si="3"/>
        <v>0</v>
      </c>
      <c r="L12" s="22">
        <f>'Dane - 30 czerwca 2020 r'!AQ16</f>
        <v>0</v>
      </c>
      <c r="M12" s="22">
        <f>L12/'Dane - 30 czerwca 2020 r'!$B$3</f>
        <v>0</v>
      </c>
      <c r="N12" s="18">
        <f t="shared" si="1"/>
        <v>0</v>
      </c>
      <c r="O12" s="23">
        <f>'Dane - 30 czerwca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- 30 czerwca 2020 r'!Z17</f>
        <v>18610930.079999998</v>
      </c>
      <c r="G13" s="22">
        <f>F13/'Dane - 30 czerwca 2020 r'!$B$3</f>
        <v>4166874.9059645347</v>
      </c>
      <c r="H13" s="18">
        <f t="shared" si="0"/>
        <v>0.26790582817562386</v>
      </c>
      <c r="I13" s="22">
        <f>'Dane - 30 czerwca 2020 r'!AK17</f>
        <v>15137142.530000001</v>
      </c>
      <c r="J13" s="22">
        <f>I13/'Dane - 30 czerwca 2020 r'!$B$3</f>
        <v>3389114.8419308616</v>
      </c>
      <c r="K13" s="18">
        <f t="shared" si="3"/>
        <v>0.21790037834111881</v>
      </c>
      <c r="L13" s="22">
        <f>'Dane - 30 czerwca 2020 r'!AQ17</f>
        <v>8825337.0299999993</v>
      </c>
      <c r="M13" s="22">
        <f>L13/'Dane - 30 czerwca 2020 r'!$B$3</f>
        <v>1975939.6896829659</v>
      </c>
      <c r="N13" s="18">
        <f t="shared" si="1"/>
        <v>0.12704143295299244</v>
      </c>
      <c r="O13" s="23">
        <f>'Dane - 30 czerwca 2020 r'!X17</f>
        <v>118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- 30 czerwca 2020 r'!Z18</f>
        <v>15456219.477499999</v>
      </c>
      <c r="G14" s="22">
        <f>F14/'Dane - 30 czerwca 2020 r'!$B$3</f>
        <v>3460554.2444698187</v>
      </c>
      <c r="H14" s="18">
        <f t="shared" si="0"/>
        <v>0.54946849731094427</v>
      </c>
      <c r="I14" s="22">
        <f>'Dane - 30 czerwca 2020 r'!AK18</f>
        <v>11406807.859999999</v>
      </c>
      <c r="J14" s="22">
        <f>I14/'Dane - 30 czerwca 2020 r'!$B$3</f>
        <v>2553915.426294107</v>
      </c>
      <c r="K14" s="18">
        <f t="shared" si="3"/>
        <v>0.40551194184793293</v>
      </c>
      <c r="L14" s="22">
        <f>'Dane - 30 czerwca 2020 r'!AQ18</f>
        <v>8405015.25</v>
      </c>
      <c r="M14" s="22">
        <f>L14/'Dane - 30 czerwca 2020 r'!$B$3</f>
        <v>1881832.1802794195</v>
      </c>
      <c r="N14" s="18">
        <f t="shared" si="1"/>
        <v>0.29879823497693148</v>
      </c>
      <c r="O14" s="23">
        <f>'Dane - 30 czerwca 2020 r'!X18</f>
        <v>215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- 30 czerwca 2020 r'!Z19</f>
        <v>75439000</v>
      </c>
      <c r="G15" s="22">
        <f>F15/'Dane - 30 czerwca 2020 r'!$B$3</f>
        <v>16890336.736521583</v>
      </c>
      <c r="H15" s="18">
        <f t="shared" si="0"/>
        <v>0.96186427884519266</v>
      </c>
      <c r="I15" s="22">
        <f>'Dane - 30 czerwca 2020 r'!AK19</f>
        <v>75439000</v>
      </c>
      <c r="J15" s="22">
        <f>I15/'Dane - 30 czerwca 2020 r'!$B$3</f>
        <v>16890336.736521583</v>
      </c>
      <c r="K15" s="18">
        <f t="shared" si="3"/>
        <v>0.96186427884519266</v>
      </c>
      <c r="L15" s="22">
        <f>'Dane - 30 czerwca 2020 r'!AQ19</f>
        <v>75439000</v>
      </c>
      <c r="M15" s="22">
        <f>L15/'Dane - 30 czerwca 2020 r'!$B$3</f>
        <v>16890336.736521583</v>
      </c>
      <c r="N15" s="18">
        <f t="shared" si="1"/>
        <v>0.96186427884519266</v>
      </c>
      <c r="O15" s="23">
        <f>'Dane - 30 czerwca 2020 r'!X19</f>
        <v>2645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- 30 czerwca 2020 r'!Z20</f>
        <v>44659692.270000003</v>
      </c>
      <c r="G16" s="22">
        <f>F16/'Dane - 30 czerwca 2020 r'!$B$3</f>
        <v>9999035.5252552386</v>
      </c>
      <c r="H16" s="18">
        <f t="shared" si="0"/>
        <v>0.55136672320128144</v>
      </c>
      <c r="I16" s="22">
        <f>'Dane - 30 czerwca 2020 r'!AK20</f>
        <v>32814047.780000001</v>
      </c>
      <c r="J16" s="22">
        <f>I16/'Dane - 30 czerwca 2020 r'!$B$3</f>
        <v>7346867.2264015758</v>
      </c>
      <c r="K16" s="18">
        <f t="shared" si="3"/>
        <v>0.40512088372768545</v>
      </c>
      <c r="L16" s="22">
        <f>'Dane - 30 czerwca 2020 r'!AQ20</f>
        <v>18846848.469999999</v>
      </c>
      <c r="M16" s="22">
        <f>L16/'Dane - 30 czerwca 2020 r'!$B$3</f>
        <v>4219695.6094393693</v>
      </c>
      <c r="N16" s="18">
        <f t="shared" si="1"/>
        <v>0.23268241573969503</v>
      </c>
      <c r="O16" s="23">
        <f>'Dane - 30 czerwca 2020 r'!X20</f>
        <v>274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- 30 czerwca 2020 r'!Z21</f>
        <v>63263797.029999994</v>
      </c>
      <c r="G17" s="22">
        <f>F17/'Dane - 30 czerwca 2020 r'!$B$3</f>
        <v>14164382.28327064</v>
      </c>
      <c r="H17" s="18">
        <f t="shared" si="0"/>
        <v>0.27076477482954631</v>
      </c>
      <c r="I17" s="22">
        <f>'Dane - 30 czerwca 2020 r'!AK21</f>
        <v>5655018.5999999996</v>
      </c>
      <c r="J17" s="22">
        <f>I17/'Dane - 30 czerwca 2020 r'!$B$3</f>
        <v>1266124.5298226757</v>
      </c>
      <c r="K17" s="18">
        <f t="shared" si="3"/>
        <v>2.4203097344280541E-2</v>
      </c>
      <c r="L17" s="22">
        <f>'Dane - 30 czerwca 2020 r'!AQ21</f>
        <v>63956.1</v>
      </c>
      <c r="M17" s="22">
        <f>L17/'Dane - 30 czerwca 2020 r'!$B$3</f>
        <v>14319.384739387426</v>
      </c>
      <c r="N17" s="18">
        <f t="shared" si="1"/>
        <v>2.7372778474336776E-4</v>
      </c>
      <c r="O17" s="23">
        <f>'Dane - 30 czerwca 2020 r'!X21</f>
        <v>7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- 30 czerwca 2020 r'!Z22</f>
        <v>8586698.0199999996</v>
      </c>
      <c r="G18" s="22">
        <f>F18/'Dane - 30 czerwca 2020 r'!$B$3</f>
        <v>1922509.8558122872</v>
      </c>
      <c r="H18" s="18">
        <f t="shared" si="0"/>
        <v>0.35569100015028438</v>
      </c>
      <c r="I18" s="22">
        <f>'Dane - 30 czerwca 2020 r'!AK22</f>
        <v>2543513.94</v>
      </c>
      <c r="J18" s="22">
        <f>I18/'Dane - 30 czerwca 2020 r'!$B$3</f>
        <v>569477.41805480921</v>
      </c>
      <c r="K18" s="18">
        <f t="shared" si="3"/>
        <v>0.1053612244319721</v>
      </c>
      <c r="L18" s="22">
        <f>'Dane - 30 czerwca 2020 r'!AQ22</f>
        <v>820728.57</v>
      </c>
      <c r="M18" s="22">
        <f>L18/'Dane - 30 czerwca 2020 r'!$B$3</f>
        <v>183756.17275658247</v>
      </c>
      <c r="N18" s="18">
        <f t="shared" si="1"/>
        <v>3.3997441768100364E-2</v>
      </c>
      <c r="O18" s="23">
        <f>'Dane - 30 czerwca 2020 r'!X22</f>
        <v>2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- 30 czerwca 2020 r'!Z23</f>
        <v>0</v>
      </c>
      <c r="G19" s="22">
        <f>F19/'Dane - 30 czerwca 2020 r'!$B$3</f>
        <v>0</v>
      </c>
      <c r="H19" s="18">
        <f t="shared" si="0"/>
        <v>0</v>
      </c>
      <c r="I19" s="22">
        <f>'Dane - 30 czerwca 2020 r'!AK23</f>
        <v>0</v>
      </c>
      <c r="J19" s="22">
        <f>I19/'Dane - 30 czerwca 2020 r'!$B$3</f>
        <v>0</v>
      </c>
      <c r="K19" s="18">
        <f t="shared" si="3"/>
        <v>0</v>
      </c>
      <c r="L19" s="22">
        <f>'Dane - 30 czerwca 2020 r'!AQ23</f>
        <v>0</v>
      </c>
      <c r="M19" s="22">
        <f>L19/'Dane - 30 czerwca 2020 r'!$B$3</f>
        <v>0</v>
      </c>
      <c r="N19" s="18">
        <f t="shared" si="1"/>
        <v>0</v>
      </c>
      <c r="O19" s="23">
        <f>'Dane - 30 czerwca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- 30 czerwca 2020 r'!Z24</f>
        <v>0</v>
      </c>
      <c r="G20" s="22">
        <f>F20/'Dane - 30 czerwca 2020 r'!$B$3</f>
        <v>0</v>
      </c>
      <c r="H20" s="18">
        <f t="shared" si="0"/>
        <v>0</v>
      </c>
      <c r="I20" s="22">
        <f>'Dane - 30 czerwca 2020 r'!AK24</f>
        <v>0</v>
      </c>
      <c r="J20" s="22">
        <f>I20/'Dane - 30 czerwca 2020 r'!$B$3</f>
        <v>0</v>
      </c>
      <c r="K20" s="18">
        <f t="shared" si="3"/>
        <v>0</v>
      </c>
      <c r="L20" s="22">
        <f>'Dane - 30 czerwca 2020 r'!AQ24</f>
        <v>0</v>
      </c>
      <c r="M20" s="22">
        <f>L20/'Dane - 30 czerwca 2020 r'!$B$3</f>
        <v>0</v>
      </c>
      <c r="N20" s="18">
        <f t="shared" si="1"/>
        <v>0</v>
      </c>
      <c r="O20" s="23">
        <f>'Dane - 30 czerwca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- 30 czerwca 2020 r'!Z25</f>
        <v>1390201.76</v>
      </c>
      <c r="G21" s="22">
        <f>F21/'Dane - 30 czerwca 2020 r'!$B$3</f>
        <v>311257.78255418234</v>
      </c>
      <c r="H21" s="27">
        <f t="shared" si="0"/>
        <v>0.27593775049129637</v>
      </c>
      <c r="I21" s="22">
        <f>'Dane - 30 czerwca 2020 r'!AK25</f>
        <v>861062.21</v>
      </c>
      <c r="J21" s="22">
        <f>I21/'Dane - 30 czerwca 2020 r'!$B$3</f>
        <v>192786.63129142037</v>
      </c>
      <c r="K21" s="27">
        <f t="shared" si="3"/>
        <v>0.17091013412359962</v>
      </c>
      <c r="L21" s="22">
        <f>'Dane - 30 czerwca 2020 r'!AQ25</f>
        <v>30000</v>
      </c>
      <c r="M21" s="22">
        <f>L21/'Dane - 30 czerwca 2020 r'!$B$3</f>
        <v>6716.8189145620636</v>
      </c>
      <c r="N21" s="27">
        <f t="shared" si="1"/>
        <v>5.9546266973067941E-3</v>
      </c>
      <c r="O21" s="23">
        <f>'Dane - 30 czerwca 2020 r'!X25</f>
        <v>5</v>
      </c>
    </row>
    <row r="22" spans="1:15" ht="32.25" thickBot="1" x14ac:dyDescent="0.25">
      <c r="A22" s="246" t="s">
        <v>75</v>
      </c>
      <c r="B22" s="24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369844471.66750002</v>
      </c>
      <c r="G22" s="50">
        <f t="shared" si="4"/>
        <v>82805944.758082569</v>
      </c>
      <c r="H22" s="51">
        <f>G22/E22</f>
        <v>0.49007060551151582</v>
      </c>
      <c r="I22" s="50">
        <f t="shared" si="4"/>
        <v>260309795.31</v>
      </c>
      <c r="J22" s="50">
        <f t="shared" si="4"/>
        <v>58281791.892799571</v>
      </c>
      <c r="K22" s="51">
        <f t="shared" si="3"/>
        <v>0.34492925751460041</v>
      </c>
      <c r="L22" s="50">
        <f t="shared" si="4"/>
        <v>202559946.21999997</v>
      </c>
      <c r="M22" s="50">
        <f t="shared" si="4"/>
        <v>45351949.270105675</v>
      </c>
      <c r="N22" s="51">
        <f t="shared" si="1"/>
        <v>0.26840654140062598</v>
      </c>
      <c r="O22" s="52">
        <f t="shared" si="4"/>
        <v>3734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- 30 czerwca 2020 r'!Z27</f>
        <v>18042222.4575</v>
      </c>
      <c r="G23" s="31">
        <f>F23/'Dane - 30 czerwca 2020 r'!$B$3</f>
        <v>4039544.7021090807</v>
      </c>
      <c r="H23" s="32">
        <f t="shared" si="0"/>
        <v>0.26844395947030042</v>
      </c>
      <c r="I23" s="31">
        <f>'Dane - 30 czerwca 2020 r'!AK27</f>
        <v>5846893.6299999999</v>
      </c>
      <c r="J23" s="31">
        <f>I23/'Dane - 30 czerwca 2020 r'!$B$3</f>
        <v>1309084.1908472148</v>
      </c>
      <c r="K23" s="32">
        <f t="shared" si="3"/>
        <v>8.6993898913291789E-2</v>
      </c>
      <c r="L23" s="31">
        <f>'Dane - 30 czerwca 2020 r'!AQ27</f>
        <v>1530380.25</v>
      </c>
      <c r="M23" s="31">
        <f>L23/'Dane - 30 czerwca 2020 r'!$B$3</f>
        <v>342642.90032240731</v>
      </c>
      <c r="N23" s="32">
        <f t="shared" si="1"/>
        <v>2.276999603418443E-2</v>
      </c>
      <c r="O23" s="33">
        <f>'Dane - 30 czerwca 2020 r'!X27</f>
        <v>4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- 30 czerwca 2020 r'!Z28</f>
        <v>5308736.34</v>
      </c>
      <c r="G24" s="31">
        <f>F24/'Dane - 30 czerwca 2020 r'!$B$3</f>
        <v>1188594.0220311659</v>
      </c>
      <c r="H24" s="18">
        <f t="shared" si="0"/>
        <v>0.39619800734372196</v>
      </c>
      <c r="I24" s="31">
        <f>'Dane - 30 czerwca 2020 r'!AK28</f>
        <v>905642.7</v>
      </c>
      <c r="J24" s="31">
        <f>I24/'Dane - 30 czerwca 2020 r'!$B$3</f>
        <v>202767.93390650186</v>
      </c>
      <c r="K24" s="18">
        <f t="shared" si="3"/>
        <v>6.758931130216729E-2</v>
      </c>
      <c r="L24" s="31">
        <f>'Dane - 30 czerwca 2020 r'!AQ28</f>
        <v>145596.4</v>
      </c>
      <c r="M24" s="31">
        <f>L24/'Dane - 30 czerwca 2020 r'!$B$3</f>
        <v>32598.155113738132</v>
      </c>
      <c r="N24" s="18">
        <f t="shared" si="1"/>
        <v>1.0866051704579377E-2</v>
      </c>
      <c r="O24" s="33">
        <f>'Dane - 30 czerwca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220333920.845</v>
      </c>
      <c r="G25" s="46">
        <f t="shared" ref="G25:O25" si="5">SUM(G26:G28)</f>
        <v>49331434.901710555</v>
      </c>
      <c r="H25" s="47">
        <f t="shared" si="0"/>
        <v>0.46613869610361297</v>
      </c>
      <c r="I25" s="46">
        <f t="shared" si="5"/>
        <v>118036143.30999999</v>
      </c>
      <c r="J25" s="46">
        <f t="shared" si="5"/>
        <v>26427579.999552213</v>
      </c>
      <c r="K25" s="47">
        <f t="shared" si="3"/>
        <v>0.24971740041030174</v>
      </c>
      <c r="L25" s="46">
        <f t="shared" si="5"/>
        <v>59606359.549999997</v>
      </c>
      <c r="M25" s="46">
        <f t="shared" si="5"/>
        <v>13345504.108454235</v>
      </c>
      <c r="N25" s="47">
        <f t="shared" si="1"/>
        <v>0.12610328275175633</v>
      </c>
      <c r="O25" s="48">
        <f t="shared" si="5"/>
        <v>464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- 30 czerwca 2020 r'!Z30</f>
        <v>155372711.82750002</v>
      </c>
      <c r="G26" s="22">
        <f>F26/'Dane - 30 czerwca 2020 r'!$B$3</f>
        <v>34787012.320325099</v>
      </c>
      <c r="H26" s="18">
        <f t="shared" si="0"/>
        <v>0.59893709785878557</v>
      </c>
      <c r="I26" s="22">
        <f>'Dane - 30 czerwca 2020 r'!AK30</f>
        <v>94301093.319999993</v>
      </c>
      <c r="J26" s="22">
        <f>I26/'Dane - 30 czerwca 2020 r'!$B$3</f>
        <v>21113445.575855274</v>
      </c>
      <c r="K26" s="18">
        <f t="shared" si="3"/>
        <v>0.36351571967603785</v>
      </c>
      <c r="L26" s="22">
        <f>'Dane - 30 czerwca 2020 r'!AQ30</f>
        <v>55302593.799999997</v>
      </c>
      <c r="M26" s="22">
        <f>L26/'Dane - 30 czerwca 2020 r'!$B$3</f>
        <v>12381916.935339423</v>
      </c>
      <c r="N26" s="18">
        <f t="shared" si="1"/>
        <v>0.21318270528359753</v>
      </c>
      <c r="O26" s="23">
        <f>'Dane - 30 czerwca 2020 r'!X30</f>
        <v>375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- 30 czerwca 2020 r'!Z31</f>
        <v>8342997.2299999995</v>
      </c>
      <c r="G27" s="22">
        <f>F27/'Dane - 30 czerwca 2020 r'!$B$3</f>
        <v>1867946.7199534299</v>
      </c>
      <c r="H27" s="18">
        <f t="shared" si="0"/>
        <v>0.10181488130997356</v>
      </c>
      <c r="I27" s="22">
        <f>'Dane - 30 czerwca 2020 r'!AK31</f>
        <v>4125016.32</v>
      </c>
      <c r="J27" s="22">
        <f>I27/'Dane - 30 czerwca 2020 r'!$B$3</f>
        <v>923566.25470177317</v>
      </c>
      <c r="K27" s="18">
        <f t="shared" si="3"/>
        <v>5.0340187757979625E-2</v>
      </c>
      <c r="L27" s="22">
        <f>'Dane - 30 czerwca 2020 r'!AQ31</f>
        <v>1241177.27</v>
      </c>
      <c r="M27" s="22">
        <f>L27/'Dane - 30 czerwca 2020 r'!$B$3</f>
        <v>277892.09878201684</v>
      </c>
      <c r="N27" s="18">
        <f t="shared" si="1"/>
        <v>1.5146872634127317E-2</v>
      </c>
      <c r="O27" s="23">
        <f>'Dane - 30 czerwca 2020 r'!X31</f>
        <v>54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- 30 czerwca 2020 r'!Z32</f>
        <v>56618211.787500001</v>
      </c>
      <c r="G28" s="22">
        <f>F28/'Dane - 30 czerwca 2020 r'!$B$3</f>
        <v>12676475.861432025</v>
      </c>
      <c r="H28" s="18">
        <f t="shared" si="0"/>
        <v>0.43114031282456622</v>
      </c>
      <c r="I28" s="22">
        <f>'Dane - 30 czerwca 2020 r'!AK32</f>
        <v>19610033.670000002</v>
      </c>
      <c r="J28" s="22">
        <f>I28/'Dane - 30 czerwca 2020 r'!$B$3</f>
        <v>4390568.1689951643</v>
      </c>
      <c r="K28" s="18">
        <f t="shared" si="3"/>
        <v>0.14932785377814911</v>
      </c>
      <c r="L28" s="22">
        <f>'Dane - 30 czerwca 2020 r'!AQ32</f>
        <v>3062588.48</v>
      </c>
      <c r="M28" s="22">
        <f>L28/'Dane - 30 czerwca 2020 r'!$B$3</f>
        <v>685695.07433279592</v>
      </c>
      <c r="N28" s="18">
        <f t="shared" si="1"/>
        <v>2.3321212621053283E-2</v>
      </c>
      <c r="O28" s="23">
        <f>'Dane - 30 czerwca 2020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- 30 czerwca 2020 r'!Z33</f>
        <v>0</v>
      </c>
      <c r="G29" s="22">
        <f>F29/'Dane - 30 czerwca 2020 r'!$B$3</f>
        <v>0</v>
      </c>
      <c r="H29" s="18">
        <v>0</v>
      </c>
      <c r="I29" s="22">
        <f>'Dane - 30 czerwca 2020 r'!AK33</f>
        <v>0</v>
      </c>
      <c r="J29" s="22">
        <f>I29/'Dane - 30 czerwca 2020 r'!$B$3</f>
        <v>0</v>
      </c>
      <c r="K29" s="18">
        <v>0</v>
      </c>
      <c r="L29" s="22">
        <f>'Dane - 30 czerwca 2020 r'!AQ33</f>
        <v>0</v>
      </c>
      <c r="M29" s="22">
        <f>L29/'Dane - 30 czerwca 2020 r'!$B$3</f>
        <v>0</v>
      </c>
      <c r="N29" s="18">
        <v>0</v>
      </c>
      <c r="O29" s="23">
        <f>'Dane - 30 czerwca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- 30 czerwca 2020 r'!Z34</f>
        <v>155980652.26250002</v>
      </c>
      <c r="G30" s="22">
        <f>F30/'Dane - 30 czerwca 2020 r'!$B$3</f>
        <v>34923126.514082931</v>
      </c>
      <c r="H30" s="18">
        <f t="shared" si="0"/>
        <v>0.9450016220556765</v>
      </c>
      <c r="I30" s="22">
        <f>'Dane - 30 czerwca 2020 r'!AK34</f>
        <v>156164574.12000003</v>
      </c>
      <c r="J30" s="22">
        <f>I30/'Dane - 30 czerwca 2020 r'!$B$3</f>
        <v>34964305.507791519</v>
      </c>
      <c r="K30" s="18">
        <f t="shared" si="3"/>
        <v>0.94611590418713298</v>
      </c>
      <c r="L30" s="22">
        <f>'Dane - 30 czerwca 2020 r'!AQ34</f>
        <v>156164574.12</v>
      </c>
      <c r="M30" s="22">
        <f>L30/'Dane - 30 czerwca 2020 r'!$B$3</f>
        <v>34964305.507791512</v>
      </c>
      <c r="N30" s="18">
        <f t="shared" si="1"/>
        <v>0.94611590418713276</v>
      </c>
      <c r="O30" s="23">
        <f>'Dane - 30 czerwca 2020 r'!X34</f>
        <v>907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- 30 czerwca 2020 r'!Z35</f>
        <v>4190609.58</v>
      </c>
      <c r="G31" s="22">
        <f>F31/'Dane - 30 czerwca 2020 r'!$B$3</f>
        <v>938252.1896829661</v>
      </c>
      <c r="H31" s="18">
        <f t="shared" si="0"/>
        <v>0.66542708488153623</v>
      </c>
      <c r="I31" s="22">
        <f>'Dane - 30 czerwca 2020 r'!AK35</f>
        <v>1826594.18</v>
      </c>
      <c r="J31" s="22">
        <f>I31/'Dane - 30 czerwca 2020 r'!$B$3</f>
        <v>408963.41124843271</v>
      </c>
      <c r="K31" s="18">
        <f t="shared" si="3"/>
        <v>0.29004497251661893</v>
      </c>
      <c r="L31" s="22">
        <f>'Dane - 30 czerwca 2020 r'!AQ35</f>
        <v>926601.56</v>
      </c>
      <c r="M31" s="22">
        <f>L31/'Dane - 30 czerwca 2020 r'!$B$3</f>
        <v>207460.49614902382</v>
      </c>
      <c r="N31" s="18">
        <f t="shared" si="1"/>
        <v>0.14713510365178994</v>
      </c>
      <c r="O31" s="23">
        <f>'Dane - 30 czerwca 2020 r'!X35</f>
        <v>8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- 30 czerwca 2020 r'!Z36</f>
        <v>0</v>
      </c>
      <c r="G32" s="22">
        <f>F32/'Dane - 30 czerwca 2020 r'!$B$3</f>
        <v>0</v>
      </c>
      <c r="H32" s="27">
        <f t="shared" si="0"/>
        <v>0</v>
      </c>
      <c r="I32" s="22">
        <f>'Dane - 30 czerwca 2020 r'!AK36</f>
        <v>0</v>
      </c>
      <c r="J32" s="22">
        <f>I32/'Dane - 30 czerwca 2020 r'!$B$3</f>
        <v>0</v>
      </c>
      <c r="K32" s="27">
        <f t="shared" si="3"/>
        <v>0</v>
      </c>
      <c r="L32" s="22">
        <f>'Dane - 30 czerwca 2020 r'!AQ36</f>
        <v>0</v>
      </c>
      <c r="M32" s="22">
        <f>L32/'Dane - 30 czerwca 2020 r'!$B$3</f>
        <v>0</v>
      </c>
      <c r="N32" s="27">
        <f t="shared" si="1"/>
        <v>0</v>
      </c>
      <c r="O32" s="23">
        <f>'Dane - 30 czerwca 2020 r'!X36</f>
        <v>0</v>
      </c>
    </row>
    <row r="33" spans="1:15" ht="32.25" thickBot="1" x14ac:dyDescent="0.25">
      <c r="A33" s="246" t="s">
        <v>113</v>
      </c>
      <c r="B33" s="24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403856141.48500001</v>
      </c>
      <c r="G33" s="50">
        <f t="shared" si="6"/>
        <v>90420952.329616696</v>
      </c>
      <c r="H33" s="51">
        <f t="shared" si="0"/>
        <v>0.55490483285731007</v>
      </c>
      <c r="I33" s="50">
        <f t="shared" si="6"/>
        <v>282779847.94000006</v>
      </c>
      <c r="J33" s="50">
        <f t="shared" si="6"/>
        <v>63312701.043345883</v>
      </c>
      <c r="K33" s="51">
        <f t="shared" si="3"/>
        <v>0.38854405848472023</v>
      </c>
      <c r="L33" s="50">
        <f t="shared" si="6"/>
        <v>218373511.88</v>
      </c>
      <c r="M33" s="50">
        <f t="shared" si="6"/>
        <v>48892511.167830914</v>
      </c>
      <c r="N33" s="51">
        <f t="shared" si="1"/>
        <v>0.30004871701260472</v>
      </c>
      <c r="O33" s="52">
        <f t="shared" si="6"/>
        <v>1394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12235877.312824644</v>
      </c>
      <c r="H34" s="41">
        <f t="shared" si="0"/>
        <v>0.75562626784963527</v>
      </c>
      <c r="I34" s="40">
        <f t="shared" si="7"/>
        <v>16075285.57</v>
      </c>
      <c r="J34" s="40">
        <f t="shared" si="7"/>
        <v>3599159.40578542</v>
      </c>
      <c r="K34" s="41">
        <f t="shared" si="3"/>
        <v>0.22226599038706163</v>
      </c>
      <c r="L34" s="40">
        <f t="shared" si="7"/>
        <v>16075285.57</v>
      </c>
      <c r="M34" s="40">
        <f t="shared" si="7"/>
        <v>3599159.40578542</v>
      </c>
      <c r="N34" s="41">
        <f t="shared" si="1"/>
        <v>0.22226599038706163</v>
      </c>
      <c r="O34" s="42">
        <f t="shared" si="7"/>
        <v>46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- 30 czerwca 2020 r'!Z39</f>
        <v>23139941.429999996</v>
      </c>
      <c r="G35" s="22">
        <f>F35/'Dane - 30 czerwca 2020 r'!$B$3</f>
        <v>5180893.2092960766</v>
      </c>
      <c r="H35" s="18">
        <f t="shared" si="0"/>
        <v>0.63235374571996883</v>
      </c>
      <c r="I35" s="22">
        <f>'Dane - 30 czerwca 2020 r'!AK39</f>
        <v>16066325.57</v>
      </c>
      <c r="J35" s="22">
        <f>I35/'Dane - 30 czerwca 2020 r'!$B$3</f>
        <v>3597153.3158696042</v>
      </c>
      <c r="K35" s="18">
        <f t="shared" si="3"/>
        <v>0.43905042650516407</v>
      </c>
      <c r="L35" s="22">
        <f>'Dane - 30 czerwca 2020 r'!AQ39</f>
        <v>16066325.57</v>
      </c>
      <c r="M35" s="22">
        <f>L35/'Dane - 30 czerwca 2020 r'!$B$3</f>
        <v>3597153.3158696042</v>
      </c>
      <c r="N35" s="18">
        <f t="shared" si="1"/>
        <v>0.43905042650516407</v>
      </c>
      <c r="O35" s="23">
        <f>'Dane - 30 czerwca 2020 r'!X39</f>
        <v>44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- 30 czerwca 2020 r'!Z40</f>
        <v>31510381</v>
      </c>
      <c r="G36" s="22">
        <f>F36/'Dane - 30 czerwca 2020 r'!$B$3</f>
        <v>7054984.1035285685</v>
      </c>
      <c r="H36" s="18">
        <f t="shared" si="0"/>
        <v>0.8818732334093794</v>
      </c>
      <c r="I36" s="22">
        <f>'Dane - 30 czerwca 2020 r'!AK40</f>
        <v>8960</v>
      </c>
      <c r="J36" s="22">
        <f>I36/'Dane - 30 czerwca 2020 r'!$B$3</f>
        <v>2006.0899158158695</v>
      </c>
      <c r="K36" s="18">
        <f t="shared" si="3"/>
        <v>2.5076130216730925E-4</v>
      </c>
      <c r="L36" s="22">
        <f>'Dane - 30 czerwca 2020 r'!AQ40</f>
        <v>8960</v>
      </c>
      <c r="M36" s="22">
        <f>L36/'Dane - 30 czerwca 2020 r'!$B$3</f>
        <v>2006.0899158158695</v>
      </c>
      <c r="N36" s="18">
        <f t="shared" si="1"/>
        <v>2.5076130216730925E-4</v>
      </c>
      <c r="O36" s="23">
        <f>'Dane - 30 czerwca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- 30 czerwca 2020 r'!Z41</f>
        <v>28715072.18</v>
      </c>
      <c r="G37" s="22">
        <f>F37/'Dane - 30 czerwca 2020 r'!$B$3</f>
        <v>6429131.3317212965</v>
      </c>
      <c r="H37" s="27">
        <f t="shared" si="0"/>
        <v>0.86479181886812329</v>
      </c>
      <c r="I37" s="22">
        <f>'Dane - 30 czerwca 2020 r'!AK41</f>
        <v>22628094.190000001</v>
      </c>
      <c r="J37" s="22">
        <f>I37/'Dane - 30 czerwca 2020 r'!$B$3</f>
        <v>5066293.7018627981</v>
      </c>
      <c r="K37" s="27">
        <f t="shared" si="3"/>
        <v>0.68147454442823252</v>
      </c>
      <c r="L37" s="22">
        <f>'Dane - 30 czerwca 2020 r'!AQ41</f>
        <v>20024223.780000001</v>
      </c>
      <c r="M37" s="22">
        <f>L37/'Dane - 30 czerwca 2020 r'!$B$3</f>
        <v>4483302.8344975822</v>
      </c>
      <c r="N37" s="27">
        <f t="shared" si="1"/>
        <v>0.60305559378637541</v>
      </c>
      <c r="O37" s="23">
        <f>'Dane - 30 czerwca 2020 r'!X41</f>
        <v>3</v>
      </c>
    </row>
    <row r="38" spans="1:15" ht="12" thickBot="1" x14ac:dyDescent="0.25">
      <c r="A38" s="246" t="s">
        <v>134</v>
      </c>
      <c r="B38" s="24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18665008.644545943</v>
      </c>
      <c r="H38" s="51">
        <f t="shared" si="0"/>
        <v>0.78997506424849373</v>
      </c>
      <c r="I38" s="50">
        <f t="shared" si="8"/>
        <v>38703379.760000005</v>
      </c>
      <c r="J38" s="50">
        <f t="shared" si="8"/>
        <v>8665453.1076482181</v>
      </c>
      <c r="K38" s="51">
        <f t="shared" si="3"/>
        <v>0.36675535521152924</v>
      </c>
      <c r="L38" s="50">
        <f t="shared" si="8"/>
        <v>36099509.350000001</v>
      </c>
      <c r="M38" s="50">
        <f t="shared" si="8"/>
        <v>8082462.2402830021</v>
      </c>
      <c r="N38" s="51">
        <f t="shared" si="1"/>
        <v>0.34208093599888678</v>
      </c>
      <c r="O38" s="52">
        <f t="shared" si="8"/>
        <v>49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- 30 czerwca 2020 r'!Z43</f>
        <v>84839.35</v>
      </c>
      <c r="G39" s="31">
        <f>F39/'Dane - 30 czerwca 2020 r'!$B$3</f>
        <v>18995.018359305035</v>
      </c>
      <c r="H39" s="32">
        <f t="shared" si="0"/>
        <v>0.89388321690847228</v>
      </c>
      <c r="I39" s="31">
        <f>'Dane - 30 czerwca 2020 r'!AK43</f>
        <v>84839.35</v>
      </c>
      <c r="J39" s="31">
        <f>I39/'Dane - 30 czerwca 2020 r'!$B$3</f>
        <v>18995.018359305035</v>
      </c>
      <c r="K39" s="32">
        <f t="shared" si="3"/>
        <v>0.89388321690847228</v>
      </c>
      <c r="L39" s="31">
        <f>'Dane - 30 czerwca 2020 r'!AQ43</f>
        <v>84839.35</v>
      </c>
      <c r="M39" s="31">
        <f>L39/'Dane - 30 czerwca 2020 r'!$B$3</f>
        <v>18995.018359305035</v>
      </c>
      <c r="N39" s="32">
        <f t="shared" si="1"/>
        <v>0.89388321690847228</v>
      </c>
      <c r="O39" s="33">
        <f>'Dane - 30 czerwca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- 30 czerwca 2020 r'!Z44</f>
        <v>211853241.76400003</v>
      </c>
      <c r="G40" s="31">
        <f>F40/'Dane - 30 czerwca 2020 r'!$B$3</f>
        <v>47432662.046390831</v>
      </c>
      <c r="H40" s="18">
        <f t="shared" si="0"/>
        <v>0.61418056532790155</v>
      </c>
      <c r="I40" s="31">
        <f>'Dane - 30 czerwca 2020 r'!AK44</f>
        <v>163815923.17300001</v>
      </c>
      <c r="J40" s="31">
        <f>I40/'Dane - 30 czerwca 2020 r'!$B$3</f>
        <v>36677396.375828408</v>
      </c>
      <c r="K40" s="18">
        <f t="shared" si="3"/>
        <v>0.47491629330924029</v>
      </c>
      <c r="L40" s="31">
        <f>'Dane - 30 czerwca 2020 r'!AQ44</f>
        <v>125732427.62</v>
      </c>
      <c r="M40" s="31">
        <f>L40/'Dane - 30 czerwca 2020 r'!$B$3</f>
        <v>28150731.600394055</v>
      </c>
      <c r="N40" s="18">
        <f t="shared" si="1"/>
        <v>0.36450900081918591</v>
      </c>
      <c r="O40" s="33">
        <f>'Dane - 30 czerwca 2020 r'!X44</f>
        <v>1711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- 30 czerwca 2020 r'!Z45</f>
        <v>2832230.9099999997</v>
      </c>
      <c r="G41" s="31">
        <f>F41/'Dane - 30 czerwca 2020 r'!$B$3</f>
        <v>634119.40488984413</v>
      </c>
      <c r="H41" s="27">
        <f t="shared" si="0"/>
        <v>0.258870315243792</v>
      </c>
      <c r="I41" s="31">
        <f>'Dane - 30 czerwca 2020 r'!AK45</f>
        <v>2575028.3000000003</v>
      </c>
      <c r="J41" s="31">
        <f>I41/'Dane - 30 czerwca 2020 r'!$B$3</f>
        <v>576533.29303241987</v>
      </c>
      <c r="K41" s="27">
        <f t="shared" si="3"/>
        <v>0.23536159619933175</v>
      </c>
      <c r="L41" s="31">
        <f>'Dane - 30 czerwca 2020 r'!AQ45</f>
        <v>2016382.7399999998</v>
      </c>
      <c r="M41" s="31">
        <f>L41/'Dane - 30 czerwca 2020 r'!$B$3</f>
        <v>451455.92423428257</v>
      </c>
      <c r="N41" s="27">
        <f t="shared" si="1"/>
        <v>0.18430052214773021</v>
      </c>
      <c r="O41" s="33">
        <f>'Dane - 30 czerwca 2020 r'!X45</f>
        <v>57</v>
      </c>
    </row>
    <row r="42" spans="1:15" ht="12" thickBot="1" x14ac:dyDescent="0.25">
      <c r="A42" s="246" t="s">
        <v>141</v>
      </c>
      <c r="B42" s="24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214770312.02400002</v>
      </c>
      <c r="G42" s="50">
        <f t="shared" si="9"/>
        <v>48085776.469639979</v>
      </c>
      <c r="H42" s="51">
        <f t="shared" si="0"/>
        <v>0.6033347488872487</v>
      </c>
      <c r="I42" s="50">
        <f t="shared" si="9"/>
        <v>166475790.82300001</v>
      </c>
      <c r="J42" s="50">
        <f t="shared" si="9"/>
        <v>37272924.687220134</v>
      </c>
      <c r="K42" s="51">
        <f t="shared" si="3"/>
        <v>0.46766533281740025</v>
      </c>
      <c r="L42" s="50">
        <f t="shared" si="9"/>
        <v>127833649.70999999</v>
      </c>
      <c r="M42" s="50">
        <f>SUM(M39:M41)</f>
        <v>28621182.542987641</v>
      </c>
      <c r="N42" s="51">
        <f t="shared" si="1"/>
        <v>0.35911147225276036</v>
      </c>
      <c r="O42" s="52">
        <f t="shared" si="9"/>
        <v>1773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- 30 czerwca 2020 r'!Z47</f>
        <v>22200613.987500001</v>
      </c>
      <c r="G43" s="31">
        <f>F43/'Dane - 30 czerwca 2020 r'!$B$3</f>
        <v>4970583.4648710368</v>
      </c>
      <c r="H43" s="32">
        <f t="shared" si="0"/>
        <v>0.28438500321946891</v>
      </c>
      <c r="I43" s="31">
        <f>'Dane - 30 czerwca 2020 r'!AK47</f>
        <v>20828129.09</v>
      </c>
      <c r="J43" s="31">
        <f>I43/'Dane - 30 czerwca 2020 r'!$B$3</f>
        <v>4663292.3808884108</v>
      </c>
      <c r="K43" s="32">
        <f t="shared" si="3"/>
        <v>0.26680377225829027</v>
      </c>
      <c r="L43" s="31">
        <f>'Dane - 30 czerwca 2020 r'!AQ47</f>
        <v>16438143.189999999</v>
      </c>
      <c r="M43" s="31">
        <f>L43/'Dane - 30 czerwca 2020 r'!$B$3</f>
        <v>3680401.0366290524</v>
      </c>
      <c r="N43" s="32">
        <f t="shared" si="1"/>
        <v>0.2105690142913324</v>
      </c>
      <c r="O43" s="33">
        <f>'Dane - 30 czerwca 2020 r'!X47</f>
        <v>20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- 30 czerwca 2020 r'!Z48</f>
        <v>0</v>
      </c>
      <c r="G44" s="31">
        <f>F44/'Dane - 30 czerwca 2020 r'!$B$3</f>
        <v>0</v>
      </c>
      <c r="H44" s="18">
        <f t="shared" si="0"/>
        <v>0</v>
      </c>
      <c r="I44" s="31">
        <f>'Dane - 30 czerwca 2020 r'!AK48</f>
        <v>0</v>
      </c>
      <c r="J44" s="31">
        <f>I44/'Dane - 30 czerwca 2020 r'!$B$3</f>
        <v>0</v>
      </c>
      <c r="K44" s="18">
        <f t="shared" si="3"/>
        <v>0</v>
      </c>
      <c r="L44" s="31">
        <f>'Dane - 30 czerwca 2020 r'!AQ48</f>
        <v>0</v>
      </c>
      <c r="M44" s="31">
        <f>L44/'Dane - 30 czerwca 2020 r'!$B$3</f>
        <v>0</v>
      </c>
      <c r="N44" s="18">
        <f t="shared" si="1"/>
        <v>0</v>
      </c>
      <c r="O44" s="33">
        <f>'Dane - 30 czerwca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- 30 czerwca 2020 r'!Z49</f>
        <v>39353013.042500004</v>
      </c>
      <c r="G45" s="31">
        <f>F45/'Dane - 30 czerwca 2020 r'!$B$3</f>
        <v>8810902.0782957189</v>
      </c>
      <c r="H45" s="18">
        <f t="shared" si="0"/>
        <v>0.64239817305614022</v>
      </c>
      <c r="I45" s="31">
        <f>'Dane - 30 czerwca 2020 r'!AK49</f>
        <v>14438002.15</v>
      </c>
      <c r="J45" s="31">
        <f>I45/'Dane - 30 czerwca 2020 r'!$B$3</f>
        <v>3232581.5309869247</v>
      </c>
      <c r="K45" s="18">
        <f t="shared" si="3"/>
        <v>0.23568579599544204</v>
      </c>
      <c r="L45" s="31">
        <f>'Dane - 30 czerwca 2020 r'!AQ49</f>
        <v>6763016.1699999999</v>
      </c>
      <c r="M45" s="31">
        <f>L45/'Dane - 30 czerwca 2020 r'!$B$3</f>
        <v>1514198.4976715026</v>
      </c>
      <c r="N45" s="18">
        <f t="shared" si="1"/>
        <v>0.11039940518061882</v>
      </c>
      <c r="O45" s="33">
        <f>'Dane - 30 czerwca 2020 r'!X49</f>
        <v>16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- 30 czerwca 2020 r'!Z50</f>
        <v>50217751.134999998</v>
      </c>
      <c r="G46" s="31">
        <f>F46/'Dane - 30 czerwca 2020 r'!$B$3</f>
        <v>11243451.355677949</v>
      </c>
      <c r="H46" s="27">
        <f t="shared" si="0"/>
        <v>0.40299108801713079</v>
      </c>
      <c r="I46" s="31">
        <f>'Dane - 30 czerwca 2020 r'!AK50</f>
        <v>29958436</v>
      </c>
      <c r="J46" s="31">
        <f>I46/'Dane - 30 czerwca 2020 r'!$B$3</f>
        <v>6707512.9858499011</v>
      </c>
      <c r="K46" s="27">
        <f t="shared" si="3"/>
        <v>0.24041265182257709</v>
      </c>
      <c r="L46" s="31">
        <f>'Dane - 30 czerwca 2020 r'!AQ50</f>
        <v>23883211.850000001</v>
      </c>
      <c r="M46" s="31">
        <f>L46/'Dane - 30 czerwca 2020 r'!$B$3</f>
        <v>5347306.9698190941</v>
      </c>
      <c r="N46" s="27">
        <f t="shared" si="1"/>
        <v>0.19165974802218974</v>
      </c>
      <c r="O46" s="33">
        <f>'Dane - 30 czerwca 2020 r'!X50</f>
        <v>54</v>
      </c>
    </row>
    <row r="47" spans="1:15" ht="12" thickBot="1" x14ac:dyDescent="0.25">
      <c r="A47" s="246" t="s">
        <v>148</v>
      </c>
      <c r="B47" s="24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111771378.16499999</v>
      </c>
      <c r="G47" s="50">
        <f t="shared" si="10"/>
        <v>25024936.898844704</v>
      </c>
      <c r="H47" s="51">
        <f t="shared" si="0"/>
        <v>0.40622917855277091</v>
      </c>
      <c r="I47" s="50">
        <f t="shared" si="10"/>
        <v>65224567.240000002</v>
      </c>
      <c r="J47" s="50">
        <f t="shared" si="10"/>
        <v>14603386.897725236</v>
      </c>
      <c r="K47" s="51">
        <f t="shared" si="3"/>
        <v>0.23705641646693185</v>
      </c>
      <c r="L47" s="50">
        <f t="shared" si="10"/>
        <v>47084371.210000001</v>
      </c>
      <c r="M47" s="50">
        <f t="shared" si="10"/>
        <v>10541906.50411965</v>
      </c>
      <c r="N47" s="51">
        <f t="shared" si="1"/>
        <v>0.1711265062069483</v>
      </c>
      <c r="O47" s="52">
        <f t="shared" si="10"/>
        <v>90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- 30 czerwca 2020 r'!Z52</f>
        <v>845865.63000000012</v>
      </c>
      <c r="G48" s="31">
        <f>F48/'Dane - 30 czerwca 2020 r'!$B$3</f>
        <v>189384.2087587319</v>
      </c>
      <c r="H48" s="32">
        <f t="shared" si="0"/>
        <v>0.13935207563514371</v>
      </c>
      <c r="I48" s="31">
        <f>'Dane - 30 czerwca 2020 r'!AK52</f>
        <v>0</v>
      </c>
      <c r="J48" s="31">
        <f>I48/'Dane - 30 czerwca 2020 r'!$B$3</f>
        <v>0</v>
      </c>
      <c r="K48" s="32">
        <f t="shared" si="3"/>
        <v>0</v>
      </c>
      <c r="L48" s="31">
        <f>'Dane - 30 czerwca 2020 r'!AQ52</f>
        <v>0</v>
      </c>
      <c r="M48" s="31">
        <f>L48/'Dane - 30 czerwca 2020 r'!$B$3</f>
        <v>0</v>
      </c>
      <c r="N48" s="32">
        <f t="shared" si="1"/>
        <v>0</v>
      </c>
      <c r="O48" s="33">
        <f>'Dane - 30 czerwca 2020 r'!X52</f>
        <v>1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- 30 czerwca 2020 r'!Z53</f>
        <v>0</v>
      </c>
      <c r="G49" s="31">
        <f>F49/'Dane - 30 czerwca 2020 r'!$B$3</f>
        <v>0</v>
      </c>
      <c r="H49" s="18">
        <f t="shared" si="0"/>
        <v>0</v>
      </c>
      <c r="I49" s="31">
        <f>'Dane - 30 czerwca 2020 r'!AK53</f>
        <v>0</v>
      </c>
      <c r="J49" s="31">
        <f>I49/'Dane - 30 czerwca 2020 r'!$B$3</f>
        <v>0</v>
      </c>
      <c r="K49" s="18">
        <f t="shared" si="3"/>
        <v>0</v>
      </c>
      <c r="L49" s="31">
        <f>'Dane - 30 czerwca 2020 r'!AQ53</f>
        <v>0</v>
      </c>
      <c r="M49" s="31">
        <f>L49/'Dane - 30 czerwca 2020 r'!$B$3</f>
        <v>0</v>
      </c>
      <c r="N49" s="18">
        <f t="shared" si="1"/>
        <v>0</v>
      </c>
      <c r="O49" s="33">
        <f>'Dane - 30 czerwca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- 30 czerwca 2020 r'!Z54</f>
        <v>0</v>
      </c>
      <c r="G50" s="31">
        <f>F50/'Dane - 30 czerwca 2020 r'!$B$3</f>
        <v>0</v>
      </c>
      <c r="H50" s="27">
        <f t="shared" si="0"/>
        <v>0</v>
      </c>
      <c r="I50" s="31">
        <f>'Dane - 30 czerwca 2020 r'!AK54</f>
        <v>0</v>
      </c>
      <c r="J50" s="31">
        <f>I50/'Dane - 30 czerwca 2020 r'!$B$3</f>
        <v>0</v>
      </c>
      <c r="K50" s="27">
        <f t="shared" si="3"/>
        <v>0</v>
      </c>
      <c r="L50" s="31">
        <f>'Dane - 30 czerwca 2020 r'!AQ54</f>
        <v>0</v>
      </c>
      <c r="M50" s="31">
        <f>L50/'Dane - 30 czerwca 2020 r'!$B$3</f>
        <v>0</v>
      </c>
      <c r="N50" s="27">
        <f t="shared" si="1"/>
        <v>0</v>
      </c>
      <c r="O50" s="33">
        <f>'Dane - 30 czerwca 2020 r'!X54</f>
        <v>0</v>
      </c>
    </row>
    <row r="51" spans="1:15" ht="21.75" thickBot="1" x14ac:dyDescent="0.25">
      <c r="A51" s="246" t="s">
        <v>157</v>
      </c>
      <c r="B51" s="24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189384.2087587319</v>
      </c>
      <c r="H51" s="51">
        <f t="shared" si="0"/>
        <v>8.0589025003715703E-2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25">
      <c r="A52" s="246" t="s">
        <v>166</v>
      </c>
      <c r="B52" s="246"/>
      <c r="C52" s="49" t="s">
        <v>164</v>
      </c>
      <c r="D52" s="50">
        <v>42497556</v>
      </c>
      <c r="E52" s="50">
        <v>31873167</v>
      </c>
      <c r="F52" s="50">
        <f>'Dane - 30 czerwca 2020 r'!Z56</f>
        <v>74083659.174999997</v>
      </c>
      <c r="G52" s="50">
        <f>F52/'Dane - 30 czerwca 2020 r'!$B$3</f>
        <v>16586884.106886977</v>
      </c>
      <c r="H52" s="51">
        <f t="shared" si="0"/>
        <v>0.52040276094581306</v>
      </c>
      <c r="I52" s="50">
        <f>'Dane - 30 czerwca 2020 r'!AK56-'Dane - 30 czerwca 2020 r'!AM56</f>
        <v>56405521.979999997</v>
      </c>
      <c r="J52" s="50">
        <f>I52/'Dane - 30 czerwca 2020 r'!B3</f>
        <v>12628855.897367006</v>
      </c>
      <c r="K52" s="51">
        <f t="shared" si="3"/>
        <v>0.39622218580811269</v>
      </c>
      <c r="L52" s="50">
        <f>'Dane - 30 czerwca 2020 r'!AQ56</f>
        <v>56405521.979999997</v>
      </c>
      <c r="M52" s="50">
        <f>L52/'Dane - 30 czerwca 2020 r'!$B$3</f>
        <v>12628855.897367006</v>
      </c>
      <c r="N52" s="51">
        <f t="shared" si="1"/>
        <v>0.39622218580811269</v>
      </c>
      <c r="O52" s="52">
        <f>'Dane - 30 czerwca 2020 r'!X56</f>
        <v>92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1258537222.7565</v>
      </c>
      <c r="G53" s="35">
        <f t="shared" si="12"/>
        <v>281778887.41637564</v>
      </c>
      <c r="H53" s="28">
        <f t="shared" si="0"/>
        <v>0.53058763638701079</v>
      </c>
      <c r="I53" s="35">
        <f t="shared" si="12"/>
        <v>869898903.05299997</v>
      </c>
      <c r="J53" s="35">
        <f t="shared" si="12"/>
        <v>194765113.52610606</v>
      </c>
      <c r="K53" s="28">
        <f t="shared" si="3"/>
        <v>0.36674132041611157</v>
      </c>
      <c r="L53" s="35">
        <f t="shared" si="12"/>
        <v>688356510.3499999</v>
      </c>
      <c r="M53" s="35">
        <f t="shared" si="12"/>
        <v>154118867.6226939</v>
      </c>
      <c r="N53" s="28">
        <f t="shared" si="1"/>
        <v>0.29020472912058021</v>
      </c>
      <c r="O53" s="36">
        <f t="shared" si="12"/>
        <v>7133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187</v>
      </c>
      <c r="B1" s="279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63" t="s">
        <v>217</v>
      </c>
      <c r="L1" s="266" t="s">
        <v>215</v>
      </c>
      <c r="M1" s="269" t="s">
        <v>216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64"/>
      <c r="L2" s="267"/>
      <c r="M2" s="270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65"/>
      <c r="L3" s="268"/>
      <c r="M3" s="271"/>
    </row>
    <row r="4" spans="1:13" ht="18.75" thickTop="1" thickBot="1" x14ac:dyDescent="0.3">
      <c r="A4" s="272" t="s">
        <v>189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- 30 czerwca 2020 r'!C19</f>
        <v>2745</v>
      </c>
      <c r="D5" s="106">
        <f>'Dane - 30 czerwca 2020 r'!D19/'Dane - 30 czerwca 2020 r'!$B$3</f>
        <v>35321836.378291242</v>
      </c>
      <c r="E5" s="105">
        <f>'Dane - 30 czerwca 2020 r'!X19</f>
        <v>2645</v>
      </c>
      <c r="F5" s="106">
        <f>'Dane - 30 czerwca 2020 r'!Y19/'Dane - 30 czerwca 2020 r'!$B$3</f>
        <v>33780673.473043166</v>
      </c>
      <c r="G5" s="105">
        <f>'Dane - 30 czerwca 2020 r'!AB19</f>
        <v>2646</v>
      </c>
      <c r="H5" s="106">
        <f>'Dane - 30 czerwca 2020 r'!AD19/'Dane - 30 czerwca 2020 r'!$B$3</f>
        <v>33791509.940891996</v>
      </c>
      <c r="I5" s="105">
        <f>'Dane - 30 czerwca 2020 r'!AO19</f>
        <v>2645</v>
      </c>
      <c r="J5" s="106">
        <f>'Dane - 30 czerwca 2020 r'!AP19/'Dane - 30 czerwca 2020 r'!$B$3</f>
        <v>33780673.473043166</v>
      </c>
      <c r="K5" s="107">
        <v>3000</v>
      </c>
      <c r="L5" s="107">
        <f>G5</f>
        <v>2646</v>
      </c>
      <c r="M5" s="187">
        <f>L5/K5</f>
        <v>0.88200000000000001</v>
      </c>
    </row>
    <row r="6" spans="1:13" ht="43.5" customHeight="1" thickTop="1" thickBot="1" x14ac:dyDescent="0.3">
      <c r="A6" s="274" t="s">
        <v>191</v>
      </c>
      <c r="B6" s="105" t="s">
        <v>89</v>
      </c>
      <c r="C6" s="105">
        <f>'Dane - 30 czerwca 2020 r'!C14</f>
        <v>13</v>
      </c>
      <c r="D6" s="106">
        <f>'Dane - 30 czerwca 2020 r'!D14/'Dane - 30 czerwca 2020 r'!$B$3</f>
        <v>6778816.4405337628</v>
      </c>
      <c r="E6" s="105">
        <f>'Dane - 30 czerwca 2020 r'!X14</f>
        <v>8</v>
      </c>
      <c r="F6" s="106">
        <f>'Dane - 30 czerwca 2020 r'!Y14/'Dane - 30 czerwca 2020 r'!$B$3</f>
        <v>3612500.2597169979</v>
      </c>
      <c r="G6" s="105">
        <f>'Dane - 30 czerwca 2020 r'!AB14</f>
        <v>7</v>
      </c>
      <c r="H6" s="106">
        <f>'Dane - 30 czerwca 2020 r'!AD14/'Dane - 30 czerwca 2020 r'!$B$3</f>
        <v>3089500.5574959698</v>
      </c>
      <c r="I6" s="105">
        <f>'Dane - 30 czerwca 2020 r'!AO14</f>
        <v>7</v>
      </c>
      <c r="J6" s="106">
        <f>'Dane - 30 czerwca 2020 r'!AP14/'Dane - 30 czerwca 2020 r'!$B$3</f>
        <v>3105877.5680637648</v>
      </c>
      <c r="K6" s="257">
        <v>122</v>
      </c>
      <c r="L6" s="259">
        <f>G6+G7+G8</f>
        <v>193</v>
      </c>
      <c r="M6" s="262">
        <f>L6/K6</f>
        <v>1.5819672131147542</v>
      </c>
    </row>
    <row r="7" spans="1:13" ht="39.75" customHeight="1" thickTop="1" thickBot="1" x14ac:dyDescent="0.3">
      <c r="A7" s="275"/>
      <c r="B7" s="105" t="s">
        <v>101</v>
      </c>
      <c r="C7" s="105">
        <f>'Dane - 30 czerwca 2020 r'!C20</f>
        <v>501</v>
      </c>
      <c r="D7" s="106">
        <f>'Dane - 30 czerwca 2020 r'!D20/'Dane - 30 czerwca 2020 r'!$B$3</f>
        <v>28808250.519433998</v>
      </c>
      <c r="E7" s="105">
        <f>'Dane - 30 czerwca 2020 r'!X20</f>
        <v>274</v>
      </c>
      <c r="F7" s="106">
        <f>'Dane - 30 czerwca 2020 r'!Y20/'Dane - 30 czerwca 2020 r'!$B$3</f>
        <v>13332047.447608812</v>
      </c>
      <c r="G7" s="105">
        <f>'Dane - 30 czerwca 2020 r'!AB20</f>
        <v>184</v>
      </c>
      <c r="H7" s="106">
        <f>'Dane - 30 czerwca 2020 r'!AD20/'Dane - 30 czerwca 2020 r'!$B$3</f>
        <v>8298813.5657352665</v>
      </c>
      <c r="I7" s="105">
        <f>'Dane - 30 czerwca 2020 r'!AO20</f>
        <v>136</v>
      </c>
      <c r="J7" s="106">
        <f>'Dane - 30 czerwca 2020 r'!AP20/'Dane - 30 czerwca 2020 r'!$B$3</f>
        <v>5626260.8633351242</v>
      </c>
      <c r="K7" s="258"/>
      <c r="L7" s="260"/>
      <c r="M7" s="262"/>
    </row>
    <row r="8" spans="1:13" ht="51" customHeight="1" thickTop="1" thickBot="1" x14ac:dyDescent="0.3">
      <c r="A8" s="275"/>
      <c r="B8" s="105" t="s">
        <v>103</v>
      </c>
      <c r="C8" s="105">
        <f>'Dane - 30 czerwca 2020 r'!C21</f>
        <v>34</v>
      </c>
      <c r="D8" s="106">
        <f>'Dane - 30 czerwca 2020 r'!D21/'Dane - 30 czerwca 2020 r'!$B$3</f>
        <v>102207903.96963999</v>
      </c>
      <c r="E8" s="105">
        <f>'Dane - 30 czerwca 2020 r'!X21</f>
        <v>7</v>
      </c>
      <c r="F8" s="106">
        <f>'Dane - 30 czerwca 2020 r'!Y21/'Dane - 30 czerwca 2020 r'!$B$3</f>
        <v>18885843.052570302</v>
      </c>
      <c r="G8" s="105">
        <f>'Dane - 30 czerwca 2020 r'!AB21</f>
        <v>2</v>
      </c>
      <c r="H8" s="106">
        <f>'Dane - 30 czerwca 2020 r'!AD21/'Dane - 30 czerwca 2020 r'!$B$3</f>
        <v>35851.694877306109</v>
      </c>
      <c r="I8" s="105">
        <f>'Dane - 30 czerwca 2020 r'!AO21</f>
        <v>1</v>
      </c>
      <c r="J8" s="106">
        <f>'Dane - 30 czerwca 2020 r'!AP21/'Dane - 30 czerwca 2020 r'!$B$3</f>
        <v>19092.515224789538</v>
      </c>
      <c r="K8" s="258"/>
      <c r="L8" s="261"/>
      <c r="M8" s="262"/>
    </row>
    <row r="9" spans="1:13" ht="17.25" thickTop="1" thickBot="1" x14ac:dyDescent="0.3">
      <c r="A9" s="282" t="s">
        <v>192</v>
      </c>
      <c r="B9" s="283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czerwca 2020 r'!AP6/'Dane - 30 czerwca 2020 r'!$B$3</f>
        <v>75735057.6258284</v>
      </c>
      <c r="M9" s="187">
        <f>L9/K9</f>
        <v>0.31227947534114492</v>
      </c>
    </row>
    <row r="10" spans="1:13" ht="18.75" thickTop="1" thickBot="1" x14ac:dyDescent="0.3">
      <c r="A10" s="288" t="s">
        <v>212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181"/>
      <c r="L10" s="181"/>
      <c r="M10" s="204"/>
    </row>
    <row r="11" spans="1:13" ht="16.5" thickTop="1" thickBot="1" x14ac:dyDescent="0.3">
      <c r="A11" s="290" t="s">
        <v>193</v>
      </c>
      <c r="B11" s="105" t="s">
        <v>120</v>
      </c>
      <c r="C11" s="105">
        <f>'Dane - 30 czerwca 2020 r'!C30</f>
        <v>709</v>
      </c>
      <c r="D11" s="106">
        <f>'Dane - 30 czerwca 2020 r'!D30/'Dane - 30 czerwca 2020 r'!$B$3</f>
        <v>109240069.65565108</v>
      </c>
      <c r="E11" s="105">
        <f>'Dane - 30 czerwca 2020 r'!X30</f>
        <v>375</v>
      </c>
      <c r="F11" s="106">
        <f>'Dane - 30 czerwca 2020 r'!Y30/'Dane - 30 czerwca 2020 r'!$B$3</f>
        <v>46382683.387067877</v>
      </c>
      <c r="G11" s="105">
        <f>'Dane - 30 czerwca 2020 r'!AB30</f>
        <v>240</v>
      </c>
      <c r="H11" s="106">
        <f>'Dane - 30 czerwca 2020 r'!AD30/'Dane - 30 czerwca 2020 r'!$B$3</f>
        <v>22982931.730252553</v>
      </c>
      <c r="I11" s="105">
        <f>'Dane - 30 czerwca 2020 r'!AO30</f>
        <v>179</v>
      </c>
      <c r="J11" s="106">
        <f>'Dane - 30 czerwca 2020 r'!AP30/'Dane - 30 czerwca 2020 r'!$B$3</f>
        <v>16509207.970625112</v>
      </c>
      <c r="K11" s="257">
        <v>560</v>
      </c>
      <c r="L11" s="259">
        <f>G11+G12+G13</f>
        <v>282</v>
      </c>
      <c r="M11" s="262">
        <f>L11/K11</f>
        <v>0.50357142857142856</v>
      </c>
    </row>
    <row r="12" spans="1:13" ht="16.5" thickTop="1" thickBot="1" x14ac:dyDescent="0.3">
      <c r="A12" s="291"/>
      <c r="B12" s="105" t="s">
        <v>122</v>
      </c>
      <c r="C12" s="105">
        <f>'Dane - 30 czerwca 2020 r'!C31</f>
        <v>179</v>
      </c>
      <c r="D12" s="106">
        <f>'Dane - 30 czerwca 2020 r'!D31/'Dane - 30 czerwca 2020 r'!$B$3</f>
        <v>10415882.381783985</v>
      </c>
      <c r="E12" s="105">
        <f>'Dane - 30 czerwca 2020 r'!X31</f>
        <v>54</v>
      </c>
      <c r="F12" s="106">
        <f>'Dane - 30 czerwca 2020 r'!Y31/'Dane - 30 czerwca 2020 r'!$B$3</f>
        <v>2490595.6430234644</v>
      </c>
      <c r="G12" s="105">
        <f>'Dane - 30 czerwca 2020 r'!AB31</f>
        <v>25</v>
      </c>
      <c r="H12" s="106">
        <f>'Dane - 30 czerwca 2020 r'!AD31/'Dane - 30 czerwca 2020 r'!$B$3</f>
        <v>995676.50008955749</v>
      </c>
      <c r="I12" s="105">
        <f>'Dane - 30 czerwca 2020 r'!AO31</f>
        <v>17</v>
      </c>
      <c r="J12" s="106">
        <f>'Dane - 30 czerwca 2020 r'!AP31/'Dane - 30 czerwca 2020 r'!$B$3</f>
        <v>370522.80360021495</v>
      </c>
      <c r="K12" s="258"/>
      <c r="L12" s="260"/>
      <c r="M12" s="262"/>
    </row>
    <row r="13" spans="1:13" ht="16.5" thickTop="1" thickBot="1" x14ac:dyDescent="0.3">
      <c r="A13" s="291"/>
      <c r="B13" s="108" t="s">
        <v>124</v>
      </c>
      <c r="C13" s="105">
        <f>'Dane - 30 czerwca 2020 r'!C32</f>
        <v>116</v>
      </c>
      <c r="D13" s="106">
        <f>'Dane - 30 czerwca 2020 r'!D32/'Dane - 30 czerwca 2020 r'!$B$3</f>
        <v>70060112.020866916</v>
      </c>
      <c r="E13" s="105">
        <f>'Dane - 30 czerwca 2020 r'!X32</f>
        <v>35</v>
      </c>
      <c r="F13" s="106">
        <f>'Dane - 30 czerwca 2020 r'!Y32/'Dane - 30 czerwca 2020 r'!$B$3</f>
        <v>16901967.839871034</v>
      </c>
      <c r="G13" s="105">
        <f>'Dane - 30 czerwca 2020 r'!AB32</f>
        <v>17</v>
      </c>
      <c r="H13" s="106">
        <f>'Dane - 30 czerwca 2020 r'!AD32/'Dane - 30 czerwca 2020 r'!$B$3</f>
        <v>1478656.8041375603</v>
      </c>
      <c r="I13" s="105">
        <f>'Dane - 30 czerwca 2020 r'!AO32</f>
        <v>10</v>
      </c>
      <c r="J13" s="106">
        <f>'Dane - 30 czerwca 2020 r'!AP32/'Dane - 30 czerwca 2020 r'!$B$3</f>
        <v>914260.10657352675</v>
      </c>
      <c r="K13" s="258"/>
      <c r="L13" s="261"/>
      <c r="M13" s="262"/>
    </row>
    <row r="14" spans="1:13" ht="17.25" thickTop="1" thickBot="1" x14ac:dyDescent="0.3">
      <c r="A14" s="282" t="s">
        <v>192</v>
      </c>
      <c r="B14" s="283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czerwca 2020 r'!AP26/'Dane - 30 czerwca 2020 r'!$B$3</f>
        <v>65190001.3053018</v>
      </c>
      <c r="M14" s="187">
        <f>L14/K14</f>
        <v>0.30004865448456786</v>
      </c>
    </row>
    <row r="15" spans="1:13" ht="18.75" thickTop="1" thickBot="1" x14ac:dyDescent="0.3">
      <c r="A15" s="292" t="s">
        <v>194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- 30 czerwca 2020 r'!C39</f>
        <v>49</v>
      </c>
      <c r="D16" s="106">
        <f>'Dane - 30 czerwca 2020 r'!D39/'Dane - 30 czerwca 2020 r'!$B$3</f>
        <v>6303724.5544510121</v>
      </c>
      <c r="E16" s="105">
        <f>'Dane - 30 czerwca 2020 r'!X39</f>
        <v>44</v>
      </c>
      <c r="F16" s="106">
        <f>'Dane - 30 czerwca 2020 r'!Y39/'Dane - 30 czerwca 2020 r'!$B$3</f>
        <v>5756548.0140605411</v>
      </c>
      <c r="G16" s="105">
        <f>'Dane - 30 czerwca 2020 r'!AB39</f>
        <v>40</v>
      </c>
      <c r="H16" s="106">
        <f>'Dane - 30 czerwca 2020 r'!AD39/'Dane - 30 czerwca 2020 r'!$B$3</f>
        <v>4370319.742969729</v>
      </c>
      <c r="I16" s="105">
        <f>'Dane - 30 czerwca 2020 r'!AO39</f>
        <v>38</v>
      </c>
      <c r="J16" s="106">
        <f>'Dane - 30 czerwca 2020 r'!AP39/'Dane - 30 czerwca 2020 r'!$B$3</f>
        <v>3996837.0454952535</v>
      </c>
      <c r="K16" s="197">
        <v>20</v>
      </c>
      <c r="L16" s="107">
        <f>G16</f>
        <v>40</v>
      </c>
      <c r="M16" s="187">
        <f>L16/K16</f>
        <v>2</v>
      </c>
    </row>
    <row r="17" spans="1:13" ht="17.25" thickTop="1" thickBot="1" x14ac:dyDescent="0.3">
      <c r="A17" s="282" t="s">
        <v>192</v>
      </c>
      <c r="B17" s="283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czerwca 2020 r'!AP37/'Dane - 30 czerwca 2020 r'!$B$3</f>
        <v>9603831.4369514603</v>
      </c>
      <c r="M17" s="187">
        <f>L17/K17</f>
        <v>0.3220079727861424</v>
      </c>
    </row>
    <row r="18" spans="1:13" ht="18.75" thickTop="1" thickBot="1" x14ac:dyDescent="0.3">
      <c r="A18" s="294" t="s">
        <v>196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- 30 czerwca 2020 r'!C44</f>
        <v>2817</v>
      </c>
      <c r="D19" s="186">
        <f>'Dane - 30 czerwca 2020 r'!D44/'Dane - 30 czerwca 2020 r'!$B$3</f>
        <v>93163057.892262235</v>
      </c>
      <c r="E19" s="185">
        <f>'Dane - 30 czerwca 2020 r'!X44</f>
        <v>1711</v>
      </c>
      <c r="F19" s="186">
        <f>'Dane - 30 czerwca 2020 r'!Y44/'Dane - 30 czerwca 2020 r'!$B$3</f>
        <v>55803131.942951813</v>
      </c>
      <c r="G19" s="185">
        <f>'Dane - 30 czerwca 2020 r'!AB44</f>
        <v>1257</v>
      </c>
      <c r="H19" s="186">
        <f>'Dane - 30 czerwca 2020 r'!AD44/'Dane - 30 czerwca 2020 r'!$B$3</f>
        <v>41109539.765806913</v>
      </c>
      <c r="I19" s="185">
        <f>'Dane - 30 czerwca 2020 r'!AO44</f>
        <v>1049</v>
      </c>
      <c r="J19" s="186">
        <f>'Dane - 30 czerwca 2020 r'!AP44/'Dane - 30 czerwca 2020 r'!$B$3</f>
        <v>33118508.196758013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82" t="s">
        <v>192</v>
      </c>
      <c r="B20" s="283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czerwca 2020 r'!AP42/'Dane - 30 czerwca 2020 r'!$B$3</f>
        <v>33671979.903277807</v>
      </c>
      <c r="M20" s="187">
        <f>L20/K20</f>
        <v>0.35911147695537665</v>
      </c>
    </row>
    <row r="21" spans="1:13" ht="18.75" thickTop="1" thickBot="1" x14ac:dyDescent="0.3">
      <c r="A21" s="292" t="s">
        <v>197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- 30 czerwca 2020 r'!C47</f>
        <v>27</v>
      </c>
      <c r="D22" s="106">
        <f>'Dane - 30 czerwca 2020 r'!D47/'Dane - 30 czerwca 2020 r'!$B$3</f>
        <v>8654392.4189503863</v>
      </c>
      <c r="E22" s="105">
        <f>'Dane - 30 czerwca 2020 r'!X47</f>
        <v>20</v>
      </c>
      <c r="F22" s="106">
        <f>'Dane - 30 czerwca 2020 r'!Y47/'Dane - 30 czerwca 2020 r'!$B$3</f>
        <v>6627444.6399785057</v>
      </c>
      <c r="G22" s="105">
        <f>'Dane - 30 czerwca 2020 r'!AB47</f>
        <v>19</v>
      </c>
      <c r="H22" s="106">
        <f>'Dane - 30 czerwca 2020 r'!AD47/'Dane - 30 czerwca 2020 r'!$B$3</f>
        <v>6299917.5398531258</v>
      </c>
      <c r="I22" s="105">
        <f>'Dane - 30 czerwca 2020 r'!AO47</f>
        <v>14</v>
      </c>
      <c r="J22" s="106">
        <f>'Dane - 30 czerwca 2020 r'!AP47/'Dane - 30 czerwca 2020 r'!$B$3</f>
        <v>4907201.4038151531</v>
      </c>
      <c r="K22" s="197">
        <v>15</v>
      </c>
      <c r="L22" s="107">
        <f>G22</f>
        <v>19</v>
      </c>
      <c r="M22" s="187">
        <f>L22/K22</f>
        <v>1.2666666666666666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- 30 czerwca 2020 r'!C50</f>
        <v>144</v>
      </c>
      <c r="D23" s="106">
        <f>'Dane - 30 czerwca 2020 r'!D50/'Dane - 30 czerwca 2020 r'!$B$3</f>
        <v>50873351.027673289</v>
      </c>
      <c r="E23" s="105">
        <f>'Dane - 30 czerwca 2020 r'!X50</f>
        <v>54</v>
      </c>
      <c r="F23" s="106">
        <f>'Dane - 30 czerwca 2020 r'!Y50/'Dane - 30 czerwca 2020 r'!$B$3</f>
        <v>14991268.518269747</v>
      </c>
      <c r="G23" s="105">
        <f>'Dane - 30 czerwca 2020 r'!AB50</f>
        <v>50</v>
      </c>
      <c r="H23" s="106">
        <f>'Dane - 30 czerwca 2020 r'!AD50/'Dane - 30 czerwca 2020 r'!$B$3</f>
        <v>8876196.7445817664</v>
      </c>
      <c r="I23" s="105">
        <f>'Dane - 30 czerwca 2020 r'!AO50</f>
        <v>42</v>
      </c>
      <c r="J23" s="106">
        <f>'Dane - 30 czerwca 2020 r'!AP50/'Dane - 30 czerwca 2020 r'!$B$3</f>
        <v>7129742.6898620808</v>
      </c>
      <c r="K23" s="197">
        <v>55</v>
      </c>
      <c r="L23" s="107">
        <f>G23</f>
        <v>50</v>
      </c>
      <c r="M23" s="187">
        <f>L23/K23</f>
        <v>0.90909090909090906</v>
      </c>
    </row>
    <row r="24" spans="1:13" ht="17.25" thickTop="1" thickBot="1" x14ac:dyDescent="0.3">
      <c r="A24" s="282" t="s">
        <v>192</v>
      </c>
      <c r="B24" s="283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czerwca 2020 r'!AP46/'Dane - 30 czerwca 2020 r'!$B$3</f>
        <v>14055875.436593229</v>
      </c>
      <c r="M24" s="187">
        <f>L24/K24</f>
        <v>0.17288686597728806</v>
      </c>
    </row>
    <row r="25" spans="1:13" ht="18.75" thickTop="1" thickBot="1" x14ac:dyDescent="0.3">
      <c r="A25" s="284" t="s">
        <v>199</v>
      </c>
      <c r="B25" s="285"/>
      <c r="C25" s="285"/>
      <c r="D25" s="285"/>
      <c r="E25" s="285"/>
      <c r="F25" s="285"/>
      <c r="G25" s="285"/>
      <c r="H25" s="285"/>
      <c r="I25" s="285"/>
      <c r="J25" s="285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- 30 czerwca 2020 r'!C51</f>
        <v>10</v>
      </c>
      <c r="D26" s="106">
        <f>'Dane - 30 czerwca 2020 r'!D51/'Dane - 30 czerwca 2020 r'!$B$3</f>
        <v>819661.26634425938</v>
      </c>
      <c r="E26" s="105">
        <f>'Dane - 30 czerwca 2020 r'!X51</f>
        <v>1</v>
      </c>
      <c r="F26" s="106">
        <f>'Dane - 30 czerwca 2020 r'!Y51/'Dane - 30 czerwca 2020 r'!$B$3</f>
        <v>252512.27834497584</v>
      </c>
      <c r="G26" s="105">
        <f>'Dane - 30 czerwca 2020 r'!AB51</f>
        <v>0</v>
      </c>
      <c r="H26" s="106">
        <f>'Dane - 30 czerwca 2020 r'!AD51/'Dane - 30 czerwca 2020 r'!$B$3</f>
        <v>0</v>
      </c>
      <c r="I26" s="105">
        <f>'Dane - 30 czerwca 2020 r'!AO51</f>
        <v>0</v>
      </c>
      <c r="J26" s="106">
        <f>'Dane - 30 czerwca 2020 r'!AP51/'Dane - 30 czerwca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6" t="s">
        <v>192</v>
      </c>
      <c r="B27" s="287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czerwca 2020 r'!AP51/'Dane - 30 czerwca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2020-08-26T09:20:25Z</dcterms:modified>
</cp:coreProperties>
</file>