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yrektor ZSP\Desktop\CEAorg\2021-2022\arkusze2021\arkusze2021\"/>
    </mc:Choice>
  </mc:AlternateContent>
  <xr:revisionPtr revIDLastSave="0" documentId="13_ncr:1_{D27BF185-90C0-4EBC-B020-97D03597321C}" xr6:coauthVersionLast="46" xr6:coauthVersionMax="46" xr10:uidLastSave="{00000000-0000-0000-0000-000000000000}"/>
  <bookViews>
    <workbookView xWindow="-120" yWindow="-120" windowWidth="29040" windowHeight="16440" tabRatio="798" activeTab="5" xr2:uid="{00000000-000D-0000-FFFF-FFFF00000000}"/>
  </bookViews>
  <sheets>
    <sheet name="Legenda" sheetId="176" r:id="rId1"/>
    <sheet name="słownik" sheetId="159" r:id="rId2"/>
    <sheet name="wizyt" sheetId="160" r:id="rId3"/>
    <sheet name="zestaw 1" sheetId="119" r:id="rId4"/>
    <sheet name="Załacznik" sheetId="177" r:id="rId5"/>
    <sheet name="Kalendarz" sheetId="179" r:id="rId6"/>
    <sheet name="kal.harm.szc." sheetId="180" r:id="rId7"/>
    <sheet name="pedag" sheetId="162" r:id="rId8"/>
    <sheet name="adm.i obs." sheetId="163" r:id="rId9"/>
    <sheet name="Arkusz2" sheetId="155" state="hidden" r:id="rId10"/>
    <sheet name="Arkusz1" sheetId="154" state="hidden" r:id="rId11"/>
    <sheet name="Liczbaucz" sheetId="171" r:id="rId12"/>
    <sheet name="Grupy" sheetId="175" r:id="rId13"/>
    <sheet name="Specyf sp" sheetId="166" r:id="rId14"/>
    <sheet name="Absolwenci" sheetId="172" r:id="rId15"/>
    <sheet name="SPN" sheetId="178" r:id="rId16"/>
    <sheet name="SPN przejsc" sheetId="174" r:id="rId17"/>
    <sheet name="Zestawienia" sheetId="168" r:id="rId18"/>
  </sheets>
  <externalReferences>
    <externalReference r:id="rId19"/>
  </externalReferences>
  <definedNames>
    <definedName name="_xlnm._FilterDatabase" localSheetId="12" hidden="1">Grupy!#REF!</definedName>
    <definedName name="_xlnm.Print_Area" localSheetId="14">Absolwenci!$B$1:$F$13</definedName>
    <definedName name="_xlnm.Print_Area" localSheetId="8">'adm.i obs.'!$A$1:$N$43</definedName>
    <definedName name="_xlnm.Print_Area" localSheetId="12">Grupy!$B$1:$AG$55</definedName>
    <definedName name="_xlnm.Print_Area" localSheetId="6">kal.harm.szc.!$A$1:$H$12</definedName>
    <definedName name="_xlnm.Print_Area" localSheetId="5">Kalendarz!$A$1:$G$54</definedName>
    <definedName name="_xlnm.Print_Area" localSheetId="0">Legenda!$A$1:$D$43</definedName>
    <definedName name="_xlnm.Print_Area" localSheetId="11">Liczbaucz!$B$2:$E$10</definedName>
    <definedName name="_xlnm.Print_Area" localSheetId="7">pedag!$A$2:$X$419</definedName>
    <definedName name="_xlnm.Print_Area" localSheetId="1">słownik!$A$1:$G$169</definedName>
    <definedName name="_xlnm.Print_Area" localSheetId="13">'Specyf sp'!$B$1:$F$17</definedName>
    <definedName name="_xlnm.Print_Area" localSheetId="15">SPN!$B$1:$J$64</definedName>
    <definedName name="_xlnm.Print_Area" localSheetId="16">'SPN przejsc'!$B$1:$J$58</definedName>
    <definedName name="_xlnm.Print_Area" localSheetId="2">wizyt!$A$1:$J$50</definedName>
    <definedName name="_xlnm.Print_Area" localSheetId="4">Załacznik!$B$1:$K$48</definedName>
    <definedName name="_xlnm.Print_Area" localSheetId="3">'zestaw 1'!$B$1:$J$36</definedName>
    <definedName name="_xlnm.Print_Area" localSheetId="17">Zestawienia!$A$1:$L$139</definedName>
    <definedName name="SSLink0" localSheetId="6">#REF!</definedName>
    <definedName name="SSLink0" localSheetId="5">Kalendarz!#REF!</definedName>
    <definedName name="SSLink0">[1]Kalendarz!#REF!</definedName>
    <definedName name="Z_0EC047C1_CD91_11D2_99A8_78A805C10000_.wvu.PrintArea" localSheetId="3" hidden="1">'zestaw 1'!$B$2:$J$26</definedName>
    <definedName name="Z_0EC047C2_CD91_11D2_99A8_78A805C10000_.wvu.PrintArea" localSheetId="3" hidden="1">'zestaw 1'!$B$2:$J$26</definedName>
    <definedName name="Z_114D48A4_C4E8_11D2_99A8_78A805C10000_.wvu.PrintArea" localSheetId="3" hidden="1">'zestaw 1'!$B$2:$J$26</definedName>
    <definedName name="Z_114D48A5_C4E8_11D2_99A8_78A805C10000_.wvu.PrintArea" localSheetId="3" hidden="1">'zestaw 1'!$B$2:$J$26</definedName>
    <definedName name="Z_114D48A6_C4E8_11D2_99A8_78A805C10000_.wvu.PrintArea" localSheetId="3" hidden="1">'zestaw 1'!$B$2:$J$26</definedName>
    <definedName name="Z_114D48AC_C4E8_11D2_99A8_78A805C10000_.wvu.PrintArea" localSheetId="3" hidden="1">'zestaw 1'!$B$2:$J$26</definedName>
    <definedName name="Z_114D48AD_C4E8_11D2_99A8_78A805C10000_.wvu.PrintArea" localSheetId="3" hidden="1">'zestaw 1'!$B$2:$J$26</definedName>
    <definedName name="Z_114D48AE_C4E8_11D2_99A8_78A805C10000_.wvu.PrintArea" localSheetId="3" hidden="1">'zestaw 1'!$B$2:$J$26</definedName>
    <definedName name="Z_114D48B0_C4E8_11D2_99A8_78A805C10000_.wvu.PrintArea" localSheetId="3" hidden="1">'zestaw 1'!$B$2:$J$26</definedName>
    <definedName name="Z_650E8C00_5310_11D2_99A8_68A805C10000_.wvu.PrintArea" localSheetId="3" hidden="1">'zestaw 1'!$B$1:$J$26</definedName>
    <definedName name="Z_67F19200_CDC2_11D2_99A8_78A805C10000_.wvu.PrintArea" localSheetId="3" hidden="1">'zestaw 1'!$B$2:$J$26</definedName>
  </definedNames>
  <calcPr calcId="191029"/>
  <customWorkbookViews>
    <customWorkbookView name="ukryte kolumny I - VI" guid="{39E4F100-455C-11D4-B2AB-AB6FCDBCDE25}" includePrintSettings="0" maximized="1" windowWidth="796" windowHeight="438" tabRatio="602" activeSheetId="94" showObjects="placeholders"/>
    <customWorkbookView name="pełny widok" guid="{39E4F101-455C-11D4-B2AB-AB6FCDBCDE25}" includePrintSettings="0" includeHiddenRowCol="0" maximized="1" windowWidth="796" windowHeight="438" tabRatio="602" activeSheetId="94" showObjects="placeholders"/>
  </customWorkbookViews>
</workbook>
</file>

<file path=xl/calcChain.xml><?xml version="1.0" encoding="utf-8"?>
<calcChain xmlns="http://schemas.openxmlformats.org/spreadsheetml/2006/main">
  <c r="U384" i="162" l="1"/>
  <c r="U376" i="162"/>
  <c r="U368" i="162"/>
  <c r="U360" i="162"/>
  <c r="U352" i="162"/>
  <c r="U344" i="162"/>
  <c r="U336" i="162"/>
  <c r="U328" i="162"/>
  <c r="U320" i="162"/>
  <c r="U312" i="162"/>
  <c r="U304" i="162"/>
  <c r="U296" i="162"/>
  <c r="U288" i="162"/>
  <c r="U280" i="162"/>
  <c r="U272" i="162"/>
  <c r="U264" i="162"/>
  <c r="U256" i="162"/>
  <c r="U248" i="162"/>
  <c r="U240" i="162"/>
  <c r="U232" i="162"/>
  <c r="U224" i="162"/>
  <c r="U215" i="162"/>
  <c r="U205" i="162"/>
  <c r="U195" i="162"/>
  <c r="U185" i="162"/>
  <c r="U175" i="162"/>
  <c r="U165" i="162"/>
  <c r="U155" i="162"/>
  <c r="U145" i="162"/>
  <c r="U135" i="162"/>
  <c r="U125" i="162"/>
  <c r="U115" i="162"/>
  <c r="U105" i="162"/>
  <c r="U95" i="162"/>
  <c r="U75" i="162"/>
  <c r="U85" i="162"/>
  <c r="U65" i="162"/>
  <c r="U57" i="162"/>
  <c r="U48" i="162"/>
  <c r="U38" i="162"/>
  <c r="U28" i="162"/>
  <c r="U20" i="162"/>
  <c r="U400" i="162"/>
  <c r="U392" i="162"/>
  <c r="G12" i="174"/>
  <c r="F12" i="174"/>
  <c r="E12" i="174"/>
  <c r="D12" i="174"/>
  <c r="F32" i="179"/>
  <c r="F23" i="179"/>
  <c r="H3" i="180" l="1"/>
  <c r="H1" i="180"/>
  <c r="G1" i="180"/>
  <c r="B2" i="180"/>
  <c r="AG55" i="175" l="1"/>
  <c r="AG11" i="175"/>
  <c r="AG12" i="175"/>
  <c r="AG13" i="175"/>
  <c r="AG14" i="175"/>
  <c r="AG15" i="175"/>
  <c r="AG16" i="175"/>
  <c r="AG17" i="175"/>
  <c r="AG18" i="175"/>
  <c r="AG19" i="175"/>
  <c r="AG20" i="175"/>
  <c r="AG21" i="175"/>
  <c r="AG22" i="175"/>
  <c r="AG23" i="175"/>
  <c r="AG24" i="175"/>
  <c r="AG25" i="175"/>
  <c r="AG26" i="175"/>
  <c r="AG27" i="175"/>
  <c r="AG28" i="175"/>
  <c r="AG29" i="175"/>
  <c r="AG30" i="175"/>
  <c r="AG31" i="175"/>
  <c r="AG32" i="175"/>
  <c r="AG33" i="175"/>
  <c r="AG34" i="175"/>
  <c r="AG35" i="175"/>
  <c r="AG36" i="175"/>
  <c r="AG37" i="175"/>
  <c r="AG38" i="175"/>
  <c r="AG39" i="175"/>
  <c r="AG40" i="175"/>
  <c r="AG41" i="175"/>
  <c r="AG42" i="175"/>
  <c r="AG43" i="175"/>
  <c r="AG44" i="175"/>
  <c r="AG45" i="175"/>
  <c r="AG46" i="175"/>
  <c r="AG47" i="175"/>
  <c r="AG48" i="175"/>
  <c r="AG49" i="175"/>
  <c r="AG50" i="175"/>
  <c r="AG51" i="175"/>
  <c r="AG52" i="175"/>
  <c r="AG53" i="175"/>
  <c r="AG54" i="175"/>
  <c r="AG10" i="175"/>
  <c r="AB8" i="175"/>
  <c r="J8" i="175"/>
  <c r="P8" i="175"/>
  <c r="V8" i="175"/>
  <c r="D8" i="175"/>
  <c r="P6" i="175"/>
  <c r="D6" i="175"/>
  <c r="E5" i="171" l="1"/>
  <c r="J25" i="119" s="1"/>
  <c r="J23" i="119"/>
  <c r="H28" i="178" l="1"/>
  <c r="H29" i="178"/>
  <c r="H30" i="178"/>
  <c r="H31" i="178"/>
  <c r="H32" i="178"/>
  <c r="H33" i="178"/>
  <c r="Y147" i="162"/>
  <c r="Y143" i="162"/>
  <c r="Y218" i="162"/>
  <c r="Y217" i="162"/>
  <c r="Y216" i="162"/>
  <c r="Y215" i="162"/>
  <c r="Y214" i="162"/>
  <c r="Y213" i="162"/>
  <c r="Y212" i="162"/>
  <c r="Y211" i="162"/>
  <c r="Y210" i="162"/>
  <c r="AB209" i="162"/>
  <c r="AB210" i="162" s="1"/>
  <c r="AB211" i="162" s="1"/>
  <c r="AB212" i="162" s="1"/>
  <c r="AB213" i="162" s="1"/>
  <c r="AB214" i="162" s="1"/>
  <c r="AB215" i="162" s="1"/>
  <c r="AB216" i="162" s="1"/>
  <c r="AB217" i="162" s="1"/>
  <c r="AB218" i="162" s="1"/>
  <c r="S209" i="162"/>
  <c r="Y208" i="162"/>
  <c r="Y207" i="162"/>
  <c r="Y206" i="162"/>
  <c r="Y205" i="162"/>
  <c r="Y204" i="162"/>
  <c r="Y203" i="162"/>
  <c r="Y202" i="162"/>
  <c r="Y201" i="162"/>
  <c r="Y200" i="162"/>
  <c r="AB199" i="162"/>
  <c r="AB200" i="162" s="1"/>
  <c r="AB201" i="162" s="1"/>
  <c r="AB202" i="162" s="1"/>
  <c r="AB203" i="162" s="1"/>
  <c r="AB204" i="162" s="1"/>
  <c r="AB205" i="162" s="1"/>
  <c r="AB206" i="162" s="1"/>
  <c r="AB207" i="162" s="1"/>
  <c r="AB208" i="162" s="1"/>
  <c r="S199" i="162"/>
  <c r="T199" i="162" s="1"/>
  <c r="U199" i="162" s="1"/>
  <c r="Y198" i="162"/>
  <c r="Y197" i="162"/>
  <c r="Y196" i="162"/>
  <c r="Y195" i="162"/>
  <c r="Y194" i="162"/>
  <c r="Y193" i="162"/>
  <c r="Y192" i="162"/>
  <c r="Y191" i="162"/>
  <c r="Y190" i="162"/>
  <c r="AB189" i="162"/>
  <c r="AB190" i="162" s="1"/>
  <c r="AB191" i="162" s="1"/>
  <c r="AB192" i="162" s="1"/>
  <c r="AB193" i="162" s="1"/>
  <c r="AB194" i="162" s="1"/>
  <c r="AB195" i="162" s="1"/>
  <c r="AB196" i="162" s="1"/>
  <c r="AB197" i="162" s="1"/>
  <c r="AB198" i="162" s="1"/>
  <c r="S189" i="162"/>
  <c r="Y188" i="162"/>
  <c r="Y187" i="162"/>
  <c r="Y186" i="162"/>
  <c r="Y185" i="162"/>
  <c r="Y184" i="162"/>
  <c r="Y183" i="162"/>
  <c r="Y182" i="162"/>
  <c r="Y181" i="162"/>
  <c r="Y180" i="162"/>
  <c r="AB179" i="162"/>
  <c r="AB180" i="162" s="1"/>
  <c r="AB181" i="162" s="1"/>
  <c r="AB182" i="162" s="1"/>
  <c r="AB183" i="162" s="1"/>
  <c r="AB184" i="162" s="1"/>
  <c r="AB185" i="162" s="1"/>
  <c r="AB186" i="162" s="1"/>
  <c r="AB187" i="162" s="1"/>
  <c r="AB188" i="162" s="1"/>
  <c r="S179" i="162"/>
  <c r="Y178" i="162"/>
  <c r="Y177" i="162"/>
  <c r="Y176" i="162"/>
  <c r="Y175" i="162"/>
  <c r="Y174" i="162"/>
  <c r="Y173" i="162"/>
  <c r="Y172" i="162"/>
  <c r="Y171" i="162"/>
  <c r="Y170" i="162"/>
  <c r="AB169" i="162"/>
  <c r="AB170" i="162" s="1"/>
  <c r="AB171" i="162" s="1"/>
  <c r="AB172" i="162" s="1"/>
  <c r="AB173" i="162" s="1"/>
  <c r="AB174" i="162" s="1"/>
  <c r="AB175" i="162" s="1"/>
  <c r="AB176" i="162" s="1"/>
  <c r="AB177" i="162" s="1"/>
  <c r="AB178" i="162" s="1"/>
  <c r="S169" i="162"/>
  <c r="Y168" i="162"/>
  <c r="Y167" i="162"/>
  <c r="Y166" i="162"/>
  <c r="Y165" i="162"/>
  <c r="Y164" i="162"/>
  <c r="Y163" i="162"/>
  <c r="Y162" i="162"/>
  <c r="Y161" i="162"/>
  <c r="Y160" i="162"/>
  <c r="AB159" i="162"/>
  <c r="AB160" i="162" s="1"/>
  <c r="AB161" i="162" s="1"/>
  <c r="AB162" i="162" s="1"/>
  <c r="AB163" i="162" s="1"/>
  <c r="AB164" i="162" s="1"/>
  <c r="AB165" i="162" s="1"/>
  <c r="AB166" i="162" s="1"/>
  <c r="AB167" i="162" s="1"/>
  <c r="AB168" i="162" s="1"/>
  <c r="S159" i="162"/>
  <c r="Y158" i="162"/>
  <c r="Y157" i="162"/>
  <c r="Y156" i="162"/>
  <c r="Y155" i="162"/>
  <c r="Y154" i="162"/>
  <c r="Y153" i="162"/>
  <c r="Y152" i="162"/>
  <c r="Y151" i="162"/>
  <c r="Y150" i="162"/>
  <c r="AB149" i="162"/>
  <c r="AB150" i="162" s="1"/>
  <c r="AB151" i="162" s="1"/>
  <c r="AB152" i="162" s="1"/>
  <c r="AB153" i="162" s="1"/>
  <c r="AB154" i="162" s="1"/>
  <c r="AB155" i="162" s="1"/>
  <c r="AB156" i="162" s="1"/>
  <c r="AB157" i="162" s="1"/>
  <c r="AB158" i="162" s="1"/>
  <c r="S149" i="162"/>
  <c r="T149" i="162" s="1"/>
  <c r="U149" i="162" s="1"/>
  <c r="Y148" i="162"/>
  <c r="Y146" i="162"/>
  <c r="Y145" i="162"/>
  <c r="Y144" i="162"/>
  <c r="Y142" i="162"/>
  <c r="Y141" i="162"/>
  <c r="Y140" i="162"/>
  <c r="AB139" i="162"/>
  <c r="AB140" i="162" s="1"/>
  <c r="AB141" i="162" s="1"/>
  <c r="AB142" i="162" s="1"/>
  <c r="AB143" i="162" s="1"/>
  <c r="AB144" i="162" s="1"/>
  <c r="AB145" i="162" s="1"/>
  <c r="AB146" i="162" s="1"/>
  <c r="AB147" i="162" s="1"/>
  <c r="AB148" i="162" s="1"/>
  <c r="S139" i="162"/>
  <c r="T139" i="162" s="1"/>
  <c r="V139" i="162" s="1"/>
  <c r="W139" i="162" s="1"/>
  <c r="Y138" i="162"/>
  <c r="Y137" i="162"/>
  <c r="Y136" i="162"/>
  <c r="Y135" i="162"/>
  <c r="Y134" i="162"/>
  <c r="Y133" i="162"/>
  <c r="Y132" i="162"/>
  <c r="Y131" i="162"/>
  <c r="Y130" i="162"/>
  <c r="AB129" i="162"/>
  <c r="AB130" i="162" s="1"/>
  <c r="AB131" i="162" s="1"/>
  <c r="AB132" i="162" s="1"/>
  <c r="AB133" i="162" s="1"/>
  <c r="AB134" i="162" s="1"/>
  <c r="AB135" i="162" s="1"/>
  <c r="AB136" i="162" s="1"/>
  <c r="AB137" i="162" s="1"/>
  <c r="AB138" i="162" s="1"/>
  <c r="S129" i="162"/>
  <c r="Y128" i="162"/>
  <c r="Y127" i="162"/>
  <c r="Y126" i="162"/>
  <c r="Y125" i="162"/>
  <c r="Y124" i="162"/>
  <c r="Y123" i="162"/>
  <c r="Y122" i="162"/>
  <c r="Y121" i="162"/>
  <c r="AB120" i="162"/>
  <c r="AB121" i="162" s="1"/>
  <c r="AB122" i="162" s="1"/>
  <c r="AB123" i="162" s="1"/>
  <c r="AB124" i="162" s="1"/>
  <c r="AB125" i="162" s="1"/>
  <c r="AB126" i="162" s="1"/>
  <c r="AB127" i="162" s="1"/>
  <c r="AB128" i="162" s="1"/>
  <c r="Y120" i="162"/>
  <c r="AB119" i="162"/>
  <c r="S119" i="162"/>
  <c r="T119" i="162" s="1"/>
  <c r="V119" i="162" s="1"/>
  <c r="W119" i="162" s="1"/>
  <c r="Y51" i="162"/>
  <c r="Y50" i="162"/>
  <c r="Y49" i="162"/>
  <c r="Y48" i="162"/>
  <c r="Y47" i="162"/>
  <c r="Y46" i="162"/>
  <c r="Y45" i="162"/>
  <c r="Y44" i="162"/>
  <c r="Y43" i="162"/>
  <c r="Y41" i="162"/>
  <c r="Y40" i="162"/>
  <c r="Y39" i="162"/>
  <c r="Y38" i="162"/>
  <c r="Y37" i="162"/>
  <c r="Y36" i="162"/>
  <c r="Y35" i="162"/>
  <c r="Y34" i="162"/>
  <c r="Y33" i="162"/>
  <c r="T169" i="162" l="1"/>
  <c r="U169" i="162" s="1"/>
  <c r="T189" i="162"/>
  <c r="V189" i="162" s="1"/>
  <c r="W189" i="162" s="1"/>
  <c r="T209" i="162"/>
  <c r="U209" i="162" s="1"/>
  <c r="T179" i="162"/>
  <c r="V179" i="162" s="1"/>
  <c r="W179" i="162" s="1"/>
  <c r="V199" i="162"/>
  <c r="W199" i="162" s="1"/>
  <c r="T159" i="162"/>
  <c r="U159" i="162" s="1"/>
  <c r="V159" i="162"/>
  <c r="W159" i="162" s="1"/>
  <c r="U119" i="162"/>
  <c r="T129" i="162"/>
  <c r="V129" i="162" s="1"/>
  <c r="W129" i="162" s="1"/>
  <c r="U139" i="162"/>
  <c r="V149" i="162"/>
  <c r="W149" i="162" s="1"/>
  <c r="Y118" i="162"/>
  <c r="Y117" i="162"/>
  <c r="Y116" i="162"/>
  <c r="Y115" i="162"/>
  <c r="Y114" i="162"/>
  <c r="Y113" i="162"/>
  <c r="Y112" i="162"/>
  <c r="Y111" i="162"/>
  <c r="Y110" i="162"/>
  <c r="Y108" i="162"/>
  <c r="Y107" i="162"/>
  <c r="Y106" i="162"/>
  <c r="Y105" i="162"/>
  <c r="Y104" i="162"/>
  <c r="Y103" i="162"/>
  <c r="Y102" i="162"/>
  <c r="Y101" i="162"/>
  <c r="Y100" i="162"/>
  <c r="Y98" i="162"/>
  <c r="Y97" i="162"/>
  <c r="Y96" i="162"/>
  <c r="Y95" i="162"/>
  <c r="Y94" i="162"/>
  <c r="Y93" i="162"/>
  <c r="Y92" i="162"/>
  <c r="Y91" i="162"/>
  <c r="Y90" i="162"/>
  <c r="Y88" i="162"/>
  <c r="Y87" i="162"/>
  <c r="Y86" i="162"/>
  <c r="Y85" i="162"/>
  <c r="Y84" i="162"/>
  <c r="Y83" i="162"/>
  <c r="Y82" i="162"/>
  <c r="Y81" i="162"/>
  <c r="Y80" i="162"/>
  <c r="Y78" i="162"/>
  <c r="Y77" i="162"/>
  <c r="Y76" i="162"/>
  <c r="Y75" i="162"/>
  <c r="Y74" i="162"/>
  <c r="Y73" i="162"/>
  <c r="Y72" i="162"/>
  <c r="Y71" i="162"/>
  <c r="Y70" i="162"/>
  <c r="U189" i="162" l="1"/>
  <c r="V209" i="162"/>
  <c r="W209" i="162" s="1"/>
  <c r="U179" i="162"/>
  <c r="V169" i="162"/>
  <c r="W169" i="162" s="1"/>
  <c r="U129" i="162"/>
  <c r="I22" i="168" l="1"/>
  <c r="I21" i="168"/>
  <c r="I2" i="168" l="1"/>
  <c r="H2" i="168"/>
  <c r="C137" i="168"/>
  <c r="D137" i="168"/>
  <c r="C138" i="168"/>
  <c r="D138" i="168"/>
  <c r="C105" i="168"/>
  <c r="D105" i="168"/>
  <c r="C106" i="168"/>
  <c r="D106" i="168"/>
  <c r="E106" i="168" s="1"/>
  <c r="C107" i="168"/>
  <c r="D107" i="168"/>
  <c r="E107" i="168" s="1"/>
  <c r="C108" i="168"/>
  <c r="D108" i="168"/>
  <c r="E108" i="168" s="1"/>
  <c r="C109" i="168"/>
  <c r="D109" i="168"/>
  <c r="C110" i="168"/>
  <c r="D110" i="168"/>
  <c r="E110" i="168" s="1"/>
  <c r="C111" i="168"/>
  <c r="D111" i="168"/>
  <c r="E111" i="168" s="1"/>
  <c r="C112" i="168"/>
  <c r="D112" i="168"/>
  <c r="E112" i="168" s="1"/>
  <c r="C113" i="168"/>
  <c r="D113" i="168"/>
  <c r="C114" i="168"/>
  <c r="D114" i="168"/>
  <c r="E114" i="168" s="1"/>
  <c r="C115" i="168"/>
  <c r="D115" i="168"/>
  <c r="E115" i="168" s="1"/>
  <c r="C116" i="168"/>
  <c r="D116" i="168"/>
  <c r="E116" i="168" s="1"/>
  <c r="C117" i="168"/>
  <c r="D117" i="168"/>
  <c r="C118" i="168"/>
  <c r="D118" i="168"/>
  <c r="E118" i="168" s="1"/>
  <c r="C119" i="168"/>
  <c r="D119" i="168"/>
  <c r="E119" i="168" s="1"/>
  <c r="C120" i="168"/>
  <c r="D120" i="168"/>
  <c r="E120" i="168" s="1"/>
  <c r="C121" i="168"/>
  <c r="D121" i="168"/>
  <c r="C122" i="168"/>
  <c r="D122" i="168"/>
  <c r="E122" i="168" s="1"/>
  <c r="C123" i="168"/>
  <c r="D123" i="168"/>
  <c r="E123" i="168" s="1"/>
  <c r="C124" i="168"/>
  <c r="D124" i="168"/>
  <c r="E124" i="168" s="1"/>
  <c r="C125" i="168"/>
  <c r="D125" i="168"/>
  <c r="C126" i="168"/>
  <c r="D126" i="168"/>
  <c r="E126" i="168" s="1"/>
  <c r="C127" i="168"/>
  <c r="D127" i="168"/>
  <c r="E127" i="168" s="1"/>
  <c r="C128" i="168"/>
  <c r="D128" i="168"/>
  <c r="E128" i="168" s="1"/>
  <c r="C129" i="168"/>
  <c r="D129" i="168"/>
  <c r="C130" i="168"/>
  <c r="D130" i="168"/>
  <c r="E130" i="168" s="1"/>
  <c r="C131" i="168"/>
  <c r="D131" i="168"/>
  <c r="E131" i="168" s="1"/>
  <c r="C132" i="168"/>
  <c r="D132" i="168"/>
  <c r="E132" i="168" s="1"/>
  <c r="C133" i="168"/>
  <c r="D133" i="168"/>
  <c r="C134" i="168"/>
  <c r="D134" i="168"/>
  <c r="E134" i="168" s="1"/>
  <c r="C135" i="168"/>
  <c r="D135" i="168"/>
  <c r="E135" i="168" s="1"/>
  <c r="C136" i="168"/>
  <c r="D136" i="168"/>
  <c r="E136" i="168" s="1"/>
  <c r="C7" i="168"/>
  <c r="D7" i="168"/>
  <c r="E7" i="168" s="1"/>
  <c r="C8" i="168"/>
  <c r="D8" i="168"/>
  <c r="E8" i="168" s="1"/>
  <c r="C9" i="168"/>
  <c r="D9" i="168"/>
  <c r="E9" i="168" s="1"/>
  <c r="C10" i="168"/>
  <c r="D10" i="168"/>
  <c r="E10" i="168" s="1"/>
  <c r="C11" i="168"/>
  <c r="D11" i="168"/>
  <c r="E11" i="168" s="1"/>
  <c r="C12" i="168"/>
  <c r="D12" i="168"/>
  <c r="E12" i="168" s="1"/>
  <c r="C13" i="168"/>
  <c r="D13" i="168"/>
  <c r="E13" i="168" s="1"/>
  <c r="C14" i="168"/>
  <c r="D14" i="168"/>
  <c r="E14" i="168" s="1"/>
  <c r="C15" i="168"/>
  <c r="D15" i="168"/>
  <c r="E15" i="168" s="1"/>
  <c r="C16" i="168"/>
  <c r="D16" i="168"/>
  <c r="E16" i="168" s="1"/>
  <c r="C17" i="168"/>
  <c r="D17" i="168"/>
  <c r="E17" i="168" s="1"/>
  <c r="C18" i="168"/>
  <c r="D18" i="168"/>
  <c r="E18" i="168" s="1"/>
  <c r="C19" i="168"/>
  <c r="D19" i="168"/>
  <c r="E19" i="168" s="1"/>
  <c r="C20" i="168"/>
  <c r="D20" i="168"/>
  <c r="E20" i="168" s="1"/>
  <c r="C21" i="168"/>
  <c r="D21" i="168"/>
  <c r="E21" i="168" s="1"/>
  <c r="C22" i="168"/>
  <c r="D22" i="168"/>
  <c r="E22" i="168" s="1"/>
  <c r="C23" i="168"/>
  <c r="D23" i="168"/>
  <c r="E23" i="168" s="1"/>
  <c r="C24" i="168"/>
  <c r="D24" i="168"/>
  <c r="E24" i="168" s="1"/>
  <c r="C25" i="168"/>
  <c r="D25" i="168"/>
  <c r="E25" i="168" s="1"/>
  <c r="C26" i="168"/>
  <c r="D26" i="168"/>
  <c r="E26" i="168" s="1"/>
  <c r="C27" i="168"/>
  <c r="D27" i="168"/>
  <c r="E27" i="168" s="1"/>
  <c r="C28" i="168"/>
  <c r="D28" i="168"/>
  <c r="E28" i="168" s="1"/>
  <c r="C29" i="168"/>
  <c r="D29" i="168"/>
  <c r="E29" i="168" s="1"/>
  <c r="C30" i="168"/>
  <c r="D30" i="168"/>
  <c r="E30" i="168" s="1"/>
  <c r="C31" i="168"/>
  <c r="D31" i="168"/>
  <c r="E31" i="168" s="1"/>
  <c r="C32" i="168"/>
  <c r="D32" i="168"/>
  <c r="E32" i="168" s="1"/>
  <c r="C33" i="168"/>
  <c r="D33" i="168"/>
  <c r="E33" i="168" s="1"/>
  <c r="C34" i="168"/>
  <c r="D34" i="168"/>
  <c r="E34" i="168" s="1"/>
  <c r="C35" i="168"/>
  <c r="D35" i="168"/>
  <c r="E35" i="168" s="1"/>
  <c r="C36" i="168"/>
  <c r="D36" i="168"/>
  <c r="E36" i="168" s="1"/>
  <c r="C37" i="168"/>
  <c r="D37" i="168"/>
  <c r="E37" i="168" s="1"/>
  <c r="C38" i="168"/>
  <c r="D38" i="168"/>
  <c r="E38" i="168" s="1"/>
  <c r="C39" i="168"/>
  <c r="D39" i="168"/>
  <c r="E39" i="168" s="1"/>
  <c r="C40" i="168"/>
  <c r="D40" i="168"/>
  <c r="E40" i="168" s="1"/>
  <c r="C41" i="168"/>
  <c r="D41" i="168"/>
  <c r="E41" i="168" s="1"/>
  <c r="C42" i="168"/>
  <c r="D42" i="168"/>
  <c r="E42" i="168" s="1"/>
  <c r="C43" i="168"/>
  <c r="D43" i="168"/>
  <c r="E43" i="168" s="1"/>
  <c r="C44" i="168"/>
  <c r="D44" i="168"/>
  <c r="E44" i="168" s="1"/>
  <c r="C45" i="168"/>
  <c r="D45" i="168"/>
  <c r="E45" i="168" s="1"/>
  <c r="C46" i="168"/>
  <c r="D46" i="168"/>
  <c r="E46" i="168" s="1"/>
  <c r="C47" i="168"/>
  <c r="D47" i="168"/>
  <c r="E47" i="168" s="1"/>
  <c r="C48" i="168"/>
  <c r="D48" i="168"/>
  <c r="E48" i="168" s="1"/>
  <c r="C49" i="168"/>
  <c r="D49" i="168"/>
  <c r="E49" i="168" s="1"/>
  <c r="C50" i="168"/>
  <c r="D50" i="168"/>
  <c r="E50" i="168" s="1"/>
  <c r="C51" i="168"/>
  <c r="D51" i="168"/>
  <c r="E51" i="168" s="1"/>
  <c r="C52" i="168"/>
  <c r="D52" i="168"/>
  <c r="E52" i="168" s="1"/>
  <c r="C53" i="168"/>
  <c r="D53" i="168"/>
  <c r="E53" i="168" s="1"/>
  <c r="C54" i="168"/>
  <c r="D54" i="168"/>
  <c r="E54" i="168" s="1"/>
  <c r="C55" i="168"/>
  <c r="D55" i="168"/>
  <c r="E55" i="168" s="1"/>
  <c r="C56" i="168"/>
  <c r="D56" i="168"/>
  <c r="E56" i="168" s="1"/>
  <c r="C57" i="168"/>
  <c r="D57" i="168"/>
  <c r="E57" i="168" s="1"/>
  <c r="C58" i="168"/>
  <c r="D58" i="168"/>
  <c r="E58" i="168" s="1"/>
  <c r="C59" i="168"/>
  <c r="D59" i="168"/>
  <c r="E59" i="168" s="1"/>
  <c r="C60" i="168"/>
  <c r="D60" i="168"/>
  <c r="E60" i="168" s="1"/>
  <c r="C61" i="168"/>
  <c r="D61" i="168"/>
  <c r="E61" i="168" s="1"/>
  <c r="C62" i="168"/>
  <c r="D62" i="168"/>
  <c r="E62" i="168" s="1"/>
  <c r="C63" i="168"/>
  <c r="D63" i="168"/>
  <c r="E63" i="168" s="1"/>
  <c r="C64" i="168"/>
  <c r="D64" i="168"/>
  <c r="E64" i="168" s="1"/>
  <c r="C65" i="168"/>
  <c r="D65" i="168"/>
  <c r="E65" i="168" s="1"/>
  <c r="C66" i="168"/>
  <c r="D66" i="168"/>
  <c r="E66" i="168" s="1"/>
  <c r="C67" i="168"/>
  <c r="D67" i="168"/>
  <c r="E67" i="168" s="1"/>
  <c r="C68" i="168"/>
  <c r="D68" i="168"/>
  <c r="E68" i="168" s="1"/>
  <c r="C69" i="168"/>
  <c r="D69" i="168"/>
  <c r="E69" i="168" s="1"/>
  <c r="C70" i="168"/>
  <c r="D70" i="168"/>
  <c r="E70" i="168" s="1"/>
  <c r="C71" i="168"/>
  <c r="D71" i="168"/>
  <c r="E71" i="168" s="1"/>
  <c r="C72" i="168"/>
  <c r="D72" i="168"/>
  <c r="E72" i="168" s="1"/>
  <c r="C73" i="168"/>
  <c r="D73" i="168"/>
  <c r="F73" i="168" s="1"/>
  <c r="C74" i="168"/>
  <c r="D74" i="168"/>
  <c r="E74" i="168" s="1"/>
  <c r="C75" i="168"/>
  <c r="D75" i="168"/>
  <c r="E75" i="168" s="1"/>
  <c r="C76" i="168"/>
  <c r="D76" i="168"/>
  <c r="E76" i="168" s="1"/>
  <c r="C77" i="168"/>
  <c r="D77" i="168"/>
  <c r="E77" i="168" s="1"/>
  <c r="C78" i="168"/>
  <c r="D78" i="168"/>
  <c r="E78" i="168" s="1"/>
  <c r="C79" i="168"/>
  <c r="D79" i="168"/>
  <c r="E79" i="168" s="1"/>
  <c r="C80" i="168"/>
  <c r="D80" i="168"/>
  <c r="E80" i="168" s="1"/>
  <c r="C81" i="168"/>
  <c r="D81" i="168"/>
  <c r="E81" i="168" s="1"/>
  <c r="C82" i="168"/>
  <c r="D82" i="168"/>
  <c r="E82" i="168" s="1"/>
  <c r="C83" i="168"/>
  <c r="D83" i="168"/>
  <c r="E83" i="168" s="1"/>
  <c r="C84" i="168"/>
  <c r="D84" i="168"/>
  <c r="E84" i="168" s="1"/>
  <c r="C85" i="168"/>
  <c r="D85" i="168"/>
  <c r="E85" i="168" s="1"/>
  <c r="C86" i="168"/>
  <c r="D86" i="168"/>
  <c r="E86" i="168" s="1"/>
  <c r="C87" i="168"/>
  <c r="D87" i="168"/>
  <c r="E87" i="168" s="1"/>
  <c r="C88" i="168"/>
  <c r="D88" i="168"/>
  <c r="E88" i="168" s="1"/>
  <c r="C89" i="168"/>
  <c r="D89" i="168"/>
  <c r="E89" i="168" s="1"/>
  <c r="C90" i="168"/>
  <c r="D90" i="168"/>
  <c r="E90" i="168" s="1"/>
  <c r="C91" i="168"/>
  <c r="D91" i="168"/>
  <c r="E91" i="168" s="1"/>
  <c r="C92" i="168"/>
  <c r="D92" i="168"/>
  <c r="E92" i="168" s="1"/>
  <c r="C93" i="168"/>
  <c r="D93" i="168"/>
  <c r="E93" i="168" s="1"/>
  <c r="C94" i="168"/>
  <c r="D94" i="168"/>
  <c r="E94" i="168" s="1"/>
  <c r="C95" i="168"/>
  <c r="D95" i="168"/>
  <c r="E95" i="168" s="1"/>
  <c r="C96" i="168"/>
  <c r="D96" i="168"/>
  <c r="E96" i="168" s="1"/>
  <c r="C97" i="168"/>
  <c r="D97" i="168"/>
  <c r="E97" i="168" s="1"/>
  <c r="C98" i="168"/>
  <c r="D98" i="168"/>
  <c r="E98" i="168" s="1"/>
  <c r="C99" i="168"/>
  <c r="D99" i="168"/>
  <c r="E99" i="168" s="1"/>
  <c r="C100" i="168"/>
  <c r="D100" i="168"/>
  <c r="E100" i="168" s="1"/>
  <c r="C101" i="168"/>
  <c r="D101" i="168"/>
  <c r="E101" i="168" s="1"/>
  <c r="C102" i="168"/>
  <c r="D102" i="168"/>
  <c r="E102" i="168" s="1"/>
  <c r="C103" i="168"/>
  <c r="D103" i="168"/>
  <c r="E103" i="168" s="1"/>
  <c r="C104" i="168"/>
  <c r="D104" i="168"/>
  <c r="E104" i="168" s="1"/>
  <c r="M1" i="163"/>
  <c r="L1" i="163"/>
  <c r="T1" i="162"/>
  <c r="U1" i="162"/>
  <c r="B32" i="119"/>
  <c r="F19" i="179"/>
  <c r="F31" i="179" l="1"/>
  <c r="F50" i="168"/>
  <c r="F136" i="168"/>
  <c r="F70" i="168"/>
  <c r="F33" i="168"/>
  <c r="F126" i="168"/>
  <c r="F24" i="168"/>
  <c r="F131" i="168"/>
  <c r="F116" i="168"/>
  <c r="F53" i="168"/>
  <c r="F36" i="168"/>
  <c r="F56" i="168"/>
  <c r="F18" i="168"/>
  <c r="F9" i="168"/>
  <c r="F134" i="168"/>
  <c r="F122" i="168"/>
  <c r="F119" i="168"/>
  <c r="F112" i="168"/>
  <c r="F78" i="168"/>
  <c r="E73" i="168"/>
  <c r="L25" i="168"/>
  <c r="F28" i="168"/>
  <c r="F21" i="168"/>
  <c r="F14" i="168"/>
  <c r="F123" i="168"/>
  <c r="F120" i="168"/>
  <c r="F107" i="168"/>
  <c r="F104" i="168"/>
  <c r="F103" i="168"/>
  <c r="F102" i="168"/>
  <c r="F101" i="168"/>
  <c r="F100" i="168"/>
  <c r="F99" i="168"/>
  <c r="F98" i="168"/>
  <c r="F97" i="168"/>
  <c r="F96" i="168"/>
  <c r="F95" i="168"/>
  <c r="F94" i="168"/>
  <c r="F93" i="168"/>
  <c r="F92" i="168"/>
  <c r="F91" i="168"/>
  <c r="F90" i="168"/>
  <c r="F89" i="168"/>
  <c r="F88" i="168"/>
  <c r="F87" i="168"/>
  <c r="F86" i="168"/>
  <c r="F85" i="168"/>
  <c r="F84" i="168"/>
  <c r="F83" i="168"/>
  <c r="F82" i="168"/>
  <c r="F81" i="168"/>
  <c r="F76" i="168"/>
  <c r="F62" i="168"/>
  <c r="F57" i="168"/>
  <c r="F54" i="168"/>
  <c r="F40" i="168"/>
  <c r="F37" i="168"/>
  <c r="F34" i="168"/>
  <c r="F20" i="168"/>
  <c r="F17" i="168"/>
  <c r="F12" i="168"/>
  <c r="F128" i="168"/>
  <c r="F106" i="168"/>
  <c r="F68" i="168"/>
  <c r="F65" i="168"/>
  <c r="F60" i="168"/>
  <c r="F46" i="168"/>
  <c r="F41" i="168"/>
  <c r="F38" i="168"/>
  <c r="F72" i="168"/>
  <c r="F69" i="168"/>
  <c r="F66" i="168"/>
  <c r="F52" i="168"/>
  <c r="F49" i="168"/>
  <c r="F44" i="168"/>
  <c r="F30" i="168"/>
  <c r="F25" i="168"/>
  <c r="F22" i="168"/>
  <c r="F8" i="168"/>
  <c r="F135" i="168"/>
  <c r="F132" i="168"/>
  <c r="F118" i="168"/>
  <c r="F115" i="168"/>
  <c r="F110" i="168"/>
  <c r="F80" i="168"/>
  <c r="F77" i="168"/>
  <c r="F74" i="168"/>
  <c r="F64" i="168"/>
  <c r="F61" i="168"/>
  <c r="F58" i="168"/>
  <c r="F48" i="168"/>
  <c r="F45" i="168"/>
  <c r="F42" i="168"/>
  <c r="F32" i="168"/>
  <c r="F29" i="168"/>
  <c r="F26" i="168"/>
  <c r="F16" i="168"/>
  <c r="F13" i="168"/>
  <c r="F10" i="168"/>
  <c r="F130" i="168"/>
  <c r="F127" i="168"/>
  <c r="F124" i="168"/>
  <c r="F114" i="168"/>
  <c r="F111" i="168"/>
  <c r="F108" i="168"/>
  <c r="E121" i="168"/>
  <c r="F121" i="168"/>
  <c r="E105" i="168"/>
  <c r="F105" i="168"/>
  <c r="E137" i="168"/>
  <c r="F137" i="168"/>
  <c r="E125" i="168"/>
  <c r="F125" i="168"/>
  <c r="E109" i="168"/>
  <c r="F109" i="168"/>
  <c r="E129" i="168"/>
  <c r="F129" i="168"/>
  <c r="E113" i="168"/>
  <c r="F113" i="168"/>
  <c r="E138" i="168"/>
  <c r="F138" i="168"/>
  <c r="F79" i="168"/>
  <c r="F75" i="168"/>
  <c r="F71" i="168"/>
  <c r="F67" i="168"/>
  <c r="F63" i="168"/>
  <c r="F59" i="168"/>
  <c r="F55" i="168"/>
  <c r="F51" i="168"/>
  <c r="F47" i="168"/>
  <c r="F43" i="168"/>
  <c r="F39" i="168"/>
  <c r="F35" i="168"/>
  <c r="F31" i="168"/>
  <c r="F27" i="168"/>
  <c r="F23" i="168"/>
  <c r="F19" i="168"/>
  <c r="F15" i="168"/>
  <c r="F11" i="168"/>
  <c r="F7" i="168"/>
  <c r="E133" i="168"/>
  <c r="F133" i="168"/>
  <c r="E117" i="168"/>
  <c r="F117" i="168"/>
  <c r="B2" i="175"/>
  <c r="AB1" i="175"/>
  <c r="D4" i="172" l="1"/>
  <c r="E9" i="177"/>
  <c r="D9" i="177"/>
  <c r="I1" i="119"/>
  <c r="H1" i="119"/>
  <c r="H2" i="119"/>
  <c r="D3" i="179"/>
  <c r="C3" i="179"/>
  <c r="G2" i="179"/>
  <c r="B1" i="179"/>
  <c r="F54" i="179"/>
  <c r="E40" i="179"/>
  <c r="G12" i="178"/>
  <c r="E39" i="179"/>
  <c r="D12" i="178" l="1"/>
  <c r="F12" i="178"/>
  <c r="E12" i="178"/>
  <c r="E36" i="179"/>
  <c r="E37" i="179"/>
  <c r="E41" i="179"/>
  <c r="E38" i="179"/>
  <c r="E42" i="179"/>
  <c r="I30" i="178" l="1"/>
  <c r="I31" i="178"/>
  <c r="I28" i="178"/>
  <c r="I32" i="178"/>
  <c r="I29" i="178"/>
  <c r="I33" i="178"/>
  <c r="D16" i="178"/>
  <c r="D15" i="178"/>
  <c r="K16" i="168" l="1"/>
  <c r="J16" i="168"/>
  <c r="L16" i="168" s="1"/>
  <c r="K15" i="168"/>
  <c r="J15" i="168"/>
  <c r="I64" i="178"/>
  <c r="H64" i="178"/>
  <c r="I63" i="178"/>
  <c r="H63" i="178"/>
  <c r="I62" i="178"/>
  <c r="H62" i="178"/>
  <c r="I61" i="178"/>
  <c r="H61" i="178"/>
  <c r="I60" i="178"/>
  <c r="H60" i="178"/>
  <c r="I59" i="178"/>
  <c r="H59" i="178"/>
  <c r="I58" i="178"/>
  <c r="H58" i="178"/>
  <c r="I57" i="178"/>
  <c r="H57" i="178"/>
  <c r="I56" i="178"/>
  <c r="H56" i="178"/>
  <c r="I55" i="178"/>
  <c r="H55" i="178"/>
  <c r="I53" i="178"/>
  <c r="H53" i="178"/>
  <c r="I52" i="178"/>
  <c r="H52" i="178"/>
  <c r="I51" i="178"/>
  <c r="H51" i="178"/>
  <c r="I50" i="178"/>
  <c r="H50" i="178"/>
  <c r="I49" i="178"/>
  <c r="H49" i="178"/>
  <c r="I48" i="178"/>
  <c r="H48" i="178"/>
  <c r="I47" i="178"/>
  <c r="H47" i="178"/>
  <c r="I46" i="178"/>
  <c r="H46" i="178"/>
  <c r="I45" i="178"/>
  <c r="H45" i="178"/>
  <c r="I44" i="178"/>
  <c r="H44" i="178"/>
  <c r="I43" i="178"/>
  <c r="H43" i="178"/>
  <c r="I42" i="178"/>
  <c r="H42" i="178"/>
  <c r="I41" i="178"/>
  <c r="H41" i="178"/>
  <c r="I40" i="178"/>
  <c r="H40" i="178"/>
  <c r="I39" i="178"/>
  <c r="H39" i="178"/>
  <c r="I38" i="178"/>
  <c r="H38" i="178"/>
  <c r="I37" i="178"/>
  <c r="H37" i="178"/>
  <c r="I36" i="178"/>
  <c r="H36" i="178"/>
  <c r="I35" i="178"/>
  <c r="H35" i="178"/>
  <c r="I34" i="178"/>
  <c r="H34" i="178"/>
  <c r="I27" i="178"/>
  <c r="H27" i="178"/>
  <c r="I26" i="178"/>
  <c r="H26" i="178"/>
  <c r="I25" i="178"/>
  <c r="H25" i="178"/>
  <c r="I24" i="178"/>
  <c r="H24" i="178"/>
  <c r="I23" i="178"/>
  <c r="H23" i="178"/>
  <c r="I22" i="178"/>
  <c r="H22" i="178"/>
  <c r="I21" i="178"/>
  <c r="H21" i="178"/>
  <c r="I20" i="178"/>
  <c r="H20" i="178"/>
  <c r="I19" i="178"/>
  <c r="H19" i="178"/>
  <c r="I18" i="178"/>
  <c r="H18" i="178"/>
  <c r="G16" i="178"/>
  <c r="F16" i="178"/>
  <c r="E16" i="178"/>
  <c r="I16" i="178" s="1"/>
  <c r="G15" i="178"/>
  <c r="F15" i="178"/>
  <c r="E15" i="178"/>
  <c r="I2" i="178"/>
  <c r="C1" i="178"/>
  <c r="F14" i="178" l="1"/>
  <c r="G14" i="178"/>
  <c r="E14" i="178"/>
  <c r="H15" i="178"/>
  <c r="H16" i="178"/>
  <c r="L15" i="168"/>
  <c r="I15" i="178"/>
  <c r="I14" i="178" s="1"/>
  <c r="D14" i="178"/>
  <c r="H14" i="178" s="1"/>
  <c r="J5" i="177"/>
  <c r="B3" i="177"/>
  <c r="K1" i="177"/>
  <c r="K35" i="177"/>
  <c r="K34" i="177"/>
  <c r="K33" i="177"/>
  <c r="K32" i="177"/>
  <c r="K31" i="177"/>
  <c r="K29" i="177"/>
  <c r="K27" i="177"/>
  <c r="J24" i="177"/>
  <c r="I24" i="177"/>
  <c r="K22" i="177"/>
  <c r="K21" i="177"/>
  <c r="K20" i="177"/>
  <c r="K19" i="177"/>
  <c r="K18" i="177"/>
  <c r="K16" i="177"/>
  <c r="K14" i="177"/>
  <c r="J12" i="177"/>
  <c r="I12" i="177"/>
  <c r="K12" i="177" s="1"/>
  <c r="K11" i="177"/>
  <c r="K24" i="177" l="1"/>
  <c r="H11" i="177" s="1"/>
  <c r="D8" i="171" l="1"/>
  <c r="P4" i="175" s="1"/>
  <c r="C8" i="171"/>
  <c r="D4" i="175" s="1"/>
  <c r="H56" i="174" l="1"/>
  <c r="H58" i="174"/>
  <c r="H51" i="174"/>
  <c r="H52" i="174"/>
  <c r="H53" i="174"/>
  <c r="H54" i="174"/>
  <c r="H55" i="174"/>
  <c r="H57" i="174"/>
  <c r="H50" i="174"/>
  <c r="H49" i="174"/>
  <c r="H20" i="174"/>
  <c r="H21" i="174"/>
  <c r="H22" i="174"/>
  <c r="H23" i="174"/>
  <c r="H24" i="174"/>
  <c r="H25" i="174"/>
  <c r="H26" i="174"/>
  <c r="H27" i="174"/>
  <c r="H28" i="174"/>
  <c r="H29" i="174"/>
  <c r="H30" i="174"/>
  <c r="H31" i="174"/>
  <c r="H32" i="174"/>
  <c r="H33" i="174"/>
  <c r="H34" i="174"/>
  <c r="H35" i="174"/>
  <c r="H36" i="174"/>
  <c r="H37" i="174"/>
  <c r="H38" i="174"/>
  <c r="H39" i="174"/>
  <c r="H40" i="174"/>
  <c r="H41" i="174"/>
  <c r="H42" i="174"/>
  <c r="H43" i="174"/>
  <c r="H44" i="174"/>
  <c r="H45" i="174"/>
  <c r="H46" i="174"/>
  <c r="H47" i="174"/>
  <c r="H19" i="174"/>
  <c r="H18" i="174"/>
  <c r="H36" i="168"/>
  <c r="I36" i="168"/>
  <c r="H37" i="168"/>
  <c r="I37" i="168"/>
  <c r="H38" i="168"/>
  <c r="I38" i="168"/>
  <c r="J38" i="168" s="1"/>
  <c r="H39" i="168"/>
  <c r="I39" i="168"/>
  <c r="J39" i="168" s="1"/>
  <c r="H40" i="168"/>
  <c r="I40" i="168"/>
  <c r="J40" i="168" s="1"/>
  <c r="H41" i="168"/>
  <c r="I41" i="168"/>
  <c r="J41" i="168" s="1"/>
  <c r="H42" i="168"/>
  <c r="I42" i="168"/>
  <c r="J42" i="168" s="1"/>
  <c r="H43" i="168"/>
  <c r="I43" i="168"/>
  <c r="H44" i="168"/>
  <c r="I44" i="168"/>
  <c r="H45" i="168"/>
  <c r="I45" i="168"/>
  <c r="H46" i="168"/>
  <c r="I46" i="168"/>
  <c r="H47" i="168"/>
  <c r="I47" i="168"/>
  <c r="H48" i="168"/>
  <c r="I48" i="168"/>
  <c r="H49" i="168"/>
  <c r="I49" i="168"/>
  <c r="H50" i="168"/>
  <c r="I50" i="168"/>
  <c r="H51" i="168"/>
  <c r="I51" i="168"/>
  <c r="I35" i="168"/>
  <c r="J35" i="168" s="1"/>
  <c r="H35" i="168"/>
  <c r="J36" i="168"/>
  <c r="J37" i="168"/>
  <c r="AG8" i="175" l="1"/>
  <c r="F14" i="166"/>
  <c r="F15" i="166"/>
  <c r="F16" i="166"/>
  <c r="I2" i="174" l="1"/>
  <c r="I20" i="174"/>
  <c r="I19" i="174"/>
  <c r="I21" i="174"/>
  <c r="I22" i="174"/>
  <c r="I23" i="174"/>
  <c r="I24" i="174"/>
  <c r="I25" i="174"/>
  <c r="I26" i="174"/>
  <c r="I27" i="174"/>
  <c r="I28" i="174"/>
  <c r="I29" i="174"/>
  <c r="I30" i="174"/>
  <c r="I31" i="174"/>
  <c r="I32" i="174"/>
  <c r="I33" i="174"/>
  <c r="I34" i="174"/>
  <c r="I35" i="174"/>
  <c r="C1" i="174"/>
  <c r="I53" i="174"/>
  <c r="I58" i="174"/>
  <c r="I57" i="174"/>
  <c r="I56" i="174"/>
  <c r="I55" i="174"/>
  <c r="I54" i="174"/>
  <c r="I52" i="174"/>
  <c r="I51" i="174"/>
  <c r="I50" i="174"/>
  <c r="I49" i="174"/>
  <c r="I47" i="174"/>
  <c r="I46" i="174"/>
  <c r="I45" i="174"/>
  <c r="I44" i="174"/>
  <c r="I43" i="174"/>
  <c r="I42" i="174"/>
  <c r="I41" i="174"/>
  <c r="I40" i="174"/>
  <c r="I39" i="174"/>
  <c r="I38" i="174"/>
  <c r="I37" i="174"/>
  <c r="I36" i="174"/>
  <c r="I18" i="174"/>
  <c r="G16" i="174"/>
  <c r="F16" i="174"/>
  <c r="E16" i="174"/>
  <c r="D16" i="174"/>
  <c r="G15" i="174"/>
  <c r="G14" i="174" s="1"/>
  <c r="F15" i="174"/>
  <c r="E15" i="174"/>
  <c r="D15" i="174"/>
  <c r="H16" i="174" l="1"/>
  <c r="H15" i="174"/>
  <c r="I15" i="174"/>
  <c r="I16" i="174"/>
  <c r="F14" i="174"/>
  <c r="D14" i="174"/>
  <c r="E14" i="174"/>
  <c r="H14" i="174" l="1"/>
  <c r="I14" i="174"/>
  <c r="C3" i="171"/>
  <c r="I17" i="119"/>
  <c r="H17" i="119"/>
  <c r="G17" i="119"/>
  <c r="F17" i="119"/>
  <c r="E17" i="119"/>
  <c r="D17" i="119"/>
  <c r="J45" i="168"/>
  <c r="J46" i="168"/>
  <c r="C6" i="168"/>
  <c r="D6" i="168"/>
  <c r="E6" i="168" s="1"/>
  <c r="Y7" i="162"/>
  <c r="E3" i="168"/>
  <c r="E2" i="168"/>
  <c r="J43" i="168"/>
  <c r="J44" i="168"/>
  <c r="J47" i="168"/>
  <c r="J48" i="168"/>
  <c r="J49" i="168"/>
  <c r="J50" i="168"/>
  <c r="J51" i="168"/>
  <c r="K62" i="168"/>
  <c r="K61" i="168"/>
  <c r="K60" i="168"/>
  <c r="K59" i="168"/>
  <c r="K58" i="168"/>
  <c r="K57" i="168"/>
  <c r="K56" i="168"/>
  <c r="J62" i="168"/>
  <c r="J61" i="168"/>
  <c r="J60" i="168"/>
  <c r="J59" i="168"/>
  <c r="J58" i="168"/>
  <c r="J57" i="168"/>
  <c r="J56" i="168"/>
  <c r="J14" i="168"/>
  <c r="K14" i="168"/>
  <c r="K13" i="168"/>
  <c r="J13" i="168"/>
  <c r="K7" i="168"/>
  <c r="I7" i="168"/>
  <c r="K8" i="168"/>
  <c r="I8" i="168"/>
  <c r="K6" i="168"/>
  <c r="I6" i="168"/>
  <c r="Y236" i="162"/>
  <c r="Y238" i="162"/>
  <c r="Y9" i="162"/>
  <c r="S99" i="162"/>
  <c r="S89" i="162"/>
  <c r="T89" i="162" s="1"/>
  <c r="S79" i="162"/>
  <c r="T79" i="162" s="1"/>
  <c r="S69" i="162"/>
  <c r="S32" i="162"/>
  <c r="U32" i="162" s="1"/>
  <c r="J24" i="119"/>
  <c r="E22" i="119"/>
  <c r="E21" i="119"/>
  <c r="E23" i="119"/>
  <c r="L6" i="163"/>
  <c r="M6" i="163" s="1"/>
  <c r="L7" i="163"/>
  <c r="M7" i="163" s="1"/>
  <c r="L8" i="163"/>
  <c r="M8" i="163" s="1"/>
  <c r="L9" i="163"/>
  <c r="M9" i="163" s="1"/>
  <c r="L10" i="163"/>
  <c r="M10" i="163" s="1"/>
  <c r="S6" i="162"/>
  <c r="V6" i="162" s="1"/>
  <c r="E5" i="119" s="1"/>
  <c r="H18" i="119"/>
  <c r="S409" i="162"/>
  <c r="S109" i="162"/>
  <c r="T109" i="162" s="1"/>
  <c r="S219" i="162"/>
  <c r="S408" i="162"/>
  <c r="T408" i="162" s="1"/>
  <c r="F18" i="119"/>
  <c r="S227" i="162"/>
  <c r="T227" i="162" s="1"/>
  <c r="Y228" i="162"/>
  <c r="Y229" i="162"/>
  <c r="D12" i="119"/>
  <c r="D11" i="119"/>
  <c r="C12" i="119"/>
  <c r="C11" i="119"/>
  <c r="W418" i="162"/>
  <c r="AB418" i="162"/>
  <c r="AB408" i="162"/>
  <c r="AB409" i="162"/>
  <c r="S410" i="162"/>
  <c r="T410" i="162" s="1"/>
  <c r="V410" i="162" s="1"/>
  <c r="W410" i="162" s="1"/>
  <c r="AB410" i="162"/>
  <c r="S411" i="162"/>
  <c r="T411" i="162" s="1"/>
  <c r="AB411" i="162"/>
  <c r="Y13" i="162"/>
  <c r="Y10" i="162"/>
  <c r="B1" i="166"/>
  <c r="E2" i="166"/>
  <c r="B1" i="172"/>
  <c r="B2" i="171"/>
  <c r="C1" i="119"/>
  <c r="U2" i="162"/>
  <c r="K2" i="163"/>
  <c r="C1" i="163"/>
  <c r="C2" i="162"/>
  <c r="E5" i="166"/>
  <c r="D5" i="166"/>
  <c r="F7" i="166"/>
  <c r="F8" i="166"/>
  <c r="F9" i="166"/>
  <c r="F10" i="166"/>
  <c r="F11" i="166"/>
  <c r="F12" i="166"/>
  <c r="F13" i="166"/>
  <c r="F4" i="172"/>
  <c r="E4" i="172"/>
  <c r="E7" i="171"/>
  <c r="E6" i="171"/>
  <c r="S23" i="162"/>
  <c r="U23" i="162" s="1"/>
  <c r="F6" i="166"/>
  <c r="L43" i="163"/>
  <c r="M43" i="163" s="1"/>
  <c r="K43" i="163"/>
  <c r="L42" i="163"/>
  <c r="M42" i="163" s="1"/>
  <c r="K42" i="163"/>
  <c r="L41" i="163"/>
  <c r="M41" i="163" s="1"/>
  <c r="K41" i="163"/>
  <c r="L40" i="163"/>
  <c r="K40" i="163"/>
  <c r="L39" i="163"/>
  <c r="M39" i="163" s="1"/>
  <c r="K39" i="163"/>
  <c r="J38" i="163"/>
  <c r="L37" i="163"/>
  <c r="M37" i="163" s="1"/>
  <c r="K37" i="163"/>
  <c r="L36" i="163"/>
  <c r="M36" i="163" s="1"/>
  <c r="K36" i="163"/>
  <c r="L35" i="163"/>
  <c r="M35" i="163" s="1"/>
  <c r="K35" i="163"/>
  <c r="L34" i="163"/>
  <c r="M34" i="163" s="1"/>
  <c r="K34" i="163"/>
  <c r="L33" i="163"/>
  <c r="M33" i="163" s="1"/>
  <c r="K33" i="163"/>
  <c r="L32" i="163"/>
  <c r="M32" i="163" s="1"/>
  <c r="K32" i="163"/>
  <c r="L31" i="163"/>
  <c r="M31" i="163" s="1"/>
  <c r="K31" i="163"/>
  <c r="L30" i="163"/>
  <c r="M30" i="163" s="1"/>
  <c r="K30" i="163"/>
  <c r="L29" i="163"/>
  <c r="M29" i="163" s="1"/>
  <c r="K29" i="163"/>
  <c r="L28" i="163"/>
  <c r="M28" i="163" s="1"/>
  <c r="K28" i="163"/>
  <c r="L27" i="163"/>
  <c r="M27" i="163" s="1"/>
  <c r="K27" i="163"/>
  <c r="L26" i="163"/>
  <c r="M26" i="163" s="1"/>
  <c r="K26" i="163"/>
  <c r="L25" i="163"/>
  <c r="M25" i="163" s="1"/>
  <c r="K25" i="163"/>
  <c r="L24" i="163"/>
  <c r="M24" i="163" s="1"/>
  <c r="K24" i="163"/>
  <c r="L23" i="163"/>
  <c r="M23" i="163" s="1"/>
  <c r="K23" i="163"/>
  <c r="L22" i="163"/>
  <c r="M22" i="163" s="1"/>
  <c r="K22" i="163"/>
  <c r="L21" i="163"/>
  <c r="M21" i="163" s="1"/>
  <c r="K21" i="163"/>
  <c r="L20" i="163"/>
  <c r="M20" i="163" s="1"/>
  <c r="K20" i="163"/>
  <c r="L19" i="163"/>
  <c r="M19" i="163" s="1"/>
  <c r="K19" i="163"/>
  <c r="L18" i="163"/>
  <c r="M18" i="163" s="1"/>
  <c r="K18" i="163"/>
  <c r="L17" i="163"/>
  <c r="K17" i="163"/>
  <c r="J16" i="163"/>
  <c r="L15" i="163"/>
  <c r="M15" i="163" s="1"/>
  <c r="K15" i="163"/>
  <c r="L14" i="163"/>
  <c r="M14" i="163" s="1"/>
  <c r="K14" i="163"/>
  <c r="L13" i="163"/>
  <c r="M13" i="163" s="1"/>
  <c r="K13" i="163"/>
  <c r="L12" i="163"/>
  <c r="M12" i="163" s="1"/>
  <c r="K12" i="163"/>
  <c r="L11" i="163"/>
  <c r="M11" i="163" s="1"/>
  <c r="K11" i="163"/>
  <c r="K10" i="163"/>
  <c r="K9" i="163"/>
  <c r="K8" i="163"/>
  <c r="K6" i="163"/>
  <c r="K7" i="163"/>
  <c r="J5" i="163"/>
  <c r="AB419" i="162"/>
  <c r="W419" i="162"/>
  <c r="AB417" i="162"/>
  <c r="W417" i="162"/>
  <c r="V416" i="162"/>
  <c r="AB415" i="162"/>
  <c r="W415" i="162"/>
  <c r="AB414" i="162"/>
  <c r="W414" i="162"/>
  <c r="I11" i="119" s="1"/>
  <c r="AB413" i="162"/>
  <c r="W413" i="162"/>
  <c r="V412" i="162"/>
  <c r="AB406" i="162"/>
  <c r="S406" i="162"/>
  <c r="U406" i="162" s="1"/>
  <c r="AB405" i="162"/>
  <c r="S405" i="162"/>
  <c r="U405" i="162" s="1"/>
  <c r="AB404" i="162"/>
  <c r="S404" i="162"/>
  <c r="U404" i="162" s="1"/>
  <c r="Y402" i="162"/>
  <c r="Y401" i="162"/>
  <c r="Y400" i="162"/>
  <c r="Y399" i="162"/>
  <c r="Y398" i="162"/>
  <c r="Y397" i="162"/>
  <c r="Y396" i="162"/>
  <c r="AB395" i="162"/>
  <c r="AB396" i="162" s="1"/>
  <c r="AB397" i="162" s="1"/>
  <c r="AB398" i="162" s="1"/>
  <c r="AB399" i="162" s="1"/>
  <c r="AB400" i="162" s="1"/>
  <c r="AB401" i="162" s="1"/>
  <c r="AB402" i="162" s="1"/>
  <c r="S395" i="162"/>
  <c r="Y394" i="162"/>
  <c r="Y393" i="162"/>
  <c r="Y392" i="162"/>
  <c r="Y391" i="162"/>
  <c r="Y390" i="162"/>
  <c r="Y389" i="162"/>
  <c r="Y388" i="162"/>
  <c r="AB387" i="162"/>
  <c r="AB388" i="162" s="1"/>
  <c r="AB389" i="162" s="1"/>
  <c r="AB390" i="162" s="1"/>
  <c r="AB391" i="162" s="1"/>
  <c r="AB392" i="162" s="1"/>
  <c r="AB393" i="162" s="1"/>
  <c r="AB394" i="162" s="1"/>
  <c r="S387" i="162"/>
  <c r="Y386" i="162"/>
  <c r="Y385" i="162"/>
  <c r="Y384" i="162"/>
  <c r="Y383" i="162"/>
  <c r="Y382" i="162"/>
  <c r="Y381" i="162"/>
  <c r="Y380" i="162"/>
  <c r="AB379" i="162"/>
  <c r="AB380" i="162" s="1"/>
  <c r="AB381" i="162" s="1"/>
  <c r="AB382" i="162" s="1"/>
  <c r="AB383" i="162" s="1"/>
  <c r="AB384" i="162" s="1"/>
  <c r="AB385" i="162" s="1"/>
  <c r="AB386" i="162" s="1"/>
  <c r="S379" i="162"/>
  <c r="T379" i="162" s="1"/>
  <c r="Y378" i="162"/>
  <c r="Y377" i="162"/>
  <c r="Y376" i="162"/>
  <c r="Y375" i="162"/>
  <c r="Y374" i="162"/>
  <c r="Y373" i="162"/>
  <c r="Y372" i="162"/>
  <c r="AB371" i="162"/>
  <c r="AB372" i="162" s="1"/>
  <c r="AB373" i="162" s="1"/>
  <c r="AB374" i="162" s="1"/>
  <c r="AB375" i="162" s="1"/>
  <c r="AB376" i="162" s="1"/>
  <c r="AB377" i="162" s="1"/>
  <c r="AB378" i="162" s="1"/>
  <c r="S371" i="162"/>
  <c r="T371" i="162" s="1"/>
  <c r="Y370" i="162"/>
  <c r="Y369" i="162"/>
  <c r="Y368" i="162"/>
  <c r="Y367" i="162"/>
  <c r="Y366" i="162"/>
  <c r="Y365" i="162"/>
  <c r="Y364" i="162"/>
  <c r="AB363" i="162"/>
  <c r="AB364" i="162" s="1"/>
  <c r="AB365" i="162" s="1"/>
  <c r="AB366" i="162" s="1"/>
  <c r="AB367" i="162" s="1"/>
  <c r="AB368" i="162" s="1"/>
  <c r="AB369" i="162" s="1"/>
  <c r="AB370" i="162" s="1"/>
  <c r="S363" i="162"/>
  <c r="T363" i="162" s="1"/>
  <c r="Y362" i="162"/>
  <c r="Y361" i="162"/>
  <c r="Y360" i="162"/>
  <c r="Y359" i="162"/>
  <c r="Y358" i="162"/>
  <c r="Y357" i="162"/>
  <c r="Y356" i="162"/>
  <c r="AB355" i="162"/>
  <c r="AB356" i="162" s="1"/>
  <c r="AB357" i="162" s="1"/>
  <c r="AB358" i="162" s="1"/>
  <c r="AB359" i="162" s="1"/>
  <c r="AB360" i="162" s="1"/>
  <c r="AB361" i="162" s="1"/>
  <c r="AB362" i="162" s="1"/>
  <c r="S355" i="162"/>
  <c r="T355" i="162" s="1"/>
  <c r="Y354" i="162"/>
  <c r="Y353" i="162"/>
  <c r="Y352" i="162"/>
  <c r="Y351" i="162"/>
  <c r="Y350" i="162"/>
  <c r="Y349" i="162"/>
  <c r="Y348" i="162"/>
  <c r="AB347" i="162"/>
  <c r="AB348" i="162" s="1"/>
  <c r="AB349" i="162" s="1"/>
  <c r="AB350" i="162" s="1"/>
  <c r="AB351" i="162" s="1"/>
  <c r="AB352" i="162" s="1"/>
  <c r="AB353" i="162" s="1"/>
  <c r="AB354" i="162" s="1"/>
  <c r="S347" i="162"/>
  <c r="Y346" i="162"/>
  <c r="Y345" i="162"/>
  <c r="Y344" i="162"/>
  <c r="Y343" i="162"/>
  <c r="Y342" i="162"/>
  <c r="Y341" i="162"/>
  <c r="Y340" i="162"/>
  <c r="AB339" i="162"/>
  <c r="AB340" i="162" s="1"/>
  <c r="AB341" i="162" s="1"/>
  <c r="AB342" i="162" s="1"/>
  <c r="AB343" i="162" s="1"/>
  <c r="AB344" i="162" s="1"/>
  <c r="AB345" i="162" s="1"/>
  <c r="AB346" i="162" s="1"/>
  <c r="S339" i="162"/>
  <c r="T339" i="162" s="1"/>
  <c r="Y338" i="162"/>
  <c r="Y337" i="162"/>
  <c r="Y336" i="162"/>
  <c r="Y335" i="162"/>
  <c r="Y334" i="162"/>
  <c r="Y333" i="162"/>
  <c r="Y332" i="162"/>
  <c r="AB331" i="162"/>
  <c r="AB332" i="162" s="1"/>
  <c r="AB333" i="162" s="1"/>
  <c r="AB334" i="162" s="1"/>
  <c r="AB335" i="162" s="1"/>
  <c r="AB336" i="162" s="1"/>
  <c r="AB337" i="162" s="1"/>
  <c r="AB338" i="162" s="1"/>
  <c r="S331" i="162"/>
  <c r="T331" i="162" s="1"/>
  <c r="Y330" i="162"/>
  <c r="Y329" i="162"/>
  <c r="Y328" i="162"/>
  <c r="Y327" i="162"/>
  <c r="Y326" i="162"/>
  <c r="Y325" i="162"/>
  <c r="Y324" i="162"/>
  <c r="AB323" i="162"/>
  <c r="AB324" i="162" s="1"/>
  <c r="AB325" i="162" s="1"/>
  <c r="AB326" i="162" s="1"/>
  <c r="AB327" i="162" s="1"/>
  <c r="AB328" i="162" s="1"/>
  <c r="AB329" i="162" s="1"/>
  <c r="AB330" i="162" s="1"/>
  <c r="S323" i="162"/>
  <c r="Y322" i="162"/>
  <c r="Y321" i="162"/>
  <c r="Y320" i="162"/>
  <c r="Y319" i="162"/>
  <c r="Y318" i="162"/>
  <c r="Y317" i="162"/>
  <c r="Y316" i="162"/>
  <c r="AB315" i="162"/>
  <c r="AB316" i="162" s="1"/>
  <c r="AB317" i="162" s="1"/>
  <c r="AB318" i="162" s="1"/>
  <c r="AB319" i="162" s="1"/>
  <c r="AB320" i="162" s="1"/>
  <c r="AB321" i="162" s="1"/>
  <c r="AB322" i="162" s="1"/>
  <c r="S315" i="162"/>
  <c r="Y314" i="162"/>
  <c r="Y313" i="162"/>
  <c r="Y312" i="162"/>
  <c r="Y311" i="162"/>
  <c r="Y310" i="162"/>
  <c r="Y309" i="162"/>
  <c r="Y308" i="162"/>
  <c r="AB307" i="162"/>
  <c r="AB308" i="162" s="1"/>
  <c r="AB309" i="162" s="1"/>
  <c r="AB310" i="162" s="1"/>
  <c r="AB311" i="162" s="1"/>
  <c r="AB312" i="162" s="1"/>
  <c r="AB313" i="162" s="1"/>
  <c r="AB314" i="162" s="1"/>
  <c r="S307" i="162"/>
  <c r="Y306" i="162"/>
  <c r="Y305" i="162"/>
  <c r="Y304" i="162"/>
  <c r="Y303" i="162"/>
  <c r="Y302" i="162"/>
  <c r="Y301" i="162"/>
  <c r="Y300" i="162"/>
  <c r="AB299" i="162"/>
  <c r="AB300" i="162" s="1"/>
  <c r="AB301" i="162" s="1"/>
  <c r="AB302" i="162" s="1"/>
  <c r="AB303" i="162" s="1"/>
  <c r="AB304" i="162" s="1"/>
  <c r="AB305" i="162" s="1"/>
  <c r="AB306" i="162" s="1"/>
  <c r="S299" i="162"/>
  <c r="T299" i="162" s="1"/>
  <c r="Y298" i="162"/>
  <c r="Y297" i="162"/>
  <c r="Y296" i="162"/>
  <c r="Y295" i="162"/>
  <c r="Y294" i="162"/>
  <c r="Y293" i="162"/>
  <c r="Y292" i="162"/>
  <c r="AB291" i="162"/>
  <c r="AB292" i="162" s="1"/>
  <c r="AB293" i="162" s="1"/>
  <c r="AB294" i="162" s="1"/>
  <c r="AB295" i="162" s="1"/>
  <c r="AB296" i="162" s="1"/>
  <c r="AB297" i="162" s="1"/>
  <c r="AB298" i="162" s="1"/>
  <c r="S291" i="162"/>
  <c r="T291" i="162" s="1"/>
  <c r="Y290" i="162"/>
  <c r="Y289" i="162"/>
  <c r="Y288" i="162"/>
  <c r="Y287" i="162"/>
  <c r="Y286" i="162"/>
  <c r="Y285" i="162"/>
  <c r="Y284" i="162"/>
  <c r="AB283" i="162"/>
  <c r="AB284" i="162" s="1"/>
  <c r="AB285" i="162" s="1"/>
  <c r="AB286" i="162" s="1"/>
  <c r="AB287" i="162" s="1"/>
  <c r="AB288" i="162" s="1"/>
  <c r="AB289" i="162" s="1"/>
  <c r="AB290" i="162" s="1"/>
  <c r="S283" i="162"/>
  <c r="T283" i="162" s="1"/>
  <c r="Y282" i="162"/>
  <c r="Y281" i="162"/>
  <c r="Y280" i="162"/>
  <c r="Y279" i="162"/>
  <c r="Y278" i="162"/>
  <c r="Y277" i="162"/>
  <c r="Y276" i="162"/>
  <c r="AB275" i="162"/>
  <c r="AB276" i="162" s="1"/>
  <c r="AB277" i="162" s="1"/>
  <c r="AB278" i="162" s="1"/>
  <c r="AB279" i="162" s="1"/>
  <c r="AB280" i="162" s="1"/>
  <c r="AB281" i="162" s="1"/>
  <c r="AB282" i="162" s="1"/>
  <c r="S275" i="162"/>
  <c r="Y274" i="162"/>
  <c r="Y273" i="162"/>
  <c r="Y272" i="162"/>
  <c r="Y271" i="162"/>
  <c r="Y270" i="162"/>
  <c r="Y269" i="162"/>
  <c r="Y268" i="162"/>
  <c r="AB267" i="162"/>
  <c r="AB268" i="162" s="1"/>
  <c r="AB269" i="162" s="1"/>
  <c r="AB270" i="162" s="1"/>
  <c r="AB271" i="162" s="1"/>
  <c r="AB272" i="162" s="1"/>
  <c r="AB273" i="162" s="1"/>
  <c r="AB274" i="162" s="1"/>
  <c r="S267" i="162"/>
  <c r="T267" i="162" s="1"/>
  <c r="Y266" i="162"/>
  <c r="Y265" i="162"/>
  <c r="Y264" i="162"/>
  <c r="Y263" i="162"/>
  <c r="Y262" i="162"/>
  <c r="Y261" i="162"/>
  <c r="Y260" i="162"/>
  <c r="AB259" i="162"/>
  <c r="AB260" i="162" s="1"/>
  <c r="AB261" i="162" s="1"/>
  <c r="AB262" i="162" s="1"/>
  <c r="AB263" i="162" s="1"/>
  <c r="AB264" i="162" s="1"/>
  <c r="AB265" i="162" s="1"/>
  <c r="AB266" i="162" s="1"/>
  <c r="S259" i="162"/>
  <c r="T259" i="162" s="1"/>
  <c r="Y258" i="162"/>
  <c r="Y257" i="162"/>
  <c r="Y256" i="162"/>
  <c r="Y255" i="162"/>
  <c r="Y254" i="162"/>
  <c r="Y253" i="162"/>
  <c r="Y252" i="162"/>
  <c r="AB251" i="162"/>
  <c r="AB252" i="162" s="1"/>
  <c r="AB253" i="162" s="1"/>
  <c r="AB254" i="162" s="1"/>
  <c r="AB255" i="162" s="1"/>
  <c r="AB256" i="162" s="1"/>
  <c r="AB257" i="162" s="1"/>
  <c r="AB258" i="162" s="1"/>
  <c r="S251" i="162"/>
  <c r="T251" i="162" s="1"/>
  <c r="Y250" i="162"/>
  <c r="Y249" i="162"/>
  <c r="Y248" i="162"/>
  <c r="Y247" i="162"/>
  <c r="Y246" i="162"/>
  <c r="Y245" i="162"/>
  <c r="Y244" i="162"/>
  <c r="AB243" i="162"/>
  <c r="AB244" i="162" s="1"/>
  <c r="AB245" i="162" s="1"/>
  <c r="AB246" i="162" s="1"/>
  <c r="AB247" i="162" s="1"/>
  <c r="AB248" i="162" s="1"/>
  <c r="AB249" i="162" s="1"/>
  <c r="AB250" i="162" s="1"/>
  <c r="S243" i="162"/>
  <c r="T243" i="162" s="1"/>
  <c r="Y242" i="162"/>
  <c r="Y241" i="162"/>
  <c r="Y240" i="162"/>
  <c r="Y239" i="162"/>
  <c r="Y237" i="162"/>
  <c r="AB235" i="162"/>
  <c r="AB236" i="162" s="1"/>
  <c r="AB237" i="162" s="1"/>
  <c r="AB238" i="162" s="1"/>
  <c r="AB239" i="162" s="1"/>
  <c r="AB240" i="162" s="1"/>
  <c r="AB241" i="162" s="1"/>
  <c r="AB242" i="162" s="1"/>
  <c r="S235" i="162"/>
  <c r="T235" i="162" s="1"/>
  <c r="Y234" i="162"/>
  <c r="Y233" i="162"/>
  <c r="Y232" i="162"/>
  <c r="Y231" i="162"/>
  <c r="Y230" i="162"/>
  <c r="AB227" i="162"/>
  <c r="AB228" i="162" s="1"/>
  <c r="AB229" i="162" s="1"/>
  <c r="AB230" i="162" s="1"/>
  <c r="AB231" i="162" s="1"/>
  <c r="AB232" i="162" s="1"/>
  <c r="AB233" i="162" s="1"/>
  <c r="AB234" i="162" s="1"/>
  <c r="Y226" i="162"/>
  <c r="Y225" i="162"/>
  <c r="Y224" i="162"/>
  <c r="Y223" i="162"/>
  <c r="Y222" i="162"/>
  <c r="Y221" i="162"/>
  <c r="Y220" i="162"/>
  <c r="AB219" i="162"/>
  <c r="AB220" i="162" s="1"/>
  <c r="AB221" i="162" s="1"/>
  <c r="AB222" i="162" s="1"/>
  <c r="AB223" i="162" s="1"/>
  <c r="AB224" i="162" s="1"/>
  <c r="AB225" i="162" s="1"/>
  <c r="AB226" i="162" s="1"/>
  <c r="AB109" i="162"/>
  <c r="AB110" i="162" s="1"/>
  <c r="AB111" i="162" s="1"/>
  <c r="AB112" i="162" s="1"/>
  <c r="AB113" i="162" s="1"/>
  <c r="AB114" i="162" s="1"/>
  <c r="AB115" i="162" s="1"/>
  <c r="AB116" i="162" s="1"/>
  <c r="AB117" i="162" s="1"/>
  <c r="AB118" i="162" s="1"/>
  <c r="AB99" i="162"/>
  <c r="AB100" i="162" s="1"/>
  <c r="AB101" i="162" s="1"/>
  <c r="AB102" i="162" s="1"/>
  <c r="AB103" i="162" s="1"/>
  <c r="AB104" i="162" s="1"/>
  <c r="AB105" i="162" s="1"/>
  <c r="AB106" i="162" s="1"/>
  <c r="AB107" i="162" s="1"/>
  <c r="AB108" i="162" s="1"/>
  <c r="AB89" i="162"/>
  <c r="AB90" i="162" s="1"/>
  <c r="AB91" i="162" s="1"/>
  <c r="AB92" i="162" s="1"/>
  <c r="AB93" i="162" s="1"/>
  <c r="AB94" i="162" s="1"/>
  <c r="AB95" i="162" s="1"/>
  <c r="AB96" i="162" s="1"/>
  <c r="AB97" i="162" s="1"/>
  <c r="AB98" i="162" s="1"/>
  <c r="AB79" i="162"/>
  <c r="AB80" i="162" s="1"/>
  <c r="AB81" i="162" s="1"/>
  <c r="AB82" i="162" s="1"/>
  <c r="AB83" i="162" s="1"/>
  <c r="AB84" i="162" s="1"/>
  <c r="AB85" i="162" s="1"/>
  <c r="AB86" i="162" s="1"/>
  <c r="AB87" i="162" s="1"/>
  <c r="AB88" i="162" s="1"/>
  <c r="AB69" i="162"/>
  <c r="AB70" i="162" s="1"/>
  <c r="AB71" i="162" s="1"/>
  <c r="AB72" i="162" s="1"/>
  <c r="AB73" i="162" s="1"/>
  <c r="AB74" i="162" s="1"/>
  <c r="AB75" i="162" s="1"/>
  <c r="AB76" i="162" s="1"/>
  <c r="AB77" i="162" s="1"/>
  <c r="AB78" i="162" s="1"/>
  <c r="Y67" i="162"/>
  <c r="Y66" i="162"/>
  <c r="Y65" i="162"/>
  <c r="Y64" i="162"/>
  <c r="Y63" i="162"/>
  <c r="Y62" i="162"/>
  <c r="Y61" i="162"/>
  <c r="AB60" i="162"/>
  <c r="AB61" i="162" s="1"/>
  <c r="AB62" i="162" s="1"/>
  <c r="AB63" i="162" s="1"/>
  <c r="AB64" i="162" s="1"/>
  <c r="AB65" i="162" s="1"/>
  <c r="AB66" i="162" s="1"/>
  <c r="AB67" i="162" s="1"/>
  <c r="S60" i="162"/>
  <c r="Y59" i="162"/>
  <c r="Y58" i="162"/>
  <c r="Y57" i="162"/>
  <c r="Y56" i="162"/>
  <c r="Y55" i="162"/>
  <c r="Y54" i="162"/>
  <c r="Y53" i="162"/>
  <c r="AB52" i="162"/>
  <c r="AB53" i="162" s="1"/>
  <c r="AB54" i="162" s="1"/>
  <c r="AB55" i="162" s="1"/>
  <c r="AB56" i="162" s="1"/>
  <c r="AB57" i="162" s="1"/>
  <c r="AB58" i="162" s="1"/>
  <c r="AB59" i="162" s="1"/>
  <c r="S52" i="162"/>
  <c r="U52" i="162" s="1"/>
  <c r="AB42" i="162"/>
  <c r="AB43" i="162" s="1"/>
  <c r="AB44" i="162" s="1"/>
  <c r="AB45" i="162" s="1"/>
  <c r="AB46" i="162" s="1"/>
  <c r="AB47" i="162" s="1"/>
  <c r="AB48" i="162" s="1"/>
  <c r="AB49" i="162" s="1"/>
  <c r="AB50" i="162" s="1"/>
  <c r="AB51" i="162" s="1"/>
  <c r="S42" i="162"/>
  <c r="V42" i="162" s="1"/>
  <c r="W42" i="162" s="1"/>
  <c r="AB32" i="162"/>
  <c r="AB33" i="162" s="1"/>
  <c r="AB34" i="162" s="1"/>
  <c r="AB35" i="162" s="1"/>
  <c r="AB36" i="162" s="1"/>
  <c r="AB37" i="162" s="1"/>
  <c r="AB38" i="162" s="1"/>
  <c r="AB39" i="162" s="1"/>
  <c r="AB40" i="162" s="1"/>
  <c r="AB41" i="162" s="1"/>
  <c r="Y30" i="162"/>
  <c r="Y29" i="162"/>
  <c r="Y28" i="162"/>
  <c r="Y27" i="162"/>
  <c r="Y26" i="162"/>
  <c r="Y25" i="162"/>
  <c r="Y24" i="162"/>
  <c r="AB23" i="162"/>
  <c r="AB24" i="162" s="1"/>
  <c r="AB25" i="162" s="1"/>
  <c r="AB26" i="162" s="1"/>
  <c r="AB27" i="162" s="1"/>
  <c r="AB28" i="162" s="1"/>
  <c r="AB29" i="162" s="1"/>
  <c r="AB30" i="162" s="1"/>
  <c r="Y22" i="162"/>
  <c r="Y21" i="162"/>
  <c r="Y20" i="162"/>
  <c r="Y19" i="162"/>
  <c r="Y18" i="162"/>
  <c r="Y17" i="162"/>
  <c r="Y16" i="162"/>
  <c r="AB15" i="162"/>
  <c r="AB16" i="162" s="1"/>
  <c r="AB17" i="162" s="1"/>
  <c r="AB18" i="162" s="1"/>
  <c r="AB19" i="162" s="1"/>
  <c r="AB20" i="162" s="1"/>
  <c r="AB21" i="162" s="1"/>
  <c r="AB22" i="162" s="1"/>
  <c r="S15" i="162"/>
  <c r="U15" i="162" s="1"/>
  <c r="Y12" i="162"/>
  <c r="Y11" i="162"/>
  <c r="Y8" i="162"/>
  <c r="AB6" i="162"/>
  <c r="AB7" i="162" s="1"/>
  <c r="AB8" i="162" s="1"/>
  <c r="AB9" i="162" s="1"/>
  <c r="AB10" i="162" s="1"/>
  <c r="AB11" i="162" s="1"/>
  <c r="AB12" i="162" s="1"/>
  <c r="AB13" i="162" s="1"/>
  <c r="F17" i="166"/>
  <c r="U243" i="162"/>
  <c r="A6" i="168"/>
  <c r="A7" i="168" s="1"/>
  <c r="A8" i="168" s="1"/>
  <c r="A9" i="168" s="1"/>
  <c r="A10" i="168" s="1"/>
  <c r="A11" i="168" s="1"/>
  <c r="A12" i="168" s="1"/>
  <c r="A13" i="168" s="1"/>
  <c r="A14" i="168" s="1"/>
  <c r="A15" i="168" s="1"/>
  <c r="A16" i="168" s="1"/>
  <c r="A17" i="168" s="1"/>
  <c r="A18" i="168" s="1"/>
  <c r="A19" i="168" s="1"/>
  <c r="A20" i="168" s="1"/>
  <c r="A21" i="168" s="1"/>
  <c r="A22" i="168" s="1"/>
  <c r="A23" i="168" s="1"/>
  <c r="A24" i="168" s="1"/>
  <c r="A25" i="168" s="1"/>
  <c r="A26" i="168" s="1"/>
  <c r="A27" i="168" s="1"/>
  <c r="A28" i="168" s="1"/>
  <c r="A29" i="168" s="1"/>
  <c r="A30" i="168" s="1"/>
  <c r="A31" i="168" s="1"/>
  <c r="A32" i="168" s="1"/>
  <c r="A33" i="168" s="1"/>
  <c r="A34" i="168" s="1"/>
  <c r="A35" i="168" s="1"/>
  <c r="A36" i="168" s="1"/>
  <c r="A37" i="168" s="1"/>
  <c r="A38" i="168" s="1"/>
  <c r="A39" i="168" s="1"/>
  <c r="A40" i="168" s="1"/>
  <c r="A41" i="168" s="1"/>
  <c r="A42" i="168" s="1"/>
  <c r="A43" i="168" s="1"/>
  <c r="A44" i="168" s="1"/>
  <c r="A45" i="168" s="1"/>
  <c r="A46" i="168" s="1"/>
  <c r="A47" i="168" s="1"/>
  <c r="A48" i="168" s="1"/>
  <c r="A49" i="168" s="1"/>
  <c r="A50" i="168" s="1"/>
  <c r="A51" i="168" s="1"/>
  <c r="A52" i="168" s="1"/>
  <c r="A53" i="168" s="1"/>
  <c r="A54" i="168" s="1"/>
  <c r="A55" i="168" s="1"/>
  <c r="A56" i="168" s="1"/>
  <c r="A57" i="168" s="1"/>
  <c r="A58" i="168" s="1"/>
  <c r="A59" i="168" s="1"/>
  <c r="A60" i="168" s="1"/>
  <c r="A61" i="168" s="1"/>
  <c r="A62" i="168" s="1"/>
  <c r="A63" i="168" s="1"/>
  <c r="A64" i="168" s="1"/>
  <c r="A67" i="168" s="1"/>
  <c r="A68" i="168" s="1"/>
  <c r="A69" i="168" s="1"/>
  <c r="A70" i="168" s="1"/>
  <c r="A71" i="168" s="1"/>
  <c r="A72" i="168" s="1"/>
  <c r="A73" i="168" s="1"/>
  <c r="I18" i="119"/>
  <c r="D18" i="119"/>
  <c r="V371" i="162" l="1"/>
  <c r="W371" i="162" s="1"/>
  <c r="AA218" i="162"/>
  <c r="AA216" i="162"/>
  <c r="AA214" i="162"/>
  <c r="AA212" i="162"/>
  <c r="AA210" i="162"/>
  <c r="AA198" i="162"/>
  <c r="AA196" i="162"/>
  <c r="AA194" i="162"/>
  <c r="AA192" i="162"/>
  <c r="AA189" i="162"/>
  <c r="AA178" i="162"/>
  <c r="AA176" i="162"/>
  <c r="AA174" i="162"/>
  <c r="AA172" i="162"/>
  <c r="AA170" i="162"/>
  <c r="AA207" i="162"/>
  <c r="AA205" i="162"/>
  <c r="AA203" i="162"/>
  <c r="AA201" i="162"/>
  <c r="AA190" i="162"/>
  <c r="AA187" i="162"/>
  <c r="AA185" i="162"/>
  <c r="AA183" i="162"/>
  <c r="AA181" i="162"/>
  <c r="AA208" i="162"/>
  <c r="AA204" i="162"/>
  <c r="AA200" i="162"/>
  <c r="AA188" i="162"/>
  <c r="AA186" i="162"/>
  <c r="AA184" i="162"/>
  <c r="AA182" i="162"/>
  <c r="AA180" i="162"/>
  <c r="AA217" i="162"/>
  <c r="AA215" i="162"/>
  <c r="AA213" i="162"/>
  <c r="AA211" i="162"/>
  <c r="AA199" i="162"/>
  <c r="AA197" i="162"/>
  <c r="AA195" i="162"/>
  <c r="AA193" i="162"/>
  <c r="AA191" i="162"/>
  <c r="AA179" i="162"/>
  <c r="AA177" i="162"/>
  <c r="AA175" i="162"/>
  <c r="AA173" i="162"/>
  <c r="AA171" i="162"/>
  <c r="AA209" i="162"/>
  <c r="AA206" i="162"/>
  <c r="AA202" i="162"/>
  <c r="AA169" i="162"/>
  <c r="V355" i="162"/>
  <c r="W355" i="162" s="1"/>
  <c r="V291" i="162"/>
  <c r="W291" i="162" s="1"/>
  <c r="T275" i="162"/>
  <c r="U275" i="162" s="1"/>
  <c r="T307" i="162"/>
  <c r="U307" i="162" s="1"/>
  <c r="T99" i="162"/>
  <c r="U99" i="162" s="1"/>
  <c r="T219" i="162"/>
  <c r="V219" i="162" s="1"/>
  <c r="W219" i="162" s="1"/>
  <c r="AA32" i="162"/>
  <c r="AA168" i="162"/>
  <c r="AA166" i="162"/>
  <c r="AA164" i="162"/>
  <c r="AA162" i="162"/>
  <c r="AA159" i="162"/>
  <c r="AA158" i="162"/>
  <c r="AA156" i="162"/>
  <c r="AA154" i="162"/>
  <c r="AA152" i="162"/>
  <c r="AA150" i="162"/>
  <c r="AA138" i="162"/>
  <c r="AA136" i="162"/>
  <c r="AA134" i="162"/>
  <c r="AA132" i="162"/>
  <c r="AA130" i="162"/>
  <c r="AA128" i="162"/>
  <c r="AA126" i="162"/>
  <c r="AA122" i="162"/>
  <c r="AA135" i="162"/>
  <c r="AA131" i="162"/>
  <c r="AA149" i="162"/>
  <c r="AA147" i="162"/>
  <c r="AA145" i="162"/>
  <c r="AA129" i="162"/>
  <c r="AA125" i="162"/>
  <c r="AA121" i="162"/>
  <c r="AA160" i="162"/>
  <c r="AA148" i="162"/>
  <c r="AA146" i="162"/>
  <c r="AA144" i="162"/>
  <c r="AA142" i="162"/>
  <c r="AA139" i="162"/>
  <c r="AA124" i="162"/>
  <c r="AA119" i="162"/>
  <c r="AA141" i="162"/>
  <c r="AA167" i="162"/>
  <c r="AA165" i="162"/>
  <c r="AA163" i="162"/>
  <c r="AA161" i="162"/>
  <c r="AA157" i="162"/>
  <c r="AA155" i="162"/>
  <c r="AA153" i="162"/>
  <c r="AA151" i="162"/>
  <c r="AA140" i="162"/>
  <c r="AA137" i="162"/>
  <c r="AA133" i="162"/>
  <c r="AA120" i="162"/>
  <c r="AA143" i="162"/>
  <c r="AA127" i="162"/>
  <c r="AA123" i="162"/>
  <c r="V89" i="162"/>
  <c r="W89" i="162" s="1"/>
  <c r="T315" i="162"/>
  <c r="V315" i="162" s="1"/>
  <c r="W315" i="162" s="1"/>
  <c r="T347" i="162"/>
  <c r="U347" i="162" s="1"/>
  <c r="T69" i="162"/>
  <c r="U69" i="162" s="1"/>
  <c r="T323" i="162"/>
  <c r="V323" i="162" s="1"/>
  <c r="W323" i="162" s="1"/>
  <c r="V339" i="162"/>
  <c r="W339" i="162" s="1"/>
  <c r="G5" i="119"/>
  <c r="U411" i="162"/>
  <c r="W6" i="162"/>
  <c r="D5" i="119" s="1"/>
  <c r="V379" i="162"/>
  <c r="W379" i="162" s="1"/>
  <c r="U379" i="162"/>
  <c r="S14" i="162"/>
  <c r="S31" i="162"/>
  <c r="U42" i="162"/>
  <c r="K17" i="168"/>
  <c r="J8" i="168"/>
  <c r="J17" i="168"/>
  <c r="L13" i="168"/>
  <c r="L38" i="163"/>
  <c r="J6" i="168"/>
  <c r="U79" i="162"/>
  <c r="V79" i="162"/>
  <c r="W79" i="162" s="1"/>
  <c r="L16" i="163"/>
  <c r="U363" i="162"/>
  <c r="V411" i="162"/>
  <c r="W411" i="162" s="1"/>
  <c r="U267" i="162"/>
  <c r="V23" i="162"/>
  <c r="W23" i="162" s="1"/>
  <c r="AA271" i="162"/>
  <c r="K38" i="163"/>
  <c r="U235" i="162"/>
  <c r="V363" i="162"/>
  <c r="W363" i="162" s="1"/>
  <c r="V52" i="162"/>
  <c r="W52" i="162" s="1"/>
  <c r="J11" i="119"/>
  <c r="H23" i="177" s="1"/>
  <c r="L14" i="168"/>
  <c r="K5" i="163"/>
  <c r="V15" i="162"/>
  <c r="W15" i="162" s="1"/>
  <c r="J6" i="119" s="1"/>
  <c r="L5" i="163"/>
  <c r="F21" i="119"/>
  <c r="E8" i="171"/>
  <c r="AI7" i="175" s="1"/>
  <c r="D21" i="119"/>
  <c r="AA78" i="162"/>
  <c r="AA345" i="162"/>
  <c r="V5" i="162"/>
  <c r="S5" i="162"/>
  <c r="C5" i="119"/>
  <c r="AA23" i="162"/>
  <c r="AA240" i="162"/>
  <c r="S407" i="162"/>
  <c r="U410" i="162"/>
  <c r="V395" i="162"/>
  <c r="W395" i="162" s="1"/>
  <c r="V267" i="162"/>
  <c r="W267" i="162" s="1"/>
  <c r="AA332" i="162"/>
  <c r="U299" i="162"/>
  <c r="U395" i="162"/>
  <c r="V299" i="162"/>
  <c r="W299" i="162" s="1"/>
  <c r="AA289" i="162"/>
  <c r="AA414" i="162"/>
  <c r="AA24" i="162"/>
  <c r="V243" i="162"/>
  <c r="W243" i="162" s="1"/>
  <c r="L8" i="168"/>
  <c r="L59" i="168"/>
  <c r="I9" i="168"/>
  <c r="L7" i="168"/>
  <c r="L30" i="168"/>
  <c r="L6" i="168"/>
  <c r="L28" i="168"/>
  <c r="F5" i="166"/>
  <c r="L57" i="168"/>
  <c r="L61" i="168"/>
  <c r="F6" i="168"/>
  <c r="L26" i="168"/>
  <c r="AA66" i="162"/>
  <c r="AA299" i="162"/>
  <c r="AA286" i="162"/>
  <c r="AA108" i="162"/>
  <c r="AA53" i="162"/>
  <c r="AA315" i="162"/>
  <c r="AA371" i="162"/>
  <c r="AA300" i="162"/>
  <c r="AA372" i="162"/>
  <c r="AA252" i="162"/>
  <c r="AA73" i="162"/>
  <c r="AA225" i="162"/>
  <c r="AA12" i="162"/>
  <c r="AA361" i="162"/>
  <c r="AA349" i="162"/>
  <c r="AA416" i="162"/>
  <c r="AA104" i="162"/>
  <c r="AA418" i="162"/>
  <c r="AA250" i="162"/>
  <c r="AA96" i="162"/>
  <c r="AA35" i="162"/>
  <c r="AA274" i="162"/>
  <c r="AA330" i="162"/>
  <c r="AA386" i="162"/>
  <c r="AA316" i="162"/>
  <c r="AA388" i="162"/>
  <c r="AA236" i="162"/>
  <c r="AA234" i="162"/>
  <c r="AA118" i="162"/>
  <c r="AA88" i="162"/>
  <c r="AA65" i="162"/>
  <c r="AA33" i="162"/>
  <c r="AA10" i="162"/>
  <c r="AA275" i="162"/>
  <c r="AA306" i="162"/>
  <c r="AA331" i="162"/>
  <c r="AA362" i="162"/>
  <c r="AA393" i="162"/>
  <c r="AA303" i="162"/>
  <c r="AA333" i="162"/>
  <c r="AA373" i="162"/>
  <c r="AA401" i="162"/>
  <c r="AA246" i="162"/>
  <c r="AA94" i="162"/>
  <c r="AA44" i="162"/>
  <c r="AA411" i="162"/>
  <c r="AA258" i="162"/>
  <c r="AA248" i="162"/>
  <c r="AA232" i="162"/>
  <c r="AA117" i="162"/>
  <c r="AA99" i="162"/>
  <c r="AA87" i="162"/>
  <c r="AA75" i="162"/>
  <c r="AA55" i="162"/>
  <c r="AA48" i="162"/>
  <c r="AA31" i="162"/>
  <c r="AA16" i="162"/>
  <c r="AA8" i="162"/>
  <c r="AA266" i="162"/>
  <c r="AA281" i="162"/>
  <c r="AA297" i="162"/>
  <c r="AA307" i="162"/>
  <c r="AA322" i="162"/>
  <c r="AA338" i="162"/>
  <c r="AA353" i="162"/>
  <c r="AA363" i="162"/>
  <c r="AA379" i="162"/>
  <c r="AA394" i="162"/>
  <c r="AA278" i="162"/>
  <c r="AA294" i="162"/>
  <c r="AA308" i="162"/>
  <c r="AA319" i="162"/>
  <c r="AA341" i="162"/>
  <c r="AA359" i="162"/>
  <c r="AA375" i="162"/>
  <c r="AA397" i="162"/>
  <c r="AA403" i="162"/>
  <c r="AA261" i="162"/>
  <c r="AA238" i="162"/>
  <c r="AA222" i="162"/>
  <c r="AA93" i="162"/>
  <c r="AA63" i="162"/>
  <c r="AA38" i="162"/>
  <c r="AA249" i="162"/>
  <c r="AA106" i="162"/>
  <c r="AA77" i="162"/>
  <c r="AA49" i="162"/>
  <c r="AA19" i="162"/>
  <c r="AA265" i="162"/>
  <c r="AA290" i="162"/>
  <c r="AA321" i="162"/>
  <c r="AA347" i="162"/>
  <c r="AA377" i="162"/>
  <c r="AA276" i="162"/>
  <c r="AA287" i="162"/>
  <c r="AA318" i="162"/>
  <c r="AA356" i="162"/>
  <c r="AA391" i="162"/>
  <c r="AA417" i="162"/>
  <c r="AA228" i="162"/>
  <c r="AA72" i="162"/>
  <c r="AA408" i="162"/>
  <c r="AA257" i="162"/>
  <c r="AA241" i="162"/>
  <c r="AA226" i="162"/>
  <c r="AA109" i="162"/>
  <c r="AA97" i="162"/>
  <c r="AA86" i="162"/>
  <c r="AA68" i="162"/>
  <c r="AA54" i="162"/>
  <c r="AA37" i="162"/>
  <c r="AA28" i="162"/>
  <c r="AA14" i="162"/>
  <c r="AA7" i="162"/>
  <c r="AA267" i="162"/>
  <c r="AA283" i="162"/>
  <c r="AA298" i="162"/>
  <c r="AA313" i="162"/>
  <c r="AA329" i="162"/>
  <c r="AA339" i="162"/>
  <c r="AA354" i="162"/>
  <c r="AA370" i="162"/>
  <c r="AA385" i="162"/>
  <c r="AA268" i="162"/>
  <c r="AA284" i="162"/>
  <c r="AA295" i="162"/>
  <c r="AA310" i="162"/>
  <c r="AA327" i="162"/>
  <c r="AA343" i="162"/>
  <c r="AA364" i="162"/>
  <c r="AA383" i="162"/>
  <c r="AA406" i="162"/>
  <c r="AA404" i="162"/>
  <c r="AA254" i="162"/>
  <c r="AA237" i="162"/>
  <c r="AA220" i="162"/>
  <c r="AA113" i="162"/>
  <c r="AA84" i="162"/>
  <c r="AA57" i="162"/>
  <c r="V283" i="162"/>
  <c r="W283" i="162" s="1"/>
  <c r="M40" i="163"/>
  <c r="D23" i="119"/>
  <c r="C10" i="171"/>
  <c r="C9" i="171"/>
  <c r="F23" i="119"/>
  <c r="C23" i="119"/>
  <c r="U331" i="162"/>
  <c r="U251" i="162"/>
  <c r="V331" i="162"/>
  <c r="W331" i="162" s="1"/>
  <c r="V251" i="162"/>
  <c r="W251" i="162" s="1"/>
  <c r="V275" i="162"/>
  <c r="W275" i="162" s="1"/>
  <c r="AA407" i="162"/>
  <c r="AA6" i="162"/>
  <c r="AA22" i="162"/>
  <c r="AA27" i="162"/>
  <c r="AA40" i="162"/>
  <c r="AA45" i="162"/>
  <c r="AA52" i="162"/>
  <c r="AA61" i="162"/>
  <c r="AA70" i="162"/>
  <c r="AA74" i="162"/>
  <c r="AA83" i="162"/>
  <c r="AA92" i="162"/>
  <c r="AA101" i="162"/>
  <c r="AA110" i="162"/>
  <c r="AA114" i="162"/>
  <c r="AA223" i="162"/>
  <c r="AA231" i="162"/>
  <c r="AA239" i="162"/>
  <c r="AA247" i="162"/>
  <c r="AA255" i="162"/>
  <c r="AA419" i="162"/>
  <c r="AA412" i="162"/>
  <c r="AA402" i="162"/>
  <c r="AA415" i="162"/>
  <c r="AA398" i="162"/>
  <c r="AA390" i="162"/>
  <c r="AA382" i="162"/>
  <c r="AA374" i="162"/>
  <c r="AA366" i="162"/>
  <c r="AA358" i="162"/>
  <c r="AA350" i="162"/>
  <c r="AA342" i="162"/>
  <c r="AA334" i="162"/>
  <c r="AA326" i="162"/>
  <c r="AA15" i="162"/>
  <c r="AA25" i="162"/>
  <c r="AA39" i="162"/>
  <c r="AA46" i="162"/>
  <c r="AA58" i="162"/>
  <c r="AA64" i="162"/>
  <c r="AA80" i="162"/>
  <c r="AA90" i="162"/>
  <c r="AA100" i="162"/>
  <c r="AA111" i="162"/>
  <c r="AA221" i="162"/>
  <c r="AA230" i="162"/>
  <c r="AA244" i="162"/>
  <c r="AA253" i="162"/>
  <c r="AA262" i="162"/>
  <c r="AA405" i="162"/>
  <c r="AA400" i="162"/>
  <c r="AA399" i="162"/>
  <c r="AA389" i="162"/>
  <c r="AA380" i="162"/>
  <c r="AA367" i="162"/>
  <c r="AA357" i="162"/>
  <c r="AA348" i="162"/>
  <c r="AA335" i="162"/>
  <c r="AA325" i="162"/>
  <c r="AA317" i="162"/>
  <c r="AA309" i="162"/>
  <c r="AA301" i="162"/>
  <c r="AA293" i="162"/>
  <c r="AA285" i="162"/>
  <c r="AA277" i="162"/>
  <c r="AA269" i="162"/>
  <c r="AA392" i="162"/>
  <c r="AA384" i="162"/>
  <c r="AA376" i="162"/>
  <c r="AA368" i="162"/>
  <c r="AA360" i="162"/>
  <c r="AA352" i="162"/>
  <c r="AA344" i="162"/>
  <c r="AA336" i="162"/>
  <c r="AA328" i="162"/>
  <c r="AA320" i="162"/>
  <c r="AA312" i="162"/>
  <c r="AA304" i="162"/>
  <c r="AA296" i="162"/>
  <c r="AA288" i="162"/>
  <c r="AA280" i="162"/>
  <c r="AA272" i="162"/>
  <c r="AA264" i="162"/>
  <c r="AA9" i="162"/>
  <c r="AA13" i="162"/>
  <c r="AA18" i="162"/>
  <c r="AA29" i="162"/>
  <c r="AA34" i="162"/>
  <c r="AA42" i="162"/>
  <c r="AA51" i="162"/>
  <c r="AA56" i="162"/>
  <c r="AA67" i="162"/>
  <c r="AA76" i="162"/>
  <c r="AA85" i="162"/>
  <c r="AA89" i="162"/>
  <c r="AA98" i="162"/>
  <c r="AA107" i="162"/>
  <c r="AA116" i="162"/>
  <c r="AA219" i="162"/>
  <c r="AA227" i="162"/>
  <c r="AA235" i="162"/>
  <c r="AA243" i="162"/>
  <c r="AA251" i="162"/>
  <c r="AA259" i="162"/>
  <c r="AA409" i="162"/>
  <c r="AA263" i="162"/>
  <c r="AA20" i="162"/>
  <c r="AA26" i="162"/>
  <c r="AA41" i="162"/>
  <c r="AA47" i="162"/>
  <c r="AA59" i="162"/>
  <c r="AA71" i="162"/>
  <c r="AA81" i="162"/>
  <c r="AA91" i="162"/>
  <c r="AA102" i="162"/>
  <c r="AA112" i="162"/>
  <c r="U403" i="162"/>
  <c r="V60" i="162"/>
  <c r="W60" i="162" s="1"/>
  <c r="U60" i="162"/>
  <c r="C21" i="119"/>
  <c r="AA256" i="162"/>
  <c r="AA242" i="162"/>
  <c r="AA233" i="162"/>
  <c r="AA224" i="162"/>
  <c r="AA115" i="162"/>
  <c r="AA105" i="162"/>
  <c r="AA95" i="162"/>
  <c r="AA79" i="162"/>
  <c r="AA69" i="162"/>
  <c r="AA60" i="162"/>
  <c r="AA50" i="162"/>
  <c r="AA36" i="162"/>
  <c r="AA30" i="162"/>
  <c r="AA17" i="162"/>
  <c r="AA11" i="162"/>
  <c r="AA273" i="162"/>
  <c r="AA282" i="162"/>
  <c r="AA291" i="162"/>
  <c r="AA305" i="162"/>
  <c r="AA314" i="162"/>
  <c r="AA323" i="162"/>
  <c r="AA337" i="162"/>
  <c r="AA346" i="162"/>
  <c r="AA355" i="162"/>
  <c r="AA369" i="162"/>
  <c r="AA378" i="162"/>
  <c r="AA387" i="162"/>
  <c r="AA270" i="162"/>
  <c r="AA279" i="162"/>
  <c r="AA292" i="162"/>
  <c r="AA302" i="162"/>
  <c r="AA311" i="162"/>
  <c r="AA324" i="162"/>
  <c r="AA340" i="162"/>
  <c r="AA351" i="162"/>
  <c r="AA365" i="162"/>
  <c r="AA381" i="162"/>
  <c r="AA396" i="162"/>
  <c r="AA395" i="162"/>
  <c r="AA413" i="162"/>
  <c r="AA260" i="162"/>
  <c r="AA245" i="162"/>
  <c r="AA229" i="162"/>
  <c r="AA103" i="162"/>
  <c r="AA82" i="162"/>
  <c r="AA62" i="162"/>
  <c r="AA43" i="162"/>
  <c r="AA21" i="162"/>
  <c r="D10" i="171"/>
  <c r="D9" i="171"/>
  <c r="M17" i="163"/>
  <c r="C22" i="119"/>
  <c r="J17" i="119"/>
  <c r="F22" i="119"/>
  <c r="D22" i="119"/>
  <c r="U339" i="162"/>
  <c r="U219" i="162"/>
  <c r="U89" i="162"/>
  <c r="V405" i="162"/>
  <c r="W405" i="162" s="1"/>
  <c r="J12" i="119"/>
  <c r="T409" i="162"/>
  <c r="V409" i="162" s="1"/>
  <c r="W409" i="162" s="1"/>
  <c r="U409" i="162"/>
  <c r="L27" i="168"/>
  <c r="L56" i="168"/>
  <c r="L60" i="168"/>
  <c r="U227" i="162"/>
  <c r="U109" i="162"/>
  <c r="K9" i="168"/>
  <c r="K63" i="168"/>
  <c r="E24" i="119"/>
  <c r="J63" i="168"/>
  <c r="L29" i="168"/>
  <c r="L58" i="168"/>
  <c r="L62" i="168"/>
  <c r="J52" i="168"/>
  <c r="U6" i="162"/>
  <c r="U5" i="162" s="1"/>
  <c r="J7" i="168"/>
  <c r="V259" i="162"/>
  <c r="W259" i="162" s="1"/>
  <c r="U259" i="162"/>
  <c r="U387" i="162"/>
  <c r="V387" i="162"/>
  <c r="W387" i="162" s="1"/>
  <c r="U371" i="162"/>
  <c r="S68" i="162"/>
  <c r="V404" i="162"/>
  <c r="W404" i="162" s="1"/>
  <c r="I12" i="119"/>
  <c r="V32" i="162"/>
  <c r="AA410" i="162"/>
  <c r="U14" i="162"/>
  <c r="U291" i="162"/>
  <c r="U323" i="162"/>
  <c r="U355" i="162"/>
  <c r="G18" i="119"/>
  <c r="F5" i="119"/>
  <c r="V406" i="162"/>
  <c r="V235" i="162"/>
  <c r="S403" i="162"/>
  <c r="K16" i="163"/>
  <c r="U408" i="162"/>
  <c r="V408" i="162"/>
  <c r="V69" i="162" l="1"/>
  <c r="W69" i="162" s="1"/>
  <c r="E6" i="119"/>
  <c r="V99" i="162"/>
  <c r="W99" i="162" s="1"/>
  <c r="U315" i="162"/>
  <c r="V347" i="162"/>
  <c r="W347" i="162" s="1"/>
  <c r="V307" i="162"/>
  <c r="W307" i="162" s="1"/>
  <c r="D6" i="119"/>
  <c r="F6" i="119"/>
  <c r="I5" i="119"/>
  <c r="I6" i="119"/>
  <c r="C6" i="119"/>
  <c r="U407" i="162"/>
  <c r="U31" i="162"/>
  <c r="J5" i="119"/>
  <c r="G6" i="119"/>
  <c r="V14" i="162"/>
  <c r="V109" i="162"/>
  <c r="W109" i="162" s="1"/>
  <c r="H36" i="177"/>
  <c r="D24" i="119"/>
  <c r="F24" i="119"/>
  <c r="J26" i="177" s="1"/>
  <c r="C24" i="119"/>
  <c r="D7" i="119"/>
  <c r="V31" i="162"/>
  <c r="L9" i="168"/>
  <c r="L17" i="168"/>
  <c r="L31" i="168"/>
  <c r="L63" i="168"/>
  <c r="V227" i="162"/>
  <c r="W227" i="162" s="1"/>
  <c r="U283" i="162"/>
  <c r="J9" i="168"/>
  <c r="J20" i="119"/>
  <c r="E9" i="171"/>
  <c r="E10" i="171"/>
  <c r="W32" i="162"/>
  <c r="G7" i="119"/>
  <c r="F7" i="119"/>
  <c r="C7" i="119"/>
  <c r="E7" i="119"/>
  <c r="W406" i="162"/>
  <c r="I9" i="119" s="1"/>
  <c r="C9" i="119"/>
  <c r="D9" i="119"/>
  <c r="V407" i="162"/>
  <c r="W408" i="162"/>
  <c r="E10" i="119"/>
  <c r="C10" i="119"/>
  <c r="G10" i="119"/>
  <c r="D10" i="119"/>
  <c r="F10" i="119"/>
  <c r="W235" i="162"/>
  <c r="E18" i="119"/>
  <c r="J18" i="119" s="1"/>
  <c r="H5" i="119"/>
  <c r="V403" i="162"/>
  <c r="G9" i="119"/>
  <c r="E9" i="119"/>
  <c r="F9" i="119"/>
  <c r="H6" i="119" l="1"/>
  <c r="C8" i="119"/>
  <c r="C13" i="119" s="1"/>
  <c r="F8" i="119"/>
  <c r="F13" i="119" s="1"/>
  <c r="J40" i="177" s="1"/>
  <c r="E8" i="119"/>
  <c r="E13" i="119" s="1"/>
  <c r="C25" i="119"/>
  <c r="U68" i="162"/>
  <c r="F139" i="168"/>
  <c r="E139" i="168"/>
  <c r="J9" i="119"/>
  <c r="H7" i="119"/>
  <c r="D8" i="119"/>
  <c r="D13" i="119" s="1"/>
  <c r="V68" i="162"/>
  <c r="G8" i="119"/>
  <c r="G13" i="119" s="1"/>
  <c r="J7" i="119"/>
  <c r="I7" i="119"/>
  <c r="H9" i="119"/>
  <c r="I10" i="119"/>
  <c r="J10" i="119"/>
  <c r="J8" i="119"/>
  <c r="I8" i="119"/>
  <c r="H10" i="119"/>
  <c r="C14" i="119" l="1"/>
  <c r="J21" i="119" s="1"/>
  <c r="I13" i="119"/>
  <c r="H8" i="119"/>
  <c r="H13" i="119" s="1"/>
  <c r="H40" i="177" s="1"/>
  <c r="J13" i="119"/>
  <c r="I14" i="119" l="1"/>
  <c r="I26" i="177" l="1"/>
  <c r="K26" i="177" s="1"/>
  <c r="J22" i="119"/>
  <c r="H30" i="177"/>
  <c r="H17" i="17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Lis</author>
    <author>Marek</author>
  </authors>
  <commentList>
    <comment ref="B6" authorId="0" shapeId="0" xr:uid="{00000000-0006-0000-0200-000001000000}">
      <text>
        <r>
          <rPr>
            <sz val="12"/>
            <color indexed="81"/>
            <rFont val="Tahoma"/>
            <family val="2"/>
            <charset val="238"/>
          </rPr>
          <t>wpisz nazwę szkoły</t>
        </r>
      </text>
    </comment>
    <comment ref="B8" authorId="1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wpisz patrona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</author>
  </authors>
  <commentList>
    <comment ref="J11" authorId="0" shapeId="0" xr:uid="{00000000-0006-0000-0400-000001000000}">
      <text>
        <r>
          <rPr>
            <b/>
            <sz val="8"/>
            <color indexed="10"/>
            <rFont val="Tahoma"/>
            <family val="2"/>
            <charset val="238"/>
          </rPr>
          <t>ML:</t>
        </r>
        <r>
          <rPr>
            <sz val="8"/>
            <color indexed="10"/>
            <rFont val="Tahoma"/>
            <family val="2"/>
            <charset val="238"/>
          </rPr>
          <t xml:space="preserve">
Uzupełnij pola zacieniowane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</author>
  </authors>
  <commentList>
    <comment ref="T6" authorId="0" shapeId="0" xr:uid="{00000000-0006-0000-0700-000001000000}">
      <text>
        <r>
          <rPr>
            <b/>
            <sz val="10"/>
            <color indexed="81"/>
            <rFont val="Tahoma"/>
            <family val="2"/>
            <charset val="238"/>
          </rPr>
          <t>wpisz ilość godz. etatowych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T15" authorId="0" shapeId="0" xr:uid="{00000000-0006-0000-0700-000002000000}">
      <text>
        <r>
          <rPr>
            <b/>
            <sz val="10"/>
            <color indexed="81"/>
            <rFont val="Tahoma"/>
            <family val="2"/>
            <charset val="238"/>
          </rPr>
          <t>wpisz ilość godz. etatowych</t>
        </r>
      </text>
    </comment>
    <comment ref="T23" authorId="0" shapeId="0" xr:uid="{00000000-0006-0000-0700-000003000000}">
      <text>
        <r>
          <rPr>
            <b/>
            <sz val="10"/>
            <color indexed="81"/>
            <rFont val="Tahoma"/>
            <family val="2"/>
            <charset val="238"/>
          </rPr>
          <t>wpisz ilość godz. etatowych</t>
        </r>
      </text>
    </comment>
    <comment ref="T32" authorId="0" shapeId="0" xr:uid="{00000000-0006-0000-0700-000004000000}">
      <text>
        <r>
          <rPr>
            <b/>
            <sz val="10"/>
            <color indexed="81"/>
            <rFont val="Tahoma"/>
            <family val="2"/>
            <charset val="238"/>
          </rPr>
          <t>wpisz ilość godz. etatowych</t>
        </r>
      </text>
    </comment>
    <comment ref="T42" authorId="0" shapeId="0" xr:uid="{00000000-0006-0000-0700-000005000000}">
      <text>
        <r>
          <rPr>
            <b/>
            <sz val="10"/>
            <color indexed="81"/>
            <rFont val="Tahoma"/>
            <family val="2"/>
            <charset val="238"/>
          </rPr>
          <t>wpisz ilość godz. etatowyc</t>
        </r>
        <r>
          <rPr>
            <b/>
            <sz val="8"/>
            <color indexed="81"/>
            <rFont val="Tahoma"/>
            <family val="2"/>
            <charset val="238"/>
          </rPr>
          <t>h</t>
        </r>
      </text>
    </comment>
    <comment ref="T52" authorId="0" shapeId="0" xr:uid="{00000000-0006-0000-0700-000006000000}">
      <text>
        <r>
          <rPr>
            <b/>
            <sz val="10"/>
            <color indexed="81"/>
            <rFont val="Tahoma"/>
            <family val="2"/>
            <charset val="238"/>
          </rPr>
          <t>wpisz ilość godz. etatowych</t>
        </r>
      </text>
    </comment>
  </commentList>
</comments>
</file>

<file path=xl/sharedStrings.xml><?xml version="1.0" encoding="utf-8"?>
<sst xmlns="http://schemas.openxmlformats.org/spreadsheetml/2006/main" count="1477" uniqueCount="716">
  <si>
    <t>stopień awansu</t>
  </si>
  <si>
    <t>Lp</t>
  </si>
  <si>
    <t>staż</t>
  </si>
  <si>
    <t xml:space="preserve">ZESTAWIENIE  LICZBOWE PERSONELU I GODZIN </t>
  </si>
  <si>
    <t>Liczba osób</t>
  </si>
  <si>
    <t>rok ur.</t>
  </si>
  <si>
    <t>Pełnozatrudnieni</t>
  </si>
  <si>
    <t>WICEDYREKTORZY</t>
  </si>
  <si>
    <t>suma godzin</t>
  </si>
  <si>
    <t>1.</t>
  </si>
  <si>
    <t>2.</t>
  </si>
  <si>
    <t>3.</t>
  </si>
  <si>
    <t>4.</t>
  </si>
  <si>
    <t>Etaty</t>
  </si>
  <si>
    <t>pieczątka podłużna szkoły</t>
  </si>
  <si>
    <t>(informacja uzupełniająca)</t>
  </si>
  <si>
    <t>a)</t>
  </si>
  <si>
    <t>ogółem  etatów:</t>
  </si>
  <si>
    <t>b)</t>
  </si>
  <si>
    <t>c)</t>
  </si>
  <si>
    <t>e)</t>
  </si>
  <si>
    <t>f)</t>
  </si>
  <si>
    <t>g)</t>
  </si>
  <si>
    <t>nagrody jubileuszowe</t>
  </si>
  <si>
    <t>odprawy emerytalne</t>
  </si>
  <si>
    <t>Numer szkoły:</t>
  </si>
  <si>
    <t>Niepełno-zatrudnieni</t>
  </si>
  <si>
    <t>Nauczyciele na urlopach bezpłatnych</t>
  </si>
  <si>
    <t>Godziny</t>
  </si>
  <si>
    <t>Dyrektor</t>
  </si>
  <si>
    <t>Wicedyrektorzy</t>
  </si>
  <si>
    <t xml:space="preserve">Pracownicy administracyjno - biurowi </t>
  </si>
  <si>
    <t>Pracownicy gospodarczy i obsługi</t>
  </si>
  <si>
    <t>Pracownicy sezonowi</t>
  </si>
  <si>
    <t>godziny ponad-wymiarowe</t>
  </si>
  <si>
    <t>godziny w wymiarze obowiąz.</t>
  </si>
  <si>
    <t>Nauczyciele pełniący inne funkcje kierownicze</t>
  </si>
  <si>
    <t>    Ogółem     godzin tygodniowo</t>
  </si>
  <si>
    <t>Ogółem w szkole:</t>
  </si>
  <si>
    <t>Uczniów</t>
  </si>
  <si>
    <t>Etatów</t>
  </si>
  <si>
    <t>Pełno-zatrud-nieni</t>
  </si>
  <si>
    <t>Charakter służbowy pracownika</t>
  </si>
  <si>
    <t>Pracowników</t>
  </si>
  <si>
    <t>Pełno-zatrudnieni</t>
  </si>
  <si>
    <t>Niepełno-     zatrudnieni</t>
  </si>
  <si>
    <t>Stażysta</t>
  </si>
  <si>
    <t>Kontraktowy</t>
  </si>
  <si>
    <t>Mianowany</t>
  </si>
  <si>
    <t>Liczba nauczycieli</t>
  </si>
  <si>
    <t>Stopnie awansu zawodowego</t>
  </si>
  <si>
    <t>Ilość etatów</t>
  </si>
  <si>
    <t>Dyplomo-wany</t>
  </si>
  <si>
    <t>Razem</t>
  </si>
  <si>
    <t xml:space="preserve">O g ó ł e m   </t>
  </si>
  <si>
    <t>suma</t>
  </si>
  <si>
    <t xml:space="preserve">pracownicy </t>
  </si>
  <si>
    <t>pedagogiczni</t>
  </si>
  <si>
    <t>Dyrektor Szkoły</t>
  </si>
  <si>
    <t>Nazwa skrócona:</t>
  </si>
  <si>
    <t>Nauczyciele realizujący obowiązkowy wymiar 30 godzin tygodniowo (bibliotekarz, wychowawca internatu - bursy)</t>
  </si>
  <si>
    <t>Kontraktowy planujący awans.w br</t>
  </si>
  <si>
    <t>Mianowany planujący awans.w br</t>
  </si>
  <si>
    <t xml:space="preserve">     Arkusz zatwierdzam:</t>
  </si>
  <si>
    <t xml:space="preserve"> Pieczęć i podpis dyrektora</t>
  </si>
  <si>
    <t>Pieczęć i podpis wizytatora</t>
  </si>
  <si>
    <t>d)</t>
  </si>
  <si>
    <t>bibliotekarstwo</t>
  </si>
  <si>
    <t>biblioterapia</t>
  </si>
  <si>
    <t>animacja społeczności lokalnych</t>
  </si>
  <si>
    <t>arteterapia</t>
  </si>
  <si>
    <t>taniec</t>
  </si>
  <si>
    <t>teatr</t>
  </si>
  <si>
    <t>turystyka</t>
  </si>
  <si>
    <t>x</t>
  </si>
  <si>
    <t>D</t>
  </si>
  <si>
    <t>m</t>
  </si>
  <si>
    <t>Zarządzanie marketingowe</t>
  </si>
  <si>
    <t>fotografia</t>
  </si>
  <si>
    <t>M</t>
  </si>
  <si>
    <t>Podstawy techniki tańca klasycznego</t>
  </si>
  <si>
    <t>Polskie tańce narodowe</t>
  </si>
  <si>
    <t>Folklor taneczny wybranych regionów Polski</t>
  </si>
  <si>
    <t>Wybrane zagadnienia reżyserii i kompozycji tańca</t>
  </si>
  <si>
    <t>Pracownia fotografii</t>
  </si>
  <si>
    <t>Technika i technologia fotografii</t>
  </si>
  <si>
    <t>uo</t>
  </si>
  <si>
    <t>I</t>
  </si>
  <si>
    <t>II</t>
  </si>
  <si>
    <t>Technika tańca jazzowego</t>
  </si>
  <si>
    <t>Mody taneczne</t>
  </si>
  <si>
    <t>Historia tańca i baletu</t>
  </si>
  <si>
    <t>Wiedza o teatrze</t>
  </si>
  <si>
    <t>Reżyseria w teatrze amatorskim</t>
  </si>
  <si>
    <t>Repertuar teatru amatorskiego</t>
  </si>
  <si>
    <t>Teatr dziecięcy (lalkowy i żywego planu)</t>
  </si>
  <si>
    <t>un</t>
  </si>
  <si>
    <t>Historia i estetyka fotografii</t>
  </si>
  <si>
    <t>S</t>
  </si>
  <si>
    <t>Kultura słowa</t>
  </si>
  <si>
    <t>Kultura żywego słowa</t>
  </si>
  <si>
    <t>Komunikacja społeczna</t>
  </si>
  <si>
    <t>Prawne i ekonomiczne podstawy działalności kulturalnej</t>
  </si>
  <si>
    <t>Technika pracy umysłowej</t>
  </si>
  <si>
    <t>Problemy etyki zawodowej animatora kultury</t>
  </si>
  <si>
    <t>Taniec towarzyski</t>
  </si>
  <si>
    <t>K1</t>
  </si>
  <si>
    <t>K</t>
  </si>
  <si>
    <t>Wybrane zagadnienia z anatomii, fizjologii i biomechaniki</t>
  </si>
  <si>
    <t>Animacja grupy metodą zabawy</t>
  </si>
  <si>
    <t>Drama</t>
  </si>
  <si>
    <t>Multimedia - współczesne środki rejestracji obrazu</t>
  </si>
  <si>
    <t>Animacja zespołów zadaniowych</t>
  </si>
  <si>
    <t>Edukacja środowiskowa</t>
  </si>
  <si>
    <t>Rytmika z umuzykalnieniem</t>
  </si>
  <si>
    <t>Scenografia</t>
  </si>
  <si>
    <t>Plastyka ciała i technika wyrazu scenicznego</t>
  </si>
  <si>
    <t>Szkoła</t>
  </si>
  <si>
    <t>Stopień awansu</t>
  </si>
  <si>
    <t>Przygot. Pedag</t>
  </si>
  <si>
    <t>Forma zatrudnienia</t>
  </si>
  <si>
    <t>godziny do dysp. dyrekt.</t>
  </si>
  <si>
    <t>gdd</t>
  </si>
  <si>
    <t>dyplomowany</t>
  </si>
  <si>
    <t>nie</t>
  </si>
  <si>
    <t>mianowanie</t>
  </si>
  <si>
    <t>godziny niedydaktyczne</t>
  </si>
  <si>
    <t>gn</t>
  </si>
  <si>
    <t>kontaktowy konczący staż w br</t>
  </si>
  <si>
    <t>tak</t>
  </si>
  <si>
    <t>umowa na czas nieokreślony</t>
  </si>
  <si>
    <t>indywidualny tok naucz.</t>
  </si>
  <si>
    <t>itn</t>
  </si>
  <si>
    <t>kontraktowy</t>
  </si>
  <si>
    <t>umowa na czas określony</t>
  </si>
  <si>
    <t>nauczanie indywidualne</t>
  </si>
  <si>
    <t>nind</t>
  </si>
  <si>
    <t>mianowany</t>
  </si>
  <si>
    <t>mianowany kończący staż w br</t>
  </si>
  <si>
    <t>M1</t>
  </si>
  <si>
    <t>zajęcia obowiązkowe</t>
  </si>
  <si>
    <t>ob.</t>
  </si>
  <si>
    <t>stażysta</t>
  </si>
  <si>
    <t>zajęcia rewalidacyjne</t>
  </si>
  <si>
    <t>zrew</t>
  </si>
  <si>
    <t>inne</t>
  </si>
  <si>
    <t>Wiedza o kulturze</t>
  </si>
  <si>
    <t>Płeć</t>
  </si>
  <si>
    <t>Taniec</t>
  </si>
  <si>
    <t>kobieta</t>
  </si>
  <si>
    <t>Tytuł naukowy</t>
  </si>
  <si>
    <t>mężczyzna</t>
  </si>
  <si>
    <t>doktor</t>
  </si>
  <si>
    <t>dr</t>
  </si>
  <si>
    <t>doktor hab.</t>
  </si>
  <si>
    <t>drh</t>
  </si>
  <si>
    <t>inżynier</t>
  </si>
  <si>
    <t>inż.</t>
  </si>
  <si>
    <t>Szkoła jest</t>
  </si>
  <si>
    <t>licencjat</t>
  </si>
  <si>
    <t>lic.</t>
  </si>
  <si>
    <t>magister</t>
  </si>
  <si>
    <t>mgr</t>
  </si>
  <si>
    <t>mgr inż.</t>
  </si>
  <si>
    <t>mgri</t>
  </si>
  <si>
    <t>publiczna</t>
  </si>
  <si>
    <t>profesor</t>
  </si>
  <si>
    <t>prof.</t>
  </si>
  <si>
    <t>niepubliczna</t>
  </si>
  <si>
    <t>Kody i tytuły zawodowe</t>
  </si>
  <si>
    <t>Regiony</t>
  </si>
  <si>
    <t>Region I - Zachodniopomorski</t>
  </si>
  <si>
    <t>Region III - Pomorski</t>
  </si>
  <si>
    <t>Region IV - Kujawsko - pomorski</t>
  </si>
  <si>
    <t>Region V - Wielkopolski</t>
  </si>
  <si>
    <t>Region VII - Dolnośląski</t>
  </si>
  <si>
    <t>Region VIII - Opolski</t>
  </si>
  <si>
    <t>Region IX - Śląski</t>
  </si>
  <si>
    <t>Region X - Małopolski</t>
  </si>
  <si>
    <t>Egzaminy zewnętrzne</t>
  </si>
  <si>
    <t>Region XI - Podkarpacki</t>
  </si>
  <si>
    <t>Region XII - Lubelski</t>
  </si>
  <si>
    <t>Region XIII - Łódzki</t>
  </si>
  <si>
    <t>Region XIV - XV - Północno-wschodni</t>
  </si>
  <si>
    <t>egzamin gimnazjalny</t>
  </si>
  <si>
    <t>Region XVI - Mazowiecki</t>
  </si>
  <si>
    <t>egzamin maturalny</t>
  </si>
  <si>
    <t>Typ organu prow.</t>
  </si>
  <si>
    <t>minister Ki DN</t>
  </si>
  <si>
    <t>samorząd</t>
  </si>
  <si>
    <t>osoba fizyczna</t>
  </si>
  <si>
    <t>Numer teczki:</t>
  </si>
  <si>
    <t>Rok szkolny:</t>
  </si>
  <si>
    <t>ARKUSZ ORGANIZACYJNY SZKOŁY ARTYSTYCZNEJ</t>
  </si>
  <si>
    <t>\</t>
  </si>
  <si>
    <t>Imienia:</t>
  </si>
  <si>
    <t>Dane adresowe</t>
  </si>
  <si>
    <t>REGON</t>
  </si>
  <si>
    <t>Region</t>
  </si>
  <si>
    <t>Rok założenia</t>
  </si>
  <si>
    <t>Kod:</t>
  </si>
  <si>
    <t>Miejscowość:</t>
  </si>
  <si>
    <t>Ulica, nr:</t>
  </si>
  <si>
    <t>Fax:</t>
  </si>
  <si>
    <t>Tel:</t>
  </si>
  <si>
    <t>E-mail:</t>
  </si>
  <si>
    <t>Strona www:</t>
  </si>
  <si>
    <r>
      <rPr>
        <b/>
        <sz val="12"/>
        <rFont val="Arial CE"/>
        <charset val="238"/>
      </rPr>
      <t>Szkoły w zespole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(wypełniają tylko zespoły szkół)</t>
    </r>
  </si>
  <si>
    <t xml:space="preserve"> Nazwa:</t>
  </si>
  <si>
    <t>Nazwa skrócona</t>
  </si>
  <si>
    <t>REGON:</t>
  </si>
  <si>
    <t>Dane organu prowadzącego szkołę:</t>
  </si>
  <si>
    <t>Typ:</t>
  </si>
  <si>
    <t>Nazwa (nazwisko)</t>
  </si>
  <si>
    <t>KOD</t>
  </si>
  <si>
    <t>Ulica nr:</t>
  </si>
  <si>
    <t>Informacje dodatkowe:</t>
  </si>
  <si>
    <t>Tytuł zawodowy (kod i tytuł)</t>
  </si>
  <si>
    <t>Kształcenie ogólnokształcące:</t>
  </si>
  <si>
    <t>Realizowane etapy edukacjne (usuń niewłaściwe) :</t>
  </si>
  <si>
    <t>Egzaminy zewnętrzne:</t>
  </si>
  <si>
    <t>Związki zawodowe:</t>
  </si>
  <si>
    <t>Czy działają:</t>
  </si>
  <si>
    <t>Czy szkoła posiada internat/bursę?</t>
  </si>
  <si>
    <t>Rada Szkoły</t>
  </si>
  <si>
    <t>Rada Rodziców</t>
  </si>
  <si>
    <t>Samorząd Uc.</t>
  </si>
  <si>
    <t>Arkusz został zaopiniowany przez:</t>
  </si>
  <si>
    <t>data</t>
  </si>
  <si>
    <t>Radę Szkoły</t>
  </si>
  <si>
    <t>Radę Pedagogiczną</t>
  </si>
  <si>
    <t>Związki Zawodowe</t>
  </si>
  <si>
    <t>nr teczki:</t>
  </si>
  <si>
    <t>ZAŁĄCZNIK</t>
  </si>
  <si>
    <t>DO ARKUSZA ORGANIZACJI ROKU SZKOLNEGO -</t>
  </si>
  <si>
    <t>adm-ob.</t>
  </si>
  <si>
    <t>*)</t>
  </si>
  <si>
    <t>wynagrodzenia prac. pełnozatrudnionych i niepełnozatrudnionych w zł</t>
  </si>
  <si>
    <t xml:space="preserve"> (nauczyciele bez godzin ponadwymiarowych) </t>
  </si>
  <si>
    <t>wynagrodzenia za godziny ponadwymiarowe</t>
  </si>
  <si>
    <t>średnia liczba godzin ponadwymiarowych na pełny etat:</t>
  </si>
  <si>
    <t>nagrody dyrektora szkoły (0.8% wynagrodzeń nauczycieli)</t>
  </si>
  <si>
    <t xml:space="preserve">Ponadto informuję, że suma godzin </t>
  </si>
  <si>
    <t xml:space="preserve">dydakycznych </t>
  </si>
  <si>
    <t>w tym ponadwymiarowe</t>
  </si>
  <si>
    <t>bez nauczycieli na urlopach bezpłatnych</t>
  </si>
  <si>
    <t>, dnia</t>
  </si>
  <si>
    <t>Główna Księgowa</t>
  </si>
  <si>
    <t xml:space="preserve">     PRZYDZIAŁ GODZIN NAUCZYCIELOM NA ROK SZKOLNY </t>
  </si>
  <si>
    <t>Nazwisko i imię</t>
  </si>
  <si>
    <t>płeć</t>
  </si>
  <si>
    <t>forma zatrudnienia</t>
  </si>
  <si>
    <t>charakter zajęć</t>
  </si>
  <si>
    <t>przedmiot</t>
  </si>
  <si>
    <t>wymiar obowiązk.</t>
  </si>
  <si>
    <t>godziny  ponadwymiarowe</t>
  </si>
  <si>
    <t>wymiar etatu</t>
  </si>
  <si>
    <t>kod etatu</t>
  </si>
  <si>
    <t>U W A G I</t>
  </si>
  <si>
    <t>przedm</t>
  </si>
  <si>
    <t>imie nazwisko</t>
  </si>
  <si>
    <t>DYREKTOR</t>
  </si>
  <si>
    <t>Suma</t>
  </si>
  <si>
    <t>dyr.</t>
  </si>
  <si>
    <t>wice</t>
  </si>
  <si>
    <t>Nauczyciele pełniący inne funkcje kierownicze</t>
  </si>
  <si>
    <t>nau_kier</t>
  </si>
  <si>
    <t>nau_18h</t>
  </si>
  <si>
    <t>Nauczyciele realizujący obowiązkowo wymiar 20 godzin tygodniowo</t>
  </si>
  <si>
    <t>nau_20h</t>
  </si>
  <si>
    <t>Nauczyciele (bibliotekarz, wychowawca internatu, bursy) realizujący obowiązkowo wymiar 30 godzin tygodniowo</t>
  </si>
  <si>
    <t>nau_30h</t>
  </si>
  <si>
    <t>Nauczyciele na urlopach płatnych</t>
  </si>
  <si>
    <t>nau_ur_pl</t>
  </si>
  <si>
    <t>nau_ur_bezpl</t>
  </si>
  <si>
    <t>Pracownicy administracji i obsługi w roku szkolnym</t>
  </si>
  <si>
    <t>wykształcenie, zawód- specjalność</t>
  </si>
  <si>
    <t>stanowisko, funkcja</t>
  </si>
  <si>
    <t>przydział godzin</t>
  </si>
  <si>
    <t>godziny  nadliczb.</t>
  </si>
  <si>
    <t>Pracownicy administracyji</t>
  </si>
  <si>
    <t>Pracownicy obsługi</t>
  </si>
  <si>
    <t xml:space="preserve">Pracownicy sezonowi </t>
  </si>
  <si>
    <t>dopuszczeni do dyplomu</t>
  </si>
  <si>
    <t>Liczba uczniów</t>
  </si>
  <si>
    <t>teczka</t>
  </si>
  <si>
    <t>Klasa</t>
  </si>
  <si>
    <t>OGÓŁEM</t>
  </si>
  <si>
    <t>Przedmiot</t>
  </si>
  <si>
    <t>Rok szkolny</t>
  </si>
  <si>
    <t>Zestawienie liczby godzin wg przedmiotów</t>
  </si>
  <si>
    <t>Pracownicy wg płci</t>
  </si>
  <si>
    <t>Zestawienie wg stopni naukowych</t>
  </si>
  <si>
    <t>Liczba godzin</t>
  </si>
  <si>
    <t>Grupa pracowników</t>
  </si>
  <si>
    <t>Liczba kobiet</t>
  </si>
  <si>
    <t>% k</t>
  </si>
  <si>
    <t>Liczba mężczyzn</t>
  </si>
  <si>
    <t>% m</t>
  </si>
  <si>
    <t>Stopień naukowy</t>
  </si>
  <si>
    <t>Liczba adm i obsł</t>
  </si>
  <si>
    <t>nauczyciele</t>
  </si>
  <si>
    <t>administracja</t>
  </si>
  <si>
    <t>obsługa</t>
  </si>
  <si>
    <t>Ogólnie</t>
  </si>
  <si>
    <t>adm.i obs</t>
  </si>
  <si>
    <t>Suma godzin  =</t>
  </si>
  <si>
    <t>Zestawienie godzin</t>
  </si>
  <si>
    <t>Liczba godzin obowiązkowych =</t>
  </si>
  <si>
    <t>Liczba godzin indywidualnego toku naucz.=</t>
  </si>
  <si>
    <t>Liczba godzin zajęć rewalidacyjnych=</t>
  </si>
  <si>
    <t>Liczba godzin nauczania indywidualnego=</t>
  </si>
  <si>
    <t>Liczba godziny niedydaktyczne =</t>
  </si>
  <si>
    <t>Liczba godzin do dyspozycji dyrektora =</t>
  </si>
  <si>
    <t>Godziny do dyspozycji dyrektora</t>
  </si>
  <si>
    <t>Liczba</t>
  </si>
  <si>
    <t>Specjalizacja</t>
  </si>
  <si>
    <t>Poznawanie środowiska lokalnego</t>
  </si>
  <si>
    <t>Pracownia środowiskowa</t>
  </si>
  <si>
    <t>Zagadnienia kompozycji i specyficznych form fotografii</t>
  </si>
  <si>
    <t>Historia filmu</t>
  </si>
  <si>
    <t>Wybrane zagadnienia z teorii filmu</t>
  </si>
  <si>
    <t>Budowa scenariusza filmowego</t>
  </si>
  <si>
    <t>Metodyka pracy w klubie filmowym</t>
  </si>
  <si>
    <t>Pracownia realizacji filmu</t>
  </si>
  <si>
    <t>Realizacja filmu</t>
  </si>
  <si>
    <t>Podstawy wiedzy o turystyce</t>
  </si>
  <si>
    <t>Podstawy ekologii</t>
  </si>
  <si>
    <t>Geografia turystyczna</t>
  </si>
  <si>
    <t>Metodyka programowania turystyki</t>
  </si>
  <si>
    <t>Metodyka krajoznawstwa</t>
  </si>
  <si>
    <t>Antropogeografia</t>
  </si>
  <si>
    <t>Ekonomiczne i prawne podstawy turystyki</t>
  </si>
  <si>
    <t>Biomedyczne podstawy turystyki</t>
  </si>
  <si>
    <t>Środki techniczne w turystyce</t>
  </si>
  <si>
    <t>Obsługa ruchu turystycznego</t>
  </si>
  <si>
    <t>Biomedyczne podstawy rekreacji i turystyki</t>
  </si>
  <si>
    <t>Metodyka rekreacji</t>
  </si>
  <si>
    <t>Formy aktywności ruchowej</t>
  </si>
  <si>
    <t>Socjologiczne i filozoficzne problemy zdrowia i choroby</t>
  </si>
  <si>
    <t>Podstawy anatomii i fizjologii człowieka</t>
  </si>
  <si>
    <t>Problemy społeczne osób chorych i niepełnosprawnych</t>
  </si>
  <si>
    <t>Wstęp do arteterapii</t>
  </si>
  <si>
    <t>Podstawy rehabilitacji</t>
  </si>
  <si>
    <t>Podstawy pomocy psychologicznej</t>
  </si>
  <si>
    <t>Warsztat arteterapii</t>
  </si>
  <si>
    <t>Wstęp do wiedzy o sztuce</t>
  </si>
  <si>
    <t>Podstawy wiedzy o plastyce</t>
  </si>
  <si>
    <t>Podstawy wiedzy o literaturze</t>
  </si>
  <si>
    <t>Podstawy wiedzy o filmie</t>
  </si>
  <si>
    <t>Podstawy wiedzy o muzyce</t>
  </si>
  <si>
    <t>Podstawy wiedzy o teatrze</t>
  </si>
  <si>
    <t>Wiedza o animacji społecznokulturalnej</t>
  </si>
  <si>
    <t>Praktyczne podstawy animacji społeczno-kulturalnej</t>
  </si>
  <si>
    <t>Wiedza o wspólnotach lokalnych</t>
  </si>
  <si>
    <t>Psychologiczno-pedagogiczne podstawy animacji społeczno-kulturalnej</t>
  </si>
  <si>
    <t>Środki techniczne w animacji społeczno-kulturalnej</t>
  </si>
  <si>
    <t>Problemy socjalne w środowisku lokalnym</t>
  </si>
  <si>
    <t>Technika wolna (tańca)</t>
  </si>
  <si>
    <t>Biblioterapia</t>
  </si>
  <si>
    <t>Muzykoterapia</t>
  </si>
  <si>
    <t>Metody i techniki teatralne</t>
  </si>
  <si>
    <t>Metody i techniki plastyczne</t>
  </si>
  <si>
    <t>Choreoterapia</t>
  </si>
  <si>
    <t>Wybrane zagadnienia z anat., fizjologii i biomech.</t>
  </si>
  <si>
    <t>Zagadnienia kompozycji i specyfic. form fotog.</t>
  </si>
  <si>
    <t>Socjolog. i filozof. problemy zdrowia i choroby</t>
  </si>
  <si>
    <t>Problemy społeczne osób chorych i niepełnospr.</t>
  </si>
  <si>
    <t>Prawne i ekonomiczne podstawy działalności kult.</t>
  </si>
  <si>
    <t>in</t>
  </si>
  <si>
    <t>biblitekar</t>
  </si>
  <si>
    <t>biblioter</t>
  </si>
  <si>
    <t>an.społ</t>
  </si>
  <si>
    <t>artet</t>
  </si>
  <si>
    <t>foto</t>
  </si>
  <si>
    <t>turyst.</t>
  </si>
  <si>
    <t>Charakter zajęć</t>
  </si>
  <si>
    <t>Zajęcia w systemie</t>
  </si>
  <si>
    <t>System zajęć</t>
  </si>
  <si>
    <t>stacjonarny</t>
  </si>
  <si>
    <t>zaoczny</t>
  </si>
  <si>
    <t>stacj</t>
  </si>
  <si>
    <t>zaoczn.</t>
  </si>
  <si>
    <t>Zajęcia międzyoddz.</t>
  </si>
  <si>
    <t xml:space="preserve">Szkoła: </t>
  </si>
  <si>
    <t>Razem uczniów</t>
  </si>
  <si>
    <t>Liczba dziewcząt:</t>
  </si>
  <si>
    <t>Liczba chłopców:</t>
  </si>
  <si>
    <t>Razem uczniów w klasach:</t>
  </si>
  <si>
    <t>% dziewcząt</t>
  </si>
  <si>
    <t>% chłpców</t>
  </si>
  <si>
    <t>Zdali egzamin dyplomowy</t>
  </si>
  <si>
    <t>Inne</t>
  </si>
  <si>
    <t>Przedmioty</t>
  </si>
  <si>
    <t>Specjalizacje</t>
  </si>
  <si>
    <t>Psych.-pedag. podstawy animacji społecz-kultur.</t>
  </si>
  <si>
    <t xml:space="preserve">Liczba uczniów  wg specjalizacji w </t>
  </si>
  <si>
    <t>Zestawienie liczby godzin specjalizacji</t>
  </si>
  <si>
    <t>Elementy wiedzy o kulturze</t>
  </si>
  <si>
    <t>Wiedza o plastyce</t>
  </si>
  <si>
    <t>Wiedza o muzyce</t>
  </si>
  <si>
    <t>Wiedza o filmie</t>
  </si>
  <si>
    <t>Wiedza o literaturze</t>
  </si>
  <si>
    <t>Wiedza o społecznościach lokalnych</t>
  </si>
  <si>
    <t>Metody i techniki animacji społeczno-kulturalnej</t>
  </si>
  <si>
    <t>Techniczne środki w animacji</t>
  </si>
  <si>
    <t>Wychowanie fizyczne</t>
  </si>
  <si>
    <t>Praktyki śródsemestralne</t>
  </si>
  <si>
    <t>Praktyka zawodowa</t>
  </si>
  <si>
    <t>Technika wolna</t>
  </si>
  <si>
    <t>Elementy psychologii społecznej</t>
  </si>
  <si>
    <t>Podstawy organizacji i kierowania zespołem</t>
  </si>
  <si>
    <t>Metody i techn. animacji społ.-kulturalnej</t>
  </si>
  <si>
    <t>Komunikacja społeczna w społeczności lokalnej</t>
  </si>
  <si>
    <t>Komunikacja społeczna w społ. lokalnej</t>
  </si>
  <si>
    <t>Problemy socjalne w społeczności lokalnym</t>
  </si>
  <si>
    <t>Problemy socjalne w społ. lokalnym</t>
  </si>
  <si>
    <t>Akompaniament</t>
  </si>
  <si>
    <t>Bibliotekarz szkolny</t>
  </si>
  <si>
    <t>tel. komórkowy:</t>
  </si>
  <si>
    <t>?</t>
  </si>
  <si>
    <t>??</t>
  </si>
  <si>
    <t>Nauczyciele urlopowani (urlopy bezpł., wychow.i inne)</t>
  </si>
  <si>
    <r>
      <t xml:space="preserve">(* </t>
    </r>
    <r>
      <rPr>
        <sz val="8"/>
        <rFont val="Arial"/>
        <family val="2"/>
        <charset val="238"/>
      </rPr>
      <t xml:space="preserve">bez skutku finansowego z tyt. awansu zawodowego </t>
    </r>
    <r>
      <rPr>
        <b/>
        <sz val="8"/>
        <rFont val="Arial"/>
        <family val="2"/>
        <charset val="238"/>
      </rPr>
      <t>w tym:</t>
    </r>
  </si>
  <si>
    <t>(* bez skutku finansowego z tyt. awansu zawodowego w tym:</t>
  </si>
  <si>
    <t xml:space="preserve">       Jednocześnie oświadczam, że wdrożone nowe ramowe plany nauczania nie wygenerują dodatkowych środków finansowych w kolejnych latach budżetowych.</t>
  </si>
  <si>
    <t xml:space="preserve">S Z K O L N Y   P L A N    N A U C Z A N I A  -  </t>
  </si>
  <si>
    <t>ZAJĘCIA EDUKACYJNE</t>
  </si>
  <si>
    <t>Razem godzin tyg. w cyklu nauczania</t>
  </si>
  <si>
    <t>Suma godzin w cyklu nauczania</t>
  </si>
  <si>
    <t>UWAGI</t>
  </si>
  <si>
    <t>III</t>
  </si>
  <si>
    <t>IV</t>
  </si>
  <si>
    <t>Liczba tyg. nauki</t>
  </si>
  <si>
    <t>LICZBA GODZ. TYG.</t>
  </si>
  <si>
    <t>OGÓLNA LICZBA GODZIN</t>
  </si>
  <si>
    <t>Liczba godzin obowiązkowych</t>
  </si>
  <si>
    <t>Pozostałe zajęcia</t>
  </si>
  <si>
    <t>OBOWIĄZKOWE</t>
  </si>
  <si>
    <t>specjalizacja:</t>
  </si>
  <si>
    <t>POZOSTAŁE ZAJĘCIA  - godziny do dyspozycji dyrektora</t>
  </si>
  <si>
    <t>film</t>
  </si>
  <si>
    <t>turystyka i rekreacja</t>
  </si>
  <si>
    <t>tur.i rekr.</t>
  </si>
  <si>
    <t>zawód:</t>
  </si>
  <si>
    <t>Semestr</t>
  </si>
  <si>
    <t xml:space="preserve"> P o d z i a ł  n a  g r u p y   w  </t>
  </si>
  <si>
    <t>Liczba uczniów w klasie</t>
  </si>
  <si>
    <t>Razem grup w klasach</t>
  </si>
  <si>
    <t>Liczba grup  w klasach i poza klasowych</t>
  </si>
  <si>
    <t>Zakładkę można kopiować w zależności od specjalizacji. Prawym przyciskiem "przenieść lub kopiuj" na  wskazaniu nazwy zakładki</t>
  </si>
  <si>
    <t>Region VI - Lubuski</t>
  </si>
  <si>
    <t xml:space="preserve">UWAGA: </t>
  </si>
  <si>
    <t>1.  Proszę zapoznać się ze słownikiem !</t>
  </si>
  <si>
    <t>2.  Słownik można uzupełniać tylko w polach kolorowych - zielonkawych o przedmioty niewymienione w wykazie przedmiotów. Np. zajęcia modułowe, dodatkowe. Wpisać przed wypełnieniem tabel!!!</t>
  </si>
  <si>
    <r>
      <t xml:space="preserve">3.  Proszę zmienić </t>
    </r>
    <r>
      <rPr>
        <b/>
        <u/>
        <sz val="11"/>
        <color indexed="10"/>
        <rFont val="Arial CE"/>
        <charset val="238"/>
      </rPr>
      <t>nazwę pliku</t>
    </r>
    <r>
      <rPr>
        <sz val="11"/>
        <rFont val="Arial CE"/>
        <charset val="238"/>
      </rPr>
      <t xml:space="preserve"> organizacji na</t>
    </r>
    <r>
      <rPr>
        <u/>
        <sz val="11"/>
        <rFont val="Arial CE"/>
        <charset val="238"/>
      </rPr>
      <t xml:space="preserve"> </t>
    </r>
    <r>
      <rPr>
        <b/>
        <u/>
        <sz val="11"/>
        <color indexed="48"/>
        <rFont val="Arial CE"/>
        <charset val="238"/>
      </rPr>
      <t>nr teczki</t>
    </r>
    <r>
      <rPr>
        <sz val="11"/>
        <rFont val="Arial CE"/>
        <charset val="238"/>
      </rPr>
      <t xml:space="preserve"> w CEA </t>
    </r>
  </si>
  <si>
    <t>4. Jeżeli druk nie ma być kolorowy to ustawić drukarkę na tryb oszczędny lub najwyższej jakości aby uniknąć zaczernień (proszę przetestować - sprawdź!!)</t>
  </si>
  <si>
    <r>
      <t xml:space="preserve">5. W arkuszach </t>
    </r>
    <r>
      <rPr>
        <b/>
        <sz val="11"/>
        <rFont val="Arial CE"/>
        <charset val="238"/>
      </rPr>
      <t>pedag i adm.i obs.</t>
    </r>
    <r>
      <rPr>
        <sz val="11"/>
        <rFont val="Arial CE"/>
        <charset val="238"/>
      </rPr>
      <t xml:space="preserve"> można ukrywać zbędne wiersze </t>
    </r>
    <r>
      <rPr>
        <b/>
        <sz val="11"/>
        <color indexed="10"/>
        <rFont val="Arial CE"/>
        <charset val="238"/>
      </rPr>
      <t xml:space="preserve">ALE: </t>
    </r>
    <r>
      <rPr>
        <sz val="11"/>
        <rFont val="Arial CE"/>
        <charset val="238"/>
      </rPr>
      <t>w wierszach ukrytych nie może przebiegać podział stron (drukarka będzie drukowała "puste" strony) i wpisane dane (będą zliczane w tabelach).</t>
    </r>
  </si>
  <si>
    <t>6. Przed drukowaniem podejrzeć czy dobrze są określone obszary wydruku i podziały stron (ewentualnie skorygować!!). Polecam wydrukowanie SPN OSM(2) w formacie A3 lub na 2 str A4 (konfiguracja drukarki). albo wypełnić oddzielnie zakładki "lub…." i wydrukować.</t>
  </si>
  <si>
    <t>8. SPN są planem godzin przypadających na 1 ucznia.</t>
  </si>
  <si>
    <t>Inne uwagi</t>
  </si>
  <si>
    <t>pedag</t>
  </si>
  <si>
    <t>kolumna:</t>
  </si>
  <si>
    <t>-</t>
  </si>
  <si>
    <t>wpisać końcowe dwie cyfry arabskie np. zamiast 1958 ma być: 58</t>
  </si>
  <si>
    <t>7.</t>
  </si>
  <si>
    <t>wpisać wykształcenie wg wzoru z zachowaniem pojedynczej spacji, bez kropek, myślników itp., np.:</t>
  </si>
  <si>
    <t>ASP rzeźba</t>
  </si>
  <si>
    <t>UG  filologii polskiej</t>
  </si>
  <si>
    <t>UW  matematyka</t>
  </si>
  <si>
    <t>AM teoria</t>
  </si>
  <si>
    <t>AM skrzypce</t>
  </si>
  <si>
    <t>UW muzykolog</t>
  </si>
  <si>
    <t>SM II stopnia, rytmika</t>
  </si>
  <si>
    <t>PLSP, PSB</t>
  </si>
  <si>
    <t>"zakres zaj. edukacyjnych" dla przedmiotów ogólnokształcacych w nowym programie</t>
  </si>
  <si>
    <t>17-22.</t>
  </si>
  <si>
    <t>wpisać w komórki wymiar godzin lub uśrednienie z wiekszą dokładnością po przecinku(np.. 1/3 albo 0,3333333333)</t>
  </si>
  <si>
    <t>zapis pozostawić systemowi.</t>
  </si>
  <si>
    <t>23.</t>
  </si>
  <si>
    <t>wpisać ilość godzin zajęć zbiorowych łączących uczniów z różnych klas, np.: fakultetów, chóru, j.obcych, itp</t>
  </si>
  <si>
    <t>26.</t>
  </si>
  <si>
    <t>wymiar godzin ponadwymiarowych nie może przekroczyc 50% pensum nauczyciela!!</t>
  </si>
  <si>
    <t>Grupy:</t>
  </si>
  <si>
    <t>Lekcje z całą klasą traktować jako 1 grupę (np. j. pol )</t>
  </si>
  <si>
    <t>Wydruki obowiązkowe:</t>
  </si>
  <si>
    <t>oraz w zalężności od typu szkoły odpowiednio wybrane : SPN, specyfikacje, grupy</t>
  </si>
  <si>
    <t>zakładki SPN można dodawać (prawy przycisk - "przenieść lub kopiuj")</t>
  </si>
  <si>
    <t>Życzę powodzenia w przygotowaniu organizacji.</t>
  </si>
  <si>
    <t>W sprawie problemów proszę dzwonić: Marek Lis tel. 58-6248213 lub lism@poczta.onet.pl</t>
  </si>
  <si>
    <t>7. Zakładki typu SNP, spec, grupy zbędne można usunąć (prawym przyckiem myszki "usuń") lub dodawać.</t>
  </si>
  <si>
    <r>
      <t xml:space="preserve">wszystkie szkoły:    </t>
    </r>
    <r>
      <rPr>
        <b/>
        <sz val="10"/>
        <rFont val="Arial CE"/>
        <charset val="238"/>
      </rPr>
      <t>wizyt, zestaw, adm.i obs., liczbaucz, Absolwenci, Załącznik, pedag</t>
    </r>
  </si>
  <si>
    <t>Nauczyciele urlopowani (urlopy zdrow., macierzyńsk.)</t>
  </si>
  <si>
    <t>311903  Korektor i stroiciel instr. muzycznych</t>
  </si>
  <si>
    <t>352121  Technik urządzeń audiowizualnych</t>
  </si>
  <si>
    <t>343101  Fotograf</t>
  </si>
  <si>
    <t>352101  Asystent operatora dźwięku</t>
  </si>
  <si>
    <t>352119  Technik dźwięku</t>
  </si>
  <si>
    <t>352120  Technik realizacji dźwięku</t>
  </si>
  <si>
    <t>343502  Aktor cyrkowy</t>
  </si>
  <si>
    <t>343601  Aktor sceny muzycznej</t>
  </si>
  <si>
    <t>343901  Animator kultury</t>
  </si>
  <si>
    <t>343602  Muzyk</t>
  </si>
  <si>
    <t>343204  Plastyk</t>
  </si>
  <si>
    <t>343701 Tancerz</t>
  </si>
  <si>
    <t>343205 Technik sztukatorstwa i kamieniarstwa art..</t>
  </si>
  <si>
    <t>343301  Bibliotekarz</t>
  </si>
  <si>
    <t>441403  Technik archiwista</t>
  </si>
  <si>
    <t>logo wprowadzić przez "obiekt"</t>
  </si>
  <si>
    <t>dodatki motywacyjne, funkcyjne</t>
  </si>
  <si>
    <t xml:space="preserve">w przeliczeniu na etaty:   </t>
  </si>
  <si>
    <t xml:space="preserve"> dodatki motywacyjne, funkcyjne</t>
  </si>
  <si>
    <t>h)</t>
  </si>
  <si>
    <t>przyjętych 2013 r.</t>
  </si>
  <si>
    <r>
      <t xml:space="preserve">Arkusz dla wersji Excel 2010 ( lub nowszej z rozszerzeniem…xlsx) </t>
    </r>
    <r>
      <rPr>
        <b/>
        <sz val="12"/>
        <color rgb="FFFF0000"/>
        <rFont val="Arial CE"/>
        <charset val="238"/>
      </rPr>
      <t>starsze będą problemy, a młodsze ok! ale bez mojej pomocy:) (ML)</t>
    </r>
  </si>
  <si>
    <t>druk:</t>
  </si>
  <si>
    <t>inne (w tym urlopy zdrowotne, )</t>
  </si>
  <si>
    <t>inne (w tym urlopy zdrowotne)</t>
  </si>
  <si>
    <t>INNE ZAJĘCIA EDUKACYJNE</t>
  </si>
  <si>
    <t>Gromadzenie i udostępnianie zbiorów</t>
  </si>
  <si>
    <t>- zakładki obowiązkowe do wydruku</t>
  </si>
  <si>
    <t>-zakładki nowe (2016)</t>
  </si>
  <si>
    <t>zakładki stare do wykorzystania</t>
  </si>
  <si>
    <t xml:space="preserve">lub p. Lucyna Owadowska tel. 501 564 477 lub  CEA  </t>
  </si>
  <si>
    <t xml:space="preserve">Ramowy kalendarz  roku  szkolnego </t>
  </si>
  <si>
    <t>terminy</t>
  </si>
  <si>
    <t>rok szkolny</t>
  </si>
  <si>
    <t>zajęcia dydaktyczne</t>
  </si>
  <si>
    <t>przerwy świąteczne:</t>
  </si>
  <si>
    <t>zimowa</t>
  </si>
  <si>
    <t>wiosenna</t>
  </si>
  <si>
    <t>wakacje :</t>
  </si>
  <si>
    <t>zimowe</t>
  </si>
  <si>
    <t>letnie</t>
  </si>
  <si>
    <t>zajęcia dydakt. w kl.  dyplomowych</t>
  </si>
  <si>
    <t>egzaminy dyplomowe:</t>
  </si>
  <si>
    <t>egzaminy wstępne</t>
  </si>
  <si>
    <t>Liczba tygodni pracy dydaktycznej</t>
  </si>
  <si>
    <t>Terminy</t>
  </si>
  <si>
    <t>Liczba tygodni</t>
  </si>
  <si>
    <t>Uwagi</t>
  </si>
  <si>
    <t>I  o k r e s :</t>
  </si>
  <si>
    <t>w tym</t>
  </si>
  <si>
    <t>zajęcia dydakt. w cyklu k-l</t>
  </si>
  <si>
    <t>zielona szkoła*</t>
  </si>
  <si>
    <t>II  o k r e s :</t>
  </si>
  <si>
    <t xml:space="preserve">w tym </t>
  </si>
  <si>
    <t>realizacja koncertów*</t>
  </si>
  <si>
    <t>plener artystyczny*</t>
  </si>
  <si>
    <t xml:space="preserve">Razem tyg. pracy dydaktycznej w roku szkolnym= </t>
  </si>
  <si>
    <t>tyg</t>
  </si>
  <si>
    <t>W tym zajęcia w klasach dyplomowych</t>
  </si>
  <si>
    <t>*</t>
  </si>
  <si>
    <t>w załączeniu szczegółowy harmonogram planowanych zajęć</t>
  </si>
  <si>
    <t>Obowiązująca liczba godzin dydaktycznych nauczycieli w roku szkolnym</t>
  </si>
  <si>
    <t>Liczb godz. obowiązkowych tyg.</t>
  </si>
  <si>
    <t>Liczb godz. obow. rocznie</t>
  </si>
  <si>
    <t>przy 3 godz. tygodniowo=</t>
  </si>
  <si>
    <t>przy 7 godz. tygodniowo=</t>
  </si>
  <si>
    <t>przy 14 godz. tygodniowo=</t>
  </si>
  <si>
    <t>przy 18 godz. tygodniowo=</t>
  </si>
  <si>
    <t>przy 20 godz. tygodniowo=</t>
  </si>
  <si>
    <t>przy 22 godz. tygodniowo=</t>
  </si>
  <si>
    <t>przy 30 godz. tygodniowo=</t>
  </si>
  <si>
    <t xml:space="preserve">Dodatkowe dni wolne od nauk*: </t>
  </si>
  <si>
    <t>Nazwa</t>
  </si>
  <si>
    <t>Liczba dni</t>
  </si>
  <si>
    <t>Termin</t>
  </si>
  <si>
    <t>bez tzw wolnych dni "kalendarzowych"</t>
  </si>
  <si>
    <t>dni</t>
  </si>
  <si>
    <t>Aktualizacja na dzień:</t>
  </si>
  <si>
    <t/>
  </si>
  <si>
    <t>Wpisz aktualizację.</t>
  </si>
  <si>
    <t>???</t>
  </si>
  <si>
    <t>Kalendarz</t>
  </si>
  <si>
    <t xml:space="preserve"> - wypełniony przykładowo (wpisać swoje dane w- żółte pola), zjęcia w cyklu poza k-l uśrednić na szkołę.</t>
  </si>
  <si>
    <t>egzanin osmioklasisty</t>
  </si>
  <si>
    <t xml:space="preserve">   Nazwa organu prowadzącego szkołę</t>
  </si>
  <si>
    <t xml:space="preserve">   ………………………………..., dnia</t>
  </si>
  <si>
    <t>Opinia wizytatora CEA*:</t>
  </si>
  <si>
    <t>w przypadku szkół prowadzonych przez inny organ niż  MKiDN</t>
  </si>
  <si>
    <t>koniec</t>
  </si>
  <si>
    <t>Zajęcia inne niż w systemie lekc-klasow.</t>
  </si>
  <si>
    <t>obóz naukowy*</t>
  </si>
  <si>
    <t>obóz artystyczny*</t>
  </si>
  <si>
    <t>realizacja spekt/przedstaw*</t>
  </si>
  <si>
    <t>realizacja wystaw*</t>
  </si>
  <si>
    <t>Pieczęć i podpis zatwierdzającej</t>
  </si>
  <si>
    <t>* w przypadku opinii negatywnej, wizytator dołączy szczegółowe uzasadnienie</t>
  </si>
  <si>
    <t>Szkoły</t>
  </si>
  <si>
    <t>PSAK</t>
  </si>
  <si>
    <t>PPSKAKiB</t>
  </si>
  <si>
    <t>Liczba godzin w szkołach</t>
  </si>
  <si>
    <t>Historia pantomimy</t>
  </si>
  <si>
    <t>Techniki pantomimy klasycznej i mimu</t>
  </si>
  <si>
    <t>Plastyka ciała i wyrazu scenicznego</t>
  </si>
  <si>
    <t>Wybrane techniki taneczne</t>
  </si>
  <si>
    <t>Zadania aktorskie, etiudy i mimodramy</t>
  </si>
  <si>
    <t>Zasady budowania spektaklu (reżyseria)</t>
  </si>
  <si>
    <t>Warsztat artystyczny</t>
  </si>
  <si>
    <t>Warsztat metodyczny</t>
  </si>
  <si>
    <t>Język obcy</t>
  </si>
  <si>
    <t>Taniec fizyczny z elementami akrobatyki</t>
  </si>
  <si>
    <t>Podstawy wiedzy o fotografii</t>
  </si>
  <si>
    <t>Godziny do dyspozycji dyrektora Studium</t>
  </si>
  <si>
    <t>Pedagogika z elementami psychologii</t>
  </si>
  <si>
    <t>Wiedza o kulturze z elementami wiedzy o społeczeństwie</t>
  </si>
  <si>
    <t>Wiedza o nauce i literaturze niebeletrystycznej</t>
  </si>
  <si>
    <t>Literatura piękna</t>
  </si>
  <si>
    <t>Wiedza o czytelnictwie</t>
  </si>
  <si>
    <t>Plastyka ciała i wyazu scenicznego</t>
  </si>
  <si>
    <t>Język angielski</t>
  </si>
  <si>
    <t>Język niemiecki</t>
  </si>
  <si>
    <t>Taniec fiz. z elem.akrob.</t>
  </si>
  <si>
    <t>Godz. do dyspozycji Dyrektora Studium</t>
  </si>
  <si>
    <t>Wiedza o kulturze z elem. wiedzy o społ.</t>
  </si>
  <si>
    <t>Źródła informacji. Działalność informacyjna</t>
  </si>
  <si>
    <t>Gromadzenie i udostepnianie zbiorów</t>
  </si>
  <si>
    <t>Opracowanie zbiorów</t>
  </si>
  <si>
    <t>Organizacja i zarządzanie w bibliotece</t>
  </si>
  <si>
    <t>Technologie informatyczne (użytkowanie komputera)</t>
  </si>
  <si>
    <t>Technologie infor. (użytkowanie komputera)</t>
  </si>
  <si>
    <t>Komputeryzacja biblioteki</t>
  </si>
  <si>
    <t>Warsztaty czytelnicze</t>
  </si>
  <si>
    <t>Wiedza o książce i bibliotece</t>
  </si>
  <si>
    <t>Język migowy</t>
  </si>
  <si>
    <t>Biomedyczne podstawy zdrowia i choroby</t>
  </si>
  <si>
    <t>Biomedyczne podstawyzdrowia i choroby</t>
  </si>
  <si>
    <t>Arteterapia</t>
  </si>
  <si>
    <t>Problemy socjalne w społeczności lokalnej</t>
  </si>
  <si>
    <t>Problemy socjalne w społ. lokalnej</t>
  </si>
  <si>
    <t>Teoria i praktyka animacji społeczno-kulturalnej</t>
  </si>
  <si>
    <t>Teoria i prakt animacji spło-kult</t>
  </si>
  <si>
    <t>Psychologia</t>
  </si>
  <si>
    <t xml:space="preserve">Pedagogika </t>
  </si>
  <si>
    <t>Pedagogika</t>
  </si>
  <si>
    <t>Teoria filmu</t>
  </si>
  <si>
    <t>Scenariusz filmowy</t>
  </si>
  <si>
    <t>Animacja kultury filmowej</t>
  </si>
  <si>
    <t>Montaż filmowy</t>
  </si>
  <si>
    <t>Filmoterapia</t>
  </si>
  <si>
    <t>Komunikacja w bibliotece</t>
  </si>
  <si>
    <t>pantomima</t>
  </si>
  <si>
    <t>pantom</t>
  </si>
  <si>
    <t>animacja społeczności  lokalnych  zaoczny</t>
  </si>
  <si>
    <t>an. społ z</t>
  </si>
  <si>
    <t>bibliotekarstwo zaoczne</t>
  </si>
  <si>
    <t>bibliot. z</t>
  </si>
  <si>
    <t xml:space="preserve">biblioterapia zaoczna </t>
  </si>
  <si>
    <t>biblioter. z</t>
  </si>
  <si>
    <t>arteterapia zaoczna</t>
  </si>
  <si>
    <t>artet. z</t>
  </si>
  <si>
    <t>film zaoczny</t>
  </si>
  <si>
    <t>film z</t>
  </si>
  <si>
    <t>Nauczyciele realizujący obowiązkowo wymiar 18 godzin tygodniowo</t>
  </si>
  <si>
    <t>Specjalizacja / zawody</t>
  </si>
  <si>
    <t>animator działąń arteterapeutycznych</t>
  </si>
  <si>
    <t>animator działań filmowych</t>
  </si>
  <si>
    <t>animator działań pantomimicznych</t>
  </si>
  <si>
    <t>animator czytelnictwa</t>
  </si>
  <si>
    <t>anim.d.art.</t>
  </si>
  <si>
    <t>anim.d.pan.</t>
  </si>
  <si>
    <t>anim.d.film.</t>
  </si>
  <si>
    <t>anim.d.teat.</t>
  </si>
  <si>
    <t>anim.czyt.</t>
  </si>
  <si>
    <t>animator tańca</t>
  </si>
  <si>
    <t>anim.tańca</t>
  </si>
  <si>
    <t>animator działań teatralnych</t>
  </si>
  <si>
    <t>Nauczyciele realizujący obowiązkowy wymiar 18 godzin tygodniowo</t>
  </si>
  <si>
    <t>Nauczyciele realizujący obowiązkowo wymiar =&gt;20 godzin tygodniowo</t>
  </si>
  <si>
    <t>Wykształcenie kierunkowe -uczelnia, wydział, kierunek, specjalność; ew.średnie- szkoła zawód</t>
  </si>
  <si>
    <t>przygot. pedagog.-uczelnia, instytucja</t>
  </si>
  <si>
    <t>NIE</t>
  </si>
  <si>
    <t>TAK</t>
  </si>
  <si>
    <t>Liczba oddziałów</t>
  </si>
  <si>
    <t>Liczba oddziałów:</t>
  </si>
  <si>
    <t>Liczba uczniów w oddziałach</t>
  </si>
  <si>
    <t>Przedmiot                   grupy</t>
  </si>
  <si>
    <t>a</t>
  </si>
  <si>
    <t>b</t>
  </si>
  <si>
    <t>c</t>
  </si>
  <si>
    <t>d</t>
  </si>
  <si>
    <t>e</t>
  </si>
  <si>
    <t>f</t>
  </si>
  <si>
    <t>grupy poza klasowe</t>
  </si>
  <si>
    <t>Nauczyciele o łączonych etatach z różnego wymiaru</t>
  </si>
  <si>
    <t>Suma grup</t>
  </si>
  <si>
    <t>Kalendarz B</t>
  </si>
  <si>
    <t xml:space="preserve">Szczegółowy harmonogram zajęć realizowanych w formie innej niż lekcyjno-klasowej </t>
  </si>
  <si>
    <t>Forma zajęć</t>
  </si>
  <si>
    <t>Cel i założenia programowe.</t>
  </si>
  <si>
    <t>Liczba uczestn.</t>
  </si>
  <si>
    <t>Klasy /oddziały</t>
  </si>
  <si>
    <t>Prowadzący zajęcia</t>
  </si>
  <si>
    <t>01.09.2018 - 31.08.2019</t>
  </si>
  <si>
    <t>03.09.2018 - 21.06.2019</t>
  </si>
  <si>
    <t xml:space="preserve">23 - 31.12.2018 </t>
  </si>
  <si>
    <t>11 - 16.04.2019</t>
  </si>
  <si>
    <t>22.06 - 31.08.2019</t>
  </si>
  <si>
    <t>03.09.2018 - ??</t>
  </si>
  <si>
    <t>Absolwenci  2018 wg specjalności</t>
  </si>
  <si>
    <t>.</t>
  </si>
  <si>
    <r>
      <t>NAUCZYCIELE NA URLOPACH PŁATNYCH</t>
    </r>
    <r>
      <rPr>
        <b/>
        <sz val="8"/>
        <rFont val="Arial CE"/>
        <charset val="238"/>
      </rPr>
      <t xml:space="preserve"> (urlopy zdrowotne, stan nieczynny, inne)</t>
    </r>
  </si>
  <si>
    <r>
      <t xml:space="preserve">NAUCZYCIELE NA URLOPACH BEZPŁATNYCH </t>
    </r>
    <r>
      <rPr>
        <b/>
        <sz val="8"/>
        <rFont val="Arial CE"/>
        <charset val="238"/>
      </rPr>
      <t>(urlopy bezpłatne,macierzyńskie, urlopy wychowawcze, i inne)</t>
    </r>
  </si>
  <si>
    <t>- w tym w klasach dyplomowych</t>
  </si>
  <si>
    <t>mgri.</t>
  </si>
  <si>
    <t>drh.</t>
  </si>
  <si>
    <t>2021/2022</t>
  </si>
  <si>
    <t>Proszę zminić w stopce zakładek rok szkolny na 2021/2022</t>
  </si>
  <si>
    <t>L E G E N D A    2021</t>
  </si>
  <si>
    <t xml:space="preserve">          Oświadczam, że przedłożony arkusz organizacji roku szkolnego ma pokrycie w środkach § 4010 przydzielonych szkole na rok 2021, zgodnie z poniższym zestawieniem:</t>
  </si>
  <si>
    <t>Środki przydzielone § 4010 na 2021 r.</t>
  </si>
  <si>
    <t>Planowane wykorzystanie § 4010* od 1.01.2021 do 31.08.2021 r.</t>
  </si>
  <si>
    <t>Planowane wykorzystanie § 4010* od 1.09.2021 r. do 31.12. 2021 r.</t>
  </si>
  <si>
    <t>realizowanych w roku szkolnym 2020/2021</t>
  </si>
  <si>
    <t>planowane w roku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</si>
</sst>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;;;"/>
    <numFmt numFmtId="167" formatCode="#,##0.00\ &quot;zł&quot;"/>
    <numFmt numFmtId="168" formatCode="[$-F800]dddd\,\ mmmm\ dd\,\ yyyy"/>
    <numFmt numFmtId="169" formatCode="00\-000"/>
    <numFmt numFmtId="170" formatCode="[&lt;=9999999]###\-##\-##;\(###\)\ ###\-##\-##"/>
    <numFmt numFmtId="171" formatCode="[$-415]d\ mmmm\ yyyy;@"/>
    <numFmt numFmtId="172" formatCode="0.0%"/>
    <numFmt numFmtId="173" formatCode="mmmm\,\ yyyy"/>
  </numFmts>
  <fonts count="172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28"/>
      <name val="Arial CE"/>
      <family val="2"/>
      <charset val="238"/>
    </font>
    <font>
      <sz val="16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6"/>
      <name val="Arial CE"/>
      <family val="2"/>
      <charset val="238"/>
    </font>
    <font>
      <sz val="16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2"/>
      <name val="Arial CE"/>
      <charset val="238"/>
    </font>
    <font>
      <i/>
      <sz val="8"/>
      <name val="Arial CE"/>
      <charset val="238"/>
    </font>
    <font>
      <i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b/>
      <sz val="12"/>
      <color indexed="10"/>
      <name val="Arial CE"/>
      <charset val="238"/>
    </font>
    <font>
      <sz val="8"/>
      <name val="Arial Narrow CE"/>
      <family val="2"/>
      <charset val="238"/>
    </font>
    <font>
      <sz val="9"/>
      <name val="Arial"/>
      <family val="2"/>
      <charset val="238"/>
    </font>
    <font>
      <sz val="12"/>
      <name val="Arial CE"/>
      <charset val="238"/>
    </font>
    <font>
      <b/>
      <sz val="16"/>
      <name val="Arial CE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22"/>
      <color indexed="60"/>
      <name val="Arial CE"/>
      <charset val="238"/>
    </font>
    <font>
      <b/>
      <sz val="18"/>
      <color indexed="60"/>
      <name val="Arial"/>
      <family val="2"/>
    </font>
    <font>
      <b/>
      <sz val="20"/>
      <color indexed="12"/>
      <name val="Arial CE"/>
      <charset val="238"/>
    </font>
    <font>
      <b/>
      <sz val="22"/>
      <name val="Arial CE"/>
      <charset val="238"/>
    </font>
    <font>
      <b/>
      <sz val="60"/>
      <name val="Times New Roman CE"/>
      <family val="1"/>
      <charset val="238"/>
    </font>
    <font>
      <sz val="22"/>
      <name val="Arial CE"/>
      <charset val="238"/>
    </font>
    <font>
      <b/>
      <sz val="22"/>
      <color indexed="12"/>
      <name val="Arial CE"/>
      <family val="2"/>
      <charset val="238"/>
    </font>
    <font>
      <sz val="22"/>
      <color indexed="12"/>
      <name val="Arial CE"/>
      <family val="2"/>
      <charset val="238"/>
    </font>
    <font>
      <b/>
      <i/>
      <sz val="14"/>
      <color indexed="12"/>
      <name val="Arial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sz val="8"/>
      <name val="Arial CE"/>
      <charset val="238"/>
    </font>
    <font>
      <u/>
      <sz val="10"/>
      <color indexed="12"/>
      <name val="Arial CE"/>
      <charset val="238"/>
    </font>
    <font>
      <i/>
      <sz val="8"/>
      <name val="Arial"/>
      <family val="2"/>
      <charset val="238"/>
    </font>
    <font>
      <sz val="12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5"/>
      <name val="Arial CE"/>
      <family val="2"/>
      <charset val="238"/>
    </font>
    <font>
      <sz val="7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sz val="9"/>
      <color indexed="48"/>
      <name val="Arial"/>
      <family val="2"/>
      <charset val="238"/>
    </font>
    <font>
      <sz val="6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18"/>
      <color indexed="10"/>
      <name val="Arial"/>
      <family val="2"/>
      <charset val="238"/>
    </font>
    <font>
      <b/>
      <sz val="24"/>
      <color indexed="10"/>
      <name val="Arial"/>
      <family val="2"/>
      <charset val="238"/>
    </font>
    <font>
      <b/>
      <sz val="16"/>
      <name val="Arial"/>
      <family val="2"/>
      <charset val="238"/>
    </font>
    <font>
      <b/>
      <sz val="20"/>
      <color indexed="10"/>
      <name val="Arial"/>
      <family val="2"/>
      <charset val="238"/>
    </font>
    <font>
      <b/>
      <sz val="20"/>
      <name val="Arial"/>
      <family val="2"/>
      <charset val="238"/>
    </font>
    <font>
      <b/>
      <sz val="12"/>
      <name val="Arial"/>
      <family val="2"/>
      <charset val="238"/>
    </font>
    <font>
      <b/>
      <i/>
      <sz val="11"/>
      <name val="Arial Narrow"/>
      <family val="2"/>
      <charset val="238"/>
    </font>
    <font>
      <b/>
      <i/>
      <sz val="11"/>
      <name val="Arial"/>
      <family val="2"/>
      <charset val="238"/>
    </font>
    <font>
      <sz val="8"/>
      <name val="Arial Narrow"/>
      <family val="2"/>
      <charset val="238"/>
    </font>
    <font>
      <b/>
      <sz val="12"/>
      <color indexed="10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6"/>
      <color indexed="10"/>
      <name val="Arial CE"/>
      <charset val="238"/>
    </font>
    <font>
      <b/>
      <sz val="14"/>
      <color indexed="10"/>
      <name val="Arial CE"/>
      <charset val="238"/>
    </font>
    <font>
      <b/>
      <sz val="20"/>
      <name val="Arial CE"/>
      <charset val="238"/>
    </font>
    <font>
      <i/>
      <sz val="11"/>
      <name val="Arial"/>
      <family val="2"/>
      <charset val="238"/>
    </font>
    <font>
      <b/>
      <sz val="16"/>
      <color indexed="10"/>
      <name val="Arial CE"/>
      <family val="2"/>
      <charset val="238"/>
    </font>
    <font>
      <sz val="20"/>
      <name val="Lucida Handwriting"/>
      <family val="4"/>
    </font>
    <font>
      <b/>
      <i/>
      <sz val="12"/>
      <name val="Arial"/>
      <family val="2"/>
      <charset val="238"/>
    </font>
    <font>
      <b/>
      <sz val="12"/>
      <color indexed="10"/>
      <name val="Arial CE"/>
      <family val="2"/>
      <charset val="238"/>
    </font>
    <font>
      <sz val="14"/>
      <name val="Arial CE"/>
      <charset val="238"/>
    </font>
    <font>
      <b/>
      <sz val="14"/>
      <color indexed="10"/>
      <name val="Arial"/>
      <family val="2"/>
    </font>
    <font>
      <b/>
      <sz val="14"/>
      <color indexed="10"/>
      <name val="Arial CE"/>
      <charset val="238"/>
    </font>
    <font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sz val="18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2"/>
      <name val="Arial CE"/>
      <family val="2"/>
      <charset val="238"/>
    </font>
    <font>
      <b/>
      <sz val="10"/>
      <color indexed="10"/>
      <name val="Arial CE"/>
      <charset val="238"/>
    </font>
    <font>
      <b/>
      <sz val="16"/>
      <color indexed="12"/>
      <name val="Arial CE"/>
      <family val="2"/>
      <charset val="238"/>
    </font>
    <font>
      <sz val="7.5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theme="10"/>
      <name val="Arial CE"/>
      <charset val="238"/>
    </font>
    <font>
      <sz val="10"/>
      <color theme="1"/>
      <name val="Czcionka tekstu podstawowego"/>
      <family val="2"/>
      <charset val="238"/>
    </font>
    <font>
      <sz val="18"/>
      <name val="Arial CE"/>
      <charset val="238"/>
    </font>
    <font>
      <b/>
      <sz val="18"/>
      <name val="Arial CE"/>
      <charset val="238"/>
    </font>
    <font>
      <b/>
      <sz val="10"/>
      <color rgb="FF7030A0"/>
      <name val="Arial CE"/>
      <charset val="238"/>
    </font>
    <font>
      <b/>
      <sz val="11"/>
      <color rgb="FFFF0000"/>
      <name val="Arial"/>
      <family val="2"/>
      <charset val="238"/>
    </font>
    <font>
      <sz val="7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0"/>
      <name val="Times New Roman"/>
      <family val="1"/>
    </font>
    <font>
      <b/>
      <sz val="14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12"/>
      <name val="Arial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i/>
      <sz val="9"/>
      <name val="Arial"/>
      <family val="2"/>
      <charset val="238"/>
    </font>
    <font>
      <b/>
      <sz val="12"/>
      <color rgb="FFFF0000"/>
      <name val="Arial CE"/>
      <charset val="238"/>
    </font>
    <font>
      <b/>
      <sz val="16"/>
      <color rgb="FF0000FF"/>
      <name val="Arial CE"/>
      <charset val="238"/>
    </font>
    <font>
      <b/>
      <sz val="16"/>
      <color indexed="12"/>
      <name val="Arial CE"/>
      <charset val="238"/>
    </font>
    <font>
      <b/>
      <sz val="16"/>
      <color rgb="FFFF0000"/>
      <name val="Arial CE"/>
      <charset val="238"/>
    </font>
    <font>
      <b/>
      <u/>
      <sz val="11"/>
      <color indexed="10"/>
      <name val="Arial CE"/>
      <charset val="238"/>
    </font>
    <font>
      <u/>
      <sz val="11"/>
      <name val="Arial CE"/>
      <charset val="238"/>
    </font>
    <font>
      <b/>
      <u/>
      <sz val="11"/>
      <color indexed="48"/>
      <name val="Arial CE"/>
      <charset val="238"/>
    </font>
    <font>
      <b/>
      <sz val="11"/>
      <color indexed="10"/>
      <name val="Arial CE"/>
      <charset val="238"/>
    </font>
    <font>
      <u/>
      <sz val="10"/>
      <name val="Arial CE"/>
      <charset val="238"/>
    </font>
    <font>
      <b/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9"/>
      <color rgb="FFFF0000"/>
      <name val="Arial CE"/>
      <family val="2"/>
      <charset val="238"/>
    </font>
    <font>
      <b/>
      <sz val="12"/>
      <color rgb="FF0000FF"/>
      <name val="Arial CE"/>
      <charset val="238"/>
    </font>
    <font>
      <sz val="12"/>
      <color rgb="FF0070C0"/>
      <name val="Arial CE"/>
      <charset val="238"/>
    </font>
    <font>
      <sz val="10"/>
      <color rgb="FF000000"/>
      <name val="Arial CE"/>
      <charset val="238"/>
    </font>
    <font>
      <b/>
      <sz val="10"/>
      <color rgb="FF0066CC"/>
      <name val="Arial CE"/>
      <charset val="238"/>
    </font>
    <font>
      <b/>
      <sz val="11"/>
      <color indexed="10"/>
      <name val="Arial"/>
      <family val="2"/>
      <charset val="238"/>
    </font>
    <font>
      <b/>
      <sz val="13"/>
      <color indexed="12"/>
      <name val="Arial"/>
      <family val="2"/>
      <charset val="238"/>
    </font>
    <font>
      <b/>
      <sz val="11"/>
      <color theme="1"/>
      <name val="Czcionka tekstu podstawowego"/>
      <charset val="238"/>
    </font>
    <font>
      <b/>
      <u/>
      <sz val="12"/>
      <name val="Arial CE"/>
      <charset val="238"/>
    </font>
    <font>
      <sz val="10"/>
      <color rgb="FF7030A0"/>
      <name val="Arial CE"/>
      <charset val="238"/>
    </font>
    <font>
      <b/>
      <sz val="16"/>
      <color rgb="FF7030A0"/>
      <name val="Arial CE"/>
      <charset val="238"/>
    </font>
    <font>
      <b/>
      <sz val="18"/>
      <color rgb="FF7030A0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7030A0"/>
      <name val="Arial CE"/>
      <charset val="238"/>
    </font>
    <font>
      <sz val="12"/>
      <color indexed="12"/>
      <name val="Arial CE"/>
      <charset val="238"/>
    </font>
    <font>
      <sz val="9"/>
      <color rgb="FF7030A0"/>
      <name val="Arial CE"/>
      <charset val="238"/>
    </font>
    <font>
      <b/>
      <i/>
      <sz val="10"/>
      <name val="Arial CE"/>
      <charset val="238"/>
    </font>
    <font>
      <b/>
      <sz val="11"/>
      <color rgb="FFFF0000"/>
      <name val="Arial CE"/>
      <charset val="238"/>
    </font>
    <font>
      <sz val="8"/>
      <color rgb="FFFF0000"/>
      <name val="Arial CE"/>
      <charset val="238"/>
    </font>
    <font>
      <sz val="11"/>
      <color rgb="FFFF0000"/>
      <name val="Arial CE"/>
      <charset val="238"/>
    </font>
    <font>
      <sz val="11"/>
      <color indexed="10"/>
      <name val="Arial CE"/>
      <charset val="238"/>
    </font>
    <font>
      <sz val="20"/>
      <name val="Arial CE"/>
      <charset val="238"/>
    </font>
    <font>
      <sz val="20"/>
      <color rgb="FFFF0000"/>
      <name val="Arial CE"/>
      <charset val="238"/>
    </font>
    <font>
      <b/>
      <sz val="10"/>
      <color indexed="12"/>
      <name val="Arial CE"/>
      <charset val="238"/>
    </font>
    <font>
      <b/>
      <sz val="13"/>
      <color rgb="FF7030A0"/>
      <name val="Arial CE"/>
      <charset val="238"/>
    </font>
    <font>
      <u/>
      <sz val="12"/>
      <name val="Arial CE"/>
      <charset val="238"/>
    </font>
    <font>
      <i/>
      <sz val="9"/>
      <name val="Arial CE"/>
      <charset val="238"/>
    </font>
    <font>
      <i/>
      <sz val="10"/>
      <color rgb="FF000000"/>
      <name val="Czcionka tekstu podstawowego"/>
      <charset val="238"/>
    </font>
    <font>
      <b/>
      <sz val="14"/>
      <color rgb="FFFF0000"/>
      <name val="Arial CE"/>
      <charset val="238"/>
    </font>
    <font>
      <sz val="9"/>
      <color rgb="FFFF0000"/>
      <name val="Arial CE"/>
      <charset val="238"/>
    </font>
    <font>
      <sz val="12"/>
      <color rgb="FFFF0000"/>
      <name val="Arial CE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FFFFCC"/>
      </patternFill>
    </fill>
    <fill>
      <patternFill patternType="solid">
        <fgColor indexed="5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12"/>
      </right>
      <top/>
      <bottom style="dotted">
        <color indexed="64"/>
      </bottom>
      <diagonal/>
    </border>
    <border>
      <left/>
      <right style="medium">
        <color indexed="12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/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thin">
        <color indexed="64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18"/>
      </left>
      <right/>
      <top/>
      <bottom/>
      <diagonal/>
    </border>
    <border>
      <left style="medium">
        <color indexed="18"/>
      </left>
      <right/>
      <top/>
      <bottom style="thin">
        <color indexed="64"/>
      </bottom>
      <diagonal/>
    </border>
    <border>
      <left style="medium">
        <color indexed="18"/>
      </left>
      <right/>
      <top style="thin">
        <color indexed="64"/>
      </top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 style="thin">
        <color indexed="64"/>
      </right>
      <top/>
      <bottom style="medium">
        <color indexed="18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9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7" borderId="1" applyNumberFormat="0" applyAlignment="0" applyProtection="0"/>
    <xf numFmtId="0" fontId="35" fillId="20" borderId="2" applyNumberFormat="0" applyAlignment="0" applyProtection="0"/>
    <xf numFmtId="0" fontId="36" fillId="4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37" fillId="0" borderId="3" applyNumberFormat="0" applyFill="0" applyAlignment="0" applyProtection="0"/>
    <xf numFmtId="0" fontId="38" fillId="21" borderId="4" applyNumberFormat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1" fillId="0" borderId="0" applyNumberFormat="0" applyFill="0" applyBorder="0" applyAlignment="0" applyProtection="0"/>
    <xf numFmtId="0" fontId="42" fillId="22" borderId="0" applyNumberFormat="0" applyBorder="0" applyAlignment="0" applyProtection="0"/>
    <xf numFmtId="0" fontId="113" fillId="0" borderId="0"/>
    <xf numFmtId="0" fontId="1" fillId="0" borderId="0"/>
    <xf numFmtId="0" fontId="1" fillId="0" borderId="0"/>
    <xf numFmtId="0" fontId="1" fillId="0" borderId="0"/>
    <xf numFmtId="0" fontId="111" fillId="0" borderId="0"/>
    <xf numFmtId="0" fontId="1" fillId="0" borderId="0"/>
    <xf numFmtId="0" fontId="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" fillId="0" borderId="0"/>
    <xf numFmtId="0" fontId="111" fillId="0" borderId="0"/>
    <xf numFmtId="0" fontId="111" fillId="0" borderId="0"/>
    <xf numFmtId="0" fontId="1" fillId="0" borderId="0"/>
    <xf numFmtId="0" fontId="1" fillId="0" borderId="0"/>
    <xf numFmtId="0" fontId="43" fillId="20" borderId="1" applyNumberFormat="0" applyAlignment="0" applyProtection="0"/>
    <xf numFmtId="0" fontId="44" fillId="0" borderId="8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" fillId="23" borderId="9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3" borderId="0" applyNumberFormat="0" applyBorder="0" applyAlignment="0" applyProtection="0"/>
    <xf numFmtId="0" fontId="119" fillId="0" borderId="0"/>
    <xf numFmtId="0" fontId="119" fillId="35" borderId="141" applyNumberFormat="0" applyFont="0" applyAlignment="0" applyProtection="0"/>
    <xf numFmtId="0" fontId="29" fillId="0" borderId="0"/>
    <xf numFmtId="0" fontId="29" fillId="0" borderId="0"/>
  </cellStyleXfs>
  <cellXfs count="1539">
    <xf numFmtId="0" fontId="0" fillId="0" borderId="0" xfId="0"/>
    <xf numFmtId="0" fontId="0" fillId="24" borderId="0" xfId="0" applyFill="1" applyBorder="1"/>
    <xf numFmtId="0" fontId="3" fillId="24" borderId="0" xfId="0" applyFont="1" applyFill="1" applyBorder="1"/>
    <xf numFmtId="1" fontId="0" fillId="24" borderId="0" xfId="0" applyNumberFormat="1" applyFill="1" applyBorder="1"/>
    <xf numFmtId="0" fontId="4" fillId="24" borderId="0" xfId="0" applyFont="1" applyFill="1" applyBorder="1"/>
    <xf numFmtId="0" fontId="0" fillId="0" borderId="0" xfId="0" applyProtection="1"/>
    <xf numFmtId="0" fontId="0" fillId="24" borderId="0" xfId="0" applyFill="1" applyBorder="1" applyAlignment="1">
      <alignment horizontal="center"/>
    </xf>
    <xf numFmtId="0" fontId="11" fillId="24" borderId="0" xfId="0" applyFont="1" applyFill="1" applyBorder="1"/>
    <xf numFmtId="0" fontId="9" fillId="24" borderId="10" xfId="0" applyNumberFormat="1" applyFont="1" applyFill="1" applyBorder="1" applyAlignment="1" applyProtection="1">
      <alignment horizontal="center" vertical="center" wrapText="1"/>
      <protection hidden="1"/>
    </xf>
    <xf numFmtId="12" fontId="9" fillId="24" borderId="10" xfId="0" applyNumberFormat="1" applyFont="1" applyFill="1" applyBorder="1" applyAlignment="1" applyProtection="1">
      <alignment horizontal="center" vertical="center" wrapText="1"/>
      <protection hidden="1"/>
    </xf>
    <xf numFmtId="2" fontId="9" fillId="24" borderId="10" xfId="0" applyNumberFormat="1" applyFont="1" applyFill="1" applyBorder="1" applyAlignment="1" applyProtection="1">
      <alignment horizontal="center" vertical="center" wrapText="1"/>
      <protection hidden="1"/>
    </xf>
    <xf numFmtId="12" fontId="9" fillId="24" borderId="11" xfId="0" applyNumberFormat="1" applyFont="1" applyFill="1" applyBorder="1" applyAlignment="1" applyProtection="1">
      <alignment horizontal="center" vertical="center" wrapText="1"/>
      <protection hidden="1"/>
    </xf>
    <xf numFmtId="2" fontId="9" fillId="24" borderId="1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5" fillId="24" borderId="13" xfId="0" applyFont="1" applyFill="1" applyBorder="1" applyAlignment="1" applyProtection="1">
      <alignment horizontal="center" vertical="center" wrapText="1"/>
      <protection hidden="1"/>
    </xf>
    <xf numFmtId="0" fontId="5" fillId="24" borderId="14" xfId="0" applyFont="1" applyFill="1" applyBorder="1" applyAlignment="1" applyProtection="1">
      <alignment horizontal="center" vertical="center" wrapText="1"/>
      <protection hidden="1"/>
    </xf>
    <xf numFmtId="0" fontId="5" fillId="24" borderId="10" xfId="0" applyFont="1" applyFill="1" applyBorder="1" applyAlignment="1" applyProtection="1">
      <alignment horizontal="center" vertical="center" wrapText="1"/>
      <protection hidden="1"/>
    </xf>
    <xf numFmtId="1" fontId="5" fillId="24" borderId="10" xfId="0" applyNumberFormat="1" applyFont="1" applyFill="1" applyBorder="1" applyAlignment="1" applyProtection="1">
      <alignment horizontal="center" vertical="center" wrapText="1"/>
      <protection hidden="1"/>
    </xf>
    <xf numFmtId="165" fontId="5" fillId="24" borderId="15" xfId="0" applyNumberFormat="1" applyFont="1" applyFill="1" applyBorder="1" applyAlignment="1" applyProtection="1">
      <alignment horizontal="center" vertical="center" wrapText="1"/>
      <protection hidden="1"/>
    </xf>
    <xf numFmtId="0" fontId="5" fillId="24" borderId="16" xfId="0" applyFont="1" applyFill="1" applyBorder="1" applyAlignment="1" applyProtection="1">
      <alignment horizontal="center" vertical="center" wrapText="1"/>
      <protection hidden="1"/>
    </xf>
    <xf numFmtId="0" fontId="5" fillId="24" borderId="17" xfId="0" applyFont="1" applyFill="1" applyBorder="1" applyAlignment="1" applyProtection="1">
      <alignment horizontal="center" vertical="center" wrapText="1"/>
      <protection hidden="1"/>
    </xf>
    <xf numFmtId="0" fontId="2" fillId="24" borderId="18" xfId="0" applyFont="1" applyFill="1" applyBorder="1" applyAlignment="1" applyProtection="1">
      <alignment horizontal="left" vertical="center" wrapText="1" indent="1"/>
      <protection hidden="1"/>
    </xf>
    <xf numFmtId="0" fontId="2" fillId="24" borderId="0" xfId="0" applyFont="1" applyFill="1" applyBorder="1" applyProtection="1">
      <protection hidden="1"/>
    </xf>
    <xf numFmtId="1" fontId="13" fillId="24" borderId="0" xfId="0" applyNumberFormat="1" applyFont="1" applyFill="1" applyBorder="1" applyProtection="1">
      <protection hidden="1"/>
    </xf>
    <xf numFmtId="12" fontId="13" fillId="24" borderId="0" xfId="0" applyNumberFormat="1" applyFont="1" applyFill="1" applyBorder="1" applyProtection="1">
      <protection hidden="1"/>
    </xf>
    <xf numFmtId="0" fontId="2" fillId="24" borderId="19" xfId="0" applyFont="1" applyFill="1" applyBorder="1" applyAlignment="1" applyProtection="1">
      <alignment horizontal="left" vertical="center" wrapText="1" indent="1"/>
      <protection hidden="1"/>
    </xf>
    <xf numFmtId="12" fontId="2" fillId="24" borderId="20" xfId="0" applyNumberFormat="1" applyFont="1" applyFill="1" applyBorder="1" applyProtection="1">
      <protection hidden="1"/>
    </xf>
    <xf numFmtId="166" fontId="2" fillId="25" borderId="20" xfId="0" applyNumberFormat="1" applyFont="1" applyFill="1" applyBorder="1" applyAlignment="1" applyProtection="1">
      <alignment horizontal="right" vertical="center" wrapText="1"/>
      <protection hidden="1"/>
    </xf>
    <xf numFmtId="166" fontId="2" fillId="24" borderId="20" xfId="0" applyNumberFormat="1" applyFont="1" applyFill="1" applyBorder="1" applyAlignment="1" applyProtection="1">
      <alignment horizontal="right" vertical="center" wrapText="1"/>
      <protection hidden="1"/>
    </xf>
    <xf numFmtId="12" fontId="2" fillId="24" borderId="21" xfId="0" applyNumberFormat="1" applyFont="1" applyFill="1" applyBorder="1" applyAlignment="1" applyProtection="1">
      <alignment horizontal="right" vertical="center"/>
      <protection hidden="1"/>
    </xf>
    <xf numFmtId="166" fontId="2" fillId="24" borderId="20" xfId="0" applyNumberFormat="1" applyFont="1" applyFill="1" applyBorder="1" applyAlignment="1" applyProtection="1">
      <alignment horizontal="left" vertical="center" wrapText="1"/>
      <protection hidden="1"/>
    </xf>
    <xf numFmtId="12" fontId="2" fillId="24" borderId="0" xfId="0" applyNumberFormat="1" applyFont="1" applyFill="1" applyBorder="1" applyAlignment="1" applyProtection="1">
      <alignment horizontal="right" vertical="center"/>
      <protection hidden="1"/>
    </xf>
    <xf numFmtId="0" fontId="9" fillId="24" borderId="0" xfId="0" applyNumberFormat="1" applyFont="1" applyFill="1" applyBorder="1" applyAlignment="1" applyProtection="1">
      <alignment horizontal="center" vertical="center"/>
      <protection hidden="1"/>
    </xf>
    <xf numFmtId="12" fontId="9" fillId="24" borderId="0" xfId="0" applyNumberFormat="1" applyFont="1" applyFill="1" applyBorder="1" applyAlignment="1" applyProtection="1">
      <alignment horizontal="center" vertical="center"/>
      <protection hidden="1"/>
    </xf>
    <xf numFmtId="12" fontId="9" fillId="0" borderId="0" xfId="0" applyNumberFormat="1" applyFont="1" applyBorder="1" applyAlignment="1" applyProtection="1">
      <alignment horizontal="center" vertical="center" wrapText="1"/>
      <protection hidden="1"/>
    </xf>
    <xf numFmtId="2" fontId="9" fillId="24" borderId="0" xfId="0" applyNumberFormat="1" applyFont="1" applyFill="1" applyBorder="1" applyAlignment="1" applyProtection="1">
      <alignment horizontal="center" vertical="center" wrapText="1"/>
      <protection hidden="1"/>
    </xf>
    <xf numFmtId="2" fontId="9" fillId="24" borderId="0" xfId="0" applyNumberFormat="1" applyFont="1" applyFill="1" applyBorder="1" applyAlignment="1" applyProtection="1">
      <alignment horizontal="center" vertical="center"/>
      <protection hidden="1"/>
    </xf>
    <xf numFmtId="1" fontId="5" fillId="24" borderId="14" xfId="0" applyNumberFormat="1" applyFont="1" applyFill="1" applyBorder="1" applyAlignment="1" applyProtection="1">
      <alignment horizontal="center" vertical="center"/>
      <protection hidden="1"/>
    </xf>
    <xf numFmtId="12" fontId="9" fillId="24" borderId="0" xfId="0" applyNumberFormat="1" applyFont="1" applyFill="1" applyBorder="1" applyAlignment="1" applyProtection="1">
      <alignment horizontal="center" vertical="center" wrapText="1"/>
      <protection hidden="1"/>
    </xf>
    <xf numFmtId="166" fontId="2" fillId="24" borderId="0" xfId="0" applyNumberFormat="1" applyFont="1" applyFill="1" applyBorder="1" applyAlignment="1" applyProtection="1">
      <alignment horizontal="left" vertical="center" wrapText="1"/>
      <protection hidden="1"/>
    </xf>
    <xf numFmtId="0" fontId="9" fillId="24" borderId="22" xfId="0" applyFont="1" applyFill="1" applyBorder="1" applyAlignment="1" applyProtection="1">
      <alignment horizontal="center" vertical="center" wrapText="1"/>
      <protection hidden="1"/>
    </xf>
    <xf numFmtId="0" fontId="5" fillId="24" borderId="0" xfId="0" applyNumberFormat="1" applyFont="1" applyFill="1" applyBorder="1" applyAlignment="1" applyProtection="1">
      <alignment horizontal="center" vertical="center"/>
      <protection hidden="1"/>
    </xf>
    <xf numFmtId="1" fontId="5" fillId="24" borderId="0" xfId="0" applyNumberFormat="1" applyFont="1" applyFill="1" applyBorder="1" applyAlignment="1" applyProtection="1">
      <alignment horizontal="center" vertical="center"/>
      <protection hidden="1"/>
    </xf>
    <xf numFmtId="2" fontId="9" fillId="0" borderId="0" xfId="0" applyNumberFormat="1" applyFont="1" applyBorder="1" applyAlignment="1" applyProtection="1">
      <alignment horizontal="center" vertical="center"/>
      <protection hidden="1"/>
    </xf>
    <xf numFmtId="0" fontId="5" fillId="24" borderId="0" xfId="0" applyFont="1" applyFill="1" applyBorder="1" applyAlignment="1" applyProtection="1">
      <alignment horizontal="right" vertical="center"/>
      <protection hidden="1"/>
    </xf>
    <xf numFmtId="165" fontId="14" fillId="24" borderId="23" xfId="0" applyNumberFormat="1" applyFont="1" applyFill="1" applyBorder="1" applyAlignment="1" applyProtection="1">
      <alignment horizontal="center" vertical="center" wrapText="1"/>
      <protection hidden="1"/>
    </xf>
    <xf numFmtId="1" fontId="18" fillId="24" borderId="10" xfId="0" applyNumberFormat="1" applyFont="1" applyFill="1" applyBorder="1" applyAlignment="1" applyProtection="1">
      <alignment horizontal="center" vertical="center"/>
      <protection hidden="1"/>
    </xf>
    <xf numFmtId="1" fontId="18" fillId="24" borderId="17" xfId="0" applyNumberFormat="1" applyFont="1" applyFill="1" applyBorder="1" applyAlignment="1" applyProtection="1">
      <alignment horizontal="center" vertical="center"/>
      <protection hidden="1"/>
    </xf>
    <xf numFmtId="2" fontId="18" fillId="24" borderId="11" xfId="0" applyNumberFormat="1" applyFont="1" applyFill="1" applyBorder="1" applyAlignment="1" applyProtection="1">
      <alignment horizontal="center" vertical="center"/>
      <protection hidden="1"/>
    </xf>
    <xf numFmtId="1" fontId="17" fillId="24" borderId="13" xfId="0" applyNumberFormat="1" applyFont="1" applyFill="1" applyBorder="1" applyAlignment="1" applyProtection="1">
      <alignment horizontal="center" vertical="center"/>
      <protection hidden="1"/>
    </xf>
    <xf numFmtId="1" fontId="17" fillId="24" borderId="13" xfId="0" applyNumberFormat="1" applyFont="1" applyFill="1" applyBorder="1" applyAlignment="1" applyProtection="1">
      <alignment horizontal="center" vertical="center" wrapText="1"/>
      <protection hidden="1"/>
    </xf>
    <xf numFmtId="1" fontId="17" fillId="24" borderId="14" xfId="0" applyNumberFormat="1" applyFont="1" applyFill="1" applyBorder="1" applyAlignment="1" applyProtection="1">
      <alignment horizontal="center" vertical="center" wrapText="1"/>
      <protection hidden="1"/>
    </xf>
    <xf numFmtId="0" fontId="1" fillId="24" borderId="0" xfId="0" applyFont="1" applyFill="1" applyBorder="1" applyAlignment="1" applyProtection="1">
      <alignment horizontal="center" vertical="center"/>
      <protection hidden="1"/>
    </xf>
    <xf numFmtId="0" fontId="16" fillId="24" borderId="0" xfId="0" applyFont="1" applyFill="1" applyBorder="1" applyAlignment="1" applyProtection="1">
      <alignment horizontal="left" vertical="center"/>
      <protection hidden="1"/>
    </xf>
    <xf numFmtId="0" fontId="0" fillId="24" borderId="0" xfId="0" applyFill="1"/>
    <xf numFmtId="2" fontId="9" fillId="0" borderId="0" xfId="0" applyNumberFormat="1" applyFont="1" applyBorder="1" applyAlignment="1" applyProtection="1">
      <alignment horizontal="center" vertical="center" wrapText="1"/>
      <protection hidden="1"/>
    </xf>
    <xf numFmtId="2" fontId="18" fillId="24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0" fillId="0" borderId="31" xfId="0" applyBorder="1" applyProtection="1">
      <protection hidden="1"/>
    </xf>
    <xf numFmtId="0" fontId="0" fillId="0" borderId="32" xfId="0" applyBorder="1" applyProtection="1">
      <protection hidden="1"/>
    </xf>
    <xf numFmtId="0" fontId="0" fillId="0" borderId="33" xfId="0" applyBorder="1" applyProtection="1">
      <protection hidden="1"/>
    </xf>
    <xf numFmtId="0" fontId="0" fillId="0" borderId="31" xfId="0" applyBorder="1" applyAlignment="1" applyProtection="1">
      <protection hidden="1"/>
    </xf>
    <xf numFmtId="0" fontId="0" fillId="0" borderId="31" xfId="0" applyBorder="1" applyProtection="1"/>
    <xf numFmtId="0" fontId="0" fillId="0" borderId="33" xfId="0" applyBorder="1" applyProtection="1"/>
    <xf numFmtId="0" fontId="0" fillId="0" borderId="33" xfId="0" applyBorder="1" applyAlignment="1" applyProtection="1">
      <alignment horizontal="center" vertical="center"/>
      <protection hidden="1"/>
    </xf>
    <xf numFmtId="0" fontId="16" fillId="0" borderId="33" xfId="0" applyFont="1" applyBorder="1" applyAlignment="1" applyProtection="1">
      <alignment horizontal="center" vertical="center"/>
      <protection hidden="1"/>
    </xf>
    <xf numFmtId="0" fontId="16" fillId="0" borderId="33" xfId="0" applyFont="1" applyBorder="1" applyProtection="1">
      <protection hidden="1"/>
    </xf>
    <xf numFmtId="0" fontId="0" fillId="0" borderId="34" xfId="0" applyBorder="1" applyProtection="1">
      <protection hidden="1"/>
    </xf>
    <xf numFmtId="0" fontId="0" fillId="0" borderId="35" xfId="0" applyBorder="1" applyProtection="1">
      <protection hidden="1"/>
    </xf>
    <xf numFmtId="0" fontId="16" fillId="0" borderId="35" xfId="0" applyFont="1" applyBorder="1" applyAlignment="1" applyProtection="1">
      <alignment horizontal="center" vertical="center"/>
      <protection hidden="1"/>
    </xf>
    <xf numFmtId="0" fontId="0" fillId="0" borderId="36" xfId="0" applyBorder="1" applyProtection="1">
      <protection hidden="1"/>
    </xf>
    <xf numFmtId="0" fontId="0" fillId="0" borderId="0" xfId="0" applyFill="1" applyProtection="1">
      <protection hidden="1"/>
    </xf>
    <xf numFmtId="0" fontId="0" fillId="0" borderId="34" xfId="0" applyBorder="1" applyProtection="1"/>
    <xf numFmtId="0" fontId="0" fillId="0" borderId="35" xfId="0" applyBorder="1" applyProtection="1"/>
    <xf numFmtId="0" fontId="0" fillId="0" borderId="31" xfId="0" applyFill="1" applyBorder="1" applyAlignment="1" applyProtection="1">
      <protection hidden="1"/>
    </xf>
    <xf numFmtId="0" fontId="0" fillId="0" borderId="31" xfId="0" applyFill="1" applyBorder="1" applyProtection="1">
      <protection hidden="1"/>
    </xf>
    <xf numFmtId="0" fontId="18" fillId="0" borderId="31" xfId="0" applyFont="1" applyFill="1" applyBorder="1" applyAlignment="1" applyProtection="1">
      <alignment vertical="center"/>
      <protection hidden="1"/>
    </xf>
    <xf numFmtId="0" fontId="18" fillId="26" borderId="33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protection hidden="1"/>
    </xf>
    <xf numFmtId="0" fontId="31" fillId="0" borderId="0" xfId="0" applyFont="1" applyProtection="1"/>
    <xf numFmtId="0" fontId="0" fillId="0" borderId="33" xfId="0" applyBorder="1" applyAlignment="1" applyProtection="1">
      <protection hidden="1"/>
    </xf>
    <xf numFmtId="0" fontId="0" fillId="0" borderId="0" xfId="0" applyAlignment="1" applyProtection="1">
      <alignment horizontal="left" vertical="center"/>
    </xf>
    <xf numFmtId="0" fontId="19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49" fillId="0" borderId="0" xfId="0" applyFont="1" applyBorder="1" applyAlignment="1">
      <alignment horizontal="right"/>
    </xf>
    <xf numFmtId="0" fontId="49" fillId="0" borderId="37" xfId="0" applyFont="1" applyBorder="1" applyAlignment="1" applyProtection="1">
      <protection locked="0"/>
    </xf>
    <xf numFmtId="0" fontId="0" fillId="0" borderId="37" xfId="0" applyBorder="1" applyAlignment="1">
      <alignment vertical="center"/>
    </xf>
    <xf numFmtId="0" fontId="0" fillId="24" borderId="0" xfId="0" applyFill="1" applyProtection="1">
      <protection hidden="1"/>
    </xf>
    <xf numFmtId="0" fontId="2" fillId="24" borderId="0" xfId="0" applyFont="1" applyFill="1" applyBorder="1" applyAlignment="1" applyProtection="1">
      <alignment horizontal="right"/>
      <protection hidden="1"/>
    </xf>
    <xf numFmtId="49" fontId="50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hidden="1"/>
    </xf>
    <xf numFmtId="49" fontId="29" fillId="0" borderId="0" xfId="0" applyNumberFormat="1" applyFont="1" applyFill="1" applyBorder="1" applyAlignment="1" applyProtection="1">
      <alignment horizontal="right"/>
    </xf>
    <xf numFmtId="0" fontId="52" fillId="0" borderId="0" xfId="0" applyFont="1" applyFill="1" applyAlignment="1" applyProtection="1">
      <alignment horizontal="left" indent="1"/>
      <protection locked="0"/>
    </xf>
    <xf numFmtId="0" fontId="5" fillId="0" borderId="0" xfId="0" applyNumberFormat="1" applyFont="1" applyFill="1" applyBorder="1" applyAlignment="1" applyProtection="1">
      <alignment vertical="center" wrapText="1"/>
      <protection locked="0" hidden="1"/>
    </xf>
    <xf numFmtId="0" fontId="0" fillId="24" borderId="0" xfId="0" applyFill="1" applyAlignment="1" applyProtection="1">
      <protection hidden="1"/>
    </xf>
    <xf numFmtId="0" fontId="0" fillId="24" borderId="0" xfId="0" applyFill="1" applyAlignment="1"/>
    <xf numFmtId="1" fontId="19" fillId="0" borderId="0" xfId="0" applyNumberFormat="1" applyFont="1" applyFill="1" applyBorder="1" applyAlignment="1" applyProtection="1">
      <alignment horizontal="left" vertical="center"/>
    </xf>
    <xf numFmtId="1" fontId="55" fillId="0" borderId="0" xfId="0" applyNumberFormat="1" applyFont="1" applyFill="1" applyBorder="1" applyAlignment="1" applyProtection="1">
      <alignment horizontal="center" vertical="center"/>
    </xf>
    <xf numFmtId="0" fontId="56" fillId="0" borderId="0" xfId="0" applyFont="1" applyFill="1" applyAlignment="1" applyProtection="1"/>
    <xf numFmtId="0" fontId="0" fillId="0" borderId="0" xfId="0" applyFill="1" applyAlignment="1"/>
    <xf numFmtId="0" fontId="0" fillId="0" borderId="0" xfId="0" applyFill="1"/>
    <xf numFmtId="0" fontId="0" fillId="0" borderId="0" xfId="0" applyFont="1" applyFill="1" applyProtection="1">
      <protection hidden="1"/>
    </xf>
    <xf numFmtId="1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protection locked="0"/>
    </xf>
    <xf numFmtId="0" fontId="0" fillId="0" borderId="0" xfId="0" applyFont="1" applyFill="1" applyAlignment="1" applyProtection="1">
      <protection hidden="1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Fill="1" applyAlignment="1" applyProtection="1">
      <alignment vertical="center"/>
      <protection hidden="1"/>
    </xf>
    <xf numFmtId="0" fontId="0" fillId="0" borderId="0" xfId="0" applyFont="1" applyFill="1" applyAlignment="1">
      <alignment vertical="center"/>
    </xf>
    <xf numFmtId="0" fontId="58" fillId="0" borderId="0" xfId="0" applyFont="1" applyFill="1" applyProtection="1">
      <protection hidden="1"/>
    </xf>
    <xf numFmtId="1" fontId="19" fillId="0" borderId="38" xfId="0" applyNumberFormat="1" applyFont="1" applyFill="1" applyBorder="1" applyAlignment="1" applyProtection="1">
      <alignment horizontal="left" vertical="top"/>
    </xf>
    <xf numFmtId="1" fontId="19" fillId="0" borderId="39" xfId="0" applyNumberFormat="1" applyFont="1" applyFill="1" applyBorder="1" applyAlignment="1" applyProtection="1">
      <alignment horizontal="left" vertical="top"/>
    </xf>
    <xf numFmtId="1" fontId="19" fillId="0" borderId="40" xfId="0" applyNumberFormat="1" applyFont="1" applyFill="1" applyBorder="1" applyAlignment="1" applyProtection="1">
      <alignment horizontal="center" vertical="center"/>
    </xf>
    <xf numFmtId="0" fontId="19" fillId="0" borderId="22" xfId="0" applyFont="1" applyFill="1" applyBorder="1" applyAlignment="1" applyProtection="1"/>
    <xf numFmtId="0" fontId="58" fillId="0" borderId="0" xfId="0" applyFont="1" applyFill="1" applyAlignment="1" applyProtection="1">
      <protection hidden="1"/>
    </xf>
    <xf numFmtId="0" fontId="58" fillId="0" borderId="0" xfId="0" applyFont="1" applyFill="1" applyAlignment="1"/>
    <xf numFmtId="0" fontId="58" fillId="0" borderId="0" xfId="0" applyFont="1" applyFill="1"/>
    <xf numFmtId="0" fontId="22" fillId="0" borderId="0" xfId="0" applyFont="1" applyFill="1" applyProtection="1">
      <protection hidden="1"/>
    </xf>
    <xf numFmtId="1" fontId="18" fillId="0" borderId="36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 applyProtection="1">
      <protection hidden="1"/>
    </xf>
    <xf numFmtId="0" fontId="22" fillId="0" borderId="0" xfId="0" applyFont="1" applyFill="1" applyAlignment="1"/>
    <xf numFmtId="0" fontId="22" fillId="0" borderId="0" xfId="0" applyFont="1" applyFill="1"/>
    <xf numFmtId="0" fontId="19" fillId="0" borderId="22" xfId="0" applyFont="1" applyFill="1" applyBorder="1" applyAlignment="1" applyProtection="1">
      <alignment horizontal="left" vertical="top"/>
      <protection hidden="1"/>
    </xf>
    <xf numFmtId="0" fontId="19" fillId="0" borderId="38" xfId="0" applyFont="1" applyFill="1" applyBorder="1" applyAlignment="1" applyProtection="1">
      <alignment horizontal="left" vertical="top"/>
      <protection hidden="1"/>
    </xf>
    <xf numFmtId="1" fontId="19" fillId="0" borderId="39" xfId="0" applyNumberFormat="1" applyFont="1" applyFill="1" applyBorder="1" applyAlignment="1" applyProtection="1">
      <alignment horizontal="center" vertical="center"/>
    </xf>
    <xf numFmtId="0" fontId="19" fillId="0" borderId="39" xfId="0" applyFont="1" applyFill="1" applyBorder="1" applyAlignment="1" applyProtection="1"/>
    <xf numFmtId="169" fontId="27" fillId="0" borderId="36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Protection="1">
      <protection hidden="1"/>
    </xf>
    <xf numFmtId="0" fontId="19" fillId="0" borderId="38" xfId="0" applyFont="1" applyFill="1" applyBorder="1" applyProtection="1"/>
    <xf numFmtId="0" fontId="19" fillId="0" borderId="39" xfId="0" applyFont="1" applyFill="1" applyBorder="1" applyAlignment="1" applyProtection="1">
      <alignment vertical="center"/>
    </xf>
    <xf numFmtId="0" fontId="19" fillId="0" borderId="40" xfId="0" applyFont="1" applyFill="1" applyBorder="1" applyAlignment="1" applyProtection="1">
      <alignment vertical="center"/>
    </xf>
    <xf numFmtId="0" fontId="19" fillId="0" borderId="40" xfId="0" applyFont="1" applyFill="1" applyBorder="1" applyProtection="1"/>
    <xf numFmtId="0" fontId="19" fillId="0" borderId="0" xfId="0" applyFont="1" applyFill="1"/>
    <xf numFmtId="0" fontId="19" fillId="24" borderId="0" xfId="0" applyFont="1" applyFill="1" applyProtection="1">
      <protection hidden="1"/>
    </xf>
    <xf numFmtId="0" fontId="19" fillId="0" borderId="38" xfId="0" applyFont="1" applyFill="1" applyBorder="1" applyAlignment="1" applyProtection="1">
      <alignment vertical="top"/>
      <protection hidden="1"/>
    </xf>
    <xf numFmtId="0" fontId="19" fillId="0" borderId="40" xfId="0" applyFont="1" applyFill="1" applyBorder="1" applyAlignment="1" applyProtection="1">
      <alignment vertical="top"/>
      <protection hidden="1"/>
    </xf>
    <xf numFmtId="0" fontId="19" fillId="0" borderId="39" xfId="0" applyFont="1" applyFill="1" applyBorder="1" applyAlignment="1" applyProtection="1">
      <alignment vertical="top"/>
      <protection hidden="1"/>
    </xf>
    <xf numFmtId="0" fontId="19" fillId="0" borderId="0" xfId="0" applyFont="1" applyFill="1" applyBorder="1" applyAlignment="1" applyProtection="1">
      <alignment horizontal="left" vertical="top"/>
      <protection hidden="1"/>
    </xf>
    <xf numFmtId="0" fontId="19" fillId="0" borderId="0" xfId="0" applyFont="1" applyProtection="1"/>
    <xf numFmtId="0" fontId="19" fillId="24" borderId="0" xfId="0" applyFont="1" applyFill="1" applyBorder="1" applyAlignment="1" applyProtection="1">
      <alignment horizontal="center" vertical="center"/>
      <protection hidden="1"/>
    </xf>
    <xf numFmtId="0" fontId="19" fillId="24" borderId="33" xfId="0" applyFont="1" applyFill="1" applyBorder="1" applyProtection="1">
      <protection hidden="1"/>
    </xf>
    <xf numFmtId="0" fontId="19" fillId="24" borderId="0" xfId="0" applyFont="1" applyFill="1"/>
    <xf numFmtId="0" fontId="19" fillId="0" borderId="0" xfId="0" applyFont="1"/>
    <xf numFmtId="0" fontId="22" fillId="24" borderId="0" xfId="0" applyFont="1" applyFill="1" applyProtection="1">
      <protection hidden="1"/>
    </xf>
    <xf numFmtId="0" fontId="22" fillId="0" borderId="0" xfId="0" applyFont="1"/>
    <xf numFmtId="0" fontId="0" fillId="24" borderId="0" xfId="0" applyFont="1" applyFill="1" applyProtection="1">
      <protection hidden="1"/>
    </xf>
    <xf numFmtId="0" fontId="0" fillId="0" borderId="0" xfId="0" applyFont="1"/>
    <xf numFmtId="0" fontId="0" fillId="24" borderId="0" xfId="0" applyFont="1" applyFill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60" fillId="24" borderId="0" xfId="0" applyFont="1" applyFill="1" applyProtection="1">
      <protection hidden="1"/>
    </xf>
    <xf numFmtId="0" fontId="19" fillId="0" borderId="3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60" fillId="0" borderId="0" xfId="0" applyFont="1"/>
    <xf numFmtId="0" fontId="27" fillId="24" borderId="0" xfId="0" applyFont="1" applyFill="1" applyProtection="1">
      <protection hidden="1"/>
    </xf>
    <xf numFmtId="0" fontId="27" fillId="0" borderId="41" xfId="0" applyFont="1" applyBorder="1" applyProtection="1">
      <protection locked="0"/>
    </xf>
    <xf numFmtId="0" fontId="27" fillId="0" borderId="0" xfId="0" applyFont="1"/>
    <xf numFmtId="0" fontId="27" fillId="0" borderId="42" xfId="0" applyFont="1" applyBorder="1" applyProtection="1">
      <protection locked="0"/>
    </xf>
    <xf numFmtId="0" fontId="27" fillId="0" borderId="43" xfId="0" applyFont="1" applyBorder="1" applyProtection="1">
      <protection locked="0"/>
    </xf>
    <xf numFmtId="0" fontId="19" fillId="0" borderId="22" xfId="0" applyFont="1" applyBorder="1"/>
    <xf numFmtId="0" fontId="19" fillId="0" borderId="38" xfId="0" applyFont="1" applyBorder="1"/>
    <xf numFmtId="0" fontId="0" fillId="0" borderId="40" xfId="0" applyFont="1" applyBorder="1"/>
    <xf numFmtId="0" fontId="0" fillId="0" borderId="39" xfId="0" applyFont="1" applyBorder="1"/>
    <xf numFmtId="0" fontId="0" fillId="0" borderId="36" xfId="0" applyFont="1" applyBorder="1" applyAlignment="1" applyProtection="1">
      <alignment horizontal="center" vertical="center"/>
      <protection locked="0"/>
    </xf>
    <xf numFmtId="0" fontId="19" fillId="0" borderId="39" xfId="0" applyFont="1" applyBorder="1"/>
    <xf numFmtId="169" fontId="22" fillId="0" borderId="36" xfId="0" applyNumberFormat="1" applyFont="1" applyBorder="1" applyAlignment="1" applyProtection="1">
      <alignment horizontal="center" vertical="center"/>
      <protection locked="0"/>
    </xf>
    <xf numFmtId="170" fontId="22" fillId="0" borderId="36" xfId="0" applyNumberFormat="1" applyFont="1" applyBorder="1" applyAlignment="1" applyProtection="1">
      <alignment horizontal="center" vertical="center"/>
      <protection locked="0"/>
    </xf>
    <xf numFmtId="0" fontId="18" fillId="27" borderId="15" xfId="0" applyFont="1" applyFill="1" applyBorder="1" applyAlignment="1">
      <alignment vertical="center"/>
    </xf>
    <xf numFmtId="0" fontId="0" fillId="27" borderId="44" xfId="0" applyFont="1" applyFill="1" applyBorder="1" applyAlignment="1">
      <alignment vertical="center"/>
    </xf>
    <xf numFmtId="0" fontId="0" fillId="27" borderId="44" xfId="0" applyFill="1" applyBorder="1" applyAlignment="1">
      <alignment horizontal="right" vertical="center"/>
    </xf>
    <xf numFmtId="0" fontId="0" fillId="27" borderId="16" xfId="0" applyFont="1" applyFill="1" applyBorder="1" applyAlignment="1">
      <alignment vertical="center"/>
    </xf>
    <xf numFmtId="0" fontId="16" fillId="0" borderId="0" xfId="0" applyFont="1" applyBorder="1" applyAlignment="1" applyProtection="1">
      <alignment horizontal="left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left" indent="1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46" xfId="0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left" indent="1"/>
    </xf>
    <xf numFmtId="0" fontId="16" fillId="0" borderId="47" xfId="0" applyFont="1" applyBorder="1" applyAlignment="1" applyProtection="1">
      <alignment horizontal="center" vertical="center"/>
      <protection locked="0"/>
    </xf>
    <xf numFmtId="0" fontId="0" fillId="0" borderId="48" xfId="0" applyFont="1" applyFill="1" applyBorder="1" applyAlignment="1">
      <alignment vertical="top"/>
    </xf>
    <xf numFmtId="0" fontId="0" fillId="0" borderId="25" xfId="0" applyFill="1" applyBorder="1"/>
    <xf numFmtId="22" fontId="0" fillId="24" borderId="0" xfId="0" applyNumberFormat="1" applyFill="1" applyProtection="1">
      <protection hidden="1"/>
    </xf>
    <xf numFmtId="0" fontId="0" fillId="0" borderId="0" xfId="0" applyAlignment="1">
      <alignment horizontal="left" indent="3"/>
    </xf>
    <xf numFmtId="0" fontId="29" fillId="24" borderId="0" xfId="0" applyFont="1" applyFill="1" applyAlignment="1" applyProtection="1">
      <alignment vertical="center"/>
      <protection hidden="1"/>
    </xf>
    <xf numFmtId="0" fontId="29" fillId="24" borderId="0" xfId="0" applyFont="1" applyFill="1" applyProtection="1">
      <protection hidden="1"/>
    </xf>
    <xf numFmtId="0" fontId="29" fillId="24" borderId="0" xfId="0" applyFont="1" applyFill="1" applyAlignment="1" applyProtection="1">
      <alignment horizontal="left" textRotation="180"/>
      <protection hidden="1"/>
    </xf>
    <xf numFmtId="0" fontId="80" fillId="24" borderId="0" xfId="0" applyNumberFormat="1" applyFont="1" applyFill="1" applyAlignment="1" applyProtection="1">
      <alignment horizontal="center"/>
      <protection hidden="1"/>
    </xf>
    <xf numFmtId="0" fontId="81" fillId="24" borderId="0" xfId="0" applyFont="1" applyFill="1" applyBorder="1" applyAlignment="1" applyProtection="1">
      <alignment horizontal="center"/>
      <protection hidden="1"/>
    </xf>
    <xf numFmtId="49" fontId="82" fillId="24" borderId="65" xfId="0" applyNumberFormat="1" applyFont="1" applyFill="1" applyBorder="1" applyAlignment="1" applyProtection="1">
      <alignment vertical="center"/>
      <protection hidden="1"/>
    </xf>
    <xf numFmtId="0" fontId="83" fillId="24" borderId="65" xfId="0" applyFont="1" applyFill="1" applyBorder="1" applyAlignment="1" applyProtection="1">
      <alignment vertical="center"/>
      <protection hidden="1"/>
    </xf>
    <xf numFmtId="0" fontId="83" fillId="24" borderId="65" xfId="0" applyFont="1" applyFill="1" applyBorder="1" applyAlignment="1" applyProtection="1">
      <alignment horizontal="center"/>
      <protection hidden="1"/>
    </xf>
    <xf numFmtId="0" fontId="83" fillId="24" borderId="65" xfId="0" applyFont="1" applyFill="1" applyBorder="1" applyAlignment="1" applyProtection="1">
      <alignment horizontal="left" vertical="center"/>
      <protection hidden="1"/>
    </xf>
    <xf numFmtId="0" fontId="83" fillId="24" borderId="65" xfId="0" applyFont="1" applyFill="1" applyBorder="1" applyAlignment="1" applyProtection="1">
      <alignment horizontal="right" vertical="center"/>
      <protection hidden="1"/>
    </xf>
    <xf numFmtId="2" fontId="75" fillId="24" borderId="0" xfId="0" applyNumberFormat="1" applyFont="1" applyFill="1" applyAlignment="1" applyProtection="1">
      <alignment horizontal="center" vertical="top"/>
      <protection hidden="1"/>
    </xf>
    <xf numFmtId="0" fontId="67" fillId="24" borderId="0" xfId="0" applyNumberFormat="1" applyFont="1" applyFill="1" applyProtection="1">
      <protection hidden="1"/>
    </xf>
    <xf numFmtId="0" fontId="29" fillId="0" borderId="0" xfId="0" applyFont="1" applyProtection="1">
      <protection hidden="1"/>
    </xf>
    <xf numFmtId="0" fontId="84" fillId="27" borderId="66" xfId="0" applyNumberFormat="1" applyFont="1" applyFill="1" applyBorder="1" applyAlignment="1" applyProtection="1">
      <alignment horizontal="center" vertical="center" wrapText="1"/>
      <protection hidden="1"/>
    </xf>
    <xf numFmtId="0" fontId="74" fillId="27" borderId="67" xfId="0" applyNumberFormat="1" applyFont="1" applyFill="1" applyBorder="1" applyAlignment="1" applyProtection="1">
      <alignment horizontal="center" vertical="center" textRotation="90" wrapText="1"/>
      <protection hidden="1"/>
    </xf>
    <xf numFmtId="12" fontId="74" fillId="27" borderId="68" xfId="0" applyNumberFormat="1" applyFont="1" applyFill="1" applyBorder="1" applyAlignment="1" applyProtection="1">
      <alignment horizontal="center" vertical="center" wrapText="1"/>
      <protection hidden="1"/>
    </xf>
    <xf numFmtId="0" fontId="68" fillId="27" borderId="68" xfId="0" applyNumberFormat="1" applyFont="1" applyFill="1" applyBorder="1" applyAlignment="1" applyProtection="1">
      <alignment horizontal="center" vertical="center" textRotation="90" wrapText="1"/>
      <protection hidden="1"/>
    </xf>
    <xf numFmtId="0" fontId="68" fillId="27" borderId="68" xfId="0" applyFont="1" applyFill="1" applyBorder="1" applyAlignment="1" applyProtection="1">
      <alignment horizontal="center" vertical="center" textRotation="90" wrapText="1"/>
      <protection hidden="1"/>
    </xf>
    <xf numFmtId="12" fontId="68" fillId="27" borderId="68" xfId="0" applyNumberFormat="1" applyFont="1" applyFill="1" applyBorder="1" applyAlignment="1" applyProtection="1">
      <alignment horizontal="center" vertical="center" textRotation="90"/>
      <protection hidden="1"/>
    </xf>
    <xf numFmtId="12" fontId="68" fillId="27" borderId="68" xfId="0" applyNumberFormat="1" applyFont="1" applyFill="1" applyBorder="1" applyAlignment="1" applyProtection="1">
      <alignment horizontal="center" vertical="center" textRotation="90" wrapText="1"/>
      <protection hidden="1"/>
    </xf>
    <xf numFmtId="2" fontId="68" fillId="27" borderId="69" xfId="0" applyNumberFormat="1" applyFont="1" applyFill="1" applyBorder="1" applyAlignment="1" applyProtection="1">
      <alignment horizontal="center" vertical="center" textRotation="90" wrapText="1"/>
      <protection hidden="1"/>
    </xf>
    <xf numFmtId="0" fontId="68" fillId="27" borderId="70" xfId="0" applyNumberFormat="1" applyFont="1" applyFill="1" applyBorder="1" applyAlignment="1" applyProtection="1">
      <alignment horizontal="center" vertical="center"/>
      <protection hidden="1"/>
    </xf>
    <xf numFmtId="0" fontId="69" fillId="28" borderId="71" xfId="0" applyNumberFormat="1" applyFont="1" applyFill="1" applyBorder="1" applyAlignment="1" applyProtection="1">
      <alignment horizontal="center" vertical="center" wrapText="1"/>
      <protection hidden="1"/>
    </xf>
    <xf numFmtId="0" fontId="69" fillId="28" borderId="72" xfId="0" applyNumberFormat="1" applyFont="1" applyFill="1" applyBorder="1" applyAlignment="1" applyProtection="1">
      <alignment horizontal="center" vertical="center" wrapText="1"/>
      <protection hidden="1"/>
    </xf>
    <xf numFmtId="0" fontId="29" fillId="24" borderId="0" xfId="0" applyFont="1" applyFill="1" applyBorder="1" applyAlignment="1" applyProtection="1">
      <alignment horizontal="right" vertical="center"/>
      <protection hidden="1"/>
    </xf>
    <xf numFmtId="0" fontId="29" fillId="24" borderId="0" xfId="0" applyFont="1" applyFill="1" applyBorder="1" applyAlignment="1" applyProtection="1">
      <alignment vertical="center"/>
      <protection hidden="1"/>
    </xf>
    <xf numFmtId="0" fontId="29" fillId="0" borderId="0" xfId="0" applyFont="1" applyBorder="1" applyAlignment="1" applyProtection="1">
      <alignment vertical="center"/>
      <protection hidden="1"/>
    </xf>
    <xf numFmtId="12" fontId="74" fillId="28" borderId="73" xfId="0" applyNumberFormat="1" applyFont="1" applyFill="1" applyBorder="1" applyAlignment="1" applyProtection="1">
      <alignment horizontal="left" vertical="center" wrapText="1"/>
      <protection hidden="1"/>
    </xf>
    <xf numFmtId="12" fontId="74" fillId="28" borderId="74" xfId="0" applyNumberFormat="1" applyFont="1" applyFill="1" applyBorder="1" applyAlignment="1" applyProtection="1">
      <alignment horizontal="left" vertical="center" wrapText="1"/>
      <protection hidden="1"/>
    </xf>
    <xf numFmtId="0" fontId="21" fillId="28" borderId="74" xfId="0" applyFont="1" applyFill="1" applyBorder="1" applyAlignment="1" applyProtection="1">
      <alignment horizontal="left" vertical="center" indent="1"/>
      <protection hidden="1"/>
    </xf>
    <xf numFmtId="0" fontId="0" fillId="28" borderId="74" xfId="0" applyFill="1" applyBorder="1" applyAlignment="1" applyProtection="1">
      <alignment horizontal="center" vertical="center" wrapText="1"/>
      <protection hidden="1"/>
    </xf>
    <xf numFmtId="0" fontId="0" fillId="28" borderId="75" xfId="0" applyFill="1" applyBorder="1" applyAlignment="1" applyProtection="1">
      <alignment horizontal="center" wrapText="1"/>
      <protection hidden="1"/>
    </xf>
    <xf numFmtId="2" fontId="74" fillId="27" borderId="76" xfId="0" applyNumberFormat="1" applyFont="1" applyFill="1" applyBorder="1" applyAlignment="1" applyProtection="1">
      <alignment horizontal="right"/>
      <protection hidden="1"/>
    </xf>
    <xf numFmtId="2" fontId="74" fillId="27" borderId="76" xfId="0" applyNumberFormat="1" applyFont="1" applyFill="1" applyBorder="1" applyProtection="1">
      <protection hidden="1"/>
    </xf>
    <xf numFmtId="2" fontId="74" fillId="27" borderId="76" xfId="0" applyNumberFormat="1" applyFont="1" applyFill="1" applyBorder="1" applyAlignment="1" applyProtection="1">
      <alignment horizontal="center" vertical="top"/>
      <protection hidden="1"/>
    </xf>
    <xf numFmtId="49" fontId="85" fillId="29" borderId="77" xfId="0" applyNumberFormat="1" applyFont="1" applyFill="1" applyBorder="1" applyAlignment="1" applyProtection="1">
      <alignment horizontal="center"/>
      <protection hidden="1"/>
    </xf>
    <xf numFmtId="12" fontId="26" fillId="0" borderId="78" xfId="0" applyNumberFormat="1" applyFont="1" applyFill="1" applyBorder="1" applyAlignment="1" applyProtection="1">
      <alignment horizontal="center" vertical="center"/>
      <protection locked="0"/>
    </xf>
    <xf numFmtId="2" fontId="26" fillId="0" borderId="78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78" xfId="0" applyNumberFormat="1" applyFont="1" applyFill="1" applyBorder="1" applyAlignment="1" applyProtection="1">
      <alignment horizontal="left" vertical="center" wrapText="1"/>
      <protection locked="0"/>
    </xf>
    <xf numFmtId="2" fontId="26" fillId="0" borderId="79" xfId="0" applyNumberFormat="1" applyFont="1" applyFill="1" applyBorder="1" applyAlignment="1" applyProtection="1">
      <alignment vertical="center" wrapText="1"/>
      <protection locked="0"/>
    </xf>
    <xf numFmtId="2" fontId="26" fillId="0" borderId="78" xfId="0" applyNumberFormat="1" applyFont="1" applyFill="1" applyBorder="1" applyAlignment="1" applyProtection="1">
      <alignment vertical="center" wrapText="1"/>
      <protection locked="0"/>
    </xf>
    <xf numFmtId="12" fontId="29" fillId="0" borderId="0" xfId="0" applyNumberFormat="1" applyFont="1" applyProtection="1">
      <protection hidden="1"/>
    </xf>
    <xf numFmtId="12" fontId="26" fillId="0" borderId="36" xfId="0" applyNumberFormat="1" applyFont="1" applyFill="1" applyBorder="1" applyAlignment="1" applyProtection="1">
      <alignment horizontal="center" vertical="center"/>
      <protection locked="0"/>
    </xf>
    <xf numFmtId="2" fontId="26" fillId="0" borderId="36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10" xfId="0" applyNumberFormat="1" applyFont="1" applyFill="1" applyBorder="1" applyAlignment="1" applyProtection="1">
      <alignment horizontal="left" vertical="center" wrapText="1"/>
      <protection locked="0"/>
    </xf>
    <xf numFmtId="2" fontId="26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16" xfId="0" applyNumberFormat="1" applyFont="1" applyFill="1" applyBorder="1" applyAlignment="1" applyProtection="1">
      <alignment vertical="center" wrapText="1"/>
      <protection locked="0"/>
    </xf>
    <xf numFmtId="2" fontId="26" fillId="0" borderId="10" xfId="0" applyNumberFormat="1" applyFont="1" applyFill="1" applyBorder="1" applyAlignment="1" applyProtection="1">
      <alignment vertical="center" wrapText="1"/>
      <protection locked="0"/>
    </xf>
    <xf numFmtId="12" fontId="26" fillId="0" borderId="10" xfId="0" applyNumberFormat="1" applyFont="1" applyFill="1" applyBorder="1" applyAlignment="1" applyProtection="1">
      <alignment horizontal="center" vertical="center"/>
      <protection locked="0"/>
    </xf>
    <xf numFmtId="12" fontId="26" fillId="0" borderId="72" xfId="0" applyNumberFormat="1" applyFont="1" applyFill="1" applyBorder="1" applyAlignment="1" applyProtection="1">
      <alignment horizontal="center" vertical="center"/>
      <protection locked="0"/>
    </xf>
    <xf numFmtId="2" fontId="26" fillId="0" borderId="80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72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81" xfId="0" applyNumberFormat="1" applyFont="1" applyFill="1" applyBorder="1" applyAlignment="1" applyProtection="1">
      <alignment vertical="center" wrapText="1"/>
      <protection locked="0"/>
    </xf>
    <xf numFmtId="2" fontId="26" fillId="0" borderId="72" xfId="0" applyNumberFormat="1" applyFont="1" applyFill="1" applyBorder="1" applyAlignment="1" applyProtection="1">
      <alignment vertical="center" wrapText="1"/>
      <protection locked="0"/>
    </xf>
    <xf numFmtId="0" fontId="74" fillId="28" borderId="73" xfId="0" applyFont="1" applyFill="1" applyBorder="1" applyAlignment="1" applyProtection="1">
      <alignment horizontal="center" vertical="center"/>
      <protection hidden="1"/>
    </xf>
    <xf numFmtId="0" fontId="74" fillId="28" borderId="74" xfId="0" applyFont="1" applyFill="1" applyBorder="1" applyAlignment="1" applyProtection="1">
      <alignment horizontal="center" vertical="center"/>
      <protection hidden="1"/>
    </xf>
    <xf numFmtId="0" fontId="74" fillId="28" borderId="74" xfId="0" applyFont="1" applyFill="1" applyBorder="1" applyAlignment="1" applyProtection="1">
      <alignment horizontal="left" vertical="center" indent="1"/>
      <protection hidden="1"/>
    </xf>
    <xf numFmtId="0" fontId="68" fillId="28" borderId="74" xfId="0" applyFont="1" applyFill="1" applyBorder="1" applyAlignment="1" applyProtection="1">
      <alignment horizontal="center"/>
      <protection hidden="1"/>
    </xf>
    <xf numFmtId="0" fontId="74" fillId="28" borderId="74" xfId="0" applyFont="1" applyFill="1" applyBorder="1" applyAlignment="1" applyProtection="1">
      <alignment horizontal="center"/>
      <protection hidden="1"/>
    </xf>
    <xf numFmtId="0" fontId="69" fillId="28" borderId="74" xfId="0" applyFont="1" applyFill="1" applyBorder="1" applyAlignment="1" applyProtection="1">
      <alignment horizontal="center"/>
      <protection hidden="1"/>
    </xf>
    <xf numFmtId="0" fontId="74" fillId="28" borderId="82" xfId="0" applyFont="1" applyFill="1" applyBorder="1" applyAlignment="1" applyProtection="1">
      <alignment horizontal="center" vertical="center"/>
      <protection hidden="1"/>
    </xf>
    <xf numFmtId="2" fontId="74" fillId="29" borderId="76" xfId="0" applyNumberFormat="1" applyFont="1" applyFill="1" applyBorder="1" applyAlignment="1" applyProtection="1">
      <alignment horizontal="right"/>
      <protection hidden="1"/>
    </xf>
    <xf numFmtId="2" fontId="74" fillId="29" borderId="76" xfId="0" applyNumberFormat="1" applyFont="1" applyFill="1" applyBorder="1" applyProtection="1">
      <protection hidden="1"/>
    </xf>
    <xf numFmtId="2" fontId="74" fillId="29" borderId="83" xfId="0" applyNumberFormat="1" applyFont="1" applyFill="1" applyBorder="1" applyAlignment="1" applyProtection="1">
      <alignment horizontal="center" vertical="top"/>
      <protection hidden="1"/>
    </xf>
    <xf numFmtId="49" fontId="85" fillId="29" borderId="84" xfId="0" applyNumberFormat="1" applyFont="1" applyFill="1" applyBorder="1" applyAlignment="1" applyProtection="1">
      <alignment horizontal="center"/>
      <protection hidden="1"/>
    </xf>
    <xf numFmtId="2" fontId="26" fillId="0" borderId="36" xfId="0" applyNumberFormat="1" applyFont="1" applyFill="1" applyBorder="1" applyAlignment="1" applyProtection="1">
      <alignment vertical="center" wrapText="1"/>
      <protection locked="0"/>
    </xf>
    <xf numFmtId="0" fontId="68" fillId="28" borderId="74" xfId="0" applyFont="1" applyFill="1" applyBorder="1" applyAlignment="1" applyProtection="1">
      <alignment horizontal="center" vertical="center"/>
      <protection hidden="1"/>
    </xf>
    <xf numFmtId="0" fontId="69" fillId="28" borderId="74" xfId="0" applyFont="1" applyFill="1" applyBorder="1" applyAlignment="1" applyProtection="1">
      <alignment horizontal="center" vertical="center"/>
      <protection hidden="1"/>
    </xf>
    <xf numFmtId="0" fontId="74" fillId="28" borderId="85" xfId="0" applyFont="1" applyFill="1" applyBorder="1" applyAlignment="1" applyProtection="1">
      <alignment horizontal="center" vertical="center"/>
      <protection hidden="1"/>
    </xf>
    <xf numFmtId="2" fontId="74" fillId="29" borderId="76" xfId="0" applyNumberFormat="1" applyFont="1" applyFill="1" applyBorder="1" applyAlignment="1" applyProtection="1">
      <alignment horizontal="center" vertical="top"/>
      <protection hidden="1"/>
    </xf>
    <xf numFmtId="2" fontId="74" fillId="29" borderId="86" xfId="0" applyNumberFormat="1" applyFont="1" applyFill="1" applyBorder="1" applyAlignment="1" applyProtection="1">
      <alignment horizontal="right"/>
      <protection hidden="1"/>
    </xf>
    <xf numFmtId="2" fontId="74" fillId="29" borderId="86" xfId="0" applyNumberFormat="1" applyFont="1" applyFill="1" applyBorder="1" applyProtection="1">
      <protection hidden="1"/>
    </xf>
    <xf numFmtId="0" fontId="29" fillId="0" borderId="0" xfId="0" applyFont="1" applyAlignment="1" applyProtection="1">
      <alignment vertical="center"/>
      <protection hidden="1"/>
    </xf>
    <xf numFmtId="0" fontId="74" fillId="28" borderId="74" xfId="0" applyFont="1" applyFill="1" applyBorder="1" applyAlignment="1" applyProtection="1">
      <alignment horizontal="left" vertical="center" indent="4"/>
      <protection hidden="1"/>
    </xf>
    <xf numFmtId="0" fontId="68" fillId="28" borderId="74" xfId="0" applyFont="1" applyFill="1" applyBorder="1" applyAlignment="1" applyProtection="1">
      <alignment horizontal="left" vertical="center" indent="3"/>
      <protection hidden="1"/>
    </xf>
    <xf numFmtId="0" fontId="74" fillId="28" borderId="74" xfId="0" applyFont="1" applyFill="1" applyBorder="1" applyAlignment="1" applyProtection="1">
      <alignment horizontal="left" vertical="center" indent="3"/>
      <protection hidden="1"/>
    </xf>
    <xf numFmtId="0" fontId="69" fillId="28" borderId="74" xfId="0" applyFont="1" applyFill="1" applyBorder="1" applyAlignment="1" applyProtection="1">
      <alignment horizontal="left" vertical="center" indent="3"/>
      <protection hidden="1"/>
    </xf>
    <xf numFmtId="0" fontId="74" fillId="28" borderId="74" xfId="0" applyFont="1" applyFill="1" applyBorder="1" applyAlignment="1" applyProtection="1">
      <alignment horizontal="left" vertical="center"/>
      <protection hidden="1"/>
    </xf>
    <xf numFmtId="2" fontId="16" fillId="29" borderId="76" xfId="0" applyNumberFormat="1" applyFont="1" applyFill="1" applyBorder="1" applyAlignment="1" applyProtection="1">
      <alignment horizontal="right" vertical="center"/>
      <protection hidden="1"/>
    </xf>
    <xf numFmtId="2" fontId="16" fillId="29" borderId="76" xfId="0" applyNumberFormat="1" applyFont="1" applyFill="1" applyBorder="1" applyAlignment="1" applyProtection="1">
      <alignment vertical="center"/>
      <protection hidden="1"/>
    </xf>
    <xf numFmtId="2" fontId="16" fillId="29" borderId="76" xfId="0" applyNumberFormat="1" applyFont="1" applyFill="1" applyBorder="1" applyAlignment="1" applyProtection="1">
      <alignment horizontal="center" vertical="top"/>
      <protection hidden="1"/>
    </xf>
    <xf numFmtId="0" fontId="84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78" xfId="0" applyNumberFormat="1" applyFont="1" applyFill="1" applyBorder="1" applyAlignment="1" applyProtection="1">
      <alignment vertical="center" wrapText="1"/>
      <protection locked="0"/>
    </xf>
    <xf numFmtId="12" fontId="74" fillId="0" borderId="88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8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78" xfId="0" applyNumberFormat="1" applyFont="1" applyFill="1" applyBorder="1" applyAlignment="1" applyProtection="1">
      <alignment horizontal="center" vertical="center"/>
      <protection locked="0"/>
    </xf>
    <xf numFmtId="0" fontId="29" fillId="0" borderId="88" xfId="0" applyFont="1" applyFill="1" applyBorder="1" applyAlignment="1" applyProtection="1">
      <alignment horizontal="center" vertical="center" wrapText="1"/>
      <protection locked="0"/>
    </xf>
    <xf numFmtId="0" fontId="67" fillId="0" borderId="88" xfId="0" applyFont="1" applyFill="1" applyBorder="1" applyAlignment="1" applyProtection="1">
      <alignment vertical="center" wrapText="1"/>
      <protection locked="0"/>
    </xf>
    <xf numFmtId="0" fontId="29" fillId="0" borderId="78" xfId="0" applyFont="1" applyFill="1" applyBorder="1" applyAlignment="1" applyProtection="1">
      <alignment vertical="center" wrapText="1"/>
      <protection locked="0"/>
    </xf>
    <xf numFmtId="2" fontId="26" fillId="0" borderId="88" xfId="0" applyNumberFormat="1" applyFont="1" applyFill="1" applyBorder="1" applyAlignment="1" applyProtection="1">
      <alignment horizontal="center" vertical="center" wrapText="1"/>
      <protection locked="0"/>
    </xf>
    <xf numFmtId="2" fontId="26" fillId="28" borderId="88" xfId="0" applyNumberFormat="1" applyFont="1" applyFill="1" applyBorder="1" applyAlignment="1" applyProtection="1">
      <alignment vertical="center" wrapText="1"/>
      <protection hidden="1"/>
    </xf>
    <xf numFmtId="2" fontId="74" fillId="28" borderId="88" xfId="0" applyNumberFormat="1" applyFont="1" applyFill="1" applyBorder="1" applyAlignment="1" applyProtection="1">
      <alignment horizontal="right" vertical="center" wrapText="1"/>
      <protection hidden="1"/>
    </xf>
    <xf numFmtId="2" fontId="74" fillId="28" borderId="88" xfId="0" applyNumberFormat="1" applyFont="1" applyFill="1" applyBorder="1" applyAlignment="1" applyProtection="1">
      <alignment vertical="center" wrapText="1"/>
      <protection hidden="1"/>
    </xf>
    <xf numFmtId="2" fontId="86" fillId="28" borderId="88" xfId="0" applyNumberFormat="1" applyFont="1" applyFill="1" applyBorder="1" applyAlignment="1" applyProtection="1">
      <alignment horizontal="right" vertical="center"/>
      <protection hidden="1"/>
    </xf>
    <xf numFmtId="2" fontId="86" fillId="28" borderId="88" xfId="0" applyNumberFormat="1" applyFont="1" applyFill="1" applyBorder="1" applyAlignment="1" applyProtection="1">
      <alignment horizontal="center" vertical="center"/>
      <protection hidden="1"/>
    </xf>
    <xf numFmtId="49" fontId="87" fillId="0" borderId="89" xfId="0" applyNumberFormat="1" applyFont="1" applyFill="1" applyBorder="1" applyAlignment="1" applyProtection="1">
      <alignment horizontal="right" vertical="center" wrapText="1"/>
      <protection locked="0"/>
    </xf>
    <xf numFmtId="0" fontId="8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0" xfId="0" applyNumberFormat="1" applyFont="1" applyFill="1" applyBorder="1" applyAlignment="1" applyProtection="1">
      <alignment vertical="center" wrapText="1"/>
      <protection locked="0"/>
    </xf>
    <xf numFmtId="12" fontId="7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0" xfId="0" applyNumberFormat="1" applyFont="1" applyFill="1" applyBorder="1" applyAlignment="1" applyProtection="1">
      <alignment horizontal="center" vertical="center"/>
      <protection locked="0"/>
    </xf>
    <xf numFmtId="0" fontId="29" fillId="0" borderId="10" xfId="0" applyFont="1" applyFill="1" applyBorder="1" applyAlignment="1" applyProtection="1">
      <alignment horizontal="center" vertical="center" wrapText="1"/>
      <protection locked="0"/>
    </xf>
    <xf numFmtId="0" fontId="67" fillId="0" borderId="10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2" fontId="74" fillId="28" borderId="10" xfId="0" applyNumberFormat="1" applyFont="1" applyFill="1" applyBorder="1" applyAlignment="1" applyProtection="1">
      <alignment horizontal="right" vertical="center" wrapText="1"/>
      <protection hidden="1"/>
    </xf>
    <xf numFmtId="2" fontId="74" fillId="28" borderId="10" xfId="0" applyNumberFormat="1" applyFont="1" applyFill="1" applyBorder="1" applyAlignment="1" applyProtection="1">
      <alignment vertical="center" wrapText="1"/>
      <protection hidden="1"/>
    </xf>
    <xf numFmtId="2" fontId="86" fillId="28" borderId="10" xfId="0" applyNumberFormat="1" applyFont="1" applyFill="1" applyBorder="1" applyAlignment="1" applyProtection="1">
      <alignment horizontal="right" vertical="center"/>
      <protection hidden="1"/>
    </xf>
    <xf numFmtId="2" fontId="86" fillId="28" borderId="10" xfId="0" applyNumberFormat="1" applyFont="1" applyFill="1" applyBorder="1" applyAlignment="1" applyProtection="1">
      <alignment horizontal="center" vertical="center"/>
      <protection hidden="1"/>
    </xf>
    <xf numFmtId="49" fontId="87" fillId="0" borderId="17" xfId="0" applyNumberFormat="1" applyFont="1" applyFill="1" applyBorder="1" applyAlignment="1" applyProtection="1">
      <alignment vertical="center" wrapText="1"/>
      <protection locked="0"/>
    </xf>
    <xf numFmtId="0" fontId="29" fillId="0" borderId="0" xfId="0" applyFont="1" applyAlignment="1" applyProtection="1">
      <protection hidden="1"/>
    </xf>
    <xf numFmtId="12" fontId="26" fillId="28" borderId="10" xfId="0" applyNumberFormat="1" applyFont="1" applyFill="1" applyBorder="1" applyAlignment="1" applyProtection="1">
      <alignment vertical="center" wrapText="1"/>
      <protection hidden="1"/>
    </xf>
    <xf numFmtId="12" fontId="2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84" fillId="0" borderId="9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72" xfId="0" applyNumberFormat="1" applyFont="1" applyFill="1" applyBorder="1" applyAlignment="1" applyProtection="1">
      <alignment vertical="center" wrapText="1"/>
      <protection locked="0"/>
    </xf>
    <xf numFmtId="12" fontId="74" fillId="0" borderId="80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72" xfId="0" applyNumberFormat="1" applyFont="1" applyFill="1" applyBorder="1" applyAlignment="1" applyProtection="1">
      <alignment horizontal="center" vertical="center"/>
      <protection locked="0"/>
    </xf>
    <xf numFmtId="0" fontId="29" fillId="0" borderId="80" xfId="0" applyFont="1" applyFill="1" applyBorder="1" applyAlignment="1" applyProtection="1">
      <alignment horizontal="center" vertical="center" wrapText="1"/>
      <protection locked="0"/>
    </xf>
    <xf numFmtId="0" fontId="67" fillId="0" borderId="80" xfId="0" applyFont="1" applyFill="1" applyBorder="1" applyAlignment="1" applyProtection="1">
      <alignment vertical="center" wrapText="1"/>
      <protection locked="0"/>
    </xf>
    <xf numFmtId="0" fontId="29" fillId="0" borderId="72" xfId="0" applyFont="1" applyFill="1" applyBorder="1" applyAlignment="1" applyProtection="1">
      <alignment vertical="center" wrapText="1"/>
      <protection locked="0"/>
    </xf>
    <xf numFmtId="12" fontId="26" fillId="28" borderId="80" xfId="0" applyNumberFormat="1" applyFont="1" applyFill="1" applyBorder="1" applyAlignment="1" applyProtection="1">
      <alignment vertical="center" wrapText="1"/>
      <protection hidden="1"/>
    </xf>
    <xf numFmtId="12" fontId="26" fillId="0" borderId="80" xfId="0" applyNumberFormat="1" applyFont="1" applyFill="1" applyBorder="1" applyAlignment="1" applyProtection="1">
      <alignment horizontal="center" vertical="center" wrapText="1"/>
      <protection locked="0"/>
    </xf>
    <xf numFmtId="2" fontId="74" fillId="28" borderId="80" xfId="0" applyNumberFormat="1" applyFont="1" applyFill="1" applyBorder="1" applyAlignment="1" applyProtection="1">
      <alignment horizontal="right" vertical="center" wrapText="1"/>
      <protection hidden="1"/>
    </xf>
    <xf numFmtId="2" fontId="74" fillId="28" borderId="80" xfId="0" applyNumberFormat="1" applyFont="1" applyFill="1" applyBorder="1" applyAlignment="1" applyProtection="1">
      <alignment vertical="center" wrapText="1"/>
      <protection hidden="1"/>
    </xf>
    <xf numFmtId="2" fontId="86" fillId="28" borderId="80" xfId="0" applyNumberFormat="1" applyFont="1" applyFill="1" applyBorder="1" applyAlignment="1" applyProtection="1">
      <alignment horizontal="right" vertical="center"/>
      <protection hidden="1"/>
    </xf>
    <xf numFmtId="2" fontId="86" fillId="28" borderId="80" xfId="0" applyNumberFormat="1" applyFont="1" applyFill="1" applyBorder="1" applyAlignment="1" applyProtection="1">
      <alignment horizontal="center" vertical="center"/>
      <protection hidden="1"/>
    </xf>
    <xf numFmtId="49" fontId="87" fillId="0" borderId="84" xfId="0" applyNumberFormat="1" applyFont="1" applyFill="1" applyBorder="1" applyAlignment="1" applyProtection="1">
      <alignment vertical="center" wrapText="1"/>
      <protection locked="0"/>
    </xf>
    <xf numFmtId="2" fontId="74" fillId="29" borderId="76" xfId="0" applyNumberFormat="1" applyFont="1" applyFill="1" applyBorder="1" applyAlignment="1" applyProtection="1">
      <alignment horizontal="right" vertical="center"/>
      <protection hidden="1"/>
    </xf>
    <xf numFmtId="2" fontId="74" fillId="29" borderId="76" xfId="0" applyNumberFormat="1" applyFont="1" applyFill="1" applyBorder="1" applyAlignment="1" applyProtection="1">
      <alignment vertical="center"/>
      <protection hidden="1"/>
    </xf>
    <xf numFmtId="2" fontId="74" fillId="27" borderId="76" xfId="0" applyNumberFormat="1" applyFont="1" applyFill="1" applyBorder="1" applyAlignment="1" applyProtection="1">
      <alignment horizontal="right" vertical="center"/>
      <protection hidden="1"/>
    </xf>
    <xf numFmtId="2" fontId="74" fillId="27" borderId="76" xfId="0" applyNumberFormat="1" applyFont="1" applyFill="1" applyBorder="1" applyAlignment="1" applyProtection="1">
      <alignment vertical="center"/>
      <protection hidden="1"/>
    </xf>
    <xf numFmtId="12" fontId="68" fillId="0" borderId="88" xfId="0" applyNumberFormat="1" applyFont="1" applyFill="1" applyBorder="1" applyAlignment="1" applyProtection="1">
      <alignment horizontal="left" vertical="center" wrapText="1"/>
      <protection locked="0"/>
    </xf>
    <xf numFmtId="12" fontId="26" fillId="28" borderId="88" xfId="0" applyNumberFormat="1" applyFont="1" applyFill="1" applyBorder="1" applyAlignment="1" applyProtection="1">
      <alignment vertical="center" wrapText="1"/>
      <protection hidden="1"/>
    </xf>
    <xf numFmtId="12" fontId="26" fillId="0" borderId="88" xfId="0" applyNumberFormat="1" applyFont="1" applyFill="1" applyBorder="1" applyAlignment="1" applyProtection="1">
      <alignment horizontal="center" vertical="center" wrapText="1"/>
      <protection locked="0" hidden="1"/>
    </xf>
    <xf numFmtId="49" fontId="87" fillId="0" borderId="89" xfId="0" applyNumberFormat="1" applyFont="1" applyFill="1" applyBorder="1" applyAlignment="1" applyProtection="1">
      <alignment vertical="center" wrapText="1"/>
      <protection locked="0" hidden="1"/>
    </xf>
    <xf numFmtId="12" fontId="29" fillId="0" borderId="0" xfId="0" applyNumberFormat="1" applyFont="1" applyAlignment="1" applyProtection="1">
      <alignment vertical="center"/>
      <protection hidden="1"/>
    </xf>
    <xf numFmtId="12" fontId="68" fillId="0" borderId="10" xfId="0" applyNumberFormat="1" applyFont="1" applyFill="1" applyBorder="1" applyAlignment="1" applyProtection="1">
      <alignment horizontal="left" vertical="center" wrapText="1"/>
      <protection locked="0"/>
    </xf>
    <xf numFmtId="12" fontId="26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49" fontId="87" fillId="0" borderId="17" xfId="0" applyNumberFormat="1" applyFont="1" applyFill="1" applyBorder="1" applyAlignment="1" applyProtection="1">
      <alignment vertical="center" wrapText="1"/>
      <protection locked="0" hidden="1"/>
    </xf>
    <xf numFmtId="12" fontId="68" fillId="0" borderId="80" xfId="0" applyNumberFormat="1" applyFont="1" applyFill="1" applyBorder="1" applyAlignment="1" applyProtection="1">
      <alignment horizontal="left" vertical="center" wrapText="1"/>
      <protection locked="0"/>
    </xf>
    <xf numFmtId="12" fontId="26" fillId="0" borderId="80" xfId="0" applyNumberFormat="1" applyFont="1" applyFill="1" applyBorder="1" applyAlignment="1" applyProtection="1">
      <alignment horizontal="center" vertical="center" wrapText="1"/>
      <protection locked="0" hidden="1"/>
    </xf>
    <xf numFmtId="12" fontId="26" fillId="28" borderId="16" xfId="0" applyNumberFormat="1" applyFont="1" applyFill="1" applyBorder="1" applyAlignment="1" applyProtection="1">
      <alignment vertical="center" wrapText="1"/>
      <protection hidden="1"/>
    </xf>
    <xf numFmtId="0" fontId="74" fillId="29" borderId="74" xfId="0" applyFont="1" applyFill="1" applyBorder="1" applyAlignment="1" applyProtection="1">
      <alignment horizontal="right" vertical="center"/>
      <protection hidden="1"/>
    </xf>
    <xf numFmtId="0" fontId="74" fillId="29" borderId="74" xfId="0" applyFont="1" applyFill="1" applyBorder="1" applyAlignment="1" applyProtection="1">
      <alignment horizontal="center" vertical="center"/>
      <protection hidden="1"/>
    </xf>
    <xf numFmtId="2" fontId="74" fillId="29" borderId="86" xfId="0" applyNumberFormat="1" applyFont="1" applyFill="1" applyBorder="1" applyAlignment="1" applyProtection="1">
      <alignment horizontal="center" vertical="top"/>
      <protection hidden="1"/>
    </xf>
    <xf numFmtId="0" fontId="29" fillId="0" borderId="78" xfId="0" applyFont="1" applyFill="1" applyBorder="1" applyAlignment="1" applyProtection="1">
      <alignment horizontal="center" vertical="center" wrapText="1"/>
      <protection locked="0"/>
    </xf>
    <xf numFmtId="12" fontId="26" fillId="28" borderId="88" xfId="0" applyNumberFormat="1" applyFont="1" applyFill="1" applyBorder="1" applyAlignment="1" applyProtection="1">
      <alignment horizontal="center" vertical="center" wrapText="1"/>
      <protection hidden="1"/>
    </xf>
    <xf numFmtId="12" fontId="74" fillId="28" borderId="88" xfId="0" applyNumberFormat="1" applyFont="1" applyFill="1" applyBorder="1" applyAlignment="1" applyProtection="1">
      <alignment horizontal="right" vertical="center" wrapText="1"/>
      <protection hidden="1"/>
    </xf>
    <xf numFmtId="12" fontId="68" fillId="28" borderId="88" xfId="0" applyNumberFormat="1" applyFont="1" applyFill="1" applyBorder="1" applyAlignment="1" applyProtection="1">
      <alignment horizontal="center" vertical="center" wrapText="1"/>
      <protection hidden="1"/>
    </xf>
    <xf numFmtId="2" fontId="74" fillId="0" borderId="91" xfId="0" applyNumberFormat="1" applyFont="1" applyFill="1" applyBorder="1" applyAlignment="1" applyProtection="1">
      <alignment horizontal="right" vertical="center"/>
      <protection locked="0"/>
    </xf>
    <xf numFmtId="2" fontId="86" fillId="28" borderId="78" xfId="0" applyNumberFormat="1" applyFont="1" applyFill="1" applyBorder="1" applyAlignment="1" applyProtection="1">
      <alignment horizontal="center" vertical="center"/>
      <protection hidden="1"/>
    </xf>
    <xf numFmtId="49" fontId="87" fillId="0" borderId="89" xfId="0" applyNumberFormat="1" applyFont="1" applyFill="1" applyBorder="1" applyAlignment="1" applyProtection="1">
      <alignment wrapText="1"/>
      <protection locked="0"/>
    </xf>
    <xf numFmtId="0" fontId="29" fillId="24" borderId="0" xfId="0" applyFont="1" applyFill="1" applyAlignment="1" applyProtection="1">
      <protection hidden="1"/>
    </xf>
    <xf numFmtId="12" fontId="26" fillId="28" borderId="10" xfId="0" applyNumberFormat="1" applyFont="1" applyFill="1" applyBorder="1" applyAlignment="1" applyProtection="1">
      <alignment horizontal="center" vertical="center" wrapText="1"/>
      <protection hidden="1"/>
    </xf>
    <xf numFmtId="12" fontId="74" fillId="28" borderId="10" xfId="0" applyNumberFormat="1" applyFont="1" applyFill="1" applyBorder="1" applyAlignment="1" applyProtection="1">
      <alignment horizontal="right" vertical="center" wrapText="1"/>
      <protection hidden="1"/>
    </xf>
    <xf numFmtId="12" fontId="68" fillId="28" borderId="10" xfId="0" applyNumberFormat="1" applyFont="1" applyFill="1" applyBorder="1" applyAlignment="1" applyProtection="1">
      <alignment horizontal="center" vertical="center" wrapText="1"/>
      <protection hidden="1"/>
    </xf>
    <xf numFmtId="2" fontId="74" fillId="0" borderId="15" xfId="0" applyNumberFormat="1" applyFont="1" applyFill="1" applyBorder="1" applyAlignment="1" applyProtection="1">
      <alignment horizontal="right" vertical="center"/>
      <protection locked="0"/>
    </xf>
    <xf numFmtId="49" fontId="87" fillId="0" borderId="17" xfId="0" applyNumberFormat="1" applyFont="1" applyFill="1" applyBorder="1" applyAlignment="1" applyProtection="1">
      <alignment wrapText="1"/>
      <protection locked="0"/>
    </xf>
    <xf numFmtId="0" fontId="84" fillId="0" borderId="92" xfId="0" applyNumberFormat="1" applyFont="1" applyFill="1" applyBorder="1" applyAlignment="1" applyProtection="1">
      <alignment horizontal="center" vertical="center" wrapText="1"/>
      <protection locked="0"/>
    </xf>
    <xf numFmtId="12" fontId="68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2" xfId="0" applyFont="1" applyFill="1" applyBorder="1" applyAlignment="1" applyProtection="1">
      <alignment horizontal="center" vertical="center" wrapText="1"/>
      <protection locked="0"/>
    </xf>
    <xf numFmtId="0" fontId="67" fillId="0" borderId="32" xfId="0" applyFont="1" applyFill="1" applyBorder="1" applyAlignment="1" applyProtection="1">
      <alignment vertical="center" wrapText="1"/>
      <protection locked="0"/>
    </xf>
    <xf numFmtId="12" fontId="26" fillId="28" borderId="36" xfId="0" applyNumberFormat="1" applyFont="1" applyFill="1" applyBorder="1" applyAlignment="1" applyProtection="1">
      <alignment vertical="center" wrapText="1"/>
      <protection hidden="1"/>
    </xf>
    <xf numFmtId="12" fontId="26" fillId="28" borderId="36" xfId="0" applyNumberFormat="1" applyFont="1" applyFill="1" applyBorder="1" applyAlignment="1" applyProtection="1">
      <alignment horizontal="center" vertical="center" wrapText="1"/>
      <protection hidden="1"/>
    </xf>
    <xf numFmtId="12" fontId="74" fillId="28" borderId="32" xfId="0" applyNumberFormat="1" applyFont="1" applyFill="1" applyBorder="1" applyAlignment="1" applyProtection="1">
      <alignment horizontal="right" vertical="center" wrapText="1"/>
      <protection hidden="1"/>
    </xf>
    <xf numFmtId="12" fontId="68" fillId="28" borderId="32" xfId="0" applyNumberFormat="1" applyFont="1" applyFill="1" applyBorder="1" applyAlignment="1" applyProtection="1">
      <alignment horizontal="center" vertical="center" wrapText="1"/>
      <protection hidden="1"/>
    </xf>
    <xf numFmtId="2" fontId="74" fillId="0" borderId="31" xfId="0" applyNumberFormat="1" applyFont="1" applyFill="1" applyBorder="1" applyAlignment="1" applyProtection="1">
      <alignment horizontal="right" vertical="center"/>
      <protection locked="0"/>
    </xf>
    <xf numFmtId="49" fontId="87" fillId="0" borderId="24" xfId="0" applyNumberFormat="1" applyFont="1" applyFill="1" applyBorder="1" applyAlignment="1" applyProtection="1">
      <alignment wrapText="1"/>
      <protection locked="0"/>
    </xf>
    <xf numFmtId="0" fontId="68" fillId="28" borderId="74" xfId="0" applyFont="1" applyFill="1" applyBorder="1" applyAlignment="1" applyProtection="1">
      <alignment horizontal="left" vertical="center"/>
      <protection hidden="1"/>
    </xf>
    <xf numFmtId="0" fontId="69" fillId="28" borderId="74" xfId="0" applyFont="1" applyFill="1" applyBorder="1" applyAlignment="1" applyProtection="1">
      <alignment horizontal="left" vertical="center"/>
      <protection hidden="1"/>
    </xf>
    <xf numFmtId="2" fontId="74" fillId="29" borderId="76" xfId="0" applyNumberFormat="1" applyFont="1" applyFill="1" applyBorder="1" applyAlignment="1" applyProtection="1">
      <alignment horizontal="center" vertical="center"/>
      <protection hidden="1"/>
    </xf>
    <xf numFmtId="49" fontId="85" fillId="29" borderId="77" xfId="0" applyNumberFormat="1" applyFont="1" applyFill="1" applyBorder="1" applyAlignment="1" applyProtection="1">
      <alignment horizontal="center" vertical="center"/>
      <protection hidden="1"/>
    </xf>
    <xf numFmtId="0" fontId="84" fillId="0" borderId="93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1" xfId="0" applyNumberFormat="1" applyFont="1" applyFill="1" applyBorder="1" applyAlignment="1" applyProtection="1">
      <alignment vertical="center" wrapText="1"/>
      <protection locked="0"/>
    </xf>
    <xf numFmtId="12" fontId="68" fillId="0" borderId="94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9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1" xfId="0" applyNumberFormat="1" applyFont="1" applyFill="1" applyBorder="1" applyAlignment="1" applyProtection="1">
      <alignment horizontal="center" vertical="center"/>
      <protection locked="0"/>
    </xf>
    <xf numFmtId="0" fontId="29" fillId="0" borderId="94" xfId="0" applyFont="1" applyFill="1" applyBorder="1" applyAlignment="1" applyProtection="1">
      <alignment horizontal="center" vertical="center" wrapText="1"/>
      <protection locked="0"/>
    </xf>
    <xf numFmtId="0" fontId="67" fillId="0" borderId="94" xfId="0" applyFont="1" applyFill="1" applyBorder="1" applyAlignment="1" applyProtection="1">
      <alignment vertical="center" wrapText="1"/>
      <protection locked="0"/>
    </xf>
    <xf numFmtId="0" fontId="29" fillId="0" borderId="11" xfId="0" applyFont="1" applyFill="1" applyBorder="1" applyAlignment="1" applyProtection="1">
      <alignment horizontal="center" vertical="center" wrapText="1"/>
      <protection locked="0"/>
    </xf>
    <xf numFmtId="12" fontId="26" fillId="0" borderId="11" xfId="0" applyNumberFormat="1" applyFont="1" applyFill="1" applyBorder="1" applyAlignment="1" applyProtection="1">
      <alignment horizontal="center" vertical="center"/>
      <protection locked="0"/>
    </xf>
    <xf numFmtId="2" fontId="26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26" fillId="0" borderId="11" xfId="0" applyNumberFormat="1" applyFont="1" applyFill="1" applyBorder="1" applyAlignment="1" applyProtection="1">
      <alignment horizontal="left" vertical="center" wrapText="1"/>
      <protection locked="0"/>
    </xf>
    <xf numFmtId="12" fontId="26" fillId="28" borderId="94" xfId="0" applyNumberFormat="1" applyFont="1" applyFill="1" applyBorder="1" applyAlignment="1" applyProtection="1">
      <alignment vertical="center" wrapText="1"/>
      <protection hidden="1"/>
    </xf>
    <xf numFmtId="12" fontId="26" fillId="28" borderId="94" xfId="0" applyNumberFormat="1" applyFont="1" applyFill="1" applyBorder="1" applyAlignment="1" applyProtection="1">
      <alignment horizontal="center" vertical="center" wrapText="1"/>
      <protection hidden="1"/>
    </xf>
    <xf numFmtId="12" fontId="74" fillId="28" borderId="94" xfId="0" applyNumberFormat="1" applyFont="1" applyFill="1" applyBorder="1" applyAlignment="1" applyProtection="1">
      <alignment horizontal="right" vertical="center" wrapText="1"/>
      <protection hidden="1"/>
    </xf>
    <xf numFmtId="12" fontId="68" fillId="28" borderId="94" xfId="0" applyNumberFormat="1" applyFont="1" applyFill="1" applyBorder="1" applyAlignment="1" applyProtection="1">
      <alignment horizontal="center" vertical="center" wrapText="1"/>
      <protection hidden="1"/>
    </xf>
    <xf numFmtId="2" fontId="74" fillId="0" borderId="94" xfId="0" applyNumberFormat="1" applyFont="1" applyFill="1" applyBorder="1" applyAlignment="1" applyProtection="1">
      <alignment horizontal="right" vertical="center"/>
      <protection locked="0"/>
    </xf>
    <xf numFmtId="2" fontId="86" fillId="28" borderId="11" xfId="0" applyNumberFormat="1" applyFont="1" applyFill="1" applyBorder="1" applyAlignment="1" applyProtection="1">
      <alignment horizontal="center" vertical="center"/>
      <protection hidden="1"/>
    </xf>
    <xf numFmtId="49" fontId="87" fillId="0" borderId="95" xfId="0" applyNumberFormat="1" applyFont="1" applyFill="1" applyBorder="1" applyAlignment="1" applyProtection="1">
      <alignment wrapText="1"/>
      <protection locked="0"/>
    </xf>
    <xf numFmtId="0" fontId="74" fillId="24" borderId="0" xfId="0" applyFont="1" applyFill="1" applyProtection="1">
      <protection hidden="1"/>
    </xf>
    <xf numFmtId="0" fontId="29" fillId="24" borderId="0" xfId="0" applyFont="1" applyFill="1" applyAlignment="1" applyProtection="1">
      <alignment horizontal="center"/>
      <protection hidden="1"/>
    </xf>
    <xf numFmtId="0" fontId="29" fillId="24" borderId="0" xfId="0" applyFont="1" applyFill="1" applyAlignment="1" applyProtection="1">
      <alignment horizontal="right"/>
      <protection hidden="1"/>
    </xf>
    <xf numFmtId="2" fontId="75" fillId="24" borderId="0" xfId="0" applyNumberFormat="1" applyFont="1" applyFill="1" applyAlignment="1" applyProtection="1">
      <alignment horizontal="right"/>
      <protection hidden="1"/>
    </xf>
    <xf numFmtId="0" fontId="74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right"/>
      <protection hidden="1"/>
    </xf>
    <xf numFmtId="2" fontId="75" fillId="0" borderId="0" xfId="0" applyNumberFormat="1" applyFont="1" applyAlignment="1" applyProtection="1">
      <alignment horizontal="right"/>
      <protection hidden="1"/>
    </xf>
    <xf numFmtId="2" fontId="75" fillId="0" borderId="0" xfId="0" applyNumberFormat="1" applyFont="1" applyAlignment="1" applyProtection="1">
      <alignment horizontal="center" vertical="top"/>
      <protection hidden="1"/>
    </xf>
    <xf numFmtId="0" fontId="67" fillId="0" borderId="0" xfId="0" applyNumberFormat="1" applyFont="1" applyProtection="1">
      <protection hidden="1"/>
    </xf>
    <xf numFmtId="49" fontId="92" fillId="0" borderId="0" xfId="0" applyNumberFormat="1" applyFont="1" applyFill="1" applyAlignment="1" applyProtection="1">
      <alignment vertical="center"/>
      <protection hidden="1"/>
    </xf>
    <xf numFmtId="49" fontId="93" fillId="0" borderId="0" xfId="0" applyNumberFormat="1" applyFont="1" applyFill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94" fillId="0" borderId="0" xfId="0" applyFont="1" applyProtection="1">
      <protection hidden="1"/>
    </xf>
    <xf numFmtId="0" fontId="29" fillId="27" borderId="96" xfId="0" applyNumberFormat="1" applyFont="1" applyFill="1" applyBorder="1" applyAlignment="1" applyProtection="1">
      <alignment horizontal="center" vertical="center" wrapText="1"/>
      <protection hidden="1"/>
    </xf>
    <xf numFmtId="0" fontId="26" fillId="27" borderId="67" xfId="0" applyNumberFormat="1" applyFont="1" applyFill="1" applyBorder="1" applyAlignment="1" applyProtection="1">
      <alignment horizontal="center" vertical="center" textRotation="90" wrapText="1"/>
      <protection hidden="1"/>
    </xf>
    <xf numFmtId="12" fontId="75" fillId="27" borderId="68" xfId="0" applyNumberFormat="1" applyFont="1" applyFill="1" applyBorder="1" applyAlignment="1" applyProtection="1">
      <alignment horizontal="center" vertical="center" wrapText="1"/>
      <protection hidden="1"/>
    </xf>
    <xf numFmtId="0" fontId="26" fillId="27" borderId="68" xfId="0" applyNumberFormat="1" applyFont="1" applyFill="1" applyBorder="1" applyAlignment="1" applyProtection="1">
      <alignment horizontal="center" vertical="center" textRotation="90" wrapText="1"/>
      <protection hidden="1"/>
    </xf>
    <xf numFmtId="0" fontId="26" fillId="27" borderId="68" xfId="0" applyFont="1" applyFill="1" applyBorder="1" applyAlignment="1" applyProtection="1">
      <alignment horizontal="center" vertical="center" textRotation="90" wrapText="1"/>
      <protection hidden="1"/>
    </xf>
    <xf numFmtId="0" fontId="26" fillId="27" borderId="68" xfId="0" applyFont="1" applyFill="1" applyBorder="1" applyAlignment="1" applyProtection="1">
      <alignment horizontal="center" vertical="center" wrapText="1"/>
      <protection hidden="1"/>
    </xf>
    <xf numFmtId="0" fontId="29" fillId="27" borderId="68" xfId="0" applyFont="1" applyFill="1" applyBorder="1" applyAlignment="1" applyProtection="1">
      <alignment horizontal="center" vertical="center" textRotation="90" wrapText="1"/>
      <protection hidden="1"/>
    </xf>
    <xf numFmtId="12" fontId="29" fillId="27" borderId="68" xfId="0" applyNumberFormat="1" applyFont="1" applyFill="1" applyBorder="1" applyAlignment="1" applyProtection="1">
      <alignment horizontal="center" vertical="center" textRotation="90" wrapText="1"/>
      <protection hidden="1"/>
    </xf>
    <xf numFmtId="2" fontId="29" fillId="27" borderId="69" xfId="0" applyNumberFormat="1" applyFont="1" applyFill="1" applyBorder="1" applyAlignment="1" applyProtection="1">
      <alignment horizontal="center" vertical="center" textRotation="90" wrapText="1"/>
      <protection hidden="1"/>
    </xf>
    <xf numFmtId="0" fontId="29" fillId="27" borderId="70" xfId="0" applyNumberFormat="1" applyFont="1" applyFill="1" applyBorder="1" applyAlignment="1" applyProtection="1">
      <alignment horizontal="center" vertical="center"/>
      <protection hidden="1"/>
    </xf>
    <xf numFmtId="0" fontId="26" fillId="28" borderId="97" xfId="0" applyNumberFormat="1" applyFont="1" applyFill="1" applyBorder="1" applyAlignment="1" applyProtection="1">
      <alignment horizontal="center" vertical="center" wrapText="1"/>
      <protection hidden="1"/>
    </xf>
    <xf numFmtId="0" fontId="74" fillId="28" borderId="73" xfId="0" applyFont="1" applyFill="1" applyBorder="1" applyAlignment="1" applyProtection="1">
      <alignment horizontal="left" vertical="center" indent="3"/>
      <protection hidden="1"/>
    </xf>
    <xf numFmtId="0" fontId="29" fillId="0" borderId="9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12" fontId="68" fillId="0" borderId="78" xfId="0" applyNumberFormat="1" applyFont="1" applyFill="1" applyBorder="1" applyAlignment="1" applyProtection="1">
      <alignment horizontal="left" vertical="center" wrapText="1" indent="1"/>
      <protection locked="0"/>
    </xf>
    <xf numFmtId="0" fontId="67" fillId="0" borderId="78" xfId="0" applyNumberFormat="1" applyFont="1" applyFill="1" applyBorder="1" applyAlignment="1" applyProtection="1">
      <alignment horizontal="center" vertical="center" wrapText="1"/>
      <protection locked="0"/>
    </xf>
    <xf numFmtId="0" fontId="67" fillId="0" borderId="78" xfId="0" applyFont="1" applyFill="1" applyBorder="1" applyAlignment="1" applyProtection="1">
      <alignment horizontal="center" vertical="center" wrapText="1"/>
      <protection locked="0"/>
    </xf>
    <xf numFmtId="0" fontId="67" fillId="0" borderId="78" xfId="0" applyFont="1" applyFill="1" applyBorder="1" applyAlignment="1" applyProtection="1">
      <alignment horizontal="left" vertical="center" wrapText="1"/>
      <protection locked="0"/>
    </xf>
    <xf numFmtId="0" fontId="67" fillId="0" borderId="88" xfId="0" applyFont="1" applyFill="1" applyBorder="1" applyAlignment="1" applyProtection="1">
      <alignment horizontal="center" vertical="center" wrapText="1"/>
      <protection locked="0"/>
    </xf>
    <xf numFmtId="2" fontId="75" fillId="0" borderId="78" xfId="0" applyNumberFormat="1" applyFont="1" applyFill="1" applyBorder="1" applyAlignment="1" applyProtection="1">
      <alignment vertical="center" wrapText="1"/>
      <protection locked="0"/>
    </xf>
    <xf numFmtId="2" fontId="75" fillId="28" borderId="88" xfId="0" applyNumberFormat="1" applyFont="1" applyFill="1" applyBorder="1" applyAlignment="1" applyProtection="1">
      <alignment vertical="center" wrapText="1"/>
      <protection hidden="1"/>
    </xf>
    <xf numFmtId="2" fontId="95" fillId="28" borderId="88" xfId="0" applyNumberFormat="1" applyFont="1" applyFill="1" applyBorder="1" applyAlignment="1" applyProtection="1">
      <alignment vertical="center"/>
      <protection hidden="1"/>
    </xf>
    <xf numFmtId="2" fontId="95" fillId="28" borderId="88" xfId="0" applyNumberFormat="1" applyFont="1" applyFill="1" applyBorder="1" applyAlignment="1" applyProtection="1">
      <alignment horizontal="center" vertical="center"/>
      <protection hidden="1"/>
    </xf>
    <xf numFmtId="49" fontId="87" fillId="0" borderId="99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29" fillId="0" borderId="18" xfId="0" applyNumberFormat="1" applyFont="1" applyFill="1" applyBorder="1" applyAlignment="1" applyProtection="1">
      <alignment horizontal="center" vertical="center" wrapText="1"/>
      <protection locked="0"/>
    </xf>
    <xf numFmtId="12" fontId="6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7" fillId="0" borderId="10" xfId="0" applyFont="1" applyFill="1" applyBorder="1" applyAlignment="1" applyProtection="1">
      <alignment horizontal="left" vertical="center" wrapText="1"/>
      <protection locked="0"/>
    </xf>
    <xf numFmtId="0" fontId="67" fillId="0" borderId="10" xfId="0" applyFont="1" applyFill="1" applyBorder="1" applyAlignment="1" applyProtection="1">
      <alignment horizontal="center" vertical="center" wrapText="1"/>
      <protection locked="0"/>
    </xf>
    <xf numFmtId="2" fontId="75" fillId="0" borderId="10" xfId="0" applyNumberFormat="1" applyFont="1" applyFill="1" applyBorder="1" applyAlignment="1" applyProtection="1">
      <alignment vertical="center" wrapText="1"/>
      <protection locked="0"/>
    </xf>
    <xf numFmtId="2" fontId="75" fillId="28" borderId="10" xfId="0" applyNumberFormat="1" applyFont="1" applyFill="1" applyBorder="1" applyAlignment="1" applyProtection="1">
      <alignment vertical="center" wrapText="1"/>
      <protection hidden="1"/>
    </xf>
    <xf numFmtId="2" fontId="95" fillId="28" borderId="10" xfId="0" applyNumberFormat="1" applyFont="1" applyFill="1" applyBorder="1" applyAlignment="1" applyProtection="1">
      <alignment vertical="center"/>
      <protection hidden="1"/>
    </xf>
    <xf numFmtId="2" fontId="95" fillId="28" borderId="10" xfId="0" applyNumberFormat="1" applyFont="1" applyFill="1" applyBorder="1" applyAlignment="1" applyProtection="1">
      <alignment horizontal="center" vertical="center"/>
      <protection hidden="1"/>
    </xf>
    <xf numFmtId="0" fontId="29" fillId="0" borderId="71" xfId="0" applyNumberFormat="1" applyFont="1" applyFill="1" applyBorder="1" applyAlignment="1" applyProtection="1">
      <alignment horizontal="center" vertical="center" wrapText="1"/>
      <protection locked="0"/>
    </xf>
    <xf numFmtId="12" fontId="68" fillId="0" borderId="72" xfId="0" applyNumberFormat="1" applyFont="1" applyFill="1" applyBorder="1" applyAlignment="1" applyProtection="1">
      <alignment horizontal="left" vertical="center" wrapText="1" indent="1"/>
      <protection locked="0"/>
    </xf>
    <xf numFmtId="0" fontId="67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67" fillId="0" borderId="72" xfId="0" applyFont="1" applyFill="1" applyBorder="1" applyAlignment="1" applyProtection="1">
      <alignment vertical="center" wrapText="1"/>
      <protection locked="0"/>
    </xf>
    <xf numFmtId="0" fontId="67" fillId="0" borderId="72" xfId="0" applyFont="1" applyFill="1" applyBorder="1" applyAlignment="1" applyProtection="1">
      <alignment horizontal="left" vertical="center" wrapText="1"/>
      <protection locked="0"/>
    </xf>
    <xf numFmtId="0" fontId="67" fillId="0" borderId="36" xfId="0" applyFont="1" applyFill="1" applyBorder="1" applyAlignment="1" applyProtection="1">
      <alignment horizontal="center" vertical="center" wrapText="1"/>
      <protection locked="0"/>
    </xf>
    <xf numFmtId="2" fontId="75" fillId="24" borderId="72" xfId="0" applyNumberFormat="1" applyFont="1" applyFill="1" applyBorder="1" applyAlignment="1" applyProtection="1">
      <alignment vertical="center" wrapText="1"/>
      <protection locked="0"/>
    </xf>
    <xf numFmtId="2" fontId="75" fillId="28" borderId="36" xfId="0" applyNumberFormat="1" applyFont="1" applyFill="1" applyBorder="1" applyAlignment="1" applyProtection="1">
      <alignment vertical="center" wrapText="1"/>
      <protection hidden="1"/>
    </xf>
    <xf numFmtId="2" fontId="95" fillId="28" borderId="32" xfId="0" applyNumberFormat="1" applyFont="1" applyFill="1" applyBorder="1" applyAlignment="1" applyProtection="1">
      <alignment vertical="center"/>
      <protection hidden="1"/>
    </xf>
    <xf numFmtId="2" fontId="95" fillId="28" borderId="32" xfId="0" applyNumberFormat="1" applyFont="1" applyFill="1" applyBorder="1" applyAlignment="1" applyProtection="1">
      <alignment horizontal="center" vertical="center"/>
      <protection hidden="1"/>
    </xf>
    <xf numFmtId="49" fontId="87" fillId="0" borderId="101" xfId="0" applyNumberFormat="1" applyFont="1" applyFill="1" applyBorder="1" applyAlignment="1" applyProtection="1">
      <alignment vertical="center" wrapText="1"/>
      <protection locked="0"/>
    </xf>
    <xf numFmtId="12" fontId="68" fillId="0" borderId="78" xfId="0" applyNumberFormat="1" applyFont="1" applyFill="1" applyBorder="1" applyAlignment="1" applyProtection="1">
      <alignment horizontal="left" vertical="center" wrapText="1" indent="2"/>
      <protection locked="0"/>
    </xf>
    <xf numFmtId="0" fontId="67" fillId="0" borderId="78" xfId="0" applyFont="1" applyFill="1" applyBorder="1" applyAlignment="1" applyProtection="1">
      <alignment horizontal="left" vertical="center" wrapText="1" indent="1"/>
      <protection locked="0"/>
    </xf>
    <xf numFmtId="0" fontId="67" fillId="0" borderId="10" xfId="0" applyFont="1" applyFill="1" applyBorder="1" applyAlignment="1" applyProtection="1">
      <alignment horizontal="left" vertical="center" wrapText="1" indent="1"/>
      <protection locked="0"/>
    </xf>
    <xf numFmtId="12" fontId="68" fillId="0" borderId="72" xfId="0" applyNumberFormat="1" applyFont="1" applyFill="1" applyBorder="1" applyAlignment="1" applyProtection="1">
      <alignment horizontal="left" vertical="center" wrapText="1" indent="2"/>
      <protection locked="0"/>
    </xf>
    <xf numFmtId="0" fontId="67" fillId="0" borderId="72" xfId="0" applyFont="1" applyFill="1" applyBorder="1" applyAlignment="1" applyProtection="1">
      <alignment horizontal="center" vertical="center" wrapText="1"/>
      <protection locked="0"/>
    </xf>
    <xf numFmtId="0" fontId="67" fillId="0" borderId="72" xfId="0" applyFont="1" applyFill="1" applyBorder="1" applyAlignment="1" applyProtection="1">
      <alignment horizontal="left" vertical="center" wrapText="1" indent="1"/>
      <protection locked="0"/>
    </xf>
    <xf numFmtId="2" fontId="75" fillId="28" borderId="32" xfId="0" applyNumberFormat="1" applyFont="1" applyFill="1" applyBorder="1" applyAlignment="1" applyProtection="1">
      <alignment vertical="center" wrapText="1"/>
      <protection hidden="1"/>
    </xf>
    <xf numFmtId="2" fontId="74" fillId="27" borderId="76" xfId="0" applyNumberFormat="1" applyFont="1" applyFill="1" applyBorder="1" applyAlignment="1" applyProtection="1">
      <alignment horizontal="center" vertical="center"/>
      <protection hidden="1"/>
    </xf>
    <xf numFmtId="2" fontId="75" fillId="24" borderId="10" xfId="0" applyNumberFormat="1" applyFont="1" applyFill="1" applyBorder="1" applyAlignment="1" applyProtection="1">
      <alignment vertical="center" wrapText="1"/>
      <protection locked="0"/>
    </xf>
    <xf numFmtId="0" fontId="29" fillId="0" borderId="21" xfId="0" applyNumberFormat="1" applyFont="1" applyFill="1" applyBorder="1" applyAlignment="1" applyProtection="1">
      <alignment horizontal="center" vertical="center" wrapText="1"/>
      <protection locked="0"/>
    </xf>
    <xf numFmtId="12" fontId="6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6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67" fillId="0" borderId="11" xfId="0" applyFont="1" applyFill="1" applyBorder="1" applyAlignment="1" applyProtection="1">
      <alignment horizontal="center" vertical="center" wrapText="1"/>
      <protection locked="0"/>
    </xf>
    <xf numFmtId="0" fontId="67" fillId="0" borderId="11" xfId="0" applyFont="1" applyFill="1" applyBorder="1" applyAlignment="1" applyProtection="1">
      <alignment horizontal="left" vertical="center" wrapText="1" indent="1"/>
      <protection locked="0"/>
    </xf>
    <xf numFmtId="0" fontId="67" fillId="0" borderId="11" xfId="0" applyFont="1" applyFill="1" applyBorder="1" applyAlignment="1" applyProtection="1">
      <alignment horizontal="left" vertical="center" wrapText="1"/>
      <protection locked="0"/>
    </xf>
    <xf numFmtId="2" fontId="75" fillId="24" borderId="11" xfId="0" applyNumberFormat="1" applyFont="1" applyFill="1" applyBorder="1" applyAlignment="1" applyProtection="1">
      <alignment vertical="center" wrapText="1"/>
      <protection locked="0"/>
    </xf>
    <xf numFmtId="2" fontId="75" fillId="28" borderId="11" xfId="0" applyNumberFormat="1" applyFont="1" applyFill="1" applyBorder="1" applyAlignment="1" applyProtection="1">
      <alignment vertical="center" wrapText="1"/>
      <protection hidden="1"/>
    </xf>
    <xf numFmtId="2" fontId="95" fillId="28" borderId="11" xfId="0" applyNumberFormat="1" applyFont="1" applyFill="1" applyBorder="1" applyAlignment="1" applyProtection="1">
      <alignment vertical="center"/>
      <protection hidden="1"/>
    </xf>
    <xf numFmtId="2" fontId="95" fillId="28" borderId="11" xfId="0" applyNumberFormat="1" applyFont="1" applyFill="1" applyBorder="1" applyAlignment="1" applyProtection="1">
      <alignment horizontal="center" vertical="center"/>
      <protection hidden="1"/>
    </xf>
    <xf numFmtId="49" fontId="87" fillId="0" borderId="1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49" fontId="96" fillId="0" borderId="0" xfId="0" applyNumberFormat="1" applyFont="1" applyFill="1" applyBorder="1" applyAlignment="1" applyProtection="1"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49" fontId="99" fillId="0" borderId="0" xfId="0" applyNumberFormat="1" applyFont="1" applyFill="1" applyBorder="1" applyAlignment="1" applyProtection="1">
      <protection hidden="1"/>
    </xf>
    <xf numFmtId="0" fontId="97" fillId="0" borderId="0" xfId="0" applyFont="1" applyFill="1" applyAlignment="1" applyProtection="1">
      <alignment vertical="center"/>
      <protection hidden="1"/>
    </xf>
    <xf numFmtId="0" fontId="8" fillId="0" borderId="0" xfId="0" applyFont="1" applyFill="1" applyBorder="1" applyAlignment="1" applyProtection="1">
      <protection hidden="1"/>
    </xf>
    <xf numFmtId="0" fontId="8" fillId="0" borderId="0" xfId="0" applyNumberFormat="1" applyFont="1" applyFill="1" applyAlignment="1" applyProtection="1">
      <alignment horizontal="left"/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10" fillId="0" borderId="0" xfId="0" applyFont="1" applyFill="1" applyAlignment="1" applyProtection="1">
      <alignment horizontal="center"/>
      <protection hidden="1"/>
    </xf>
    <xf numFmtId="0" fontId="18" fillId="28" borderId="49" xfId="0" applyFont="1" applyFill="1" applyBorder="1" applyAlignment="1" applyProtection="1">
      <alignment horizontal="center" vertical="center" wrapText="1"/>
      <protection hidden="1"/>
    </xf>
    <xf numFmtId="0" fontId="18" fillId="28" borderId="51" xfId="0" applyFont="1" applyFill="1" applyBorder="1" applyAlignment="1" applyProtection="1">
      <alignment horizontal="right" vertical="center" wrapText="1" indent="1"/>
      <protection hidden="1"/>
    </xf>
    <xf numFmtId="0" fontId="28" fillId="28" borderId="13" xfId="0" applyFont="1" applyFill="1" applyBorder="1" applyAlignment="1" applyProtection="1">
      <alignment horizontal="center" vertical="center"/>
      <protection hidden="1"/>
    </xf>
    <xf numFmtId="0" fontId="28" fillId="28" borderId="14" xfId="0" applyFont="1" applyFill="1" applyBorder="1" applyAlignment="1" applyProtection="1">
      <alignment horizontal="center" vertical="center"/>
      <protection hidden="1"/>
    </xf>
    <xf numFmtId="0" fontId="18" fillId="27" borderId="102" xfId="0" applyFont="1" applyFill="1" applyBorder="1" applyAlignment="1" applyProtection="1">
      <alignment horizontal="center" vertical="center" wrapText="1"/>
      <protection hidden="1"/>
    </xf>
    <xf numFmtId="1" fontId="18" fillId="27" borderId="10" xfId="0" applyNumberFormat="1" applyFont="1" applyFill="1" applyBorder="1" applyAlignment="1" applyProtection="1">
      <alignment horizontal="center" vertical="center"/>
      <protection hidden="1"/>
    </xf>
    <xf numFmtId="1" fontId="18" fillId="30" borderId="103" xfId="0" applyNumberFormat="1" applyFont="1" applyFill="1" applyBorder="1" applyAlignment="1" applyProtection="1">
      <alignment horizontal="center" vertical="center" wrapText="1"/>
      <protection hidden="1"/>
    </xf>
    <xf numFmtId="1" fontId="23" fillId="0" borderId="10" xfId="0" applyNumberFormat="1" applyFont="1" applyFill="1" applyBorder="1" applyAlignment="1" applyProtection="1">
      <alignment horizontal="center" vertical="center"/>
      <protection locked="0" hidden="1"/>
    </xf>
    <xf numFmtId="1" fontId="23" fillId="0" borderId="15" xfId="0" applyNumberFormat="1" applyFont="1" applyFill="1" applyBorder="1" applyAlignment="1" applyProtection="1">
      <alignment horizontal="center" vertical="center"/>
      <protection locked="0" hidden="1"/>
    </xf>
    <xf numFmtId="1" fontId="18" fillId="27" borderId="103" xfId="0" applyNumberFormat="1" applyFont="1" applyFill="1" applyBorder="1" applyAlignment="1" applyProtection="1">
      <alignment horizontal="center" vertical="center" wrapText="1"/>
      <protection hidden="1"/>
    </xf>
    <xf numFmtId="1" fontId="21" fillId="29" borderId="104" xfId="0" applyNumberFormat="1" applyFont="1" applyFill="1" applyBorder="1" applyAlignment="1" applyProtection="1">
      <alignment horizontal="center" vertical="center"/>
      <protection hidden="1"/>
    </xf>
    <xf numFmtId="0" fontId="100" fillId="0" borderId="0" xfId="0" applyFont="1" applyFill="1" applyAlignment="1" applyProtection="1">
      <alignment horizontal="right"/>
      <protection hidden="1"/>
    </xf>
    <xf numFmtId="49" fontId="101" fillId="0" borderId="0" xfId="0" applyNumberFormat="1" applyFont="1" applyFill="1" applyBorder="1" applyAlignment="1" applyProtection="1">
      <protection hidden="1"/>
    </xf>
    <xf numFmtId="1" fontId="102" fillId="0" borderId="0" xfId="0" applyNumberFormat="1" applyFont="1" applyProtection="1">
      <protection hidden="1"/>
    </xf>
    <xf numFmtId="0" fontId="23" fillId="0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8" fillId="28" borderId="10" xfId="0" applyFont="1" applyFill="1" applyBorder="1" applyAlignment="1" applyProtection="1">
      <alignment vertical="center"/>
      <protection hidden="1"/>
    </xf>
    <xf numFmtId="0" fontId="18" fillId="28" borderId="10" xfId="0" applyFont="1" applyFill="1" applyBorder="1" applyAlignment="1" applyProtection="1">
      <alignment horizontal="left" vertical="center" indent="1"/>
      <protection hidden="1"/>
    </xf>
    <xf numFmtId="0" fontId="16" fillId="28" borderId="10" xfId="0" applyFont="1" applyFill="1" applyBorder="1" applyAlignment="1" applyProtection="1">
      <alignment horizontal="center" vertical="center" wrapText="1"/>
      <protection hidden="1"/>
    </xf>
    <xf numFmtId="0" fontId="17" fillId="28" borderId="10" xfId="0" applyFont="1" applyFill="1" applyBorder="1" applyAlignment="1" applyProtection="1">
      <alignment horizontal="center" vertical="center" wrapText="1"/>
      <protection hidden="1"/>
    </xf>
    <xf numFmtId="0" fontId="15" fillId="28" borderId="10" xfId="0" applyFont="1" applyFill="1" applyBorder="1" applyAlignment="1" applyProtection="1">
      <alignment horizontal="center" vertical="center" wrapText="1"/>
      <protection hidden="1"/>
    </xf>
    <xf numFmtId="0" fontId="27" fillId="28" borderId="10" xfId="0" applyFont="1" applyFill="1" applyBorder="1" applyAlignment="1" applyProtection="1">
      <alignment vertical="center"/>
      <protection hidden="1"/>
    </xf>
    <xf numFmtId="0" fontId="27" fillId="28" borderId="10" xfId="0" applyFont="1" applyFill="1" applyBorder="1" applyAlignment="1" applyProtection="1">
      <alignment horizontal="left" vertical="center" indent="1"/>
      <protection hidden="1"/>
    </xf>
    <xf numFmtId="0" fontId="0" fillId="28" borderId="10" xfId="0" applyFill="1" applyBorder="1" applyAlignment="1" applyProtection="1">
      <alignment horizontal="center" vertical="center" wrapText="1"/>
      <protection hidden="1"/>
    </xf>
    <xf numFmtId="49" fontId="22" fillId="0" borderId="0" xfId="0" applyNumberFormat="1" applyFont="1" applyProtection="1"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  <xf numFmtId="0" fontId="0" fillId="0" borderId="10" xfId="0" applyFont="1" applyBorder="1" applyAlignment="1" applyProtection="1">
      <alignment horizontal="left" vertical="center" indent="1"/>
      <protection hidden="1"/>
    </xf>
    <xf numFmtId="2" fontId="0" fillId="0" borderId="10" xfId="0" applyNumberFormat="1" applyFont="1" applyBorder="1" applyAlignment="1" applyProtection="1">
      <alignment vertical="center"/>
      <protection hidden="1"/>
    </xf>
    <xf numFmtId="0" fontId="0" fillId="0" borderId="10" xfId="0" applyNumberForma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left" vertical="center" indent="1"/>
      <protection hidden="1"/>
    </xf>
    <xf numFmtId="0" fontId="0" fillId="0" borderId="10" xfId="0" applyBorder="1" applyAlignment="1" applyProtection="1">
      <alignment vertical="center"/>
      <protection hidden="1"/>
    </xf>
    <xf numFmtId="172" fontId="0" fillId="0" borderId="10" xfId="0" applyNumberForma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left" vertical="center" indent="1"/>
      <protection hidden="1"/>
    </xf>
    <xf numFmtId="0" fontId="0" fillId="0" borderId="10" xfId="0" applyNumberFormat="1" applyFill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172" fontId="0" fillId="0" borderId="10" xfId="0" applyNumberFormat="1" applyBorder="1" applyAlignment="1" applyProtection="1">
      <alignment horizontal="right" vertical="center"/>
      <protection hidden="1"/>
    </xf>
    <xf numFmtId="0" fontId="0" fillId="0" borderId="10" xfId="0" applyBorder="1" applyAlignment="1" applyProtection="1">
      <alignment horizontal="right" vertical="center"/>
      <protection hidden="1"/>
    </xf>
    <xf numFmtId="0" fontId="16" fillId="28" borderId="40" xfId="0" applyFont="1" applyFill="1" applyBorder="1" applyAlignment="1" applyProtection="1">
      <alignment horizontal="right" vertical="center"/>
      <protection hidden="1"/>
    </xf>
    <xf numFmtId="172" fontId="60" fillId="28" borderId="10" xfId="0" applyNumberFormat="1" applyFont="1" applyFill="1" applyBorder="1" applyAlignment="1" applyProtection="1">
      <alignment horizontal="center" vertical="center"/>
      <protection hidden="1"/>
    </xf>
    <xf numFmtId="0" fontId="60" fillId="28" borderId="10" xfId="0" applyFont="1" applyFill="1" applyBorder="1" applyAlignment="1" applyProtection="1">
      <alignment horizontal="center" vertical="center"/>
      <protection hidden="1"/>
    </xf>
    <xf numFmtId="0" fontId="0" fillId="0" borderId="10" xfId="0" applyNumberFormat="1" applyFill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left" indent="1"/>
      <protection hidden="1"/>
    </xf>
    <xf numFmtId="0" fontId="0" fillId="28" borderId="0" xfId="0" applyFill="1" applyProtection="1">
      <protection hidden="1"/>
    </xf>
    <xf numFmtId="0" fontId="0" fillId="28" borderId="0" xfId="0" applyFill="1" applyAlignment="1" applyProtection="1">
      <alignment horizontal="right" vertical="center"/>
      <protection hidden="1"/>
    </xf>
    <xf numFmtId="0" fontId="103" fillId="0" borderId="0" xfId="0" applyNumberFormat="1" applyFont="1" applyFill="1" applyBorder="1" applyAlignment="1" applyProtection="1">
      <alignment horizontal="left" vertical="center" indent="1"/>
      <protection hidden="1"/>
    </xf>
    <xf numFmtId="0" fontId="27" fillId="0" borderId="0" xfId="0" applyFont="1" applyProtection="1">
      <protection hidden="1"/>
    </xf>
    <xf numFmtId="0" fontId="30" fillId="0" borderId="0" xfId="0" applyNumberFormat="1" applyFont="1" applyFill="1" applyBorder="1" applyAlignment="1" applyProtection="1">
      <alignment horizontal="left" vertical="center" indent="1"/>
      <protection hidden="1"/>
    </xf>
    <xf numFmtId="0" fontId="0" fillId="28" borderId="40" xfId="0" applyFill="1" applyBorder="1" applyAlignment="1" applyProtection="1">
      <alignment horizontal="center" vertical="center"/>
      <protection hidden="1"/>
    </xf>
    <xf numFmtId="0" fontId="98" fillId="28" borderId="40" xfId="0" applyNumberFormat="1" applyFont="1" applyFill="1" applyBorder="1" applyAlignment="1" applyProtection="1">
      <alignment horizontal="right" vertical="center"/>
      <protection hidden="1"/>
    </xf>
    <xf numFmtId="2" fontId="18" fillId="28" borderId="0" xfId="0" applyNumberFormat="1" applyFont="1" applyFill="1" applyProtection="1">
      <protection hidden="1"/>
    </xf>
    <xf numFmtId="0" fontId="27" fillId="0" borderId="0" xfId="0" applyFont="1" applyAlignment="1" applyProtection="1">
      <alignment horizontal="right"/>
      <protection hidden="1"/>
    </xf>
    <xf numFmtId="2" fontId="27" fillId="0" borderId="10" xfId="0" applyNumberFormat="1" applyFont="1" applyBorder="1" applyProtection="1">
      <protection hidden="1"/>
    </xf>
    <xf numFmtId="0" fontId="27" fillId="0" borderId="31" xfId="0" applyFont="1" applyBorder="1" applyAlignment="1" applyProtection="1">
      <alignment horizontal="right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0" fontId="104" fillId="28" borderId="0" xfId="0" applyNumberFormat="1" applyFont="1" applyFill="1" applyBorder="1" applyAlignment="1" applyProtection="1">
      <alignment horizontal="right" vertical="center"/>
      <protection hidden="1"/>
    </xf>
    <xf numFmtId="0" fontId="100" fillId="28" borderId="0" xfId="0" applyFont="1" applyFill="1" applyProtection="1">
      <protection hidden="1"/>
    </xf>
    <xf numFmtId="2" fontId="23" fillId="28" borderId="0" xfId="0" applyNumberFormat="1" applyFont="1" applyFill="1" applyProtection="1">
      <protection hidden="1"/>
    </xf>
    <xf numFmtId="0" fontId="18" fillId="26" borderId="38" xfId="0" applyFont="1" applyFill="1" applyBorder="1" applyAlignment="1" applyProtection="1">
      <alignment horizontal="center" vertical="center"/>
    </xf>
    <xf numFmtId="0" fontId="18" fillId="26" borderId="39" xfId="0" applyFont="1" applyFill="1" applyBorder="1" applyAlignment="1" applyProtection="1">
      <alignment horizontal="center" vertical="center"/>
    </xf>
    <xf numFmtId="12" fontId="6" fillId="0" borderId="0" xfId="54" applyNumberFormat="1" applyFont="1" applyFill="1" applyBorder="1" applyAlignment="1" applyProtection="1">
      <alignment horizontal="center" vertical="center" textRotation="90" wrapText="1"/>
      <protection locked="0"/>
    </xf>
    <xf numFmtId="0" fontId="16" fillId="26" borderId="38" xfId="0" applyFont="1" applyFill="1" applyBorder="1" applyProtection="1"/>
    <xf numFmtId="0" fontId="0" fillId="26" borderId="39" xfId="0" applyFill="1" applyBorder="1" applyProtection="1"/>
    <xf numFmtId="49" fontId="93" fillId="0" borderId="0" xfId="0" applyNumberFormat="1" applyFont="1" applyFill="1" applyBorder="1" applyAlignment="1" applyProtection="1">
      <alignment horizontal="center" vertical="center"/>
      <protection hidden="1"/>
    </xf>
    <xf numFmtId="0" fontId="18" fillId="28" borderId="66" xfId="0" applyFont="1" applyFill="1" applyBorder="1" applyAlignment="1" applyProtection="1">
      <alignment horizontal="right" vertical="center"/>
      <protection hidden="1"/>
    </xf>
    <xf numFmtId="0" fontId="18" fillId="28" borderId="18" xfId="0" applyFont="1" applyFill="1" applyBorder="1" applyAlignment="1" applyProtection="1">
      <alignment horizontal="right" vertical="center"/>
      <protection hidden="1"/>
    </xf>
    <xf numFmtId="0" fontId="27" fillId="0" borderId="36" xfId="0" applyFont="1" applyBorder="1" applyAlignment="1" applyProtection="1">
      <alignment horizontal="center" vertical="center"/>
      <protection locked="0"/>
    </xf>
    <xf numFmtId="0" fontId="18" fillId="29" borderId="100" xfId="0" applyFont="1" applyFill="1" applyBorder="1" applyAlignment="1" applyProtection="1">
      <alignment horizontal="center" vertical="center"/>
      <protection hidden="1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18" fillId="29" borderId="17" xfId="0" applyFont="1" applyFill="1" applyBorder="1" applyAlignment="1" applyProtection="1">
      <alignment horizontal="center" vertical="center"/>
      <protection hidden="1"/>
    </xf>
    <xf numFmtId="0" fontId="18" fillId="28" borderId="92" xfId="0" applyFont="1" applyFill="1" applyBorder="1" applyAlignment="1" applyProtection="1">
      <alignment horizontal="right" vertical="center"/>
      <protection hidden="1"/>
    </xf>
    <xf numFmtId="0" fontId="27" fillId="29" borderId="39" xfId="0" applyFont="1" applyFill="1" applyBorder="1" applyAlignment="1" applyProtection="1">
      <alignment horizontal="center" vertical="center"/>
      <protection hidden="1"/>
    </xf>
    <xf numFmtId="0" fontId="18" fillId="29" borderId="105" xfId="0" applyFont="1" applyFill="1" applyBorder="1" applyAlignment="1" applyProtection="1">
      <alignment horizontal="center" vertical="center"/>
      <protection hidden="1"/>
    </xf>
    <xf numFmtId="172" fontId="18" fillId="27" borderId="17" xfId="0" applyNumberFormat="1" applyFont="1" applyFill="1" applyBorder="1" applyAlignment="1" applyProtection="1">
      <alignment horizontal="center" vertical="center"/>
      <protection hidden="1"/>
    </xf>
    <xf numFmtId="0" fontId="18" fillId="28" borderId="21" xfId="0" applyFont="1" applyFill="1" applyBorder="1" applyAlignment="1" applyProtection="1">
      <alignment horizontal="right" vertical="center"/>
      <protection hidden="1"/>
    </xf>
    <xf numFmtId="172" fontId="18" fillId="27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65" xfId="0" applyBorder="1" applyProtection="1">
      <protection hidden="1"/>
    </xf>
    <xf numFmtId="0" fontId="0" fillId="0" borderId="106" xfId="0" applyBorder="1" applyProtection="1">
      <protection hidden="1"/>
    </xf>
    <xf numFmtId="0" fontId="8" fillId="0" borderId="0" xfId="0" applyFont="1" applyFill="1" applyAlignment="1" applyProtection="1">
      <protection hidden="1"/>
    </xf>
    <xf numFmtId="12" fontId="106" fillId="0" borderId="0" xfId="54" applyNumberFormat="1" applyFont="1" applyFill="1" applyBorder="1" applyAlignment="1" applyProtection="1">
      <alignment horizontal="center" vertical="center" wrapText="1"/>
      <protection locked="0"/>
    </xf>
    <xf numFmtId="1" fontId="107" fillId="24" borderId="10" xfId="0" applyNumberFormat="1" applyFont="1" applyFill="1" applyBorder="1" applyAlignment="1" applyProtection="1">
      <alignment horizontal="center" vertical="center"/>
      <protection hidden="1"/>
    </xf>
    <xf numFmtId="2" fontId="107" fillId="24" borderId="10" xfId="0" applyNumberFormat="1" applyFont="1" applyFill="1" applyBorder="1" applyAlignment="1" applyProtection="1">
      <alignment horizontal="right" vertical="center"/>
      <protection hidden="1"/>
    </xf>
    <xf numFmtId="2" fontId="107" fillId="24" borderId="17" xfId="0" applyNumberFormat="1" applyFont="1" applyFill="1" applyBorder="1" applyAlignment="1" applyProtection="1">
      <alignment horizontal="right" vertical="center"/>
      <protection hidden="1"/>
    </xf>
    <xf numFmtId="0" fontId="16" fillId="28" borderId="17" xfId="0" applyFont="1" applyFill="1" applyBorder="1" applyAlignment="1" applyProtection="1">
      <alignment horizontal="center" vertical="center" wrapText="1"/>
      <protection hidden="1"/>
    </xf>
    <xf numFmtId="12" fontId="8" fillId="27" borderId="32" xfId="54" applyNumberFormat="1" applyFont="1" applyFill="1" applyBorder="1" applyAlignment="1" applyProtection="1">
      <alignment horizontal="center" vertical="center" textRotation="90" wrapText="1"/>
    </xf>
    <xf numFmtId="12" fontId="6" fillId="27" borderId="32" xfId="54" applyNumberFormat="1" applyFont="1" applyFill="1" applyBorder="1" applyAlignment="1" applyProtection="1">
      <alignment horizontal="center" vertical="center" textRotation="90" wrapText="1"/>
    </xf>
    <xf numFmtId="12" fontId="84" fillId="27" borderId="68" xfId="0" applyNumberFormat="1" applyFont="1" applyFill="1" applyBorder="1" applyAlignment="1" applyProtection="1">
      <alignment horizontal="center" vertical="center" wrapText="1"/>
      <protection hidden="1"/>
    </xf>
    <xf numFmtId="0" fontId="108" fillId="0" borderId="0" xfId="0" applyFont="1" applyProtection="1"/>
    <xf numFmtId="1" fontId="9" fillId="24" borderId="0" xfId="0" applyNumberFormat="1" applyFont="1" applyFill="1" applyBorder="1" applyAlignment="1" applyProtection="1">
      <alignment horizontal="center" vertical="center"/>
      <protection hidden="1"/>
    </xf>
    <xf numFmtId="2" fontId="107" fillId="24" borderId="15" xfId="0" applyNumberFormat="1" applyFont="1" applyFill="1" applyBorder="1" applyAlignment="1" applyProtection="1">
      <alignment horizontal="right" vertical="center"/>
      <protection hidden="1"/>
    </xf>
    <xf numFmtId="2" fontId="107" fillId="24" borderId="16" xfId="0" applyNumberFormat="1" applyFont="1" applyFill="1" applyBorder="1" applyAlignment="1" applyProtection="1">
      <alignment horizontal="right" vertical="center"/>
      <protection hidden="1"/>
    </xf>
    <xf numFmtId="2" fontId="9" fillId="24" borderId="110" xfId="0" applyNumberFormat="1" applyFont="1" applyFill="1" applyBorder="1" applyAlignment="1" applyProtection="1">
      <alignment horizontal="right" vertical="center"/>
      <protection hidden="1"/>
    </xf>
    <xf numFmtId="1" fontId="107" fillId="24" borderId="22" xfId="0" applyNumberFormat="1" applyFont="1" applyFill="1" applyBorder="1" applyAlignment="1" applyProtection="1">
      <alignment horizontal="center" vertical="center"/>
      <protection hidden="1"/>
    </xf>
    <xf numFmtId="2" fontId="107" fillId="24" borderId="22" xfId="0" applyNumberFormat="1" applyFont="1" applyFill="1" applyBorder="1" applyAlignment="1" applyProtection="1">
      <alignment horizontal="right" vertical="center"/>
      <protection hidden="1"/>
    </xf>
    <xf numFmtId="2" fontId="107" fillId="24" borderId="38" xfId="0" applyNumberFormat="1" applyFont="1" applyFill="1" applyBorder="1" applyAlignment="1" applyProtection="1">
      <alignment horizontal="right" vertical="center"/>
      <protection hidden="1"/>
    </xf>
    <xf numFmtId="2" fontId="107" fillId="24" borderId="39" xfId="0" applyNumberFormat="1" applyFont="1" applyFill="1" applyBorder="1" applyAlignment="1" applyProtection="1">
      <alignment horizontal="right" vertical="center"/>
      <protection hidden="1"/>
    </xf>
    <xf numFmtId="2" fontId="107" fillId="24" borderId="105" xfId="0" applyNumberFormat="1" applyFont="1" applyFill="1" applyBorder="1" applyAlignment="1" applyProtection="1">
      <alignment horizontal="right" vertical="center"/>
      <protection hidden="1"/>
    </xf>
    <xf numFmtId="1" fontId="9" fillId="24" borderId="68" xfId="0" applyNumberFormat="1" applyFont="1" applyFill="1" applyBorder="1" applyAlignment="1" applyProtection="1">
      <alignment horizontal="center" vertical="center"/>
      <protection hidden="1"/>
    </xf>
    <xf numFmtId="12" fontId="2" fillId="24" borderId="96" xfId="0" applyNumberFormat="1" applyFont="1" applyFill="1" applyBorder="1" applyAlignment="1" applyProtection="1">
      <alignment horizontal="right" vertical="center"/>
      <protection hidden="1"/>
    </xf>
    <xf numFmtId="2" fontId="9" fillId="24" borderId="22" xfId="0" applyNumberFormat="1" applyFont="1" applyFill="1" applyBorder="1" applyAlignment="1" applyProtection="1">
      <alignment horizontal="center" vertical="center" wrapText="1"/>
      <protection hidden="1"/>
    </xf>
    <xf numFmtId="49" fontId="24" fillId="0" borderId="0" xfId="0" applyNumberFormat="1" applyFont="1" applyFill="1" applyBorder="1" applyAlignment="1" applyProtection="1">
      <alignment vertical="center"/>
      <protection locked="0"/>
    </xf>
    <xf numFmtId="1" fontId="22" fillId="0" borderId="11" xfId="0" applyNumberFormat="1" applyFont="1" applyFill="1" applyBorder="1" applyAlignment="1" applyProtection="1">
      <alignment horizontal="center" vertical="center"/>
    </xf>
    <xf numFmtId="2" fontId="27" fillId="0" borderId="0" xfId="0" applyNumberFormat="1" applyFont="1" applyBorder="1" applyProtection="1">
      <protection hidden="1"/>
    </xf>
    <xf numFmtId="2" fontId="16" fillId="0" borderId="0" xfId="0" applyNumberFormat="1" applyFont="1" applyBorder="1" applyProtection="1">
      <protection hidden="1"/>
    </xf>
    <xf numFmtId="0" fontId="98" fillId="28" borderId="0" xfId="0" applyNumberFormat="1" applyFont="1" applyFill="1" applyBorder="1" applyAlignment="1" applyProtection="1">
      <alignment horizontal="right" vertical="center"/>
      <protection hidden="1"/>
    </xf>
    <xf numFmtId="0" fontId="110" fillId="0" borderId="0" xfId="0" applyFont="1"/>
    <xf numFmtId="0" fontId="22" fillId="0" borderId="15" xfId="0" applyFont="1" applyBorder="1" applyAlignment="1" applyProtection="1">
      <alignment horizontal="center" vertical="center"/>
      <protection hidden="1"/>
    </xf>
    <xf numFmtId="0" fontId="114" fillId="0" borderId="16" xfId="0" applyFont="1" applyFill="1" applyBorder="1" applyAlignment="1" applyProtection="1">
      <alignment horizontal="center" vertical="center"/>
      <protection locked="0"/>
    </xf>
    <xf numFmtId="0" fontId="114" fillId="0" borderId="10" xfId="0" applyFont="1" applyFill="1" applyBorder="1" applyAlignment="1" applyProtection="1">
      <alignment horizontal="center" vertical="center"/>
      <protection locked="0"/>
    </xf>
    <xf numFmtId="0" fontId="114" fillId="0" borderId="17" xfId="0" applyFont="1" applyFill="1" applyBorder="1" applyAlignment="1" applyProtection="1">
      <alignment horizontal="center" vertical="center"/>
      <protection locked="0"/>
    </xf>
    <xf numFmtId="0" fontId="114" fillId="0" borderId="16" xfId="0" applyFont="1" applyBorder="1" applyAlignment="1" applyProtection="1">
      <alignment horizontal="center" vertical="center"/>
      <protection locked="0"/>
    </xf>
    <xf numFmtId="0" fontId="114" fillId="0" borderId="10" xfId="0" applyFont="1" applyBorder="1" applyAlignment="1" applyProtection="1">
      <alignment horizontal="center" vertical="center"/>
      <protection locked="0"/>
    </xf>
    <xf numFmtId="0" fontId="114" fillId="0" borderId="17" xfId="0" applyFont="1" applyBorder="1" applyAlignment="1" applyProtection="1">
      <alignment horizontal="center" vertical="center"/>
      <protection locked="0"/>
    </xf>
    <xf numFmtId="0" fontId="115" fillId="0" borderId="107" xfId="0" applyFont="1" applyFill="1" applyBorder="1" applyAlignment="1" applyProtection="1">
      <alignment horizontal="center" vertical="center"/>
      <protection locked="0" hidden="1"/>
    </xf>
    <xf numFmtId="0" fontId="115" fillId="0" borderId="11" xfId="0" applyFont="1" applyFill="1" applyBorder="1" applyAlignment="1" applyProtection="1">
      <alignment horizontal="center" vertical="center"/>
      <protection locked="0" hidden="1"/>
    </xf>
    <xf numFmtId="0" fontId="115" fillId="0" borderId="12" xfId="0" applyFont="1" applyFill="1" applyBorder="1" applyAlignment="1" applyProtection="1">
      <alignment horizontal="center" vertical="center"/>
      <protection locked="0" hidden="1"/>
    </xf>
    <xf numFmtId="0" fontId="28" fillId="27" borderId="16" xfId="0" applyFont="1" applyFill="1" applyBorder="1" applyAlignment="1" applyProtection="1">
      <alignment horizontal="center" vertical="center"/>
      <protection hidden="1"/>
    </xf>
    <xf numFmtId="0" fontId="28" fillId="27" borderId="10" xfId="0" applyFont="1" applyFill="1" applyBorder="1" applyAlignment="1" applyProtection="1">
      <alignment horizontal="center" vertical="center"/>
      <protection hidden="1"/>
    </xf>
    <xf numFmtId="0" fontId="28" fillId="27" borderId="17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left" indent="1"/>
      <protection hidden="1"/>
    </xf>
    <xf numFmtId="1" fontId="15" fillId="24" borderId="13" xfId="0" applyNumberFormat="1" applyFont="1" applyFill="1" applyBorder="1" applyAlignment="1" applyProtection="1">
      <alignment horizontal="center" vertical="center"/>
      <protection hidden="1"/>
    </xf>
    <xf numFmtId="1" fontId="15" fillId="24" borderId="13" xfId="0" applyNumberFormat="1" applyFont="1" applyFill="1" applyBorder="1" applyAlignment="1" applyProtection="1">
      <alignment horizontal="center" vertical="center" wrapText="1"/>
      <protection hidden="1"/>
    </xf>
    <xf numFmtId="0" fontId="1" fillId="24" borderId="0" xfId="40" applyFill="1" applyProtection="1">
      <protection hidden="1"/>
    </xf>
    <xf numFmtId="0" fontId="1" fillId="24" borderId="0" xfId="40" applyNumberFormat="1" applyFill="1" applyProtection="1">
      <protection hidden="1"/>
    </xf>
    <xf numFmtId="0" fontId="1" fillId="24" borderId="0" xfId="40" applyFill="1" applyAlignment="1" applyProtection="1">
      <alignment horizontal="right" vertical="center"/>
      <protection hidden="1"/>
    </xf>
    <xf numFmtId="0" fontId="1" fillId="24" borderId="0" xfId="40" applyFill="1"/>
    <xf numFmtId="0" fontId="65" fillId="24" borderId="0" xfId="40" applyFont="1" applyFill="1" applyProtection="1">
      <protection hidden="1"/>
    </xf>
    <xf numFmtId="1" fontId="9" fillId="24" borderId="0" xfId="40" applyNumberFormat="1" applyFont="1" applyFill="1" applyAlignment="1" applyProtection="1">
      <protection hidden="1"/>
    </xf>
    <xf numFmtId="0" fontId="9" fillId="24" borderId="0" xfId="40" applyFont="1" applyFill="1" applyAlignment="1" applyProtection="1">
      <protection hidden="1"/>
    </xf>
    <xf numFmtId="0" fontId="1" fillId="24" borderId="0" xfId="40" applyFill="1" applyAlignment="1" applyProtection="1">
      <alignment horizontal="center"/>
      <protection hidden="1"/>
    </xf>
    <xf numFmtId="0" fontId="26" fillId="24" borderId="0" xfId="40" applyFont="1" applyFill="1" applyAlignment="1" applyProtection="1">
      <alignment horizontal="justify" vertical="center" wrapText="1"/>
      <protection hidden="1"/>
    </xf>
    <xf numFmtId="0" fontId="67" fillId="24" borderId="18" xfId="40" applyFont="1" applyFill="1" applyBorder="1" applyAlignment="1" applyProtection="1">
      <alignment horizontal="center" vertical="center" wrapText="1"/>
      <protection hidden="1"/>
    </xf>
    <xf numFmtId="0" fontId="67" fillId="24" borderId="10" xfId="40" applyFont="1" applyFill="1" applyBorder="1" applyAlignment="1" applyProtection="1">
      <alignment horizontal="center" vertical="center" wrapText="1"/>
      <protection hidden="1"/>
    </xf>
    <xf numFmtId="4" fontId="29" fillId="28" borderId="10" xfId="40" applyNumberFormat="1" applyFont="1" applyFill="1" applyBorder="1" applyAlignment="1" applyProtection="1">
      <alignment horizontal="right" vertical="center"/>
      <protection locked="0"/>
    </xf>
    <xf numFmtId="4" fontId="29" fillId="28" borderId="16" xfId="40" applyNumberFormat="1" applyFont="1" applyFill="1" applyBorder="1" applyAlignment="1" applyProtection="1">
      <alignment horizontal="right" vertical="center"/>
      <protection locked="0"/>
    </xf>
    <xf numFmtId="49" fontId="1" fillId="24" borderId="0" xfId="40" applyNumberFormat="1" applyFill="1"/>
    <xf numFmtId="0" fontId="29" fillId="24" borderId="128" xfId="40" applyFont="1" applyFill="1" applyBorder="1" applyAlignment="1" applyProtection="1">
      <alignment vertical="center"/>
      <protection hidden="1"/>
    </xf>
    <xf numFmtId="0" fontId="67" fillId="24" borderId="134" xfId="40" applyFont="1" applyFill="1" applyBorder="1" applyAlignment="1" applyProtection="1">
      <alignment horizontal="center" vertical="center"/>
      <protection hidden="1"/>
    </xf>
    <xf numFmtId="0" fontId="67" fillId="24" borderId="134" xfId="40" applyFont="1" applyFill="1" applyBorder="1" applyAlignment="1" applyProtection="1">
      <alignment vertical="center"/>
      <protection hidden="1"/>
    </xf>
    <xf numFmtId="0" fontId="67" fillId="24" borderId="39" xfId="40" applyFont="1" applyFill="1" applyBorder="1" applyAlignment="1" applyProtection="1">
      <alignment vertical="center"/>
      <protection hidden="1"/>
    </xf>
    <xf numFmtId="0" fontId="29" fillId="24" borderId="126" xfId="40" applyFont="1" applyFill="1" applyBorder="1" applyAlignment="1" applyProtection="1">
      <alignment vertical="center"/>
      <protection hidden="1"/>
    </xf>
    <xf numFmtId="0" fontId="67" fillId="24" borderId="37" xfId="40" applyFont="1" applyFill="1" applyBorder="1" applyAlignment="1" applyProtection="1">
      <alignment horizontal="center" vertical="center"/>
      <protection hidden="1"/>
    </xf>
    <xf numFmtId="0" fontId="72" fillId="24" borderId="37" xfId="40" applyFont="1" applyFill="1" applyBorder="1" applyAlignment="1" applyProtection="1">
      <alignment vertical="center"/>
      <protection hidden="1"/>
    </xf>
    <xf numFmtId="0" fontId="67" fillId="24" borderId="37" xfId="40" applyFont="1" applyFill="1" applyBorder="1" applyAlignment="1" applyProtection="1">
      <alignment vertical="center"/>
      <protection hidden="1"/>
    </xf>
    <xf numFmtId="0" fontId="67" fillId="24" borderId="35" xfId="40" applyFont="1" applyFill="1" applyBorder="1" applyAlignment="1" applyProtection="1">
      <alignment vertical="center"/>
      <protection hidden="1"/>
    </xf>
    <xf numFmtId="0" fontId="67" fillId="24" borderId="44" xfId="40" applyFont="1" applyFill="1" applyBorder="1" applyAlignment="1" applyProtection="1">
      <alignment vertical="center"/>
      <protection hidden="1"/>
    </xf>
    <xf numFmtId="0" fontId="67" fillId="24" borderId="16" xfId="40" applyFont="1" applyFill="1" applyBorder="1" applyAlignment="1" applyProtection="1">
      <alignment vertical="center"/>
      <protection hidden="1"/>
    </xf>
    <xf numFmtId="0" fontId="29" fillId="24" borderId="52" xfId="40" applyFont="1" applyFill="1" applyBorder="1" applyAlignment="1" applyProtection="1">
      <alignment vertical="center"/>
      <protection hidden="1"/>
    </xf>
    <xf numFmtId="0" fontId="67" fillId="24" borderId="44" xfId="40" applyFont="1" applyFill="1" applyBorder="1" applyAlignment="1" applyProtection="1">
      <alignment horizontal="center" vertical="center"/>
      <protection hidden="1"/>
    </xf>
    <xf numFmtId="0" fontId="67" fillId="24" borderId="135" xfId="40" applyFont="1" applyFill="1" applyBorder="1" applyAlignment="1" applyProtection="1">
      <alignment vertical="center"/>
      <protection hidden="1"/>
    </xf>
    <xf numFmtId="0" fontId="67" fillId="24" borderId="52" xfId="40" applyFont="1" applyFill="1" applyBorder="1" applyAlignment="1" applyProtection="1">
      <alignment horizontal="right"/>
      <protection hidden="1"/>
    </xf>
    <xf numFmtId="0" fontId="29" fillId="24" borderId="44" xfId="40" applyNumberFormat="1" applyFont="1" applyFill="1" applyBorder="1" applyAlignment="1" applyProtection="1">
      <alignment horizontal="left" vertical="center" wrapText="1"/>
      <protection hidden="1"/>
    </xf>
    <xf numFmtId="0" fontId="67" fillId="24" borderId="44" xfId="40" applyNumberFormat="1" applyFont="1" applyFill="1" applyBorder="1" applyAlignment="1" applyProtection="1">
      <alignment horizontal="left" vertical="center"/>
      <protection hidden="1"/>
    </xf>
    <xf numFmtId="0" fontId="67" fillId="24" borderId="16" xfId="40" applyFont="1" applyFill="1" applyBorder="1" applyProtection="1">
      <protection hidden="1"/>
    </xf>
    <xf numFmtId="4" fontId="71" fillId="0" borderId="10" xfId="40" applyNumberFormat="1" applyFont="1" applyFill="1" applyBorder="1" applyAlignment="1" applyProtection="1">
      <alignment horizontal="right" vertical="center"/>
      <protection hidden="1"/>
    </xf>
    <xf numFmtId="0" fontId="1" fillId="24" borderId="0" xfId="40" applyFill="1" applyAlignment="1">
      <alignment vertical="center"/>
    </xf>
    <xf numFmtId="4" fontId="26" fillId="28" borderId="10" xfId="40" applyNumberFormat="1" applyFont="1" applyFill="1" applyBorder="1" applyAlignment="1" applyProtection="1">
      <alignment horizontal="right" vertical="center"/>
      <protection locked="0"/>
    </xf>
    <xf numFmtId="167" fontId="17" fillId="24" borderId="17" xfId="40" applyNumberFormat="1" applyFont="1" applyFill="1" applyBorder="1" applyAlignment="1" applyProtection="1">
      <alignment vertical="center"/>
      <protection hidden="1"/>
    </xf>
    <xf numFmtId="0" fontId="73" fillId="24" borderId="0" xfId="40" applyFont="1" applyFill="1" applyAlignment="1" applyProtection="1">
      <alignment vertical="center"/>
      <protection hidden="1"/>
    </xf>
    <xf numFmtId="0" fontId="29" fillId="24" borderId="0" xfId="40" applyFont="1" applyFill="1" applyAlignment="1" applyProtection="1">
      <alignment vertical="center"/>
      <protection hidden="1"/>
    </xf>
    <xf numFmtId="0" fontId="62" fillId="24" borderId="0" xfId="40" applyFont="1" applyFill="1" applyProtection="1">
      <protection hidden="1"/>
    </xf>
    <xf numFmtId="0" fontId="29" fillId="24" borderId="0" xfId="40" applyFont="1" applyFill="1" applyProtection="1">
      <protection hidden="1"/>
    </xf>
    <xf numFmtId="0" fontId="29" fillId="24" borderId="63" xfId="40" applyFont="1" applyFill="1" applyBorder="1" applyProtection="1">
      <protection locked="0"/>
    </xf>
    <xf numFmtId="0" fontId="67" fillId="24" borderId="0" xfId="40" applyFont="1" applyFill="1" applyBorder="1" applyAlignment="1" applyProtection="1">
      <alignment horizontal="center" vertical="top"/>
      <protection hidden="1"/>
    </xf>
    <xf numFmtId="0" fontId="29" fillId="24" borderId="0" xfId="40" applyFont="1" applyFill="1" applyBorder="1" applyAlignment="1" applyProtection="1">
      <protection hidden="1"/>
    </xf>
    <xf numFmtId="0" fontId="67" fillId="24" borderId="64" xfId="40" applyFont="1" applyFill="1" applyBorder="1" applyAlignment="1" applyProtection="1">
      <alignment horizontal="center" vertical="top"/>
      <protection hidden="1"/>
    </xf>
    <xf numFmtId="0" fontId="76" fillId="24" borderId="0" xfId="40" applyFont="1" applyFill="1" applyAlignment="1" applyProtection="1">
      <alignment horizontal="right" vertical="top"/>
      <protection hidden="1"/>
    </xf>
    <xf numFmtId="0" fontId="62" fillId="24" borderId="0" xfId="40" applyFont="1" applyFill="1" applyAlignment="1" applyProtection="1">
      <alignment vertical="top"/>
      <protection hidden="1"/>
    </xf>
    <xf numFmtId="0" fontId="120" fillId="0" borderId="0" xfId="0" applyFont="1"/>
    <xf numFmtId="0" fontId="29" fillId="0" borderId="0" xfId="0" applyNumberFormat="1" applyFont="1" applyFill="1" applyBorder="1" applyAlignment="1" applyProtection="1">
      <alignment horizontal="centerContinuous"/>
      <protection hidden="1"/>
    </xf>
    <xf numFmtId="0" fontId="29" fillId="0" borderId="0" xfId="0" applyNumberFormat="1" applyFont="1" applyFill="1" applyBorder="1" applyAlignment="1" applyProtection="1">
      <alignment horizontal="centerContinuous" vertical="center"/>
      <protection hidden="1"/>
    </xf>
    <xf numFmtId="0" fontId="120" fillId="0" borderId="0" xfId="0" applyFont="1" applyFill="1" applyProtection="1">
      <protection hidden="1"/>
    </xf>
    <xf numFmtId="0" fontId="122" fillId="0" borderId="0" xfId="0" applyFont="1" applyFill="1" applyAlignment="1" applyProtection="1">
      <alignment vertical="center"/>
      <protection hidden="1"/>
    </xf>
    <xf numFmtId="0" fontId="81" fillId="0" borderId="0" xfId="0" applyNumberFormat="1" applyFont="1" applyFill="1" applyBorder="1" applyAlignment="1" applyProtection="1">
      <alignment horizontal="right" vertical="center"/>
      <protection hidden="1"/>
    </xf>
    <xf numFmtId="0" fontId="81" fillId="0" borderId="0" xfId="0" applyFont="1" applyFill="1" applyAlignment="1" applyProtection="1">
      <alignment vertical="center"/>
      <protection hidden="1"/>
    </xf>
    <xf numFmtId="0" fontId="123" fillId="0" borderId="0" xfId="0" applyNumberFormat="1" applyFont="1" applyFill="1" applyBorder="1" applyAlignment="1" applyProtection="1">
      <alignment horizontal="centerContinuous" vertical="center"/>
      <protection hidden="1"/>
    </xf>
    <xf numFmtId="0" fontId="69" fillId="28" borderId="44" xfId="0" applyNumberFormat="1" applyFont="1" applyFill="1" applyBorder="1" applyAlignment="1" applyProtection="1">
      <alignment horizontal="center" vertical="center"/>
      <protection hidden="1"/>
    </xf>
    <xf numFmtId="0" fontId="69" fillId="28" borderId="10" xfId="0" applyNumberFormat="1" applyFont="1" applyFill="1" applyBorder="1" applyAlignment="1" applyProtection="1">
      <alignment horizontal="center" vertical="center" wrapText="1"/>
      <protection hidden="1"/>
    </xf>
    <xf numFmtId="0" fontId="69" fillId="28" borderId="10" xfId="0" applyNumberFormat="1" applyFont="1" applyFill="1" applyBorder="1" applyAlignment="1" applyProtection="1">
      <alignment horizontal="center" vertical="center"/>
      <protection hidden="1"/>
    </xf>
    <xf numFmtId="0" fontId="69" fillId="28" borderId="147" xfId="0" applyNumberFormat="1" applyFont="1" applyFill="1" applyBorder="1" applyAlignment="1" applyProtection="1">
      <alignment horizontal="center" vertical="center"/>
      <protection hidden="1"/>
    </xf>
    <xf numFmtId="0" fontId="124" fillId="31" borderId="108" xfId="0" applyNumberFormat="1" applyFont="1" applyFill="1" applyBorder="1" applyAlignment="1" applyProtection="1">
      <alignment horizontal="right" vertical="top"/>
      <protection hidden="1"/>
    </xf>
    <xf numFmtId="0" fontId="84" fillId="31" borderId="153" xfId="0" applyNumberFormat="1" applyFont="1" applyFill="1" applyBorder="1" applyAlignment="1" applyProtection="1">
      <alignment horizontal="center" vertical="center"/>
      <protection hidden="1"/>
    </xf>
    <xf numFmtId="165" fontId="84" fillId="31" borderId="109" xfId="0" applyNumberFormat="1" applyFont="1" applyFill="1" applyBorder="1" applyAlignment="1" applyProtection="1">
      <alignment horizontal="right" vertical="center"/>
      <protection hidden="1"/>
    </xf>
    <xf numFmtId="165" fontId="68" fillId="31" borderId="155" xfId="0" applyNumberFormat="1" applyFont="1" applyFill="1" applyBorder="1" applyAlignment="1" applyProtection="1">
      <alignment horizontal="right" vertical="center"/>
      <protection hidden="1"/>
    </xf>
    <xf numFmtId="0" fontId="125" fillId="31" borderId="157" xfId="0" applyFont="1" applyFill="1" applyBorder="1" applyProtection="1">
      <protection hidden="1"/>
    </xf>
    <xf numFmtId="0" fontId="120" fillId="27" borderId="20" xfId="0" applyFont="1" applyFill="1" applyBorder="1" applyProtection="1">
      <protection hidden="1"/>
    </xf>
    <xf numFmtId="0" fontId="74" fillId="27" borderId="0" xfId="0" applyNumberFormat="1" applyFont="1" applyFill="1" applyBorder="1" applyAlignment="1" applyProtection="1">
      <alignment horizontal="right" vertical="center"/>
      <protection hidden="1"/>
    </xf>
    <xf numFmtId="165" fontId="30" fillId="27" borderId="159" xfId="0" applyNumberFormat="1" applyFont="1" applyFill="1" applyBorder="1" applyAlignment="1" applyProtection="1">
      <alignment horizontal="right" vertical="center"/>
      <protection hidden="1"/>
    </xf>
    <xf numFmtId="0" fontId="120" fillId="27" borderId="24" xfId="0" applyFont="1" applyFill="1" applyBorder="1" applyProtection="1">
      <protection hidden="1"/>
    </xf>
    <xf numFmtId="0" fontId="29" fillId="27" borderId="58" xfId="0" applyNumberFormat="1" applyFont="1" applyFill="1" applyBorder="1" applyAlignment="1" applyProtection="1">
      <alignment vertical="center"/>
      <protection hidden="1"/>
    </xf>
    <xf numFmtId="0" fontId="74" fillId="27" borderId="59" xfId="0" applyNumberFormat="1" applyFont="1" applyFill="1" applyBorder="1" applyAlignment="1" applyProtection="1">
      <alignment horizontal="right" vertical="center"/>
      <protection hidden="1"/>
    </xf>
    <xf numFmtId="165" fontId="30" fillId="27" borderId="36" xfId="0" applyNumberFormat="1" applyFont="1" applyFill="1" applyBorder="1" applyAlignment="1" applyProtection="1">
      <alignment horizontal="right" vertical="center"/>
      <protection hidden="1"/>
    </xf>
    <xf numFmtId="0" fontId="120" fillId="27" borderId="60" xfId="0" applyFont="1" applyFill="1" applyBorder="1" applyProtection="1">
      <protection hidden="1"/>
    </xf>
    <xf numFmtId="0" fontId="29" fillId="28" borderId="20" xfId="0" applyNumberFormat="1" applyFont="1" applyFill="1" applyBorder="1" applyAlignment="1" applyProtection="1">
      <alignment vertical="center"/>
      <protection hidden="1"/>
    </xf>
    <xf numFmtId="0" fontId="84" fillId="28" borderId="44" xfId="0" applyNumberFormat="1" applyFont="1" applyFill="1" applyBorder="1" applyAlignment="1" applyProtection="1">
      <alignment horizontal="center" vertical="center"/>
      <protection hidden="1"/>
    </xf>
    <xf numFmtId="165" fontId="84" fillId="28" borderId="44" xfId="0" applyNumberFormat="1" applyFont="1" applyFill="1" applyBorder="1" applyAlignment="1" applyProtection="1">
      <alignment horizontal="right" vertical="center"/>
      <protection hidden="1"/>
    </xf>
    <xf numFmtId="165" fontId="98" fillId="28" borderId="44" xfId="0" applyNumberFormat="1" applyFont="1" applyFill="1" applyBorder="1" applyAlignment="1" applyProtection="1">
      <alignment horizontal="right" vertical="center"/>
      <protection hidden="1"/>
    </xf>
    <xf numFmtId="0" fontId="120" fillId="28" borderId="123" xfId="0" applyFont="1" applyFill="1" applyBorder="1" applyProtection="1">
      <protection hidden="1"/>
    </xf>
    <xf numFmtId="0" fontId="29" fillId="28" borderId="162" xfId="0" applyNumberFormat="1" applyFont="1" applyFill="1" applyBorder="1" applyAlignment="1" applyProtection="1">
      <alignment horizontal="center" vertical="center"/>
      <protection hidden="1"/>
    </xf>
    <xf numFmtId="165" fontId="29" fillId="0" borderId="163" xfId="0" applyNumberFormat="1" applyFont="1" applyFill="1" applyBorder="1" applyAlignment="1" applyProtection="1">
      <alignment horizontal="right" vertical="center"/>
      <protection locked="0"/>
    </xf>
    <xf numFmtId="165" fontId="29" fillId="0" borderId="41" xfId="0" applyNumberFormat="1" applyFont="1" applyFill="1" applyBorder="1" applyAlignment="1" applyProtection="1">
      <alignment horizontal="right" vertical="center"/>
      <protection locked="0"/>
    </xf>
    <xf numFmtId="165" fontId="29" fillId="0" borderId="164" xfId="0" applyNumberFormat="1" applyFont="1" applyFill="1" applyBorder="1" applyAlignment="1" applyProtection="1">
      <alignment horizontal="right" vertical="center"/>
      <protection locked="0"/>
    </xf>
    <xf numFmtId="165" fontId="126" fillId="28" borderId="165" xfId="0" applyNumberFormat="1" applyFont="1" applyFill="1" applyBorder="1" applyAlignment="1" applyProtection="1">
      <alignment horizontal="right" vertical="center"/>
      <protection hidden="1"/>
    </xf>
    <xf numFmtId="165" fontId="30" fillId="27" borderId="41" xfId="0" applyNumberFormat="1" applyFont="1" applyFill="1" applyBorder="1" applyAlignment="1" applyProtection="1">
      <alignment horizontal="right" vertical="center"/>
      <protection hidden="1"/>
    </xf>
    <xf numFmtId="0" fontId="120" fillId="0" borderId="55" xfId="0" applyFont="1" applyBorder="1" applyAlignment="1" applyProtection="1">
      <alignment vertical="center"/>
      <protection locked="0"/>
    </xf>
    <xf numFmtId="0" fontId="120" fillId="0" borderId="0" xfId="0" applyFont="1" applyAlignment="1">
      <alignment vertical="center"/>
    </xf>
    <xf numFmtId="0" fontId="29" fillId="28" borderId="166" xfId="0" applyNumberFormat="1" applyFont="1" applyFill="1" applyBorder="1" applyAlignment="1" applyProtection="1">
      <alignment horizontal="center" vertical="center"/>
      <protection hidden="1"/>
    </xf>
    <xf numFmtId="165" fontId="29" fillId="0" borderId="167" xfId="0" applyNumberFormat="1" applyFont="1" applyFill="1" applyBorder="1" applyAlignment="1" applyProtection="1">
      <alignment horizontal="right" vertical="center"/>
      <protection locked="0"/>
    </xf>
    <xf numFmtId="165" fontId="29" fillId="0" borderId="168" xfId="0" applyNumberFormat="1" applyFont="1" applyFill="1" applyBorder="1" applyAlignment="1" applyProtection="1">
      <alignment horizontal="right" vertical="center"/>
      <protection locked="0"/>
    </xf>
    <xf numFmtId="165" fontId="29" fillId="0" borderId="116" xfId="0" applyNumberFormat="1" applyFont="1" applyFill="1" applyBorder="1" applyAlignment="1" applyProtection="1">
      <alignment horizontal="right" vertical="center"/>
      <protection locked="0"/>
    </xf>
    <xf numFmtId="165" fontId="126" fillId="28" borderId="169" xfId="0" applyNumberFormat="1" applyFont="1" applyFill="1" applyBorder="1" applyAlignment="1" applyProtection="1">
      <alignment horizontal="right" vertical="center"/>
      <protection hidden="1"/>
    </xf>
    <xf numFmtId="165" fontId="30" fillId="27" borderId="42" xfId="0" applyNumberFormat="1" applyFont="1" applyFill="1" applyBorder="1" applyAlignment="1" applyProtection="1">
      <alignment horizontal="right" vertical="center"/>
      <protection hidden="1"/>
    </xf>
    <xf numFmtId="0" fontId="120" fillId="0" borderId="170" xfId="0" applyFont="1" applyBorder="1" applyAlignment="1" applyProtection="1">
      <alignment vertical="center"/>
      <protection locked="0"/>
    </xf>
    <xf numFmtId="0" fontId="29" fillId="28" borderId="171" xfId="0" applyNumberFormat="1" applyFont="1" applyFill="1" applyBorder="1" applyAlignment="1" applyProtection="1">
      <alignment horizontal="center" vertical="center"/>
      <protection hidden="1"/>
    </xf>
    <xf numFmtId="165" fontId="29" fillId="0" borderId="160" xfId="0" applyNumberFormat="1" applyFont="1" applyFill="1" applyBorder="1" applyAlignment="1" applyProtection="1">
      <alignment horizontal="right" vertical="center"/>
      <protection locked="0"/>
    </xf>
    <xf numFmtId="165" fontId="29" fillId="0" borderId="43" xfId="0" applyNumberFormat="1" applyFont="1" applyFill="1" applyBorder="1" applyAlignment="1" applyProtection="1">
      <alignment horizontal="right" vertical="center"/>
      <protection locked="0"/>
    </xf>
    <xf numFmtId="165" fontId="29" fillId="0" borderId="117" xfId="0" applyNumberFormat="1" applyFont="1" applyFill="1" applyBorder="1" applyAlignment="1" applyProtection="1">
      <alignment horizontal="right" vertical="center"/>
      <protection locked="0"/>
    </xf>
    <xf numFmtId="165" fontId="126" fillId="28" borderId="160" xfId="0" applyNumberFormat="1" applyFont="1" applyFill="1" applyBorder="1" applyAlignment="1" applyProtection="1">
      <alignment horizontal="right" vertical="center"/>
      <protection hidden="1"/>
    </xf>
    <xf numFmtId="165" fontId="30" fillId="27" borderId="43" xfId="0" applyNumberFormat="1" applyFont="1" applyFill="1" applyBorder="1" applyAlignment="1" applyProtection="1">
      <alignment horizontal="right" vertical="center"/>
      <protection hidden="1"/>
    </xf>
    <xf numFmtId="0" fontId="120" fillId="0" borderId="60" xfId="0" applyFont="1" applyBorder="1" applyAlignment="1" applyProtection="1">
      <alignment vertical="center"/>
      <protection locked="0"/>
    </xf>
    <xf numFmtId="0" fontId="68" fillId="28" borderId="20" xfId="0" applyNumberFormat="1" applyFont="1" applyFill="1" applyBorder="1" applyAlignment="1" applyProtection="1">
      <alignment vertical="center"/>
      <protection hidden="1"/>
    </xf>
    <xf numFmtId="165" fontId="29" fillId="28" borderId="0" xfId="0" applyNumberFormat="1" applyFont="1" applyFill="1" applyBorder="1" applyAlignment="1" applyProtection="1">
      <alignment horizontal="right" vertical="center"/>
      <protection hidden="1"/>
    </xf>
    <xf numFmtId="165" fontId="126" fillId="28" borderId="0" xfId="0" applyNumberFormat="1" applyFont="1" applyFill="1" applyBorder="1" applyAlignment="1" applyProtection="1">
      <alignment horizontal="right" vertical="center"/>
      <protection hidden="1"/>
    </xf>
    <xf numFmtId="165" fontId="30" fillId="28" borderId="0" xfId="0" applyNumberFormat="1" applyFont="1" applyFill="1" applyBorder="1" applyAlignment="1" applyProtection="1">
      <alignment horizontal="right" vertical="center"/>
      <protection hidden="1"/>
    </xf>
    <xf numFmtId="0" fontId="29" fillId="28" borderId="123" xfId="0" applyFont="1" applyFill="1" applyBorder="1" applyAlignment="1" applyProtection="1">
      <alignment vertical="center"/>
      <protection hidden="1"/>
    </xf>
    <xf numFmtId="0" fontId="29" fillId="0" borderId="172" xfId="0" applyFont="1" applyFill="1" applyBorder="1" applyAlignment="1" applyProtection="1">
      <alignment vertical="center"/>
      <protection locked="0"/>
    </xf>
    <xf numFmtId="165" fontId="29" fillId="0" borderId="169" xfId="0" applyNumberFormat="1" applyFont="1" applyFill="1" applyBorder="1" applyAlignment="1" applyProtection="1">
      <alignment horizontal="right" vertical="center"/>
      <protection locked="0"/>
    </xf>
    <xf numFmtId="165" fontId="29" fillId="0" borderId="42" xfId="0" applyNumberFormat="1" applyFont="1" applyFill="1" applyBorder="1" applyAlignment="1" applyProtection="1">
      <alignment horizontal="right" vertical="center"/>
      <protection locked="0"/>
    </xf>
    <xf numFmtId="165" fontId="29" fillId="0" borderId="115" xfId="0" applyNumberFormat="1" applyFont="1" applyFill="1" applyBorder="1" applyAlignment="1" applyProtection="1">
      <alignment horizontal="right" vertical="center"/>
      <protection locked="0"/>
    </xf>
    <xf numFmtId="0" fontId="29" fillId="0" borderId="174" xfId="0" applyFont="1" applyFill="1" applyBorder="1" applyAlignment="1" applyProtection="1">
      <alignment vertical="center"/>
      <protection locked="0"/>
    </xf>
    <xf numFmtId="0" fontId="29" fillId="28" borderId="175" xfId="0" applyNumberFormat="1" applyFont="1" applyFill="1" applyBorder="1" applyAlignment="1" applyProtection="1">
      <alignment horizontal="center" vertical="center"/>
      <protection hidden="1"/>
    </xf>
    <xf numFmtId="165" fontId="29" fillId="0" borderId="176" xfId="0" applyNumberFormat="1" applyFont="1" applyFill="1" applyBorder="1" applyAlignment="1" applyProtection="1">
      <alignment horizontal="right" vertical="center"/>
      <protection locked="0"/>
    </xf>
    <xf numFmtId="165" fontId="29" fillId="0" borderId="177" xfId="0" applyNumberFormat="1" applyFont="1" applyFill="1" applyBorder="1" applyAlignment="1" applyProtection="1">
      <alignment horizontal="right" vertical="center"/>
      <protection locked="0"/>
    </xf>
    <xf numFmtId="165" fontId="29" fillId="0" borderId="178" xfId="0" applyNumberFormat="1" applyFont="1" applyFill="1" applyBorder="1" applyAlignment="1" applyProtection="1">
      <alignment horizontal="right" vertical="center"/>
      <protection locked="0"/>
    </xf>
    <xf numFmtId="165" fontId="126" fillId="28" borderId="176" xfId="0" applyNumberFormat="1" applyFont="1" applyFill="1" applyBorder="1" applyAlignment="1" applyProtection="1">
      <alignment horizontal="right" vertical="center"/>
      <protection hidden="1"/>
    </xf>
    <xf numFmtId="165" fontId="30" fillId="27" borderId="177" xfId="0" applyNumberFormat="1" applyFont="1" applyFill="1" applyBorder="1" applyAlignment="1" applyProtection="1">
      <alignment horizontal="right" vertical="center"/>
      <protection hidden="1"/>
    </xf>
    <xf numFmtId="0" fontId="120" fillId="0" borderId="179" xfId="0" applyFont="1" applyBorder="1"/>
    <xf numFmtId="0" fontId="120" fillId="0" borderId="0" xfId="0" applyFont="1" applyAlignment="1"/>
    <xf numFmtId="0" fontId="124" fillId="0" borderId="0" xfId="0" applyNumberFormat="1" applyFont="1" applyFill="1" applyBorder="1" applyAlignment="1" applyProtection="1">
      <alignment vertical="top"/>
      <protection locked="0"/>
    </xf>
    <xf numFmtId="0" fontId="124" fillId="0" borderId="0" xfId="0" applyNumberFormat="1" applyFont="1" applyFill="1" applyBorder="1" applyAlignment="1" applyProtection="1">
      <alignment horizontal="center" vertical="top"/>
      <protection locked="0"/>
    </xf>
    <xf numFmtId="0" fontId="120" fillId="0" borderId="0" xfId="0" applyNumberFormat="1" applyFont="1" applyFill="1" applyBorder="1" applyAlignment="1" applyProtection="1">
      <alignment vertical="center"/>
      <protection locked="0"/>
    </xf>
    <xf numFmtId="0" fontId="120" fillId="0" borderId="0" xfId="0" applyNumberFormat="1" applyFont="1" applyFill="1" applyBorder="1" applyAlignment="1" applyProtection="1">
      <alignment horizontal="center" vertical="center"/>
      <protection locked="0"/>
    </xf>
    <xf numFmtId="0" fontId="29" fillId="28" borderId="180" xfId="0" applyNumberFormat="1" applyFont="1" applyFill="1" applyBorder="1" applyAlignment="1" applyProtection="1">
      <alignment horizontal="center" vertical="center"/>
      <protection hidden="1"/>
    </xf>
    <xf numFmtId="1" fontId="123" fillId="0" borderId="0" xfId="0" applyNumberFormat="1" applyFont="1" applyFill="1" applyBorder="1" applyAlignment="1" applyProtection="1">
      <alignment horizontal="center" vertical="center"/>
      <protection hidden="1"/>
    </xf>
    <xf numFmtId="0" fontId="84" fillId="28" borderId="0" xfId="0" applyNumberFormat="1" applyFont="1" applyFill="1" applyBorder="1" applyAlignment="1" applyProtection="1">
      <alignment horizontal="left" vertical="center"/>
      <protection hidden="1"/>
    </xf>
    <xf numFmtId="0" fontId="127" fillId="0" borderId="0" xfId="0" applyFont="1" applyFill="1" applyProtection="1">
      <protection hidden="1"/>
    </xf>
    <xf numFmtId="0" fontId="127" fillId="0" borderId="0" xfId="0" applyNumberFormat="1" applyFont="1" applyFill="1" applyBorder="1" applyAlignment="1" applyProtection="1">
      <alignment horizontal="left"/>
      <protection hidden="1"/>
    </xf>
    <xf numFmtId="49" fontId="121" fillId="0" borderId="0" xfId="0" applyNumberFormat="1" applyFont="1" applyFill="1" applyBorder="1" applyAlignment="1" applyProtection="1">
      <alignment vertical="center"/>
      <protection hidden="1"/>
    </xf>
    <xf numFmtId="165" fontId="74" fillId="27" borderId="32" xfId="0" applyNumberFormat="1" applyFont="1" applyFill="1" applyBorder="1" applyAlignment="1" applyProtection="1">
      <alignment horizontal="right" vertical="center"/>
      <protection hidden="1"/>
    </xf>
    <xf numFmtId="165" fontId="74" fillId="27" borderId="158" xfId="0" applyNumberFormat="1" applyFont="1" applyFill="1" applyBorder="1" applyAlignment="1" applyProtection="1">
      <alignment horizontal="right" vertical="center"/>
      <protection hidden="1"/>
    </xf>
    <xf numFmtId="165" fontId="74" fillId="27" borderId="33" xfId="0" applyNumberFormat="1" applyFont="1" applyFill="1" applyBorder="1" applyAlignment="1" applyProtection="1">
      <alignment horizontal="right" vertical="center"/>
      <protection hidden="1"/>
    </xf>
    <xf numFmtId="165" fontId="74" fillId="27" borderId="160" xfId="0" applyNumberFormat="1" applyFont="1" applyFill="1" applyBorder="1" applyAlignment="1" applyProtection="1">
      <alignment horizontal="right" vertical="center"/>
      <protection hidden="1"/>
    </xf>
    <xf numFmtId="165" fontId="74" fillId="27" borderId="43" xfId="0" applyNumberFormat="1" applyFont="1" applyFill="1" applyBorder="1" applyAlignment="1" applyProtection="1">
      <alignment horizontal="right" vertical="center"/>
      <protection hidden="1"/>
    </xf>
    <xf numFmtId="165" fontId="74" fillId="27" borderId="161" xfId="0" applyNumberFormat="1" applyFont="1" applyFill="1" applyBorder="1" applyAlignment="1" applyProtection="1">
      <alignment horizontal="right" vertical="center"/>
      <protection hidden="1"/>
    </xf>
    <xf numFmtId="165" fontId="74" fillId="27" borderId="47" xfId="0" applyNumberFormat="1" applyFont="1" applyFill="1" applyBorder="1" applyAlignment="1" applyProtection="1">
      <alignment horizontal="right" vertical="center"/>
      <protection hidden="1"/>
    </xf>
    <xf numFmtId="165" fontId="74" fillId="31" borderId="154" xfId="0" applyNumberFormat="1" applyFont="1" applyFill="1" applyBorder="1" applyAlignment="1" applyProtection="1">
      <alignment horizontal="right" vertical="center"/>
      <protection hidden="1"/>
    </xf>
    <xf numFmtId="165" fontId="74" fillId="31" borderId="155" xfId="0" applyNumberFormat="1" applyFont="1" applyFill="1" applyBorder="1" applyAlignment="1" applyProtection="1">
      <alignment horizontal="right" vertical="center"/>
      <protection hidden="1"/>
    </xf>
    <xf numFmtId="165" fontId="74" fillId="31" borderId="156" xfId="0" applyNumberFormat="1" applyFont="1" applyFill="1" applyBorder="1" applyAlignment="1" applyProtection="1">
      <alignment horizontal="right" vertical="center"/>
      <protection hidden="1"/>
    </xf>
    <xf numFmtId="165" fontId="126" fillId="28" borderId="163" xfId="0" applyNumberFormat="1" applyFont="1" applyFill="1" applyBorder="1" applyAlignment="1" applyProtection="1">
      <alignment horizontal="right" vertical="center"/>
      <protection hidden="1"/>
    </xf>
    <xf numFmtId="1" fontId="23" fillId="0" borderId="22" xfId="0" applyNumberFormat="1" applyFont="1" applyFill="1" applyBorder="1" applyAlignment="1" applyProtection="1">
      <alignment horizontal="center" vertical="center"/>
      <protection locked="0" hidden="1"/>
    </xf>
    <xf numFmtId="1" fontId="23" fillId="0" borderId="38" xfId="0" applyNumberFormat="1" applyFont="1" applyFill="1" applyBorder="1" applyAlignment="1" applyProtection="1">
      <alignment horizontal="center" vertical="center"/>
      <protection locked="0"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0" fillId="28" borderId="52" xfId="0" applyFill="1" applyBorder="1" applyAlignment="1" applyProtection="1">
      <alignment vertical="center"/>
      <protection hidden="1"/>
    </xf>
    <xf numFmtId="0" fontId="0" fillId="0" borderId="0" xfId="0" applyAlignment="1">
      <alignment wrapText="1"/>
    </xf>
    <xf numFmtId="0" fontId="0" fillId="28" borderId="125" xfId="0" applyFill="1" applyBorder="1" applyAlignment="1" applyProtection="1">
      <alignment vertical="center"/>
      <protection hidden="1"/>
    </xf>
    <xf numFmtId="0" fontId="0" fillId="28" borderId="18" xfId="0" applyFill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right"/>
      <protection locked="0"/>
    </xf>
    <xf numFmtId="0" fontId="0" fillId="0" borderId="39" xfId="0" applyBorder="1" applyAlignment="1" applyProtection="1">
      <alignment horizontal="right"/>
      <protection locked="0"/>
    </xf>
    <xf numFmtId="0" fontId="0" fillId="0" borderId="107" xfId="0" applyBorder="1" applyAlignment="1" applyProtection="1">
      <alignment horizontal="right"/>
      <protection locked="0"/>
    </xf>
    <xf numFmtId="0" fontId="0" fillId="0" borderId="0" xfId="0" applyFill="1" applyBorder="1" applyProtection="1"/>
    <xf numFmtId="49" fontId="129" fillId="0" borderId="0" xfId="0" applyNumberFormat="1" applyFont="1" applyFill="1" applyProtection="1">
      <protection hidden="1"/>
    </xf>
    <xf numFmtId="12" fontId="1" fillId="0" borderId="10" xfId="54" applyNumberFormat="1" applyFont="1" applyFill="1" applyBorder="1" applyAlignment="1" applyProtection="1">
      <alignment horizontal="left" vertical="center" wrapText="1"/>
    </xf>
    <xf numFmtId="0" fontId="30" fillId="0" borderId="38" xfId="0" applyNumberFormat="1" applyFont="1" applyFill="1" applyBorder="1" applyAlignment="1" applyProtection="1">
      <alignment horizontal="left" vertical="center" indent="1"/>
      <protection locked="0" hidden="1"/>
    </xf>
    <xf numFmtId="0" fontId="58" fillId="0" borderId="151" xfId="0" applyFont="1" applyFill="1" applyBorder="1" applyAlignment="1" applyProtection="1">
      <alignment horizontal="left" vertical="center" indent="1"/>
      <protection locked="0" hidden="1"/>
    </xf>
    <xf numFmtId="0" fontId="30" fillId="0" borderId="41" xfId="0" applyNumberFormat="1" applyFont="1" applyFill="1" applyBorder="1" applyAlignment="1" applyProtection="1">
      <alignment horizontal="left" vertical="center" indent="1"/>
      <protection locked="0" hidden="1"/>
    </xf>
    <xf numFmtId="0" fontId="30" fillId="0" borderId="168" xfId="0" applyNumberFormat="1" applyFont="1" applyFill="1" applyBorder="1" applyAlignment="1" applyProtection="1">
      <alignment horizontal="left" vertical="center" indent="1"/>
      <protection locked="0" hidden="1"/>
    </xf>
    <xf numFmtId="0" fontId="30" fillId="0" borderId="42" xfId="0" applyNumberFormat="1" applyFont="1" applyFill="1" applyBorder="1" applyAlignment="1" applyProtection="1">
      <alignment horizontal="left" vertical="center" indent="1"/>
      <protection locked="0" hidden="1"/>
    </xf>
    <xf numFmtId="0" fontId="30" fillId="0" borderId="43" xfId="0" applyNumberFormat="1" applyFont="1" applyFill="1" applyBorder="1" applyAlignment="1" applyProtection="1">
      <alignment horizontal="left" vertical="center" indent="1"/>
      <protection locked="0" hidden="1"/>
    </xf>
    <xf numFmtId="0" fontId="30" fillId="0" borderId="173" xfId="0" applyNumberFormat="1" applyFont="1" applyFill="1" applyBorder="1" applyAlignment="1" applyProtection="1">
      <alignment horizontal="left" vertical="center" indent="1"/>
      <protection locked="0" hidden="1"/>
    </xf>
    <xf numFmtId="0" fontId="30" fillId="0" borderId="183" xfId="0" applyNumberFormat="1" applyFont="1" applyFill="1" applyBorder="1" applyAlignment="1" applyProtection="1">
      <alignment horizontal="left" vertical="center" indent="1"/>
      <protection locked="0" hidden="1"/>
    </xf>
    <xf numFmtId="12" fontId="1" fillId="0" borderId="31" xfId="54" applyNumberFormat="1" applyFont="1" applyFill="1" applyBorder="1" applyAlignment="1" applyProtection="1">
      <alignment horizontal="left" vertical="center" wrapText="1"/>
    </xf>
    <xf numFmtId="12" fontId="1" fillId="0" borderId="33" xfId="54" applyNumberFormat="1" applyFont="1" applyFill="1" applyBorder="1" applyAlignment="1" applyProtection="1">
      <alignment horizontal="left" vertical="center" wrapText="1"/>
    </xf>
    <xf numFmtId="12" fontId="0" fillId="0" borderId="31" xfId="54" applyNumberFormat="1" applyFont="1" applyFill="1" applyBorder="1" applyAlignment="1" applyProtection="1">
      <alignment horizontal="left" vertical="center" wrapText="1"/>
    </xf>
    <xf numFmtId="12" fontId="0" fillId="0" borderId="33" xfId="54" applyNumberFormat="1" applyFont="1" applyFill="1" applyBorder="1" applyAlignment="1" applyProtection="1">
      <alignment horizontal="left" vertical="center" wrapText="1"/>
    </xf>
    <xf numFmtId="0" fontId="0" fillId="24" borderId="0" xfId="0" applyFill="1" applyProtection="1"/>
    <xf numFmtId="0" fontId="131" fillId="24" borderId="0" xfId="0" applyFont="1" applyFill="1" applyAlignment="1" applyProtection="1">
      <alignment horizontal="center" vertical="center"/>
    </xf>
    <xf numFmtId="0" fontId="9" fillId="24" borderId="0" xfId="0" applyFont="1" applyFill="1" applyAlignment="1" applyProtection="1">
      <alignment horizontal="center" vertical="center"/>
    </xf>
    <xf numFmtId="0" fontId="108" fillId="24" borderId="0" xfId="0" applyFont="1" applyFill="1" applyAlignment="1" applyProtection="1">
      <alignment horizontal="center" vertical="center" wrapText="1"/>
    </xf>
    <xf numFmtId="0" fontId="22" fillId="24" borderId="0" xfId="0" applyFont="1" applyFill="1" applyAlignment="1" applyProtection="1">
      <alignment horizontal="left" vertical="top" wrapText="1"/>
    </xf>
    <xf numFmtId="0" fontId="22" fillId="24" borderId="0" xfId="0" applyFont="1" applyFill="1" applyAlignment="1" applyProtection="1">
      <alignment horizontal="left" vertical="center" wrapText="1"/>
    </xf>
    <xf numFmtId="0" fontId="22" fillId="24" borderId="0" xfId="0" applyNumberFormat="1" applyFont="1" applyFill="1" applyAlignment="1" applyProtection="1">
      <alignment horizontal="left" vertical="center" wrapText="1"/>
    </xf>
    <xf numFmtId="0" fontId="108" fillId="24" borderId="0" xfId="0" applyFont="1" applyFill="1" applyAlignment="1" applyProtection="1">
      <alignment horizontal="left" vertical="center"/>
    </xf>
    <xf numFmtId="0" fontId="0" fillId="24" borderId="0" xfId="0" applyFont="1" applyFill="1" applyAlignment="1" applyProtection="1">
      <alignment vertical="center"/>
    </xf>
    <xf numFmtId="0" fontId="137" fillId="24" borderId="0" xfId="0" applyFont="1" applyFill="1" applyAlignment="1" applyProtection="1">
      <alignment vertical="center"/>
    </xf>
    <xf numFmtId="0" fontId="5" fillId="24" borderId="0" xfId="0" applyFont="1" applyFill="1" applyAlignment="1" applyProtection="1"/>
    <xf numFmtId="0" fontId="138" fillId="24" borderId="0" xfId="0" applyFont="1" applyFill="1" applyAlignment="1" applyProtection="1">
      <alignment horizontal="right"/>
    </xf>
    <xf numFmtId="0" fontId="5" fillId="24" borderId="0" xfId="0" applyFont="1" applyFill="1" applyAlignment="1" applyProtection="1">
      <alignment horizontal="center"/>
    </xf>
    <xf numFmtId="0" fontId="5" fillId="24" borderId="0" xfId="0" quotePrefix="1" applyFont="1" applyFill="1" applyAlignment="1" applyProtection="1">
      <alignment horizontal="center"/>
    </xf>
    <xf numFmtId="0" fontId="139" fillId="24" borderId="0" xfId="0" applyFont="1" applyFill="1" applyAlignment="1"/>
    <xf numFmtId="0" fontId="140" fillId="24" borderId="0" xfId="0" applyFont="1" applyFill="1" applyAlignment="1">
      <alignment horizontal="right"/>
    </xf>
    <xf numFmtId="0" fontId="139" fillId="24" borderId="0" xfId="0" quotePrefix="1" applyFont="1" applyFill="1" applyAlignment="1">
      <alignment horizontal="center"/>
    </xf>
    <xf numFmtId="0" fontId="129" fillId="24" borderId="0" xfId="0" applyFont="1" applyFill="1" applyProtection="1"/>
    <xf numFmtId="0" fontId="141" fillId="24" borderId="0" xfId="0" applyFont="1" applyFill="1" applyProtection="1"/>
    <xf numFmtId="0" fontId="18" fillId="24" borderId="0" xfId="0" applyFont="1" applyFill="1" applyProtection="1"/>
    <xf numFmtId="0" fontId="142" fillId="24" borderId="0" xfId="0" applyFont="1" applyFill="1" applyProtection="1"/>
    <xf numFmtId="0" fontId="18" fillId="24" borderId="0" xfId="0" applyFont="1" applyFill="1" applyAlignment="1" applyProtection="1">
      <alignment horizontal="left"/>
    </xf>
    <xf numFmtId="0" fontId="20" fillId="24" borderId="0" xfId="0" applyFont="1" applyFill="1" applyProtection="1"/>
    <xf numFmtId="0" fontId="143" fillId="24" borderId="0" xfId="0" applyFont="1" applyFill="1" applyProtection="1"/>
    <xf numFmtId="0" fontId="144" fillId="24" borderId="0" xfId="0" applyFont="1" applyFill="1" applyAlignment="1" applyProtection="1">
      <alignment vertical="top"/>
    </xf>
    <xf numFmtId="0" fontId="144" fillId="24" borderId="0" xfId="0" applyFont="1" applyFill="1" applyProtection="1"/>
    <xf numFmtId="0" fontId="0" fillId="0" borderId="31" xfId="0" applyBorder="1" applyProtection="1">
      <protection locked="0"/>
    </xf>
    <xf numFmtId="0" fontId="0" fillId="0" borderId="34" xfId="0" applyBorder="1" applyProtection="1">
      <protection locked="0"/>
    </xf>
    <xf numFmtId="0" fontId="88" fillId="0" borderId="65" xfId="0" applyNumberFormat="1" applyFont="1" applyFill="1" applyBorder="1" applyAlignment="1" applyProtection="1">
      <alignment vertical="center"/>
      <protection locked="0" hidden="1"/>
    </xf>
    <xf numFmtId="0" fontId="2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Border="1" applyAlignment="1" applyProtection="1">
      <alignment vertical="center"/>
      <protection locked="0" hidden="1"/>
    </xf>
    <xf numFmtId="0" fontId="0" fillId="0" borderId="0" xfId="0" applyFont="1" applyFill="1" applyBorder="1" applyProtection="1">
      <protection locked="0"/>
    </xf>
    <xf numFmtId="0" fontId="19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4" fontId="26" fillId="28" borderId="22" xfId="40" applyNumberFormat="1" applyFont="1" applyFill="1" applyBorder="1" applyAlignment="1" applyProtection="1">
      <alignment horizontal="right" vertical="center"/>
      <protection locked="0"/>
    </xf>
    <xf numFmtId="4" fontId="26" fillId="28" borderId="36" xfId="40" applyNumberFormat="1" applyFont="1" applyFill="1" applyBorder="1" applyAlignment="1" applyProtection="1">
      <alignment horizontal="right" vertical="center"/>
      <protection locked="0"/>
    </xf>
    <xf numFmtId="0" fontId="67" fillId="24" borderId="128" xfId="40" applyFont="1" applyFill="1" applyBorder="1" applyAlignment="1" applyProtection="1">
      <alignment horizontal="center" vertical="center"/>
      <protection hidden="1"/>
    </xf>
    <xf numFmtId="0" fontId="67" fillId="24" borderId="126" xfId="40" applyFont="1" applyFill="1" applyBorder="1" applyAlignment="1" applyProtection="1">
      <alignment horizontal="center" vertical="center"/>
      <protection hidden="1"/>
    </xf>
    <xf numFmtId="0" fontId="67" fillId="24" borderId="186" xfId="40" applyFont="1" applyFill="1" applyBorder="1" applyAlignment="1" applyProtection="1">
      <alignment horizontal="center" vertical="center"/>
      <protection hidden="1"/>
    </xf>
    <xf numFmtId="0" fontId="69" fillId="24" borderId="189" xfId="40" applyFont="1" applyFill="1" applyBorder="1" applyAlignment="1" applyProtection="1">
      <alignment vertical="center"/>
      <protection hidden="1"/>
    </xf>
    <xf numFmtId="0" fontId="67" fillId="24" borderId="189" xfId="40" applyFont="1" applyFill="1" applyBorder="1" applyAlignment="1" applyProtection="1">
      <alignment vertical="center"/>
      <protection hidden="1"/>
    </xf>
    <xf numFmtId="0" fontId="117" fillId="24" borderId="187" xfId="40" applyFont="1" applyFill="1" applyBorder="1" applyAlignment="1" applyProtection="1">
      <alignment horizontal="right" vertical="center"/>
      <protection hidden="1"/>
    </xf>
    <xf numFmtId="167" fontId="68" fillId="24" borderId="17" xfId="61" applyNumberFormat="1" applyFont="1" applyFill="1" applyBorder="1" applyAlignment="1" applyProtection="1">
      <alignment vertical="center"/>
      <protection hidden="1"/>
    </xf>
    <xf numFmtId="0" fontId="29" fillId="24" borderId="20" xfId="40" applyFont="1" applyFill="1" applyBorder="1" applyAlignment="1" applyProtection="1">
      <alignment vertical="center"/>
      <protection hidden="1"/>
    </xf>
    <xf numFmtId="0" fontId="67" fillId="24" borderId="0" xfId="40" applyFont="1" applyFill="1" applyBorder="1" applyAlignment="1" applyProtection="1">
      <alignment horizontal="center" vertical="center"/>
      <protection hidden="1"/>
    </xf>
    <xf numFmtId="2" fontId="69" fillId="32" borderId="190" xfId="40" applyNumberFormat="1" applyFont="1" applyFill="1" applyBorder="1" applyAlignment="1" applyProtection="1">
      <alignment horizontal="center" vertical="center"/>
    </xf>
    <xf numFmtId="167" fontId="69" fillId="24" borderId="105" xfId="61" applyNumberFormat="1" applyFont="1" applyFill="1" applyBorder="1" applyAlignment="1" applyProtection="1">
      <alignment horizontal="right" vertical="center"/>
      <protection hidden="1"/>
    </xf>
    <xf numFmtId="2" fontId="1" fillId="24" borderId="0" xfId="40" applyNumberFormat="1" applyFill="1"/>
    <xf numFmtId="167" fontId="69" fillId="24" borderId="17" xfId="61" applyNumberFormat="1" applyFont="1" applyFill="1" applyBorder="1" applyAlignment="1" applyProtection="1">
      <alignment horizontal="right" vertical="center"/>
      <protection hidden="1"/>
    </xf>
    <xf numFmtId="0" fontId="29" fillId="24" borderId="149" xfId="40" applyFont="1" applyFill="1" applyBorder="1" applyAlignment="1" applyProtection="1">
      <alignment vertical="center"/>
      <protection hidden="1"/>
    </xf>
    <xf numFmtId="0" fontId="67" fillId="24" borderId="65" xfId="40" applyFont="1" applyFill="1" applyBorder="1" applyAlignment="1" applyProtection="1">
      <alignment horizontal="center" vertical="center"/>
      <protection hidden="1"/>
    </xf>
    <xf numFmtId="2" fontId="69" fillId="32" borderId="192" xfId="40" applyNumberFormat="1" applyFont="1" applyFill="1" applyBorder="1" applyAlignment="1" applyProtection="1">
      <alignment horizontal="center" vertical="center"/>
    </xf>
    <xf numFmtId="4" fontId="71" fillId="24" borderId="17" xfId="61" applyNumberFormat="1" applyFont="1" applyFill="1" applyBorder="1" applyAlignment="1" applyProtection="1">
      <alignment vertical="center"/>
      <protection hidden="1"/>
    </xf>
    <xf numFmtId="167" fontId="69" fillId="24" borderId="17" xfId="61" applyNumberFormat="1" applyFont="1" applyFill="1" applyBorder="1" applyAlignment="1" applyProtection="1">
      <alignment vertical="center"/>
      <protection hidden="1"/>
    </xf>
    <xf numFmtId="0" fontId="1" fillId="24" borderId="65" xfId="40" applyFill="1" applyBorder="1" applyAlignment="1">
      <alignment vertical="center"/>
    </xf>
    <xf numFmtId="44" fontId="29" fillId="24" borderId="0" xfId="61" applyFont="1" applyFill="1" applyAlignment="1" applyProtection="1">
      <alignment vertical="center"/>
      <protection hidden="1"/>
    </xf>
    <xf numFmtId="0" fontId="118" fillId="34" borderId="0" xfId="40" applyFont="1" applyFill="1" applyBorder="1" applyAlignment="1">
      <alignment horizontal="right"/>
    </xf>
    <xf numFmtId="44" fontId="29" fillId="24" borderId="63" xfId="61" applyFont="1" applyFill="1" applyBorder="1" applyAlignment="1" applyProtection="1"/>
    <xf numFmtId="44" fontId="29" fillId="24" borderId="0" xfId="61" applyFont="1" applyFill="1" applyBorder="1" applyAlignment="1" applyProtection="1">
      <protection hidden="1"/>
    </xf>
    <xf numFmtId="44" fontId="29" fillId="24" borderId="63" xfId="61" applyFont="1" applyFill="1" applyBorder="1" applyAlignment="1" applyProtection="1">
      <protection hidden="1"/>
    </xf>
    <xf numFmtId="0" fontId="0" fillId="0" borderId="15" xfId="0" applyBorder="1" applyAlignment="1" applyProtection="1">
      <alignment horizontal="left" indent="1"/>
      <protection hidden="1"/>
    </xf>
    <xf numFmtId="0" fontId="0" fillId="0" borderId="16" xfId="0" applyBorder="1" applyAlignment="1" applyProtection="1">
      <alignment horizontal="left" indent="1"/>
      <protection hidden="1"/>
    </xf>
    <xf numFmtId="0" fontId="132" fillId="24" borderId="0" xfId="0" applyFont="1" applyFill="1" applyAlignment="1" applyProtection="1">
      <alignment horizontal="left" vertical="center" wrapText="1"/>
    </xf>
    <xf numFmtId="0" fontId="131" fillId="39" borderId="0" xfId="0" applyFont="1" applyFill="1" applyAlignment="1" applyProtection="1">
      <alignment horizontal="center" vertical="center"/>
    </xf>
    <xf numFmtId="0" fontId="131" fillId="40" borderId="0" xfId="0" applyFont="1" applyFill="1" applyAlignment="1" applyProtection="1">
      <alignment horizontal="center" vertical="center"/>
    </xf>
    <xf numFmtId="0" fontId="131" fillId="41" borderId="0" xfId="0" applyFont="1" applyFill="1" applyAlignment="1" applyProtection="1">
      <alignment horizontal="center" vertical="center"/>
    </xf>
    <xf numFmtId="0" fontId="108" fillId="24" borderId="0" xfId="0" applyFont="1" applyFill="1" applyAlignment="1" applyProtection="1">
      <alignment wrapText="1"/>
    </xf>
    <xf numFmtId="0" fontId="0" fillId="24" borderId="0" xfId="0" applyFont="1" applyFill="1" applyBorder="1" applyAlignment="1" applyProtection="1">
      <alignment vertical="center"/>
    </xf>
    <xf numFmtId="0" fontId="0" fillId="24" borderId="0" xfId="0" applyFill="1" applyBorder="1" applyAlignment="1" applyProtection="1">
      <alignment vertical="center"/>
    </xf>
    <xf numFmtId="0" fontId="148" fillId="24" borderId="0" xfId="0" applyFont="1" applyFill="1" applyProtection="1"/>
    <xf numFmtId="0" fontId="16" fillId="24" borderId="0" xfId="0" applyFont="1" applyFill="1" applyAlignment="1" applyProtection="1">
      <alignment vertical="center"/>
    </xf>
    <xf numFmtId="0" fontId="148" fillId="24" borderId="0" xfId="0" applyFont="1" applyFill="1" applyAlignment="1" applyProtection="1">
      <alignment vertical="center"/>
    </xf>
    <xf numFmtId="0" fontId="18" fillId="24" borderId="0" xfId="0" quotePrefix="1" applyFont="1" applyFill="1" applyAlignment="1" applyProtection="1">
      <alignment vertical="center"/>
    </xf>
    <xf numFmtId="0" fontId="18" fillId="24" borderId="0" xfId="0" quotePrefix="1" applyFont="1" applyFill="1" applyAlignment="1" applyProtection="1">
      <alignment horizontal="left" vertical="center"/>
    </xf>
    <xf numFmtId="0" fontId="18" fillId="24" borderId="0" xfId="0" applyFont="1" applyFill="1" applyAlignment="1" applyProtection="1">
      <alignment horizontal="left" vertical="center"/>
    </xf>
    <xf numFmtId="0" fontId="22" fillId="24" borderId="0" xfId="0" applyFont="1" applyFill="1" applyAlignment="1" applyProtection="1">
      <alignment wrapText="1"/>
    </xf>
    <xf numFmtId="0" fontId="22" fillId="38" borderId="0" xfId="0" applyFont="1" applyFill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67" applyNumberFormat="1" applyFont="1" applyFill="1" applyBorder="1" applyAlignment="1" applyProtection="1">
      <alignment vertical="center"/>
    </xf>
    <xf numFmtId="0" fontId="1" fillId="0" borderId="0" xfId="67" applyNumberFormat="1" applyFont="1" applyFill="1" applyBorder="1" applyAlignment="1" applyProtection="1">
      <alignment vertical="center"/>
      <protection locked="0"/>
    </xf>
    <xf numFmtId="0" fontId="22" fillId="0" borderId="0" xfId="67" applyNumberFormat="1" applyFont="1" applyFill="1" applyBorder="1" applyAlignment="1" applyProtection="1">
      <alignment vertical="center"/>
    </xf>
    <xf numFmtId="0" fontId="151" fillId="0" borderId="0" xfId="67" applyNumberFormat="1" applyFont="1" applyFill="1" applyBorder="1" applyAlignment="1" applyProtection="1">
      <alignment vertical="center" wrapText="1"/>
    </xf>
    <xf numFmtId="0" fontId="22" fillId="0" borderId="0" xfId="67" applyNumberFormat="1" applyFont="1" applyFill="1" applyBorder="1" applyAlignment="1" applyProtection="1">
      <alignment vertical="center"/>
      <protection locked="0"/>
    </xf>
    <xf numFmtId="0" fontId="21" fillId="0" borderId="35" xfId="67" applyNumberFormat="1" applyFont="1" applyFill="1" applyBorder="1" applyAlignment="1" applyProtection="1">
      <alignment vertical="center"/>
      <protection locked="0"/>
    </xf>
    <xf numFmtId="0" fontId="1" fillId="0" borderId="10" xfId="67" applyNumberFormat="1" applyFont="1" applyFill="1" applyBorder="1" applyAlignment="1" applyProtection="1">
      <alignment horizontal="center" vertical="center"/>
    </xf>
    <xf numFmtId="0" fontId="1" fillId="0" borderId="10" xfId="67" applyNumberFormat="1" applyFont="1" applyFill="1" applyBorder="1" applyAlignment="1" applyProtection="1">
      <alignment horizontal="left" vertical="center" indent="1"/>
    </xf>
    <xf numFmtId="0" fontId="1" fillId="0" borderId="15" xfId="67" applyNumberFormat="1" applyFont="1" applyFill="1" applyBorder="1" applyAlignment="1" applyProtection="1">
      <alignment horizontal="left" vertical="center" indent="1"/>
    </xf>
    <xf numFmtId="0" fontId="1" fillId="0" borderId="16" xfId="67" applyNumberFormat="1" applyFont="1" applyFill="1" applyBorder="1" applyAlignment="1" applyProtection="1">
      <alignment vertical="center"/>
    </xf>
    <xf numFmtId="0" fontId="58" fillId="0" borderId="16" xfId="67" applyNumberFormat="1" applyFont="1" applyFill="1" applyBorder="1" applyAlignment="1" applyProtection="1">
      <alignment vertical="center"/>
    </xf>
    <xf numFmtId="0" fontId="22" fillId="0" borderId="0" xfId="67" applyNumberFormat="1" applyFont="1" applyFill="1" applyBorder="1" applyAlignment="1" applyProtection="1">
      <alignment horizontal="centerContinuous" vertical="center"/>
      <protection locked="0"/>
    </xf>
    <xf numFmtId="0" fontId="1" fillId="0" borderId="10" xfId="67" applyNumberFormat="1" applyFont="1" applyFill="1" applyBorder="1" applyAlignment="1" applyProtection="1">
      <alignment horizontal="center" vertical="center"/>
      <protection locked="0"/>
    </xf>
    <xf numFmtId="0" fontId="27" fillId="0" borderId="0" xfId="67" applyNumberFormat="1" applyFont="1" applyFill="1" applyBorder="1" applyAlignment="1" applyProtection="1">
      <alignment vertical="center"/>
      <protection locked="0"/>
    </xf>
    <xf numFmtId="0" fontId="155" fillId="0" borderId="0" xfId="67" applyNumberFormat="1" applyFont="1" applyFill="1" applyBorder="1" applyAlignment="1" applyProtection="1">
      <alignment vertical="center"/>
      <protection locked="0"/>
    </xf>
    <xf numFmtId="0" fontId="156" fillId="0" borderId="15" xfId="67" applyNumberFormat="1" applyFont="1" applyFill="1" applyBorder="1" applyAlignment="1" applyProtection="1">
      <alignment horizontal="center" vertical="center" wrapText="1"/>
    </xf>
    <xf numFmtId="0" fontId="149" fillId="0" borderId="10" xfId="67" applyNumberFormat="1" applyFont="1" applyFill="1" applyBorder="1" applyAlignment="1" applyProtection="1">
      <alignment horizontal="center" vertical="center" wrapText="1"/>
    </xf>
    <xf numFmtId="0" fontId="159" fillId="33" borderId="10" xfId="67" applyNumberFormat="1" applyFont="1" applyFill="1" applyBorder="1" applyAlignment="1" applyProtection="1">
      <alignment horizontal="left" vertical="center" indent="1"/>
      <protection locked="0"/>
    </xf>
    <xf numFmtId="0" fontId="60" fillId="33" borderId="10" xfId="67" applyNumberFormat="1" applyFont="1" applyFill="1" applyBorder="1" applyAlignment="1" applyProtection="1">
      <alignment horizontal="center" vertical="center"/>
      <protection locked="0"/>
    </xf>
    <xf numFmtId="0" fontId="162" fillId="0" borderId="0" xfId="67" applyNumberFormat="1" applyFont="1" applyFill="1" applyBorder="1" applyAlignment="1" applyProtection="1">
      <alignment horizontal="right" vertical="center"/>
      <protection locked="0"/>
    </xf>
    <xf numFmtId="0" fontId="31" fillId="0" borderId="0" xfId="67" applyNumberFormat="1" applyFont="1" applyFill="1" applyBorder="1" applyAlignment="1" applyProtection="1">
      <alignment vertical="center"/>
    </xf>
    <xf numFmtId="0" fontId="161" fillId="0" borderId="0" xfId="67" applyNumberFormat="1" applyFont="1" applyFill="1" applyBorder="1" applyAlignment="1" applyProtection="1">
      <alignment vertical="center"/>
    </xf>
    <xf numFmtId="0" fontId="157" fillId="0" borderId="0" xfId="67" applyNumberFormat="1" applyFont="1" applyFill="1" applyBorder="1" applyAlignment="1" applyProtection="1">
      <alignment horizontal="right" vertical="center"/>
    </xf>
    <xf numFmtId="165" fontId="24" fillId="0" borderId="134" xfId="67" applyNumberFormat="1" applyFont="1" applyFill="1" applyBorder="1" applyAlignment="1" applyProtection="1">
      <alignment horizontal="right" vertical="center"/>
    </xf>
    <xf numFmtId="0" fontId="93" fillId="0" borderId="0" xfId="67" applyNumberFormat="1" applyFont="1" applyFill="1" applyBorder="1" applyAlignment="1" applyProtection="1">
      <alignment horizontal="left" vertical="center"/>
      <protection locked="0"/>
    </xf>
    <xf numFmtId="165" fontId="136" fillId="0" borderId="0" xfId="67" quotePrefix="1" applyNumberFormat="1" applyFont="1" applyFill="1" applyBorder="1" applyAlignment="1" applyProtection="1">
      <alignment vertical="center"/>
    </xf>
    <xf numFmtId="0" fontId="24" fillId="0" borderId="0" xfId="67" applyNumberFormat="1" applyFont="1" applyFill="1" applyBorder="1" applyAlignment="1" applyProtection="1">
      <alignment horizontal="left" vertical="center"/>
      <protection locked="0"/>
    </xf>
    <xf numFmtId="0" fontId="163" fillId="0" borderId="0" xfId="67" applyNumberFormat="1" applyFont="1" applyFill="1" applyBorder="1" applyAlignment="1" applyProtection="1">
      <alignment horizontal="right" vertical="center"/>
    </xf>
    <xf numFmtId="0" fontId="152" fillId="0" borderId="0" xfId="67" applyNumberFormat="1" applyFont="1" applyFill="1" applyBorder="1" applyAlignment="1" applyProtection="1">
      <alignment vertical="center"/>
    </xf>
    <xf numFmtId="0" fontId="161" fillId="0" borderId="0" xfId="67" quotePrefix="1" applyNumberFormat="1" applyFont="1" applyFill="1" applyBorder="1" applyAlignment="1" applyProtection="1">
      <alignment horizontal="left" vertical="center"/>
    </xf>
    <xf numFmtId="0" fontId="22" fillId="0" borderId="0" xfId="67" applyNumberFormat="1" applyFont="1" applyFill="1" applyBorder="1" applyAlignment="1" applyProtection="1">
      <alignment horizontal="left" vertical="center"/>
    </xf>
    <xf numFmtId="0" fontId="164" fillId="0" borderId="0" xfId="67" applyNumberFormat="1" applyFont="1" applyFill="1" applyBorder="1" applyAlignment="1" applyProtection="1">
      <alignment vertical="center" wrapText="1"/>
      <protection locked="0"/>
    </xf>
    <xf numFmtId="0" fontId="156" fillId="0" borderId="10" xfId="67" applyNumberFormat="1" applyFont="1" applyFill="1" applyBorder="1" applyAlignment="1" applyProtection="1">
      <alignment horizontal="center" vertical="center" wrapText="1"/>
      <protection locked="0"/>
    </xf>
    <xf numFmtId="0" fontId="156" fillId="0" borderId="0" xfId="67" applyNumberFormat="1" applyFont="1" applyFill="1" applyBorder="1" applyAlignment="1" applyProtection="1">
      <alignment wrapText="1"/>
      <protection locked="0"/>
    </xf>
    <xf numFmtId="0" fontId="14" fillId="0" borderId="15" xfId="67" quotePrefix="1" applyNumberFormat="1" applyFont="1" applyFill="1" applyBorder="1" applyAlignment="1" applyProtection="1">
      <alignment horizontal="center" vertical="center"/>
    </xf>
    <xf numFmtId="168" fontId="14" fillId="0" borderId="10" xfId="67" applyNumberFormat="1" applyFont="1" applyFill="1" applyBorder="1" applyAlignment="1" applyProtection="1">
      <alignment horizontal="center" vertical="center" wrapText="1"/>
    </xf>
    <xf numFmtId="0" fontId="1" fillId="0" borderId="10" xfId="67" applyNumberFormat="1" applyFont="1" applyFill="1" applyBorder="1" applyAlignment="1" applyProtection="1">
      <alignment horizontal="center" vertical="center" wrapText="1"/>
    </xf>
    <xf numFmtId="0" fontId="0" fillId="33" borderId="15" xfId="67" applyNumberFormat="1" applyFont="1" applyFill="1" applyBorder="1" applyAlignment="1" applyProtection="1">
      <alignment horizontal="center" vertical="center"/>
      <protection locked="0"/>
    </xf>
    <xf numFmtId="0" fontId="1" fillId="33" borderId="10" xfId="67" applyNumberFormat="1" applyFont="1" applyFill="1" applyBorder="1" applyAlignment="1" applyProtection="1">
      <alignment horizontal="center" vertical="center"/>
      <protection locked="0"/>
    </xf>
    <xf numFmtId="14" fontId="1" fillId="33" borderId="10" xfId="67" applyNumberFormat="1" applyFont="1" applyFill="1" applyBorder="1" applyAlignment="1" applyProtection="1">
      <alignment horizontal="center" vertical="center" wrapText="1" shrinkToFit="1"/>
      <protection locked="0"/>
    </xf>
    <xf numFmtId="14" fontId="1" fillId="33" borderId="10" xfId="67" applyNumberFormat="1" applyFont="1" applyFill="1" applyBorder="1" applyAlignment="1" applyProtection="1">
      <alignment horizontal="center" vertical="center"/>
      <protection locked="0"/>
    </xf>
    <xf numFmtId="0" fontId="0" fillId="33" borderId="10" xfId="67" applyNumberFormat="1" applyFont="1" applyFill="1" applyBorder="1" applyAlignment="1" applyProtection="1">
      <alignment horizontal="center" vertical="center" wrapText="1" shrinkToFit="1"/>
      <protection locked="0"/>
    </xf>
    <xf numFmtId="0" fontId="1" fillId="33" borderId="10" xfId="67" applyNumberFormat="1" applyFont="1" applyFill="1" applyBorder="1" applyAlignment="1" applyProtection="1">
      <alignment horizontal="center" vertical="center" wrapText="1"/>
      <protection locked="0"/>
    </xf>
    <xf numFmtId="0" fontId="0" fillId="33" borderId="10" xfId="67" applyNumberFormat="1" applyFont="1" applyFill="1" applyBorder="1" applyAlignment="1" applyProtection="1">
      <alignment horizontal="center" vertical="center"/>
      <protection locked="0"/>
    </xf>
    <xf numFmtId="0" fontId="27" fillId="0" borderId="0" xfId="67" applyNumberFormat="1" applyFont="1" applyFill="1" applyBorder="1" applyAlignment="1" applyProtection="1">
      <alignment horizontal="right"/>
    </xf>
    <xf numFmtId="0" fontId="60" fillId="0" borderId="0" xfId="67" applyNumberFormat="1" applyFont="1" applyFill="1" applyBorder="1" applyAlignment="1" applyProtection="1">
      <alignment vertical="center"/>
    </xf>
    <xf numFmtId="0" fontId="136" fillId="0" borderId="0" xfId="67" applyNumberFormat="1" applyFont="1" applyFill="1" applyBorder="1" applyAlignment="1" applyProtection="1">
      <alignment horizontal="center" vertical="center"/>
    </xf>
    <xf numFmtId="0" fontId="19" fillId="0" borderId="0" xfId="67" applyNumberFormat="1" applyFont="1" applyFill="1" applyBorder="1" applyAlignment="1" applyProtection="1">
      <alignment vertical="center"/>
    </xf>
    <xf numFmtId="165" fontId="158" fillId="33" borderId="15" xfId="67" applyNumberFormat="1" applyFont="1" applyFill="1" applyBorder="1" applyAlignment="1" applyProtection="1">
      <alignment horizontal="center" vertical="center"/>
      <protection locked="0"/>
    </xf>
    <xf numFmtId="165" fontId="152" fillId="33" borderId="15" xfId="67" applyNumberFormat="1" applyFont="1" applyFill="1" applyBorder="1" applyAlignment="1" applyProtection="1">
      <alignment horizontal="center" vertical="center"/>
      <protection locked="0"/>
    </xf>
    <xf numFmtId="165" fontId="160" fillId="33" borderId="15" xfId="67" applyNumberFormat="1" applyFont="1" applyFill="1" applyBorder="1" applyAlignment="1" applyProtection="1">
      <alignment horizontal="center" vertical="center"/>
      <protection locked="0"/>
    </xf>
    <xf numFmtId="165" fontId="161" fillId="33" borderId="15" xfId="67" quotePrefix="1" applyNumberFormat="1" applyFont="1" applyFill="1" applyBorder="1" applyAlignment="1" applyProtection="1">
      <alignment horizontal="center" vertical="center"/>
      <protection locked="0"/>
    </xf>
    <xf numFmtId="165" fontId="161" fillId="33" borderId="15" xfId="67" applyNumberFormat="1" applyFont="1" applyFill="1" applyBorder="1" applyAlignment="1" applyProtection="1">
      <alignment horizontal="center" vertical="center"/>
      <protection locked="0"/>
    </xf>
    <xf numFmtId="12" fontId="6" fillId="0" borderId="10" xfId="54" quotePrefix="1" applyNumberFormat="1" applyFont="1" applyFill="1" applyBorder="1" applyAlignment="1" applyProtection="1">
      <alignment horizontal="center" vertical="center" textRotation="90" wrapText="1"/>
      <protection locked="0"/>
    </xf>
    <xf numFmtId="12" fontId="6" fillId="0" borderId="10" xfId="54" applyNumberFormat="1" applyFont="1" applyFill="1" applyBorder="1" applyAlignment="1" applyProtection="1">
      <alignment horizontal="center" vertical="center" wrapText="1"/>
      <protection locked="0"/>
    </xf>
    <xf numFmtId="0" fontId="0" fillId="42" borderId="0" xfId="0" applyFill="1" applyAlignment="1">
      <alignment horizontal="center" vertical="center" textRotation="90"/>
    </xf>
    <xf numFmtId="0" fontId="16" fillId="0" borderId="37" xfId="67" applyNumberFormat="1" applyFont="1" applyFill="1" applyBorder="1" applyAlignment="1" applyProtection="1">
      <alignment vertical="center"/>
      <protection locked="0"/>
    </xf>
    <xf numFmtId="0" fontId="152" fillId="0" borderId="0" xfId="0" applyNumberFormat="1" applyFont="1" applyFill="1" applyBorder="1" applyAlignment="1" applyProtection="1">
      <alignment horizontal="right" vertical="center"/>
      <protection hidden="1"/>
    </xf>
    <xf numFmtId="14" fontId="153" fillId="0" borderId="0" xfId="0" applyNumberFormat="1" applyFont="1" applyFill="1" applyBorder="1" applyAlignment="1" applyProtection="1">
      <alignment horizontal="left" vertical="center" wrapText="1"/>
      <protection locked="0" hidden="1"/>
    </xf>
    <xf numFmtId="1" fontId="8" fillId="24" borderId="0" xfId="0" applyNumberFormat="1" applyFont="1" applyFill="1" applyBorder="1" applyAlignment="1" applyProtection="1">
      <alignment vertical="center"/>
      <protection hidden="1"/>
    </xf>
    <xf numFmtId="0" fontId="160" fillId="0" borderId="0" xfId="0" applyNumberFormat="1" applyFont="1" applyFill="1" applyBorder="1" applyAlignment="1" applyProtection="1">
      <alignment horizontal="right" vertical="center"/>
      <protection hidden="1"/>
    </xf>
    <xf numFmtId="0" fontId="16" fillId="28" borderId="16" xfId="0" applyFont="1" applyFill="1" applyBorder="1" applyAlignment="1" applyProtection="1">
      <alignment horizontal="center" vertical="center" wrapText="1"/>
      <protection locked="0" hidden="1"/>
    </xf>
    <xf numFmtId="0" fontId="29" fillId="37" borderId="35" xfId="0" applyNumberFormat="1" applyFont="1" applyFill="1" applyBorder="1" applyAlignment="1" applyProtection="1">
      <alignment horizontal="center" vertical="center"/>
    </xf>
    <xf numFmtId="14" fontId="129" fillId="0" borderId="0" xfId="0" quotePrefix="1" applyNumberFormat="1" applyFont="1" applyAlignment="1" applyProtection="1">
      <alignment horizontal="left" vertical="center"/>
      <protection locked="0"/>
    </xf>
    <xf numFmtId="2" fontId="9" fillId="24" borderId="110" xfId="0" applyNumberFormat="1" applyFont="1" applyFill="1" applyBorder="1" applyAlignment="1" applyProtection="1">
      <alignment horizontal="right" vertical="center" wrapText="1"/>
      <protection hidden="1"/>
    </xf>
    <xf numFmtId="2" fontId="9" fillId="24" borderId="112" xfId="0" applyNumberFormat="1" applyFont="1" applyFill="1" applyBorder="1" applyAlignment="1" applyProtection="1">
      <alignment horizontal="right" vertical="center" wrapText="1"/>
      <protection hidden="1"/>
    </xf>
    <xf numFmtId="2" fontId="9" fillId="0" borderId="114" xfId="0" applyNumberFormat="1" applyFont="1" applyBorder="1" applyAlignment="1" applyProtection="1">
      <alignment horizontal="right" vertical="center" wrapText="1"/>
      <protection hidden="1"/>
    </xf>
    <xf numFmtId="2" fontId="9" fillId="0" borderId="113" xfId="0" applyNumberFormat="1" applyFont="1" applyBorder="1" applyAlignment="1" applyProtection="1">
      <alignment horizontal="right" vertical="center" wrapText="1"/>
      <protection hidden="1"/>
    </xf>
    <xf numFmtId="2" fontId="9" fillId="24" borderId="13" xfId="0" applyNumberFormat="1" applyFont="1" applyFill="1" applyBorder="1" applyAlignment="1" applyProtection="1">
      <alignment horizontal="right" vertical="center"/>
      <protection hidden="1"/>
    </xf>
    <xf numFmtId="2" fontId="9" fillId="24" borderId="14" xfId="0" applyNumberFormat="1" applyFont="1" applyFill="1" applyBorder="1" applyAlignment="1" applyProtection="1">
      <alignment horizontal="right" vertical="center" wrapText="1"/>
      <protection hidden="1"/>
    </xf>
    <xf numFmtId="165" fontId="158" fillId="0" borderId="15" xfId="67" applyNumberFormat="1" applyFont="1" applyFill="1" applyBorder="1" applyAlignment="1" applyProtection="1">
      <alignment horizontal="center" vertical="center"/>
    </xf>
    <xf numFmtId="0" fontId="28" fillId="24" borderId="0" xfId="0" applyFont="1" applyFill="1" applyAlignment="1"/>
    <xf numFmtId="0" fontId="27" fillId="24" borderId="0" xfId="0" applyFont="1" applyFill="1" applyAlignment="1">
      <alignment horizontal="left" vertical="center" wrapText="1"/>
    </xf>
    <xf numFmtId="0" fontId="166" fillId="33" borderId="0" xfId="0" applyFont="1" applyFill="1" applyAlignment="1">
      <alignment horizontal="left" vertical="center" wrapText="1"/>
    </xf>
    <xf numFmtId="0" fontId="0" fillId="24" borderId="196" xfId="0" applyFill="1" applyBorder="1" applyProtection="1">
      <protection hidden="1"/>
    </xf>
    <xf numFmtId="0" fontId="0" fillId="24" borderId="144" xfId="0" applyFill="1" applyBorder="1" applyProtection="1">
      <protection hidden="1"/>
    </xf>
    <xf numFmtId="0" fontId="0" fillId="24" borderId="197" xfId="0" applyFill="1" applyBorder="1" applyProtection="1">
      <protection hidden="1"/>
    </xf>
    <xf numFmtId="0" fontId="18" fillId="24" borderId="0" xfId="0" applyFont="1" applyFill="1" applyBorder="1" applyProtection="1">
      <protection hidden="1"/>
    </xf>
    <xf numFmtId="0" fontId="0" fillId="24" borderId="0" xfId="0" applyFill="1" applyBorder="1" applyProtection="1">
      <protection hidden="1"/>
    </xf>
    <xf numFmtId="0" fontId="0" fillId="24" borderId="123" xfId="0" applyFill="1" applyBorder="1" applyProtection="1">
      <protection hidden="1"/>
    </xf>
    <xf numFmtId="0" fontId="14" fillId="24" borderId="0" xfId="0" applyFont="1" applyFill="1" applyBorder="1" applyAlignment="1" applyProtection="1">
      <alignment horizontal="left" indent="2"/>
      <protection hidden="1"/>
    </xf>
    <xf numFmtId="0" fontId="0" fillId="24" borderId="31" xfId="0" applyFill="1" applyBorder="1" applyAlignment="1" applyProtection="1">
      <alignment horizontal="left"/>
      <protection hidden="1"/>
    </xf>
    <xf numFmtId="171" fontId="167" fillId="24" borderId="201" xfId="0" applyNumberFormat="1" applyFont="1" applyFill="1" applyBorder="1" applyAlignment="1" applyProtection="1">
      <alignment horizontal="left" vertical="center" indent="1"/>
      <protection hidden="1"/>
    </xf>
    <xf numFmtId="0" fontId="19" fillId="24" borderId="202" xfId="0" applyFont="1" applyFill="1" applyBorder="1" applyAlignment="1" applyProtection="1">
      <alignment horizontal="right"/>
      <protection hidden="1"/>
    </xf>
    <xf numFmtId="0" fontId="19" fillId="24" borderId="0" xfId="0" applyFont="1" applyFill="1" applyBorder="1" applyAlignment="1" applyProtection="1">
      <protection hidden="1"/>
    </xf>
    <xf numFmtId="0" fontId="0" fillId="24" borderId="0" xfId="0" applyFill="1" applyBorder="1" applyAlignment="1" applyProtection="1">
      <protection hidden="1"/>
    </xf>
    <xf numFmtId="0" fontId="19" fillId="24" borderId="0" xfId="0" applyFont="1" applyFill="1" applyBorder="1" applyAlignment="1" applyProtection="1">
      <alignment vertical="top"/>
      <protection hidden="1"/>
    </xf>
    <xf numFmtId="0" fontId="0" fillId="0" borderId="0" xfId="0" applyAlignment="1">
      <alignment horizontal="right" vertical="top"/>
    </xf>
    <xf numFmtId="22" fontId="14" fillId="0" borderId="0" xfId="0" applyNumberFormat="1" applyFont="1" applyAlignment="1">
      <alignment horizontal="left" vertical="top"/>
    </xf>
    <xf numFmtId="0" fontId="18" fillId="0" borderId="142" xfId="0" applyFont="1" applyBorder="1" applyAlignment="1">
      <alignment horizontal="left" indent="2"/>
    </xf>
    <xf numFmtId="0" fontId="0" fillId="0" borderId="144" xfId="0" applyBorder="1"/>
    <xf numFmtId="0" fontId="0" fillId="0" borderId="197" xfId="0" applyBorder="1"/>
    <xf numFmtId="0" fontId="0" fillId="0" borderId="0" xfId="0" applyBorder="1"/>
    <xf numFmtId="0" fontId="0" fillId="0" borderId="123" xfId="0" applyBorder="1"/>
    <xf numFmtId="0" fontId="0" fillId="0" borderId="20" xfId="0" applyBorder="1"/>
    <xf numFmtId="0" fontId="19" fillId="24" borderId="149" xfId="0" applyFont="1" applyFill="1" applyBorder="1" applyAlignment="1" applyProtection="1">
      <protection hidden="1"/>
    </xf>
    <xf numFmtId="0" fontId="0" fillId="24" borderId="65" xfId="0" applyFill="1" applyBorder="1" applyAlignment="1" applyProtection="1">
      <protection hidden="1"/>
    </xf>
    <xf numFmtId="0" fontId="19" fillId="24" borderId="65" xfId="0" applyFont="1" applyFill="1" applyBorder="1" applyAlignment="1" applyProtection="1">
      <protection hidden="1"/>
    </xf>
    <xf numFmtId="0" fontId="19" fillId="24" borderId="65" xfId="0" applyFont="1" applyFill="1" applyBorder="1" applyAlignment="1" applyProtection="1">
      <alignment vertical="top"/>
      <protection hidden="1"/>
    </xf>
    <xf numFmtId="0" fontId="19" fillId="24" borderId="65" xfId="0" applyFont="1" applyFill="1" applyBorder="1" applyAlignment="1" applyProtection="1">
      <alignment horizontal="center" vertical="center"/>
      <protection hidden="1"/>
    </xf>
    <xf numFmtId="0" fontId="0" fillId="24" borderId="106" xfId="0" applyFill="1" applyBorder="1" applyProtection="1">
      <protection hidden="1"/>
    </xf>
    <xf numFmtId="0" fontId="0" fillId="0" borderId="20" xfId="0" applyBorder="1" applyAlignment="1">
      <alignment horizontal="left" vertical="top" indent="2"/>
    </xf>
    <xf numFmtId="0" fontId="0" fillId="0" borderId="32" xfId="0" applyBorder="1" applyAlignment="1" applyProtection="1">
      <protection hidden="1"/>
    </xf>
    <xf numFmtId="0" fontId="0" fillId="0" borderId="32" xfId="0" applyBorder="1" applyAlignment="1" applyProtection="1">
      <alignment vertical="center"/>
      <protection hidden="1"/>
    </xf>
    <xf numFmtId="0" fontId="0" fillId="0" borderId="32" xfId="0" applyBorder="1" applyAlignment="1" applyProtection="1">
      <alignment vertical="center"/>
    </xf>
    <xf numFmtId="0" fontId="0" fillId="0" borderId="32" xfId="0" applyBorder="1" applyProtection="1"/>
    <xf numFmtId="0" fontId="0" fillId="0" borderId="32" xfId="0" applyFill="1" applyBorder="1" applyProtection="1"/>
    <xf numFmtId="0" fontId="18" fillId="43" borderId="31" xfId="0" applyFont="1" applyFill="1" applyBorder="1" applyAlignment="1" applyProtection="1">
      <alignment horizontal="center" vertical="center"/>
    </xf>
    <xf numFmtId="0" fontId="0" fillId="0" borderId="31" xfId="0" applyFill="1" applyBorder="1" applyProtection="1"/>
    <xf numFmtId="0" fontId="83" fillId="24" borderId="203" xfId="0" applyFont="1" applyFill="1" applyBorder="1" applyAlignment="1" applyProtection="1">
      <alignment vertical="center"/>
      <protection hidden="1"/>
    </xf>
    <xf numFmtId="0" fontId="29" fillId="0" borderId="36" xfId="0" applyFont="1" applyFill="1" applyBorder="1" applyAlignment="1" applyProtection="1">
      <alignment horizontal="center" vertical="center" wrapText="1"/>
      <protection locked="0"/>
    </xf>
    <xf numFmtId="0" fontId="29" fillId="0" borderId="22" xfId="0" applyFont="1" applyFill="1" applyBorder="1" applyAlignment="1" applyProtection="1">
      <alignment horizontal="center" vertical="center" wrapText="1"/>
      <protection locked="0"/>
    </xf>
    <xf numFmtId="0" fontId="84" fillId="27" borderId="193" xfId="0" applyFont="1" applyFill="1" applyBorder="1" applyAlignment="1" applyProtection="1">
      <alignment horizontal="center" vertical="center" textRotation="90" wrapText="1"/>
      <protection hidden="1"/>
    </xf>
    <xf numFmtId="0" fontId="29" fillId="0" borderId="72" xfId="0" applyFont="1" applyFill="1" applyBorder="1" applyAlignment="1" applyProtection="1">
      <alignment horizontal="center" vertical="center" wrapText="1"/>
      <protection locked="0"/>
    </xf>
    <xf numFmtId="0" fontId="68" fillId="28" borderId="75" xfId="0" applyFont="1" applyFill="1" applyBorder="1" applyAlignment="1" applyProtection="1">
      <alignment horizontal="center" vertical="center"/>
      <protection hidden="1"/>
    </xf>
    <xf numFmtId="0" fontId="84" fillId="0" borderId="0" xfId="0" applyNumberFormat="1" applyFont="1" applyFill="1" applyBorder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0" fontId="23" fillId="0" borderId="0" xfId="0" applyNumberFormat="1" applyFont="1" applyFill="1" applyBorder="1" applyAlignment="1" applyProtection="1">
      <alignment horizontal="right" vertical="center"/>
      <protection hidden="1"/>
    </xf>
    <xf numFmtId="12" fontId="14" fillId="0" borderId="31" xfId="54" applyNumberFormat="1" applyFont="1" applyFill="1" applyBorder="1" applyAlignment="1" applyProtection="1">
      <alignment horizontal="left" vertical="center" wrapText="1"/>
    </xf>
    <xf numFmtId="0" fontId="0" fillId="44" borderId="31" xfId="0" applyFill="1" applyBorder="1" applyProtection="1">
      <protection locked="0"/>
    </xf>
    <xf numFmtId="0" fontId="0" fillId="44" borderId="34" xfId="0" applyFill="1" applyBorder="1" applyProtection="1">
      <protection locked="0"/>
    </xf>
    <xf numFmtId="0" fontId="87" fillId="44" borderId="10" xfId="0" applyFont="1" applyFill="1" applyBorder="1" applyAlignment="1" applyProtection="1">
      <alignment horizontal="left" vertical="top" wrapText="1"/>
      <protection locked="0"/>
    </xf>
    <xf numFmtId="12" fontId="0" fillId="44" borderId="36" xfId="54" applyNumberFormat="1" applyFont="1" applyFill="1" applyBorder="1" applyAlignment="1" applyProtection="1">
      <alignment horizontal="left" vertical="center" wrapText="1"/>
      <protection locked="0"/>
    </xf>
    <xf numFmtId="12" fontId="0" fillId="44" borderId="36" xfId="54" applyNumberFormat="1" applyFont="1" applyFill="1" applyBorder="1" applyAlignment="1" applyProtection="1">
      <alignment horizontal="left" vertical="center"/>
      <protection locked="0"/>
    </xf>
    <xf numFmtId="12" fontId="0" fillId="44" borderId="10" xfId="54" applyNumberFormat="1" applyFont="1" applyFill="1" applyBorder="1" applyAlignment="1" applyProtection="1">
      <alignment horizontal="left" vertical="center" wrapText="1"/>
      <protection locked="0"/>
    </xf>
    <xf numFmtId="12" fontId="0" fillId="44" borderId="10" xfId="54" applyNumberFormat="1" applyFont="1" applyFill="1" applyBorder="1" applyAlignment="1" applyProtection="1">
      <alignment horizontal="left" vertical="center"/>
      <protection locked="0"/>
    </xf>
    <xf numFmtId="0" fontId="0" fillId="44" borderId="32" xfId="0" applyFill="1" applyBorder="1" applyProtection="1">
      <protection locked="0"/>
    </xf>
    <xf numFmtId="0" fontId="0" fillId="44" borderId="36" xfId="0" applyFill="1" applyBorder="1" applyProtection="1">
      <protection locked="0"/>
    </xf>
    <xf numFmtId="0" fontId="0" fillId="0" borderId="31" xfId="0" applyBorder="1" applyProtection="1"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0" fillId="44" borderId="31" xfId="0" applyFill="1" applyBorder="1" applyProtection="1">
      <protection locked="0" hidden="1"/>
    </xf>
    <xf numFmtId="0" fontId="0" fillId="44" borderId="33" xfId="0" applyFill="1" applyBorder="1" applyAlignment="1" applyProtection="1">
      <alignment horizontal="center" vertical="center"/>
      <protection locked="0" hidden="1"/>
    </xf>
    <xf numFmtId="0" fontId="0" fillId="44" borderId="34" xfId="0" applyFill="1" applyBorder="1" applyProtection="1">
      <protection locked="0" hidden="1"/>
    </xf>
    <xf numFmtId="0" fontId="0" fillId="44" borderId="35" xfId="0" applyFill="1" applyBorder="1" applyAlignment="1" applyProtection="1">
      <alignment horizontal="center" vertical="center"/>
      <protection locked="0" hidden="1"/>
    </xf>
    <xf numFmtId="0" fontId="0" fillId="44" borderId="10" xfId="0" applyFont="1" applyFill="1" applyBorder="1" applyProtection="1">
      <protection locked="0"/>
    </xf>
    <xf numFmtId="0" fontId="60" fillId="44" borderId="10" xfId="0" applyFont="1" applyFill="1" applyBorder="1" applyProtection="1">
      <protection locked="0"/>
    </xf>
    <xf numFmtId="0" fontId="87" fillId="44" borderId="10" xfId="0" applyFont="1" applyFill="1" applyBorder="1" applyAlignment="1" applyProtection="1">
      <alignment vertical="top" wrapText="1"/>
      <protection locked="0"/>
    </xf>
    <xf numFmtId="0" fontId="87" fillId="44" borderId="10" xfId="0" applyFont="1" applyFill="1" applyBorder="1" applyProtection="1">
      <protection locked="0"/>
    </xf>
    <xf numFmtId="2" fontId="74" fillId="28" borderId="32" xfId="0" applyNumberFormat="1" applyFont="1" applyFill="1" applyBorder="1" applyAlignment="1" applyProtection="1">
      <alignment vertical="center" wrapText="1"/>
      <protection hidden="1"/>
    </xf>
    <xf numFmtId="2" fontId="74" fillId="0" borderId="88" xfId="0" applyNumberFormat="1" applyFont="1" applyFill="1" applyBorder="1" applyAlignment="1" applyProtection="1">
      <alignment horizontal="right" vertical="center" wrapText="1"/>
      <protection locked="0" hidden="1"/>
    </xf>
    <xf numFmtId="2" fontId="74" fillId="0" borderId="10" xfId="0" applyNumberFormat="1" applyFont="1" applyFill="1" applyBorder="1" applyAlignment="1" applyProtection="1">
      <alignment horizontal="right" vertical="center" wrapText="1"/>
      <protection locked="0" hidden="1"/>
    </xf>
    <xf numFmtId="2" fontId="74" fillId="0" borderId="80" xfId="0" applyNumberFormat="1" applyFont="1" applyFill="1" applyBorder="1" applyAlignment="1" applyProtection="1">
      <alignment horizontal="right" vertical="center" wrapText="1"/>
      <protection locked="0" hidden="1"/>
    </xf>
    <xf numFmtId="0" fontId="68" fillId="27" borderId="193" xfId="0" applyFont="1" applyFill="1" applyBorder="1" applyAlignment="1" applyProtection="1">
      <alignment horizontal="center" vertical="center" wrapText="1"/>
      <protection hidden="1"/>
    </xf>
    <xf numFmtId="0" fontId="69" fillId="27" borderId="193" xfId="0" applyFont="1" applyFill="1" applyBorder="1" applyAlignment="1" applyProtection="1">
      <alignment horizontal="center" vertical="center" textRotation="90" wrapText="1"/>
      <protection hidden="1"/>
    </xf>
    <xf numFmtId="0" fontId="29" fillId="0" borderId="32" xfId="0" applyFont="1" applyFill="1" applyBorder="1" applyAlignment="1" applyProtection="1">
      <alignment vertical="center" wrapText="1"/>
      <protection locked="0"/>
    </xf>
    <xf numFmtId="0" fontId="67" fillId="0" borderId="10" xfId="0" applyNumberFormat="1" applyFont="1" applyFill="1" applyBorder="1" applyAlignment="1" applyProtection="1">
      <alignment wrapText="1"/>
      <protection locked="0"/>
    </xf>
    <xf numFmtId="0" fontId="67" fillId="0" borderId="72" xfId="0" applyNumberFormat="1" applyFont="1" applyFill="1" applyBorder="1" applyAlignment="1" applyProtection="1">
      <alignment wrapText="1"/>
      <protection locked="0"/>
    </xf>
    <xf numFmtId="0" fontId="67" fillId="0" borderId="78" xfId="0" applyNumberFormat="1" applyFont="1" applyFill="1" applyBorder="1" applyAlignment="1" applyProtection="1">
      <alignment wrapText="1"/>
      <protection locked="0"/>
    </xf>
    <xf numFmtId="0" fontId="74" fillId="28" borderId="74" xfId="0" applyFont="1" applyFill="1" applyBorder="1" applyAlignment="1" applyProtection="1">
      <protection hidden="1"/>
    </xf>
    <xf numFmtId="0" fontId="67" fillId="0" borderId="11" xfId="0" applyNumberFormat="1" applyFont="1" applyFill="1" applyBorder="1" applyAlignment="1" applyProtection="1">
      <alignment wrapText="1"/>
      <protection locked="0"/>
    </xf>
    <xf numFmtId="12" fontId="9" fillId="0" borderId="206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209" xfId="0" applyNumberFormat="1" applyFont="1" applyFill="1" applyBorder="1" applyAlignment="1" applyProtection="1">
      <alignment horizontal="center" vertical="center" wrapText="1"/>
      <protection hidden="1"/>
    </xf>
    <xf numFmtId="2" fontId="9" fillId="24" borderId="209" xfId="0" applyNumberFormat="1" applyFont="1" applyFill="1" applyBorder="1" applyAlignment="1" applyProtection="1">
      <alignment horizontal="center" vertical="center"/>
      <protection hidden="1"/>
    </xf>
    <xf numFmtId="0" fontId="9" fillId="24" borderId="209" xfId="0" applyFont="1" applyFill="1" applyBorder="1" applyAlignment="1" applyProtection="1">
      <alignment horizontal="center" vertical="center"/>
      <protection hidden="1"/>
    </xf>
    <xf numFmtId="49" fontId="18" fillId="0" borderId="36" xfId="0" applyNumberFormat="1" applyFont="1" applyFill="1" applyBorder="1" applyAlignment="1" applyProtection="1">
      <alignment horizontal="center" vertical="center"/>
      <protection locked="0" hidden="1"/>
    </xf>
    <xf numFmtId="0" fontId="9" fillId="24" borderId="212" xfId="0" applyNumberFormat="1" applyFont="1" applyFill="1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right"/>
      <protection locked="0"/>
    </xf>
    <xf numFmtId="0" fontId="0" fillId="0" borderId="134" xfId="0" applyBorder="1" applyAlignment="1" applyProtection="1">
      <alignment horizontal="right"/>
      <protection locked="0"/>
    </xf>
    <xf numFmtId="0" fontId="0" fillId="0" borderId="62" xfId="0" applyBorder="1" applyAlignment="1" applyProtection="1">
      <alignment horizontal="right"/>
      <protection locked="0"/>
    </xf>
    <xf numFmtId="0" fontId="16" fillId="28" borderId="44" xfId="0" applyFont="1" applyFill="1" applyBorder="1" applyAlignment="1" applyProtection="1">
      <alignment horizontal="right" vertical="center" indent="1"/>
      <protection hidden="1"/>
    </xf>
    <xf numFmtId="0" fontId="68" fillId="28" borderId="44" xfId="0" applyNumberFormat="1" applyFont="1" applyFill="1" applyBorder="1" applyAlignment="1" applyProtection="1">
      <alignment horizontal="right" vertical="center" indent="1"/>
      <protection hidden="1"/>
    </xf>
    <xf numFmtId="0" fontId="16" fillId="33" borderId="34" xfId="0" applyFont="1" applyFill="1" applyBorder="1" applyAlignment="1" applyProtection="1">
      <alignment horizontal="left" vertical="center" indent="1"/>
      <protection hidden="1"/>
    </xf>
    <xf numFmtId="0" fontId="128" fillId="0" borderId="15" xfId="0" applyNumberFormat="1" applyFont="1" applyFill="1" applyBorder="1" applyAlignment="1" applyProtection="1">
      <alignment horizontal="left" vertical="center" indent="1"/>
      <protection locked="0" hidden="1"/>
    </xf>
    <xf numFmtId="0" fontId="30" fillId="0" borderId="15" xfId="0" applyNumberFormat="1" applyFont="1" applyFill="1" applyBorder="1" applyAlignment="1" applyProtection="1">
      <alignment horizontal="left" vertical="center" indent="1"/>
      <protection locked="0" hidden="1"/>
    </xf>
    <xf numFmtId="0" fontId="16" fillId="33" borderId="35" xfId="0" applyFont="1" applyFill="1" applyBorder="1" applyAlignment="1" applyProtection="1">
      <alignment horizontal="center" vertical="center"/>
      <protection hidden="1"/>
    </xf>
    <xf numFmtId="0" fontId="16" fillId="33" borderId="10" xfId="0" applyFont="1" applyFill="1" applyBorder="1" applyAlignment="1" applyProtection="1">
      <alignment vertical="center"/>
      <protection hidden="1"/>
    </xf>
    <xf numFmtId="0" fontId="16" fillId="33" borderId="15" xfId="0" applyFont="1" applyFill="1" applyBorder="1" applyAlignment="1" applyProtection="1">
      <alignment vertical="center"/>
      <protection hidden="1"/>
    </xf>
    <xf numFmtId="0" fontId="16" fillId="27" borderId="17" xfId="0" applyFont="1" applyFill="1" applyBorder="1" applyAlignment="1" applyProtection="1">
      <alignment horizontal="right" indent="1"/>
      <protection hidden="1"/>
    </xf>
    <xf numFmtId="0" fontId="0" fillId="28" borderId="126" xfId="0" applyFill="1" applyBorder="1" applyAlignment="1" applyProtection="1">
      <alignment vertical="center"/>
      <protection hidden="1"/>
    </xf>
    <xf numFmtId="0" fontId="16" fillId="28" borderId="37" xfId="0" applyFont="1" applyFill="1" applyBorder="1" applyAlignment="1" applyProtection="1">
      <alignment horizontal="right" vertical="center" indent="1"/>
      <protection hidden="1"/>
    </xf>
    <xf numFmtId="49" fontId="129" fillId="0" borderId="203" xfId="0" applyNumberFormat="1" applyFont="1" applyFill="1" applyBorder="1" applyAlignment="1" applyProtection="1">
      <alignment vertical="center"/>
      <protection hidden="1"/>
    </xf>
    <xf numFmtId="0" fontId="0" fillId="0" borderId="213" xfId="0" applyFill="1" applyBorder="1" applyAlignment="1" applyProtection="1">
      <alignment horizontal="center" vertical="top"/>
      <protection hidden="1"/>
    </xf>
    <xf numFmtId="0" fontId="16" fillId="33" borderId="37" xfId="0" applyFont="1" applyFill="1" applyBorder="1" applyAlignment="1" applyProtection="1">
      <alignment horizontal="center" vertical="center"/>
      <protection hidden="1"/>
    </xf>
    <xf numFmtId="0" fontId="16" fillId="33" borderId="16" xfId="0" applyFont="1" applyFill="1" applyBorder="1" applyAlignment="1" applyProtection="1">
      <alignment vertical="center"/>
      <protection hidden="1"/>
    </xf>
    <xf numFmtId="0" fontId="16" fillId="33" borderId="125" xfId="0" applyFont="1" applyFill="1" applyBorder="1" applyAlignment="1" applyProtection="1">
      <alignment horizontal="center" vertical="center"/>
      <protection hidden="1"/>
    </xf>
    <xf numFmtId="0" fontId="16" fillId="33" borderId="127" xfId="0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right"/>
      <protection locked="0"/>
    </xf>
    <xf numFmtId="0" fontId="0" fillId="0" borderId="185" xfId="0" applyBorder="1" applyAlignment="1" applyProtection="1">
      <alignment horizontal="right"/>
      <protection locked="0"/>
    </xf>
    <xf numFmtId="0" fontId="0" fillId="0" borderId="111" xfId="0" applyBorder="1" applyAlignment="1" applyProtection="1">
      <alignment horizontal="right"/>
      <protection locked="0"/>
    </xf>
    <xf numFmtId="0" fontId="0" fillId="0" borderId="214" xfId="0" applyBorder="1" applyAlignment="1" applyProtection="1">
      <alignment horizontal="right"/>
      <protection locked="0"/>
    </xf>
    <xf numFmtId="0" fontId="0" fillId="0" borderId="21" xfId="0" applyBorder="1" applyAlignment="1" applyProtection="1">
      <alignment horizontal="right"/>
      <protection locked="0"/>
    </xf>
    <xf numFmtId="0" fontId="0" fillId="0" borderId="124" xfId="0" applyBorder="1" applyAlignment="1" applyProtection="1">
      <alignment horizontal="right"/>
      <protection locked="0"/>
    </xf>
    <xf numFmtId="0" fontId="16" fillId="33" borderId="219" xfId="0" applyFont="1" applyFill="1" applyBorder="1" applyAlignment="1" applyProtection="1">
      <alignment horizontal="center" vertical="center"/>
      <protection hidden="1"/>
    </xf>
    <xf numFmtId="0" fontId="0" fillId="0" borderId="216" xfId="0" applyBorder="1" applyAlignment="1" applyProtection="1">
      <alignment horizontal="right"/>
      <protection locked="0"/>
    </xf>
    <xf numFmtId="0" fontId="0" fillId="0" borderId="218" xfId="0" applyBorder="1" applyAlignment="1" applyProtection="1">
      <alignment horizontal="right"/>
      <protection locked="0"/>
    </xf>
    <xf numFmtId="0" fontId="0" fillId="0" borderId="220" xfId="0" applyBorder="1" applyAlignment="1" applyProtection="1">
      <alignment horizontal="right"/>
      <protection locked="0"/>
    </xf>
    <xf numFmtId="0" fontId="16" fillId="27" borderId="12" xfId="0" applyFont="1" applyFill="1" applyBorder="1" applyAlignment="1" applyProtection="1">
      <alignment horizontal="right" indent="1"/>
      <protection hidden="1"/>
    </xf>
    <xf numFmtId="0" fontId="27" fillId="0" borderId="111" xfId="0" applyFont="1" applyFill="1" applyBorder="1" applyAlignment="1" applyProtection="1">
      <alignment horizontal="center" vertical="center"/>
      <protection locked="0" hidden="1"/>
    </xf>
    <xf numFmtId="0" fontId="27" fillId="0" borderId="39" xfId="0" applyFont="1" applyFill="1" applyBorder="1" applyAlignment="1" applyProtection="1">
      <alignment horizontal="center" vertical="center"/>
      <protection locked="0" hidden="1"/>
    </xf>
    <xf numFmtId="0" fontId="27" fillId="0" borderId="214" xfId="0" applyFont="1" applyFill="1" applyBorder="1" applyAlignment="1" applyProtection="1">
      <alignment horizontal="center" vertical="center"/>
      <protection locked="0" hidden="1"/>
    </xf>
    <xf numFmtId="0" fontId="27" fillId="0" borderId="134" xfId="0" applyFont="1" applyFill="1" applyBorder="1" applyAlignment="1" applyProtection="1">
      <alignment horizontal="center" vertical="center"/>
      <protection locked="0" hidden="1"/>
    </xf>
    <xf numFmtId="0" fontId="27" fillId="0" borderId="218" xfId="0" applyFont="1" applyFill="1" applyBorder="1" applyAlignment="1" applyProtection="1">
      <alignment horizontal="center" vertical="center"/>
      <protection locked="0" hidden="1"/>
    </xf>
    <xf numFmtId="0" fontId="152" fillId="0" borderId="0" xfId="0" applyFont="1"/>
    <xf numFmtId="0" fontId="169" fillId="0" borderId="0" xfId="0" applyFont="1"/>
    <xf numFmtId="0" fontId="170" fillId="0" borderId="0" xfId="0" applyFont="1" applyAlignment="1">
      <alignment horizontal="right"/>
    </xf>
    <xf numFmtId="14" fontId="152" fillId="0" borderId="0" xfId="0" applyNumberFormat="1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0" xfId="0" applyFont="1" applyAlignment="1"/>
    <xf numFmtId="0" fontId="16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44" borderId="10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16" fillId="33" borderId="10" xfId="68" applyNumberFormat="1" applyFont="1" applyFill="1" applyBorder="1" applyAlignment="1" applyProtection="1">
      <alignment horizontal="center" vertical="center"/>
      <protection locked="0"/>
    </xf>
    <xf numFmtId="0" fontId="60" fillId="33" borderId="10" xfId="68" applyNumberFormat="1" applyFont="1" applyFill="1" applyBorder="1" applyAlignment="1" applyProtection="1">
      <alignment horizontal="center" vertical="center"/>
      <protection locked="0"/>
    </xf>
    <xf numFmtId="0" fontId="15" fillId="33" borderId="10" xfId="68" applyNumberFormat="1" applyFont="1" applyFill="1" applyBorder="1" applyAlignment="1" applyProtection="1">
      <alignment horizontal="center" vertical="center"/>
      <protection locked="0"/>
    </xf>
    <xf numFmtId="49" fontId="18" fillId="33" borderId="10" xfId="0" applyNumberFormat="1" applyFont="1" applyFill="1" applyBorder="1" applyAlignment="1" applyProtection="1">
      <alignment horizontal="center" vertical="center"/>
      <protection hidden="1"/>
    </xf>
    <xf numFmtId="172" fontId="0" fillId="33" borderId="10" xfId="0" applyNumberFormat="1" applyFill="1" applyBorder="1" applyAlignment="1" applyProtection="1">
      <alignment horizontal="center" vertical="center"/>
      <protection hidden="1"/>
    </xf>
    <xf numFmtId="172" fontId="0" fillId="33" borderId="11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left" vertical="center" wrapText="1" inden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/>
      <protection hidden="1"/>
    </xf>
    <xf numFmtId="0" fontId="0" fillId="28" borderId="10" xfId="0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2" fontId="88" fillId="28" borderId="32" xfId="0" applyNumberFormat="1" applyFont="1" applyFill="1" applyBorder="1" applyAlignment="1" applyProtection="1">
      <alignment horizontal="right" vertical="top"/>
      <protection hidden="1"/>
    </xf>
    <xf numFmtId="2" fontId="88" fillId="28" borderId="80" xfId="0" applyNumberFormat="1" applyFont="1" applyFill="1" applyBorder="1" applyAlignment="1" applyProtection="1">
      <alignment horizontal="right" vertical="top"/>
      <protection hidden="1"/>
    </xf>
    <xf numFmtId="0" fontId="138" fillId="24" borderId="18" xfId="0" applyFont="1" applyFill="1" applyBorder="1" applyAlignment="1" applyProtection="1">
      <alignment horizontal="left" vertical="center" wrapText="1" indent="1"/>
      <protection hidden="1"/>
    </xf>
    <xf numFmtId="0" fontId="138" fillId="24" borderId="111" xfId="0" applyFont="1" applyFill="1" applyBorder="1" applyAlignment="1" applyProtection="1">
      <alignment horizontal="left" vertical="center" wrapText="1" indent="1"/>
      <protection hidden="1"/>
    </xf>
    <xf numFmtId="0" fontId="29" fillId="0" borderId="10" xfId="0" applyNumberFormat="1" applyFont="1" applyFill="1" applyBorder="1" applyAlignment="1" applyProtection="1">
      <alignment horizontal="left" vertical="center" indent="1"/>
      <protection hidden="1"/>
    </xf>
    <xf numFmtId="0" fontId="18" fillId="0" borderId="33" xfId="0" applyFont="1" applyFill="1" applyBorder="1" applyAlignment="1" applyProtection="1">
      <alignment vertical="center"/>
      <protection hidden="1"/>
    </xf>
    <xf numFmtId="0" fontId="0" fillId="0" borderId="33" xfId="0" applyBorder="1" applyAlignment="1" applyProtection="1">
      <alignment vertical="center"/>
      <protection hidden="1"/>
    </xf>
    <xf numFmtId="0" fontId="0" fillId="0" borderId="33" xfId="0" applyBorder="1" applyAlignment="1" applyProtection="1">
      <alignment vertical="center"/>
      <protection locked="0" hidden="1"/>
    </xf>
    <xf numFmtId="0" fontId="0" fillId="0" borderId="35" xfId="0" applyBorder="1" applyAlignment="1" applyProtection="1">
      <alignment vertical="center"/>
      <protection locked="0" hidden="1"/>
    </xf>
    <xf numFmtId="0" fontId="0" fillId="0" borderId="0" xfId="0" applyBorder="1" applyProtection="1"/>
    <xf numFmtId="2" fontId="23" fillId="0" borderId="0" xfId="0" applyNumberFormat="1" applyFont="1" applyProtection="1">
      <protection hidden="1"/>
    </xf>
    <xf numFmtId="0" fontId="18" fillId="28" borderId="0" xfId="0" applyFont="1" applyFill="1" applyProtection="1">
      <protection hidden="1"/>
    </xf>
    <xf numFmtId="0" fontId="18" fillId="28" borderId="40" xfId="0" applyFont="1" applyFill="1" applyBorder="1" applyAlignment="1" applyProtection="1">
      <alignment vertical="center"/>
      <protection hidden="1"/>
    </xf>
    <xf numFmtId="172" fontId="18" fillId="28" borderId="40" xfId="0" applyNumberFormat="1" applyFont="1" applyFill="1" applyBorder="1" applyAlignment="1" applyProtection="1">
      <alignment vertical="center"/>
      <protection hidden="1"/>
    </xf>
    <xf numFmtId="0" fontId="18" fillId="28" borderId="0" xfId="0" applyFont="1" applyFill="1" applyAlignment="1" applyProtection="1">
      <alignment horizontal="center"/>
      <protection hidden="1"/>
    </xf>
    <xf numFmtId="0" fontId="169" fillId="24" borderId="0" xfId="0" applyFont="1" applyFill="1" applyProtection="1"/>
    <xf numFmtId="0" fontId="130" fillId="24" borderId="0" xfId="0" applyFont="1" applyFill="1" applyAlignment="1" applyProtection="1">
      <alignment horizontal="center" vertical="center"/>
    </xf>
    <xf numFmtId="0" fontId="132" fillId="24" borderId="0" xfId="0" applyFont="1" applyFill="1" applyAlignment="1" applyProtection="1">
      <alignment horizontal="left" vertical="center" wrapText="1"/>
    </xf>
    <xf numFmtId="0" fontId="18" fillId="26" borderId="38" xfId="0" applyFont="1" applyFill="1" applyBorder="1" applyAlignment="1" applyProtection="1">
      <alignment horizontal="center" vertical="center" wrapText="1"/>
      <protection hidden="1"/>
    </xf>
    <xf numFmtId="0" fontId="18" fillId="26" borderId="39" xfId="0" applyFont="1" applyFill="1" applyBorder="1" applyAlignment="1" applyProtection="1">
      <alignment horizontal="center" vertical="center" wrapText="1"/>
      <protection hidden="1"/>
    </xf>
    <xf numFmtId="0" fontId="18" fillId="26" borderId="38" xfId="0" applyFont="1" applyFill="1" applyBorder="1" applyAlignment="1" applyProtection="1">
      <alignment horizontal="center" vertical="center"/>
      <protection hidden="1"/>
    </xf>
    <xf numFmtId="0" fontId="18" fillId="26" borderId="39" xfId="0" applyFont="1" applyFill="1" applyBorder="1" applyAlignment="1" applyProtection="1">
      <alignment horizontal="center" vertical="center"/>
      <protection hidden="1"/>
    </xf>
    <xf numFmtId="0" fontId="18" fillId="26" borderId="31" xfId="0" applyFont="1" applyFill="1" applyBorder="1" applyAlignment="1" applyProtection="1">
      <alignment horizontal="center" vertical="center"/>
      <protection hidden="1"/>
    </xf>
    <xf numFmtId="0" fontId="18" fillId="26" borderId="33" xfId="0" applyFont="1" applyFill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left" vertical="center"/>
      <protection hidden="1"/>
    </xf>
    <xf numFmtId="0" fontId="0" fillId="0" borderId="33" xfId="0" applyBorder="1" applyAlignment="1" applyProtection="1">
      <alignment horizontal="left" vertical="center"/>
      <protection hidden="1"/>
    </xf>
    <xf numFmtId="0" fontId="16" fillId="26" borderId="38" xfId="0" applyFont="1" applyFill="1" applyBorder="1" applyAlignment="1" applyProtection="1">
      <alignment horizontal="center"/>
      <protection hidden="1"/>
    </xf>
    <xf numFmtId="0" fontId="16" fillId="26" borderId="39" xfId="0" applyFont="1" applyFill="1" applyBorder="1" applyAlignment="1" applyProtection="1">
      <alignment horizontal="center"/>
      <protection hidden="1"/>
    </xf>
    <xf numFmtId="0" fontId="18" fillId="26" borderId="38" xfId="0" applyFont="1" applyFill="1" applyBorder="1" applyAlignment="1" applyProtection="1">
      <alignment horizontal="center" vertical="center"/>
    </xf>
    <xf numFmtId="0" fontId="18" fillId="26" borderId="39" xfId="0" applyFont="1" applyFill="1" applyBorder="1" applyAlignment="1" applyProtection="1">
      <alignment horizontal="center" vertical="center"/>
    </xf>
    <xf numFmtId="0" fontId="18" fillId="26" borderId="31" xfId="0" applyFont="1" applyFill="1" applyBorder="1" applyAlignment="1" applyProtection="1">
      <alignment horizontal="center" vertical="center"/>
    </xf>
    <xf numFmtId="0" fontId="18" fillId="26" borderId="33" xfId="0" applyFont="1" applyFill="1" applyBorder="1" applyAlignment="1" applyProtection="1">
      <alignment horizontal="center" vertical="center"/>
    </xf>
    <xf numFmtId="0" fontId="0" fillId="0" borderId="31" xfId="0" applyBorder="1" applyAlignment="1" applyProtection="1">
      <alignment horizontal="left" vertical="center"/>
    </xf>
    <xf numFmtId="0" fontId="0" fillId="0" borderId="33" xfId="0" applyBorder="1" applyAlignment="1" applyProtection="1">
      <alignment horizontal="left" vertical="center"/>
    </xf>
    <xf numFmtId="0" fontId="0" fillId="0" borderId="34" xfId="0" applyBorder="1" applyAlignment="1" applyProtection="1">
      <alignment horizontal="left" vertical="center"/>
    </xf>
    <xf numFmtId="0" fontId="0" fillId="0" borderId="35" xfId="0" applyBorder="1" applyAlignment="1" applyProtection="1">
      <alignment horizontal="left" vertical="center"/>
    </xf>
    <xf numFmtId="0" fontId="16" fillId="43" borderId="22" xfId="0" applyFont="1" applyFill="1" applyBorder="1" applyAlignment="1" applyProtection="1">
      <alignment horizontal="center" vertical="center" wrapText="1"/>
      <protection hidden="1"/>
    </xf>
    <xf numFmtId="0" fontId="16" fillId="43" borderId="32" xfId="0" applyFont="1" applyFill="1" applyBorder="1" applyAlignment="1" applyProtection="1">
      <alignment horizontal="center" vertical="center" wrapText="1"/>
      <protection hidden="1"/>
    </xf>
    <xf numFmtId="0" fontId="16" fillId="26" borderId="38" xfId="0" applyFont="1" applyFill="1" applyBorder="1" applyAlignment="1" applyProtection="1">
      <alignment horizontal="center" vertical="center" wrapText="1"/>
      <protection hidden="1"/>
    </xf>
    <xf numFmtId="0" fontId="16" fillId="26" borderId="39" xfId="0" applyFont="1" applyFill="1" applyBorder="1" applyAlignment="1" applyProtection="1">
      <alignment horizontal="center" vertical="center" wrapText="1"/>
      <protection hidden="1"/>
    </xf>
    <xf numFmtId="0" fontId="16" fillId="26" borderId="0" xfId="0" applyFont="1" applyFill="1" applyAlignment="1" applyProtection="1">
      <alignment horizontal="center" vertical="center"/>
    </xf>
    <xf numFmtId="0" fontId="16" fillId="26" borderId="39" xfId="0" applyFont="1" applyFill="1" applyBorder="1" applyAlignment="1" applyProtection="1">
      <alignment horizontal="center" vertical="center"/>
      <protection hidden="1"/>
    </xf>
    <xf numFmtId="0" fontId="16" fillId="26" borderId="33" xfId="0" applyFont="1" applyFill="1" applyBorder="1" applyAlignment="1" applyProtection="1">
      <alignment horizontal="center" vertical="center"/>
      <protection hidden="1"/>
    </xf>
    <xf numFmtId="0" fontId="0" fillId="43" borderId="38" xfId="0" applyFill="1" applyBorder="1" applyAlignment="1" applyProtection="1">
      <alignment horizontal="center"/>
    </xf>
    <xf numFmtId="0" fontId="0" fillId="43" borderId="39" xfId="0" applyFill="1" applyBorder="1" applyAlignment="1" applyProtection="1">
      <alignment horizontal="center"/>
    </xf>
    <xf numFmtId="0" fontId="16" fillId="26" borderId="38" xfId="0" applyFont="1" applyFill="1" applyBorder="1" applyAlignment="1" applyProtection="1">
      <alignment horizontal="center"/>
    </xf>
    <xf numFmtId="0" fontId="16" fillId="26" borderId="39" xfId="0" applyFont="1" applyFill="1" applyBorder="1" applyAlignment="1" applyProtection="1">
      <alignment horizontal="center"/>
    </xf>
    <xf numFmtId="0" fontId="27" fillId="0" borderId="28" xfId="0" applyFont="1" applyBorder="1" applyAlignment="1">
      <alignment horizontal="right" vertical="center" indent="1"/>
    </xf>
    <xf numFmtId="0" fontId="27" fillId="0" borderId="29" xfId="0" applyFont="1" applyBorder="1" applyAlignment="1">
      <alignment horizontal="right" vertical="center" indent="1"/>
    </xf>
    <xf numFmtId="171" fontId="27" fillId="0" borderId="29" xfId="0" applyNumberFormat="1" applyFont="1" applyBorder="1" applyAlignment="1" applyProtection="1">
      <alignment horizontal="left" vertical="center"/>
      <protection locked="0"/>
    </xf>
    <xf numFmtId="171" fontId="27" fillId="0" borderId="30" xfId="0" applyNumberFormat="1" applyFont="1" applyBorder="1" applyAlignment="1" applyProtection="1">
      <alignment horizontal="left" vertical="center"/>
      <protection locked="0"/>
    </xf>
    <xf numFmtId="0" fontId="19" fillId="0" borderId="38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9" fillId="0" borderId="25" xfId="0" applyFont="1" applyFill="1" applyBorder="1" applyAlignment="1">
      <alignment horizontal="center" vertical="top"/>
    </xf>
    <xf numFmtId="0" fontId="19" fillId="0" borderId="26" xfId="0" applyFont="1" applyFill="1" applyBorder="1" applyAlignment="1">
      <alignment horizontal="center" vertical="top"/>
    </xf>
    <xf numFmtId="0" fontId="27" fillId="0" borderId="27" xfId="0" applyFont="1" applyBorder="1" applyAlignment="1">
      <alignment horizontal="right" vertical="center" indent="1"/>
    </xf>
    <xf numFmtId="0" fontId="27" fillId="0" borderId="0" xfId="0" applyFont="1" applyBorder="1" applyAlignment="1">
      <alignment horizontal="right" vertical="center" indent="1"/>
    </xf>
    <xf numFmtId="171" fontId="27" fillId="0" borderId="56" xfId="0" applyNumberFormat="1" applyFont="1" applyBorder="1" applyAlignment="1" applyProtection="1">
      <alignment horizontal="left" vertical="center"/>
      <protection locked="0"/>
    </xf>
    <xf numFmtId="171" fontId="27" fillId="0" borderId="118" xfId="0" applyNumberFormat="1" applyFont="1" applyBorder="1" applyAlignment="1" applyProtection="1">
      <alignment horizontal="left" vertical="center"/>
      <protection locked="0"/>
    </xf>
    <xf numFmtId="171" fontId="27" fillId="0" borderId="57" xfId="0" applyNumberFormat="1" applyFont="1" applyBorder="1" applyAlignment="1" applyProtection="1">
      <alignment horizontal="left" vertical="center"/>
      <protection locked="0"/>
    </xf>
    <xf numFmtId="171" fontId="27" fillId="0" borderId="119" xfId="0" applyNumberFormat="1" applyFont="1" applyBorder="1" applyAlignment="1" applyProtection="1">
      <alignment horizontal="left" vertical="center"/>
      <protection locked="0"/>
    </xf>
    <xf numFmtId="0" fontId="0" fillId="0" borderId="116" xfId="0" applyBorder="1" applyAlignment="1" applyProtection="1">
      <alignment horizontal="left" vertical="center" indent="1"/>
      <protection locked="0"/>
    </xf>
    <xf numFmtId="0" fontId="0" fillId="0" borderId="56" xfId="0" applyBorder="1" applyAlignment="1" applyProtection="1">
      <alignment horizontal="left" vertical="center" indent="1"/>
      <protection locked="0"/>
    </xf>
    <xf numFmtId="0" fontId="0" fillId="0" borderId="45" xfId="0" applyBorder="1" applyAlignment="1" applyProtection="1">
      <alignment horizontal="left" vertical="center" indent="1"/>
      <protection locked="0"/>
    </xf>
    <xf numFmtId="0" fontId="23" fillId="0" borderId="31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0" fillId="0" borderId="115" xfId="0" applyBorder="1" applyAlignment="1" applyProtection="1">
      <alignment horizontal="left" vertical="center" indent="1"/>
      <protection locked="0"/>
    </xf>
    <xf numFmtId="0" fontId="0" fillId="0" borderId="57" xfId="0" applyBorder="1" applyAlignment="1" applyProtection="1">
      <alignment horizontal="left" vertical="center" indent="1"/>
      <protection locked="0"/>
    </xf>
    <xf numFmtId="0" fontId="0" fillId="0" borderId="46" xfId="0" applyBorder="1" applyAlignment="1" applyProtection="1">
      <alignment horizontal="left" vertical="center" indent="1"/>
      <protection locked="0"/>
    </xf>
    <xf numFmtId="0" fontId="0" fillId="0" borderId="117" xfId="0" applyBorder="1" applyAlignment="1" applyProtection="1">
      <alignment horizontal="left" vertical="center" indent="1"/>
      <protection locked="0"/>
    </xf>
    <xf numFmtId="0" fontId="0" fillId="0" borderId="59" xfId="0" applyBorder="1" applyAlignment="1" applyProtection="1">
      <alignment horizontal="left" vertical="center" indent="1"/>
      <protection locked="0"/>
    </xf>
    <xf numFmtId="0" fontId="0" fillId="0" borderId="47" xfId="0" applyBorder="1" applyAlignment="1" applyProtection="1">
      <alignment horizontal="left" vertical="center" indent="1"/>
      <protection locked="0"/>
    </xf>
    <xf numFmtId="0" fontId="0" fillId="0" borderId="4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22" fillId="0" borderId="53" xfId="0" applyFont="1" applyBorder="1" applyAlignment="1" applyProtection="1">
      <alignment horizontal="left" vertical="center"/>
      <protection locked="0"/>
    </xf>
    <xf numFmtId="0" fontId="22" fillId="0" borderId="54" xfId="0" applyFont="1" applyBorder="1" applyAlignment="1" applyProtection="1">
      <alignment horizontal="left" vertical="center"/>
      <protection locked="0"/>
    </xf>
    <xf numFmtId="0" fontId="22" fillId="0" borderId="115" xfId="0" applyFont="1" applyBorder="1" applyAlignment="1" applyProtection="1">
      <alignment horizontal="left" vertical="center" indent="1"/>
      <protection locked="0"/>
    </xf>
    <xf numFmtId="0" fontId="22" fillId="0" borderId="57" xfId="0" applyFont="1" applyBorder="1" applyAlignment="1" applyProtection="1">
      <alignment horizontal="left" vertical="center" indent="1"/>
      <protection locked="0"/>
    </xf>
    <xf numFmtId="0" fontId="22" fillId="0" borderId="46" xfId="0" applyFont="1" applyBorder="1" applyAlignment="1" applyProtection="1">
      <alignment horizontal="left" vertical="center" indent="1"/>
      <protection locked="0"/>
    </xf>
    <xf numFmtId="0" fontId="22" fillId="0" borderId="57" xfId="0" applyFont="1" applyBorder="1" applyAlignment="1" applyProtection="1">
      <alignment horizontal="left" vertical="center"/>
      <protection locked="0"/>
    </xf>
    <xf numFmtId="0" fontId="22" fillId="0" borderId="46" xfId="0" applyFont="1" applyBorder="1" applyAlignment="1" applyProtection="1">
      <alignment horizontal="left" vertical="center"/>
      <protection locked="0"/>
    </xf>
    <xf numFmtId="0" fontId="22" fillId="0" borderId="59" xfId="0" applyFont="1" applyBorder="1" applyAlignment="1" applyProtection="1">
      <alignment horizontal="left" vertical="center"/>
      <protection locked="0"/>
    </xf>
    <xf numFmtId="0" fontId="22" fillId="0" borderId="47" xfId="0" applyFont="1" applyBorder="1" applyAlignment="1" applyProtection="1">
      <alignment horizontal="left" vertical="center"/>
      <protection locked="0"/>
    </xf>
    <xf numFmtId="0" fontId="22" fillId="0" borderId="117" xfId="0" applyFont="1" applyBorder="1" applyAlignment="1" applyProtection="1">
      <alignment horizontal="left" vertical="center" indent="1"/>
      <protection locked="0"/>
    </xf>
    <xf numFmtId="0" fontId="22" fillId="0" borderId="59" xfId="0" applyFont="1" applyBorder="1" applyAlignment="1" applyProtection="1">
      <alignment horizontal="left" vertical="center" indent="1"/>
      <protection locked="0"/>
    </xf>
    <xf numFmtId="0" fontId="22" fillId="0" borderId="47" xfId="0" applyFont="1" applyBorder="1" applyAlignment="1" applyProtection="1">
      <alignment horizontal="left" vertical="center" indent="1"/>
      <protection locked="0"/>
    </xf>
    <xf numFmtId="49" fontId="27" fillId="0" borderId="41" xfId="0" applyNumberFormat="1" applyFont="1" applyBorder="1" applyAlignment="1" applyProtection="1">
      <alignment horizontal="center" vertical="center"/>
      <protection locked="0"/>
    </xf>
    <xf numFmtId="170" fontId="27" fillId="0" borderId="34" xfId="0" applyNumberFormat="1" applyFont="1" applyFill="1" applyBorder="1" applyAlignment="1" applyProtection="1">
      <alignment horizontal="center" vertical="center"/>
      <protection locked="0"/>
    </xf>
    <xf numFmtId="170" fontId="27" fillId="0" borderId="35" xfId="0" applyNumberFormat="1" applyFont="1" applyFill="1" applyBorder="1" applyAlignment="1" applyProtection="1">
      <alignment horizontal="center" vertical="center"/>
      <protection locked="0"/>
    </xf>
    <xf numFmtId="3" fontId="27" fillId="0" borderId="37" xfId="0" applyNumberFormat="1" applyFont="1" applyFill="1" applyBorder="1" applyAlignment="1" applyProtection="1">
      <alignment horizontal="center" vertical="center"/>
      <protection locked="0"/>
    </xf>
    <xf numFmtId="3" fontId="27" fillId="0" borderId="35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/>
    </xf>
    <xf numFmtId="0" fontId="0" fillId="0" borderId="41" xfId="0" applyFont="1" applyBorder="1" applyAlignment="1" applyProtection="1">
      <alignment horizontal="left" vertical="center" indent="1"/>
      <protection locked="0"/>
    </xf>
    <xf numFmtId="0" fontId="59" fillId="0" borderId="34" xfId="0" applyFont="1" applyFill="1" applyBorder="1" applyAlignment="1" applyProtection="1">
      <protection locked="0" hidden="1"/>
    </xf>
    <xf numFmtId="0" fontId="59" fillId="0" borderId="37" xfId="0" applyFont="1" applyFill="1" applyBorder="1" applyAlignment="1" applyProtection="1">
      <protection locked="0" hidden="1"/>
    </xf>
    <xf numFmtId="0" fontId="59" fillId="0" borderId="35" xfId="0" applyFont="1" applyFill="1" applyBorder="1" applyAlignment="1" applyProtection="1">
      <protection locked="0" hidden="1"/>
    </xf>
    <xf numFmtId="0" fontId="22" fillId="0" borderId="34" xfId="0" applyFont="1" applyBorder="1" applyAlignment="1" applyProtection="1">
      <alignment horizontal="left" indent="1"/>
      <protection locked="0"/>
    </xf>
    <xf numFmtId="0" fontId="22" fillId="0" borderId="37" xfId="0" applyFont="1" applyBorder="1" applyAlignment="1" applyProtection="1">
      <alignment horizontal="left" indent="1"/>
      <protection locked="0"/>
    </xf>
    <xf numFmtId="0" fontId="22" fillId="0" borderId="35" xfId="0" applyFont="1" applyBorder="1" applyAlignment="1" applyProtection="1">
      <alignment horizontal="left" indent="1"/>
      <protection locked="0"/>
    </xf>
    <xf numFmtId="0" fontId="0" fillId="27" borderId="10" xfId="0" applyFill="1" applyBorder="1" applyAlignment="1">
      <alignment horizontal="left" vertical="center"/>
    </xf>
    <xf numFmtId="0" fontId="0" fillId="0" borderId="42" xfId="0" applyFont="1" applyBorder="1" applyAlignment="1" applyProtection="1">
      <alignment horizontal="left" vertical="center" indent="1"/>
      <protection locked="0"/>
    </xf>
    <xf numFmtId="49" fontId="27" fillId="0" borderId="42" xfId="0" applyNumberFormat="1" applyFont="1" applyBorder="1" applyAlignment="1" applyProtection="1">
      <alignment horizontal="center" vertical="center"/>
      <protection locked="0"/>
    </xf>
    <xf numFmtId="0" fontId="22" fillId="0" borderId="34" xfId="0" applyFont="1" applyBorder="1" applyAlignment="1" applyProtection="1">
      <alignment horizontal="left" vertical="center"/>
      <protection locked="0"/>
    </xf>
    <xf numFmtId="0" fontId="22" fillId="0" borderId="35" xfId="0" applyFont="1" applyBorder="1" applyAlignment="1" applyProtection="1">
      <alignment horizontal="left" vertical="center"/>
      <protection locked="0"/>
    </xf>
    <xf numFmtId="0" fontId="19" fillId="0" borderId="38" xfId="0" applyFont="1" applyBorder="1" applyAlignment="1">
      <alignment horizontal="left" vertical="top"/>
    </xf>
    <xf numFmtId="0" fontId="19" fillId="0" borderId="40" xfId="0" applyFont="1" applyBorder="1" applyAlignment="1">
      <alignment horizontal="left" vertical="top"/>
    </xf>
    <xf numFmtId="0" fontId="19" fillId="0" borderId="39" xfId="0" applyFont="1" applyBorder="1" applyAlignment="1">
      <alignment horizontal="left" vertical="top"/>
    </xf>
    <xf numFmtId="0" fontId="21" fillId="27" borderId="44" xfId="0" applyFont="1" applyFill="1" applyBorder="1" applyAlignment="1" applyProtection="1">
      <alignment horizontal="left" vertical="center" indent="1"/>
    </xf>
    <xf numFmtId="0" fontId="22" fillId="0" borderId="116" xfId="0" applyFont="1" applyBorder="1" applyAlignment="1" applyProtection="1">
      <alignment horizontal="left" vertical="center" indent="1"/>
      <protection locked="0"/>
    </xf>
    <xf numFmtId="0" fontId="22" fillId="0" borderId="56" xfId="0" applyFont="1" applyBorder="1" applyAlignment="1" applyProtection="1">
      <alignment horizontal="left" vertical="center" indent="1"/>
      <protection locked="0"/>
    </xf>
    <xf numFmtId="0" fontId="22" fillId="0" borderId="45" xfId="0" applyFont="1" applyBorder="1" applyAlignment="1" applyProtection="1">
      <alignment horizontal="left" vertical="center" indent="1"/>
      <protection locked="0"/>
    </xf>
    <xf numFmtId="0" fontId="62" fillId="0" borderId="40" xfId="0" applyFont="1" applyFill="1" applyBorder="1" applyAlignment="1">
      <alignment horizontal="left" vertical="top" wrapText="1"/>
    </xf>
    <xf numFmtId="0" fontId="62" fillId="0" borderId="39" xfId="0" applyFont="1" applyFill="1" applyBorder="1" applyAlignment="1">
      <alignment horizontal="left" vertical="top" wrapText="1"/>
    </xf>
    <xf numFmtId="0" fontId="0" fillId="0" borderId="43" xfId="0" applyFont="1" applyBorder="1" applyAlignment="1" applyProtection="1">
      <alignment horizontal="left" vertical="center" indent="1"/>
      <protection locked="0"/>
    </xf>
    <xf numFmtId="49" fontId="27" fillId="0" borderId="43" xfId="0" applyNumberFormat="1" applyFont="1" applyBorder="1" applyAlignment="1" applyProtection="1">
      <alignment horizontal="center" vertical="center"/>
      <protection locked="0"/>
    </xf>
    <xf numFmtId="0" fontId="18" fillId="27" borderId="15" xfId="0" applyFont="1" applyFill="1" applyBorder="1" applyAlignment="1">
      <alignment horizontal="left" vertical="center"/>
    </xf>
    <xf numFmtId="0" fontId="18" fillId="27" borderId="44" xfId="0" applyFont="1" applyFill="1" applyBorder="1" applyAlignment="1">
      <alignment horizontal="left" vertical="center"/>
    </xf>
    <xf numFmtId="0" fontId="18" fillId="27" borderId="16" xfId="0" applyFont="1" applyFill="1" applyBorder="1" applyAlignment="1">
      <alignment horizontal="left" vertical="center"/>
    </xf>
    <xf numFmtId="0" fontId="22" fillId="0" borderId="37" xfId="0" applyFont="1" applyBorder="1" applyAlignment="1" applyProtection="1">
      <alignment horizontal="left" vertical="center"/>
      <protection locked="0"/>
    </xf>
    <xf numFmtId="0" fontId="61" fillId="0" borderId="34" xfId="31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29" fillId="0" borderId="0" xfId="0" applyFont="1" applyAlignment="1" applyProtection="1">
      <alignment horizontal="right" vertical="center"/>
      <protection locked="0"/>
    </xf>
    <xf numFmtId="1" fontId="18" fillId="0" borderId="34" xfId="0" applyNumberFormat="1" applyFont="1" applyFill="1" applyBorder="1" applyAlignment="1" applyProtection="1">
      <alignment horizontal="left" vertical="center" indent="2"/>
      <protection locked="0"/>
    </xf>
    <xf numFmtId="1" fontId="18" fillId="0" borderId="37" xfId="0" applyNumberFormat="1" applyFont="1" applyFill="1" applyBorder="1" applyAlignment="1" applyProtection="1">
      <alignment horizontal="left" vertical="center" indent="2"/>
      <protection locked="0"/>
    </xf>
    <xf numFmtId="49" fontId="27" fillId="0" borderId="34" xfId="0" applyNumberFormat="1" applyFont="1" applyFill="1" applyBorder="1" applyAlignment="1" applyProtection="1">
      <alignment horizontal="left" vertical="center" indent="1"/>
      <protection locked="0"/>
    </xf>
    <xf numFmtId="49" fontId="27" fillId="0" borderId="37" xfId="0" applyNumberFormat="1" applyFont="1" applyFill="1" applyBorder="1" applyAlignment="1" applyProtection="1">
      <alignment horizontal="left" vertical="center" indent="1"/>
      <protection locked="0"/>
    </xf>
    <xf numFmtId="49" fontId="27" fillId="0" borderId="35" xfId="0" applyNumberFormat="1" applyFont="1" applyFill="1" applyBorder="1" applyAlignment="1" applyProtection="1">
      <alignment horizontal="left" vertical="center" indent="1"/>
      <protection locked="0"/>
    </xf>
    <xf numFmtId="14" fontId="51" fillId="0" borderId="0" xfId="0" applyNumberFormat="1" applyFont="1" applyFill="1" applyBorder="1" applyAlignment="1" applyProtection="1">
      <alignment horizontal="left"/>
      <protection locked="0" hidden="1"/>
    </xf>
    <xf numFmtId="1" fontId="53" fillId="24" borderId="0" xfId="0" applyNumberFormat="1" applyFont="1" applyFill="1" applyBorder="1" applyAlignment="1" applyProtection="1">
      <alignment horizontal="center" vertical="center" wrapText="1"/>
      <protection hidden="1"/>
    </xf>
    <xf numFmtId="1" fontId="54" fillId="24" borderId="0" xfId="0" applyNumberFormat="1" applyFont="1" applyFill="1" applyBorder="1" applyAlignment="1" applyProtection="1">
      <alignment horizontal="center" vertical="center"/>
      <protection hidden="1"/>
    </xf>
    <xf numFmtId="1" fontId="109" fillId="0" borderId="0" xfId="0" applyNumberFormat="1" applyFont="1" applyFill="1" applyBorder="1" applyAlignment="1" applyProtection="1">
      <alignment horizontal="center" vertical="center"/>
      <protection locked="0"/>
    </xf>
    <xf numFmtId="49" fontId="57" fillId="0" borderId="37" xfId="0" applyNumberFormat="1" applyFont="1" applyFill="1" applyBorder="1" applyAlignment="1" applyProtection="1">
      <alignment horizontal="center" vertical="center"/>
      <protection locked="0"/>
    </xf>
    <xf numFmtId="1" fontId="18" fillId="27" borderId="15" xfId="0" applyNumberFormat="1" applyFont="1" applyFill="1" applyBorder="1" applyAlignment="1" applyProtection="1">
      <alignment horizontal="left" vertical="center"/>
    </xf>
    <xf numFmtId="1" fontId="18" fillId="27" borderId="44" xfId="0" applyNumberFormat="1" applyFont="1" applyFill="1" applyBorder="1" applyAlignment="1" applyProtection="1">
      <alignment horizontal="left" vertical="center"/>
    </xf>
    <xf numFmtId="1" fontId="18" fillId="27" borderId="16" xfId="0" applyNumberFormat="1" applyFont="1" applyFill="1" applyBorder="1" applyAlignment="1" applyProtection="1">
      <alignment horizontal="left" vertical="center"/>
    </xf>
    <xf numFmtId="49" fontId="18" fillId="0" borderId="34" xfId="0" applyNumberFormat="1" applyFont="1" applyFill="1" applyBorder="1" applyAlignment="1" applyProtection="1">
      <alignment horizontal="center" vertical="center"/>
      <protection locked="0"/>
    </xf>
    <xf numFmtId="49" fontId="18" fillId="0" borderId="35" xfId="0" applyNumberFormat="1" applyFont="1" applyFill="1" applyBorder="1" applyAlignment="1" applyProtection="1">
      <alignment horizontal="center" vertical="center"/>
      <protection locked="0"/>
    </xf>
    <xf numFmtId="0" fontId="19" fillId="28" borderId="199" xfId="0" applyFont="1" applyFill="1" applyBorder="1" applyAlignment="1" applyProtection="1">
      <alignment horizontal="left" vertical="top"/>
      <protection hidden="1"/>
    </xf>
    <xf numFmtId="0" fontId="0" fillId="0" borderId="35" xfId="0" applyBorder="1" applyProtection="1">
      <protection hidden="1"/>
    </xf>
    <xf numFmtId="0" fontId="19" fillId="24" borderId="200" xfId="0" applyFont="1" applyFill="1" applyBorder="1" applyAlignment="1" applyProtection="1">
      <alignment horizontal="right"/>
      <protection hidden="1"/>
    </xf>
    <xf numFmtId="0" fontId="0" fillId="0" borderId="39" xfId="0" applyBorder="1" applyProtection="1">
      <protection hidden="1"/>
    </xf>
    <xf numFmtId="0" fontId="25" fillId="24" borderId="207" xfId="0" applyFont="1" applyFill="1" applyBorder="1" applyAlignment="1" applyProtection="1">
      <alignment horizontal="left" vertical="center" wrapText="1" indent="1"/>
      <protection hidden="1"/>
    </xf>
    <xf numFmtId="0" fontId="25" fillId="24" borderId="208" xfId="0" applyFont="1" applyFill="1" applyBorder="1" applyAlignment="1" applyProtection="1">
      <alignment horizontal="left" vertical="center" wrapText="1" indent="1"/>
      <protection hidden="1"/>
    </xf>
    <xf numFmtId="1" fontId="16" fillId="24" borderId="49" xfId="0" applyNumberFormat="1" applyFont="1" applyFill="1" applyBorder="1" applyAlignment="1" applyProtection="1">
      <alignment horizontal="center" vertical="center"/>
      <protection hidden="1"/>
    </xf>
    <xf numFmtId="1" fontId="16" fillId="24" borderId="51" xfId="0" applyNumberFormat="1" applyFont="1" applyFill="1" applyBorder="1" applyAlignment="1" applyProtection="1">
      <alignment horizontal="center" vertical="center"/>
      <protection hidden="1"/>
    </xf>
    <xf numFmtId="0" fontId="2" fillId="24" borderId="207" xfId="0" applyFont="1" applyFill="1" applyBorder="1" applyAlignment="1" applyProtection="1">
      <alignment horizontal="left" vertical="center" wrapText="1" indent="1"/>
      <protection hidden="1"/>
    </xf>
    <xf numFmtId="0" fontId="0" fillId="0" borderId="208" xfId="0" applyBorder="1" applyAlignment="1" applyProtection="1">
      <alignment horizontal="left" vertical="center" wrapText="1" indent="1"/>
      <protection hidden="1"/>
    </xf>
    <xf numFmtId="0" fontId="2" fillId="24" borderId="204" xfId="0" applyFont="1" applyFill="1" applyBorder="1" applyAlignment="1" applyProtection="1">
      <alignment horizontal="left" vertical="center" wrapText="1" indent="1"/>
      <protection hidden="1"/>
    </xf>
    <xf numFmtId="0" fontId="2" fillId="24" borderId="205" xfId="0" applyFont="1" applyFill="1" applyBorder="1" applyAlignment="1" applyProtection="1">
      <alignment horizontal="left" vertical="center" wrapText="1" indent="1"/>
      <protection hidden="1"/>
    </xf>
    <xf numFmtId="0" fontId="107" fillId="24" borderId="210" xfId="0" applyFont="1" applyFill="1" applyBorder="1" applyAlignment="1" applyProtection="1">
      <alignment horizontal="left" vertical="center" wrapText="1" indent="1"/>
      <protection hidden="1"/>
    </xf>
    <xf numFmtId="0" fontId="107" fillId="24" borderId="211" xfId="0" applyFont="1" applyFill="1" applyBorder="1" applyAlignment="1" applyProtection="1">
      <alignment horizontal="left" vertical="center" wrapText="1" indent="1"/>
      <protection hidden="1"/>
    </xf>
    <xf numFmtId="2" fontId="9" fillId="0" borderId="121" xfId="0" applyNumberFormat="1" applyFont="1" applyBorder="1" applyAlignment="1" applyProtection="1">
      <alignment horizontal="center" vertical="center"/>
      <protection hidden="1"/>
    </xf>
    <xf numFmtId="2" fontId="0" fillId="0" borderId="122" xfId="0" applyNumberFormat="1" applyBorder="1" applyAlignment="1" applyProtection="1">
      <alignment horizontal="center" vertical="center"/>
      <protection hidden="1"/>
    </xf>
    <xf numFmtId="1" fontId="9" fillId="24" borderId="61" xfId="0" applyNumberFormat="1" applyFont="1" applyFill="1" applyBorder="1" applyAlignment="1" applyProtection="1">
      <alignment horizontal="center" vertical="center"/>
      <protection hidden="1"/>
    </xf>
    <xf numFmtId="1" fontId="0" fillId="0" borderId="124" xfId="0" applyNumberFormat="1" applyBorder="1" applyAlignment="1" applyProtection="1">
      <alignment horizontal="center" vertical="center"/>
      <protection hidden="1"/>
    </xf>
    <xf numFmtId="0" fontId="2" fillId="24" borderId="66" xfId="0" applyFont="1" applyFill="1" applyBorder="1" applyAlignment="1" applyProtection="1">
      <alignment horizontal="left" vertical="center" wrapText="1" indent="1"/>
      <protection hidden="1"/>
    </xf>
    <xf numFmtId="0" fontId="2" fillId="0" borderId="125" xfId="0" applyFont="1" applyBorder="1" applyAlignment="1" applyProtection="1">
      <alignment horizontal="left" indent="1"/>
      <protection hidden="1"/>
    </xf>
    <xf numFmtId="0" fontId="16" fillId="28" borderId="194" xfId="0" applyFont="1" applyFill="1" applyBorder="1" applyAlignment="1" applyProtection="1">
      <alignment horizontal="left" vertical="top" indent="2"/>
      <protection locked="0" hidden="1"/>
    </xf>
    <xf numFmtId="0" fontId="0" fillId="0" borderId="195" xfId="0" applyBorder="1" applyProtection="1">
      <protection locked="0" hidden="1"/>
    </xf>
    <xf numFmtId="0" fontId="0" fillId="0" borderId="198" xfId="0" applyBorder="1" applyProtection="1">
      <protection locked="0" hidden="1"/>
    </xf>
    <xf numFmtId="0" fontId="0" fillId="0" borderId="33" xfId="0" applyBorder="1" applyProtection="1">
      <protection locked="0" hidden="1"/>
    </xf>
    <xf numFmtId="0" fontId="16" fillId="24" borderId="13" xfId="0" applyFont="1" applyFill="1" applyBorder="1" applyAlignment="1" applyProtection="1">
      <alignment horizontal="center" vertical="center" wrapText="1"/>
      <protection hidden="1"/>
    </xf>
    <xf numFmtId="1" fontId="9" fillId="24" borderId="0" xfId="0" applyNumberFormat="1" applyFont="1" applyFill="1" applyBorder="1" applyAlignment="1" applyProtection="1">
      <alignment horizontal="center" vertical="center"/>
      <protection hidden="1"/>
    </xf>
    <xf numFmtId="2" fontId="9" fillId="24" borderId="61" xfId="0" applyNumberFormat="1" applyFont="1" applyFill="1" applyBorder="1" applyAlignment="1" applyProtection="1">
      <alignment horizontal="center" vertical="center"/>
      <protection hidden="1"/>
    </xf>
    <xf numFmtId="2" fontId="0" fillId="0" borderId="124" xfId="0" applyNumberFormat="1" applyBorder="1" applyAlignment="1" applyProtection="1">
      <alignment horizontal="center" vertical="center"/>
      <protection hidden="1"/>
    </xf>
    <xf numFmtId="0" fontId="2" fillId="24" borderId="61" xfId="0" applyFont="1" applyFill="1" applyBorder="1" applyAlignment="1" applyProtection="1">
      <alignment horizontal="center" vertical="center"/>
      <protection hidden="1"/>
    </xf>
    <xf numFmtId="0" fontId="2" fillId="24" borderId="107" xfId="0" applyFont="1" applyFill="1" applyBorder="1" applyAlignment="1" applyProtection="1">
      <alignment horizontal="center" vertical="center"/>
      <protection hidden="1"/>
    </xf>
    <xf numFmtId="1" fontId="2" fillId="24" borderId="52" xfId="0" applyNumberFormat="1" applyFont="1" applyFill="1" applyBorder="1" applyAlignment="1" applyProtection="1">
      <alignment horizontal="center" vertical="center"/>
      <protection hidden="1"/>
    </xf>
    <xf numFmtId="1" fontId="2" fillId="24" borderId="16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165" fontId="16" fillId="24" borderId="120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103" xfId="0" applyFont="1" applyBorder="1" applyProtection="1">
      <protection hidden="1"/>
    </xf>
    <xf numFmtId="0" fontId="16" fillId="24" borderId="51" xfId="0" applyFont="1" applyFill="1" applyBorder="1" applyAlignment="1" applyProtection="1">
      <alignment horizontal="center" vertical="center" wrapText="1"/>
      <protection hidden="1"/>
    </xf>
    <xf numFmtId="0" fontId="16" fillId="24" borderId="14" xfId="0" applyFont="1" applyFill="1" applyBorder="1" applyAlignment="1" applyProtection="1">
      <alignment horizontal="center" vertical="center" wrapText="1"/>
      <protection hidden="1"/>
    </xf>
    <xf numFmtId="1" fontId="8" fillId="24" borderId="65" xfId="0" applyNumberFormat="1" applyFont="1" applyFill="1" applyBorder="1" applyAlignment="1" applyProtection="1">
      <alignment horizontal="right" vertical="center"/>
      <protection hidden="1"/>
    </xf>
    <xf numFmtId="0" fontId="5" fillId="24" borderId="0" xfId="40" applyFont="1" applyFill="1" applyAlignment="1" applyProtection="1">
      <alignment horizontal="left" vertical="center" wrapText="1" indent="1"/>
      <protection hidden="1"/>
    </xf>
    <xf numFmtId="49" fontId="24" fillId="24" borderId="0" xfId="40" applyNumberFormat="1" applyFont="1" applyFill="1" applyAlignment="1" applyProtection="1">
      <alignment horizontal="left" vertical="top"/>
      <protection hidden="1"/>
    </xf>
    <xf numFmtId="0" fontId="24" fillId="24" borderId="0" xfId="40" applyNumberFormat="1" applyFont="1" applyFill="1" applyAlignment="1" applyProtection="1">
      <alignment horizontal="left" vertical="top"/>
      <protection hidden="1"/>
    </xf>
    <xf numFmtId="1" fontId="116" fillId="24" borderId="0" xfId="40" applyNumberFormat="1" applyFont="1" applyFill="1" applyAlignment="1" applyProtection="1">
      <alignment horizontal="center" vertical="center"/>
      <protection hidden="1"/>
    </xf>
    <xf numFmtId="0" fontId="116" fillId="24" borderId="0" xfId="40" applyNumberFormat="1" applyFont="1" applyFill="1" applyAlignment="1" applyProtection="1">
      <alignment horizontal="center" vertical="center"/>
      <protection hidden="1"/>
    </xf>
    <xf numFmtId="0" fontId="9" fillId="24" borderId="0" xfId="40" applyFont="1" applyFill="1" applyAlignment="1" applyProtection="1">
      <alignment horizontal="center"/>
      <protection hidden="1"/>
    </xf>
    <xf numFmtId="0" fontId="9" fillId="24" borderId="0" xfId="40" applyFont="1" applyFill="1" applyAlignment="1" applyProtection="1">
      <alignment horizontal="right"/>
      <protection hidden="1"/>
    </xf>
    <xf numFmtId="0" fontId="66" fillId="24" borderId="0" xfId="40" applyFont="1" applyFill="1" applyAlignment="1" applyProtection="1">
      <alignment horizontal="center"/>
      <protection hidden="1"/>
    </xf>
    <xf numFmtId="0" fontId="67" fillId="24" borderId="186" xfId="40" applyFont="1" applyFill="1" applyBorder="1" applyAlignment="1" applyProtection="1">
      <alignment horizontal="center" vertical="center" wrapText="1"/>
      <protection hidden="1"/>
    </xf>
    <xf numFmtId="0" fontId="67" fillId="24" borderId="187" xfId="40" applyFont="1" applyFill="1" applyBorder="1" applyAlignment="1" applyProtection="1">
      <alignment horizontal="center" vertical="center" wrapText="1"/>
      <protection hidden="1"/>
    </xf>
    <xf numFmtId="0" fontId="68" fillId="24" borderId="188" xfId="40" applyFont="1" applyFill="1" applyBorder="1" applyAlignment="1" applyProtection="1">
      <alignment horizontal="center" vertical="center" wrapText="1"/>
      <protection hidden="1"/>
    </xf>
    <xf numFmtId="0" fontId="68" fillId="24" borderId="100" xfId="40" applyFont="1" applyFill="1" applyBorder="1" applyAlignment="1" applyProtection="1">
      <alignment horizontal="center" vertical="center" wrapText="1"/>
      <protection hidden="1"/>
    </xf>
    <xf numFmtId="0" fontId="69" fillId="24" borderId="134" xfId="40" applyFont="1" applyFill="1" applyBorder="1" applyAlignment="1" applyProtection="1">
      <alignment vertical="center"/>
      <protection hidden="1"/>
    </xf>
    <xf numFmtId="0" fontId="69" fillId="24" borderId="39" xfId="40" applyFont="1" applyFill="1" applyBorder="1" applyAlignment="1" applyProtection="1">
      <alignment vertical="center"/>
      <protection hidden="1"/>
    </xf>
    <xf numFmtId="4" fontId="68" fillId="0" borderId="22" xfId="40" applyNumberFormat="1" applyFont="1" applyFill="1" applyBorder="1" applyAlignment="1" applyProtection="1">
      <alignment horizontal="right" vertical="center"/>
    </xf>
    <xf numFmtId="4" fontId="68" fillId="0" borderId="36" xfId="40" applyNumberFormat="1" applyFont="1" applyFill="1" applyBorder="1" applyAlignment="1" applyProtection="1">
      <alignment horizontal="right" vertical="center"/>
    </xf>
    <xf numFmtId="167" fontId="68" fillId="24" borderId="105" xfId="61" applyNumberFormat="1" applyFont="1" applyFill="1" applyBorder="1" applyAlignment="1" applyProtection="1">
      <alignment horizontal="right" vertical="center"/>
      <protection hidden="1"/>
    </xf>
    <xf numFmtId="167" fontId="68" fillId="24" borderId="100" xfId="61" applyNumberFormat="1" applyFont="1" applyFill="1" applyBorder="1" applyAlignment="1" applyProtection="1">
      <alignment horizontal="right" vertical="center"/>
      <protection hidden="1"/>
    </xf>
    <xf numFmtId="0" fontId="70" fillId="24" borderId="37" xfId="40" applyFont="1" applyFill="1" applyBorder="1" applyAlignment="1" applyProtection="1">
      <alignment horizontal="left" vertical="center" wrapText="1"/>
      <protection hidden="1"/>
    </xf>
    <xf numFmtId="0" fontId="70" fillId="24" borderId="35" xfId="40" applyFont="1" applyFill="1" applyBorder="1" applyAlignment="1" applyProtection="1">
      <alignment horizontal="left" vertical="center" wrapText="1"/>
      <protection hidden="1"/>
    </xf>
    <xf numFmtId="14" fontId="153" fillId="0" borderId="0" xfId="0" applyNumberFormat="1" applyFont="1" applyFill="1" applyBorder="1" applyAlignment="1" applyProtection="1">
      <alignment horizontal="left" vertical="center" wrapText="1"/>
      <protection locked="0" hidden="1"/>
    </xf>
    <xf numFmtId="167" fontId="69" fillId="24" borderId="105" xfId="61" applyNumberFormat="1" applyFont="1" applyFill="1" applyBorder="1" applyAlignment="1" applyProtection="1">
      <alignment horizontal="right" vertical="center"/>
      <protection hidden="1"/>
    </xf>
    <xf numFmtId="167" fontId="69" fillId="24" borderId="95" xfId="61" applyNumberFormat="1" applyFont="1" applyFill="1" applyBorder="1" applyAlignment="1" applyProtection="1">
      <alignment horizontal="right" vertical="center"/>
      <protection hidden="1"/>
    </xf>
    <xf numFmtId="0" fontId="67" fillId="24" borderId="65" xfId="40" applyFont="1" applyFill="1" applyBorder="1" applyAlignment="1" applyProtection="1">
      <alignment horizontal="right" vertical="center" wrapText="1"/>
      <protection hidden="1"/>
    </xf>
    <xf numFmtId="0" fontId="67" fillId="24" borderId="191" xfId="40" applyFont="1" applyFill="1" applyBorder="1" applyAlignment="1" applyProtection="1">
      <alignment horizontal="right" vertical="center" wrapText="1"/>
      <protection hidden="1"/>
    </xf>
    <xf numFmtId="4" fontId="26" fillId="28" borderId="22" xfId="40" applyNumberFormat="1" applyFont="1" applyFill="1" applyBorder="1" applyAlignment="1" applyProtection="1">
      <alignment horizontal="right" vertical="center"/>
      <protection locked="0"/>
    </xf>
    <xf numFmtId="4" fontId="26" fillId="28" borderId="36" xfId="40" applyNumberFormat="1" applyFont="1" applyFill="1" applyBorder="1" applyAlignment="1" applyProtection="1">
      <alignment horizontal="right" vertical="center"/>
      <protection locked="0"/>
    </xf>
    <xf numFmtId="167" fontId="69" fillId="24" borderId="100" xfId="61" applyNumberFormat="1" applyFont="1" applyFill="1" applyBorder="1" applyAlignment="1" applyProtection="1">
      <alignment horizontal="right" vertical="center"/>
      <protection hidden="1"/>
    </xf>
    <xf numFmtId="4" fontId="26" fillId="28" borderId="39" xfId="40" applyNumberFormat="1" applyFont="1" applyFill="1" applyBorder="1" applyAlignment="1" applyProtection="1">
      <alignment horizontal="center" vertical="center"/>
      <protection locked="0"/>
    </xf>
    <xf numFmtId="4" fontId="26" fillId="28" borderId="35" xfId="40" applyNumberFormat="1" applyFont="1" applyFill="1" applyBorder="1" applyAlignment="1" applyProtection="1">
      <alignment horizontal="center" vertical="center"/>
      <protection locked="0"/>
    </xf>
    <xf numFmtId="4" fontId="26" fillId="28" borderId="22" xfId="40" applyNumberFormat="1" applyFont="1" applyFill="1" applyBorder="1" applyAlignment="1" applyProtection="1">
      <alignment horizontal="center" vertical="center"/>
      <protection locked="0"/>
    </xf>
    <xf numFmtId="4" fontId="26" fillId="28" borderId="36" xfId="40" applyNumberFormat="1" applyFont="1" applyFill="1" applyBorder="1" applyAlignment="1" applyProtection="1">
      <alignment horizontal="center" vertical="center"/>
      <protection locked="0"/>
    </xf>
    <xf numFmtId="0" fontId="70" fillId="32" borderId="37" xfId="40" applyNumberFormat="1" applyFont="1" applyFill="1" applyBorder="1" applyAlignment="1" applyProtection="1">
      <alignment horizontal="right" vertical="center" wrapText="1"/>
      <protection hidden="1"/>
    </xf>
    <xf numFmtId="0" fontId="70" fillId="32" borderId="137" xfId="40" applyNumberFormat="1" applyFont="1" applyFill="1" applyBorder="1" applyAlignment="1" applyProtection="1">
      <alignment horizontal="right" vertical="center" wrapText="1"/>
      <protection hidden="1"/>
    </xf>
    <xf numFmtId="0" fontId="67" fillId="24" borderId="44" xfId="40" applyFont="1" applyFill="1" applyBorder="1" applyAlignment="1" applyProtection="1">
      <alignment vertical="center" wrapText="1"/>
      <protection hidden="1"/>
    </xf>
    <xf numFmtId="0" fontId="67" fillId="24" borderId="16" xfId="40" applyFont="1" applyFill="1" applyBorder="1" applyAlignment="1" applyProtection="1">
      <alignment vertical="center" wrapText="1"/>
      <protection hidden="1"/>
    </xf>
    <xf numFmtId="0" fontId="67" fillId="24" borderId="134" xfId="40" applyFont="1" applyFill="1" applyBorder="1" applyAlignment="1" applyProtection="1">
      <alignment vertical="center" wrapText="1"/>
      <protection hidden="1"/>
    </xf>
    <xf numFmtId="0" fontId="67" fillId="24" borderId="39" xfId="40" applyFont="1" applyFill="1" applyBorder="1" applyAlignment="1" applyProtection="1">
      <alignment vertical="center" wrapText="1"/>
      <protection hidden="1"/>
    </xf>
    <xf numFmtId="4" fontId="26" fillId="28" borderId="39" xfId="40" applyNumberFormat="1" applyFont="1" applyFill="1" applyBorder="1" applyAlignment="1" applyProtection="1">
      <alignment horizontal="right" vertical="center"/>
      <protection locked="0"/>
    </xf>
    <xf numFmtId="4" fontId="26" fillId="28" borderId="150" xfId="40" applyNumberFormat="1" applyFont="1" applyFill="1" applyBorder="1" applyAlignment="1" applyProtection="1">
      <alignment horizontal="right" vertical="center"/>
      <protection locked="0"/>
    </xf>
    <xf numFmtId="4" fontId="26" fillId="28" borderId="94" xfId="40" applyNumberFormat="1" applyFont="1" applyFill="1" applyBorder="1" applyAlignment="1" applyProtection="1">
      <alignment horizontal="right" vertical="center"/>
      <protection locked="0"/>
    </xf>
    <xf numFmtId="0" fontId="67" fillId="24" borderId="20" xfId="40" applyFont="1" applyFill="1" applyBorder="1" applyAlignment="1" applyProtection="1">
      <alignment horizontal="center" vertical="center"/>
      <protection hidden="1"/>
    </xf>
    <xf numFmtId="0" fontId="67" fillId="24" borderId="126" xfId="40" applyFont="1" applyFill="1" applyBorder="1" applyAlignment="1" applyProtection="1">
      <alignment horizontal="center" vertical="center"/>
      <protection hidden="1"/>
    </xf>
    <xf numFmtId="0" fontId="69" fillId="24" borderId="0" xfId="40" applyFont="1" applyFill="1" applyBorder="1" applyAlignment="1" applyProtection="1">
      <protection hidden="1"/>
    </xf>
    <xf numFmtId="0" fontId="69" fillId="24" borderId="33" xfId="40" applyFont="1" applyFill="1" applyBorder="1" applyAlignment="1" applyProtection="1">
      <protection hidden="1"/>
    </xf>
    <xf numFmtId="4" fontId="68" fillId="24" borderId="193" xfId="40" applyNumberFormat="1" applyFont="1" applyFill="1" applyBorder="1" applyAlignment="1" applyProtection="1">
      <alignment horizontal="right" vertical="center"/>
      <protection hidden="1"/>
    </xf>
    <xf numFmtId="4" fontId="68" fillId="24" borderId="36" xfId="40" applyNumberFormat="1" applyFont="1" applyFill="1" applyBorder="1" applyAlignment="1" applyProtection="1">
      <alignment horizontal="right" vertical="center"/>
      <protection hidden="1"/>
    </xf>
    <xf numFmtId="167" fontId="68" fillId="24" borderId="188" xfId="61" applyNumberFormat="1" applyFont="1" applyFill="1" applyBorder="1" applyAlignment="1" applyProtection="1">
      <alignment vertical="center"/>
      <protection hidden="1"/>
    </xf>
    <xf numFmtId="167" fontId="68" fillId="24" borderId="100" xfId="61" applyNumberFormat="1" applyFont="1" applyFill="1" applyBorder="1" applyAlignment="1" applyProtection="1">
      <alignment vertical="center"/>
      <protection hidden="1"/>
    </xf>
    <xf numFmtId="0" fontId="67" fillId="24" borderId="37" xfId="40" applyFont="1" applyFill="1" applyBorder="1" applyAlignment="1" applyProtection="1">
      <alignment horizontal="left" vertical="center" wrapText="1"/>
      <protection hidden="1"/>
    </xf>
    <xf numFmtId="167" fontId="69" fillId="24" borderId="105" xfId="61" applyNumberFormat="1" applyFont="1" applyFill="1" applyBorder="1" applyAlignment="1" applyProtection="1">
      <alignment vertical="center"/>
      <protection hidden="1"/>
    </xf>
    <xf numFmtId="167" fontId="69" fillId="24" borderId="100" xfId="61" applyNumberFormat="1" applyFont="1" applyFill="1" applyBorder="1" applyAlignment="1" applyProtection="1">
      <alignment vertical="center"/>
      <protection hidden="1"/>
    </xf>
    <xf numFmtId="0" fontId="74" fillId="24" borderId="10" xfId="40" applyFont="1" applyFill="1" applyBorder="1" applyAlignment="1" applyProtection="1">
      <alignment horizontal="center" vertical="center"/>
      <protection hidden="1"/>
    </xf>
    <xf numFmtId="0" fontId="68" fillId="24" borderId="10" xfId="40" applyFont="1" applyFill="1" applyBorder="1" applyAlignment="1" applyProtection="1">
      <alignment horizontal="center" vertical="center"/>
      <protection hidden="1"/>
    </xf>
    <xf numFmtId="0" fontId="68" fillId="24" borderId="15" xfId="40" applyFont="1" applyFill="1" applyBorder="1" applyAlignment="1" applyProtection="1">
      <alignment horizontal="center" vertical="center"/>
      <protection hidden="1"/>
    </xf>
    <xf numFmtId="0" fontId="68" fillId="24" borderId="16" xfId="40" applyFont="1" applyFill="1" applyBorder="1" applyAlignment="1" applyProtection="1">
      <alignment horizontal="center" vertical="center"/>
      <protection hidden="1"/>
    </xf>
    <xf numFmtId="0" fontId="29" fillId="24" borderId="10" xfId="40" applyFont="1" applyFill="1" applyBorder="1" applyAlignment="1" applyProtection="1">
      <alignment horizontal="left" vertical="center" indent="2"/>
      <protection hidden="1"/>
    </xf>
    <xf numFmtId="0" fontId="75" fillId="33" borderId="10" xfId="40" applyFont="1" applyFill="1" applyBorder="1" applyAlignment="1" applyProtection="1">
      <alignment horizontal="center" vertical="center"/>
      <protection locked="0" hidden="1"/>
    </xf>
    <xf numFmtId="0" fontId="75" fillId="33" borderId="15" xfId="40" applyFont="1" applyFill="1" applyBorder="1" applyAlignment="1" applyProtection="1">
      <alignment horizontal="center" vertical="center"/>
      <protection locked="0" hidden="1"/>
    </xf>
    <xf numFmtId="0" fontId="75" fillId="33" borderId="16" xfId="40" applyFont="1" applyFill="1" applyBorder="1" applyAlignment="1" applyProtection="1">
      <alignment horizontal="center" vertical="center"/>
      <protection locked="0" hidden="1"/>
    </xf>
    <xf numFmtId="0" fontId="113" fillId="24" borderId="10" xfId="40" applyFont="1" applyFill="1" applyBorder="1" applyAlignment="1" applyProtection="1">
      <alignment horizontal="left" vertical="center" indent="2"/>
      <protection hidden="1"/>
    </xf>
    <xf numFmtId="2" fontId="147" fillId="24" borderId="10" xfId="40" applyNumberFormat="1" applyFont="1" applyFill="1" applyBorder="1" applyAlignment="1" applyProtection="1">
      <alignment horizontal="center" vertical="center"/>
      <protection hidden="1"/>
    </xf>
    <xf numFmtId="2" fontId="147" fillId="24" borderId="15" xfId="40" applyNumberFormat="1" applyFont="1" applyFill="1" applyBorder="1" applyAlignment="1" applyProtection="1">
      <alignment horizontal="center" vertical="center"/>
      <protection hidden="1"/>
    </xf>
    <xf numFmtId="2" fontId="147" fillId="24" borderId="16" xfId="40" applyNumberFormat="1" applyFont="1" applyFill="1" applyBorder="1" applyAlignment="1" applyProtection="1">
      <alignment horizontal="center" vertical="center"/>
      <protection hidden="1"/>
    </xf>
    <xf numFmtId="0" fontId="168" fillId="34" borderId="139" xfId="40" applyFont="1" applyFill="1" applyBorder="1" applyAlignment="1">
      <alignment horizontal="left" vertical="center" wrapText="1"/>
    </xf>
    <xf numFmtId="0" fontId="168" fillId="34" borderId="140" xfId="40" applyFont="1" applyFill="1" applyBorder="1" applyAlignment="1">
      <alignment horizontal="left" vertical="center" wrapText="1"/>
    </xf>
    <xf numFmtId="0" fontId="168" fillId="34" borderId="138" xfId="40" applyFont="1" applyFill="1" applyBorder="1" applyAlignment="1">
      <alignment horizontal="left" vertical="center" wrapText="1"/>
    </xf>
    <xf numFmtId="0" fontId="29" fillId="24" borderId="63" xfId="40" applyFont="1" applyFill="1" applyBorder="1" applyAlignment="1" applyProtection="1">
      <alignment horizontal="center"/>
      <protection locked="0"/>
    </xf>
    <xf numFmtId="0" fontId="1" fillId="0" borderId="15" xfId="67" applyNumberFormat="1" applyFont="1" applyFill="1" applyBorder="1" applyAlignment="1" applyProtection="1">
      <alignment horizontal="left" vertical="center" indent="1"/>
      <protection locked="0"/>
    </xf>
    <xf numFmtId="0" fontId="1" fillId="0" borderId="44" xfId="67" applyNumberFormat="1" applyFont="1" applyFill="1" applyBorder="1" applyAlignment="1" applyProtection="1">
      <alignment horizontal="left" vertical="center" indent="1"/>
      <protection locked="0"/>
    </xf>
    <xf numFmtId="0" fontId="1" fillId="0" borderId="16" xfId="67" applyNumberFormat="1" applyFont="1" applyFill="1" applyBorder="1" applyAlignment="1" applyProtection="1">
      <alignment horizontal="left" vertical="center" indent="1"/>
      <protection locked="0"/>
    </xf>
    <xf numFmtId="0" fontId="0" fillId="33" borderId="10" xfId="68" applyNumberFormat="1" applyFont="1" applyFill="1" applyBorder="1" applyAlignment="1" applyProtection="1">
      <alignment horizontal="left" vertical="center" indent="1"/>
      <protection locked="0"/>
    </xf>
    <xf numFmtId="0" fontId="1" fillId="33" borderId="10" xfId="68" applyNumberFormat="1" applyFont="1" applyFill="1" applyBorder="1" applyAlignment="1" applyProtection="1">
      <alignment horizontal="left" vertical="center" indent="1"/>
      <protection locked="0"/>
    </xf>
    <xf numFmtId="1" fontId="149" fillId="0" borderId="0" xfId="67" applyNumberFormat="1" applyFont="1" applyFill="1" applyBorder="1" applyAlignment="1" applyProtection="1">
      <alignment horizontal="center"/>
    </xf>
    <xf numFmtId="0" fontId="150" fillId="0" borderId="0" xfId="67" applyNumberFormat="1" applyFont="1" applyFill="1" applyBorder="1" applyAlignment="1" applyProtection="1">
      <alignment horizontal="right" vertical="center"/>
    </xf>
    <xf numFmtId="0" fontId="16" fillId="0" borderId="10" xfId="67" applyNumberFormat="1" applyFont="1" applyFill="1" applyBorder="1" applyAlignment="1" applyProtection="1">
      <alignment horizontal="center" vertical="center"/>
      <protection locked="0"/>
    </xf>
    <xf numFmtId="0" fontId="1" fillId="0" borderId="22" xfId="67" applyNumberFormat="1" applyFont="1" applyFill="1" applyBorder="1" applyAlignment="1" applyProtection="1">
      <alignment horizontal="center" vertical="center"/>
    </xf>
    <xf numFmtId="0" fontId="1" fillId="0" borderId="36" xfId="67" applyNumberFormat="1" applyFont="1" applyFill="1" applyBorder="1" applyAlignment="1" applyProtection="1">
      <alignment horizontal="center" vertical="center"/>
    </xf>
    <xf numFmtId="0" fontId="1" fillId="0" borderId="38" xfId="67" applyNumberFormat="1" applyFont="1" applyFill="1" applyBorder="1" applyAlignment="1" applyProtection="1">
      <alignment horizontal="left" vertical="center" indent="1"/>
    </xf>
    <xf numFmtId="0" fontId="1" fillId="0" borderId="134" xfId="67" applyNumberFormat="1" applyFont="1" applyFill="1" applyBorder="1" applyAlignment="1" applyProtection="1">
      <alignment horizontal="left" vertical="center" indent="1"/>
    </xf>
    <xf numFmtId="0" fontId="1" fillId="0" borderId="34" xfId="67" applyNumberFormat="1" applyFont="1" applyFill="1" applyBorder="1" applyAlignment="1" applyProtection="1">
      <alignment horizontal="left" vertical="center" indent="1"/>
    </xf>
    <xf numFmtId="0" fontId="1" fillId="0" borderId="37" xfId="67" applyNumberFormat="1" applyFont="1" applyFill="1" applyBorder="1" applyAlignment="1" applyProtection="1">
      <alignment horizontal="left" vertical="center" indent="1"/>
    </xf>
    <xf numFmtId="173" fontId="0" fillId="33" borderId="10" xfId="68" applyNumberFormat="1" applyFont="1" applyFill="1" applyBorder="1" applyAlignment="1" applyProtection="1">
      <alignment horizontal="left" vertical="center" indent="1"/>
      <protection locked="0"/>
    </xf>
    <xf numFmtId="173" fontId="1" fillId="33" borderId="10" xfId="68" applyNumberFormat="1" applyFont="1" applyFill="1" applyBorder="1" applyAlignment="1" applyProtection="1">
      <alignment horizontal="left" vertical="center" indent="1"/>
      <protection locked="0"/>
    </xf>
    <xf numFmtId="0" fontId="1" fillId="33" borderId="15" xfId="67" applyNumberFormat="1" applyFont="1" applyFill="1" applyBorder="1" applyAlignment="1" applyProtection="1">
      <alignment horizontal="left" vertical="center" indent="1"/>
      <protection locked="0"/>
    </xf>
    <xf numFmtId="0" fontId="1" fillId="33" borderId="44" xfId="67" applyNumberFormat="1" applyFont="1" applyFill="1" applyBorder="1" applyAlignment="1" applyProtection="1">
      <alignment horizontal="left" vertical="center" indent="1"/>
      <protection locked="0"/>
    </xf>
    <xf numFmtId="0" fontId="1" fillId="33" borderId="16" xfId="67" applyNumberFormat="1" applyFont="1" applyFill="1" applyBorder="1" applyAlignment="1" applyProtection="1">
      <alignment horizontal="left" vertical="center" indent="1"/>
      <protection locked="0"/>
    </xf>
    <xf numFmtId="0" fontId="1" fillId="33" borderId="10" xfId="67" applyNumberFormat="1" applyFont="1" applyFill="1" applyBorder="1" applyAlignment="1" applyProtection="1">
      <alignment horizontal="left" vertical="center" indent="1"/>
      <protection locked="0"/>
    </xf>
    <xf numFmtId="14" fontId="1" fillId="33" borderId="10" xfId="67" applyNumberFormat="1" applyFont="1" applyFill="1" applyBorder="1" applyAlignment="1" applyProtection="1">
      <alignment horizontal="left" vertical="center" indent="1"/>
      <protection locked="0"/>
    </xf>
    <xf numFmtId="0" fontId="1" fillId="0" borderId="22" xfId="67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32" xfId="67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36" xfId="67" applyNumberFormat="1" applyFont="1" applyFill="1" applyBorder="1" applyAlignment="1" applyProtection="1">
      <alignment horizontal="center" vertical="center" textRotation="90" wrapText="1"/>
      <protection locked="0"/>
    </xf>
    <xf numFmtId="0" fontId="60" fillId="0" borderId="15" xfId="67" applyNumberFormat="1" applyFont="1" applyFill="1" applyBorder="1" applyAlignment="1" applyProtection="1">
      <alignment vertical="center"/>
      <protection locked="0"/>
    </xf>
    <xf numFmtId="0" fontId="60" fillId="0" borderId="16" xfId="67" applyNumberFormat="1" applyFont="1" applyFill="1" applyBorder="1" applyAlignment="1" applyProtection="1">
      <alignment vertical="center"/>
      <protection locked="0"/>
    </xf>
    <xf numFmtId="0" fontId="60" fillId="33" borderId="15" xfId="67" applyNumberFormat="1" applyFont="1" applyFill="1" applyBorder="1" applyAlignment="1" applyProtection="1">
      <alignment vertical="center"/>
    </xf>
    <xf numFmtId="0" fontId="60" fillId="33" borderId="16" xfId="67" applyNumberFormat="1" applyFont="1" applyFill="1" applyBorder="1" applyAlignment="1" applyProtection="1">
      <alignment vertical="center"/>
    </xf>
    <xf numFmtId="0" fontId="154" fillId="0" borderId="0" xfId="67" applyNumberFormat="1" applyFont="1" applyFill="1" applyBorder="1" applyAlignment="1" applyProtection="1">
      <alignment horizontal="center" vertical="center"/>
      <protection locked="0"/>
    </xf>
    <xf numFmtId="0" fontId="149" fillId="0" borderId="15" xfId="67" applyNumberFormat="1" applyFont="1" applyFill="1" applyBorder="1" applyAlignment="1" applyProtection="1">
      <alignment horizontal="center" vertical="center"/>
    </xf>
    <xf numFmtId="0" fontId="149" fillId="0" borderId="44" xfId="67" applyNumberFormat="1" applyFont="1" applyFill="1" applyBorder="1" applyAlignment="1" applyProtection="1">
      <alignment horizontal="center" vertical="center"/>
    </xf>
    <xf numFmtId="0" fontId="149" fillId="0" borderId="16" xfId="67" applyNumberFormat="1" applyFont="1" applyFill="1" applyBorder="1" applyAlignment="1" applyProtection="1">
      <alignment horizontal="center" vertical="center"/>
    </xf>
    <xf numFmtId="0" fontId="157" fillId="0" borderId="15" xfId="67" applyNumberFormat="1" applyFont="1" applyFill="1" applyBorder="1" applyAlignment="1" applyProtection="1">
      <alignment horizontal="center" vertical="center"/>
    </xf>
    <xf numFmtId="0" fontId="157" fillId="0" borderId="44" xfId="67" applyNumberFormat="1" applyFont="1" applyFill="1" applyBorder="1" applyAlignment="1" applyProtection="1">
      <alignment horizontal="center" vertical="center"/>
    </xf>
    <xf numFmtId="0" fontId="157" fillId="0" borderId="16" xfId="67" applyNumberFormat="1" applyFont="1" applyFill="1" applyBorder="1" applyAlignment="1" applyProtection="1">
      <alignment horizontal="center" vertical="center"/>
    </xf>
    <xf numFmtId="0" fontId="14" fillId="0" borderId="15" xfId="67" applyNumberFormat="1" applyFont="1" applyFill="1" applyBorder="1" applyAlignment="1" applyProtection="1">
      <alignment horizontal="left" vertical="center" indent="1"/>
    </xf>
    <xf numFmtId="0" fontId="14" fillId="0" borderId="44" xfId="67" applyNumberFormat="1" applyFont="1" applyFill="1" applyBorder="1" applyAlignment="1" applyProtection="1">
      <alignment horizontal="left" vertical="center" indent="1"/>
    </xf>
    <xf numFmtId="0" fontId="14" fillId="0" borderId="16" xfId="67" applyNumberFormat="1" applyFont="1" applyFill="1" applyBorder="1" applyAlignment="1" applyProtection="1">
      <alignment horizontal="left" vertical="center" indent="1"/>
    </xf>
    <xf numFmtId="0" fontId="1" fillId="0" borderId="31" xfId="67" quotePrefix="1" applyNumberFormat="1" applyFont="1" applyFill="1" applyBorder="1" applyAlignment="1" applyProtection="1">
      <alignment horizontal="left" vertical="center"/>
      <protection locked="0"/>
    </xf>
    <xf numFmtId="0" fontId="1" fillId="0" borderId="0" xfId="67" quotePrefix="1" applyNumberFormat="1" applyFont="1" applyFill="1" applyBorder="1" applyAlignment="1" applyProtection="1">
      <alignment horizontal="left" vertical="center"/>
      <protection locked="0"/>
    </xf>
    <xf numFmtId="0" fontId="1" fillId="0" borderId="10" xfId="67" applyNumberFormat="1" applyFont="1" applyFill="1" applyBorder="1" applyAlignment="1" applyProtection="1">
      <alignment horizontal="center" vertical="center" textRotation="90" wrapText="1"/>
      <protection locked="0"/>
    </xf>
    <xf numFmtId="0" fontId="60" fillId="0" borderId="15" xfId="67" applyFont="1" applyBorder="1" applyAlignment="1" applyProtection="1">
      <alignment vertical="center"/>
      <protection locked="0"/>
    </xf>
    <xf numFmtId="0" fontId="60" fillId="0" borderId="16" xfId="67" applyFont="1" applyBorder="1" applyAlignment="1" applyProtection="1">
      <alignment vertical="center"/>
      <protection locked="0"/>
    </xf>
    <xf numFmtId="0" fontId="60" fillId="0" borderId="15" xfId="67" quotePrefix="1" applyFont="1" applyBorder="1" applyAlignment="1" applyProtection="1">
      <alignment vertical="center"/>
      <protection locked="0"/>
    </xf>
    <xf numFmtId="0" fontId="60" fillId="33" borderId="10" xfId="67" applyNumberFormat="1" applyFont="1" applyFill="1" applyBorder="1" applyAlignment="1" applyProtection="1">
      <alignment vertical="center" wrapText="1"/>
      <protection locked="0"/>
    </xf>
    <xf numFmtId="0" fontId="60" fillId="33" borderId="10" xfId="67" applyNumberFormat="1" applyFont="1" applyFill="1" applyBorder="1" applyAlignment="1" applyProtection="1">
      <alignment horizontal="left" vertical="center" wrapText="1"/>
      <protection locked="0"/>
    </xf>
    <xf numFmtId="0" fontId="0" fillId="0" borderId="0" xfId="67" applyNumberFormat="1" applyFont="1" applyFill="1" applyBorder="1" applyAlignment="1" applyProtection="1">
      <alignment horizontal="right" vertical="center"/>
    </xf>
    <xf numFmtId="0" fontId="1" fillId="0" borderId="0" xfId="67" applyNumberFormat="1" applyFont="1" applyFill="1" applyBorder="1" applyAlignment="1" applyProtection="1">
      <alignment horizontal="right" vertical="center"/>
    </xf>
    <xf numFmtId="0" fontId="154" fillId="0" borderId="0" xfId="67" applyNumberFormat="1" applyFont="1" applyFill="1" applyBorder="1" applyAlignment="1" applyProtection="1">
      <alignment horizontal="left" vertical="center" wrapText="1"/>
    </xf>
    <xf numFmtId="0" fontId="156" fillId="0" borderId="10" xfId="67" applyNumberFormat="1" applyFont="1" applyFill="1" applyBorder="1" applyAlignment="1" applyProtection="1">
      <alignment horizontal="center" vertical="center" wrapText="1"/>
    </xf>
    <xf numFmtId="0" fontId="1" fillId="0" borderId="15" xfId="67" applyNumberFormat="1" applyFont="1" applyFill="1" applyBorder="1" applyAlignment="1" applyProtection="1">
      <alignment horizontal="center" vertical="center"/>
    </xf>
    <xf numFmtId="0" fontId="1" fillId="0" borderId="44" xfId="67" applyNumberFormat="1" applyFont="1" applyFill="1" applyBorder="1" applyAlignment="1" applyProtection="1">
      <alignment horizontal="center" vertical="center"/>
    </xf>
    <xf numFmtId="0" fontId="1" fillId="0" borderId="16" xfId="67" applyNumberFormat="1" applyFont="1" applyFill="1" applyBorder="1" applyAlignment="1" applyProtection="1">
      <alignment horizontal="center" vertical="center"/>
    </xf>
    <xf numFmtId="0" fontId="165" fillId="0" borderId="37" xfId="67" applyNumberFormat="1" applyFont="1" applyFill="1" applyBorder="1" applyAlignment="1" applyProtection="1">
      <alignment horizontal="center" vertical="center"/>
    </xf>
    <xf numFmtId="0" fontId="0" fillId="33" borderId="15" xfId="67" applyNumberFormat="1" applyFont="1" applyFill="1" applyBorder="1" applyAlignment="1" applyProtection="1">
      <alignment horizontal="left" vertical="center" indent="1"/>
      <protection locked="0"/>
    </xf>
    <xf numFmtId="0" fontId="0" fillId="33" borderId="44" xfId="67" applyNumberFormat="1" applyFont="1" applyFill="1" applyBorder="1" applyAlignment="1" applyProtection="1">
      <alignment horizontal="left" vertical="center" indent="1"/>
      <protection locked="0"/>
    </xf>
    <xf numFmtId="0" fontId="0" fillId="33" borderId="16" xfId="67" applyNumberFormat="1" applyFont="1" applyFill="1" applyBorder="1" applyAlignment="1" applyProtection="1">
      <alignment horizontal="left" vertical="center" indent="1"/>
      <protection locked="0"/>
    </xf>
    <xf numFmtId="49" fontId="171" fillId="0" borderId="0" xfId="0" applyNumberFormat="1" applyFont="1" applyAlignment="1">
      <alignment horizontal="center"/>
    </xf>
    <xf numFmtId="0" fontId="171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26" fillId="0" borderId="32" xfId="0" applyFont="1" applyFill="1" applyBorder="1" applyAlignment="1" applyProtection="1">
      <alignment horizontal="center" vertical="center" textRotation="90" wrapText="1"/>
      <protection locked="0"/>
    </xf>
    <xf numFmtId="0" fontId="26" fillId="0" borderId="80" xfId="0" applyFont="1" applyFill="1" applyBorder="1" applyAlignment="1" applyProtection="1">
      <alignment horizontal="center" vertical="center" textRotation="90" wrapText="1"/>
      <protection locked="0"/>
    </xf>
    <xf numFmtId="0" fontId="29" fillId="0" borderId="32" xfId="0" applyFont="1" applyFill="1" applyBorder="1" applyAlignment="1" applyProtection="1">
      <alignment horizontal="center" vertical="center" wrapText="1"/>
      <protection locked="0"/>
    </xf>
    <xf numFmtId="0" fontId="29" fillId="0" borderId="80" xfId="0" applyFont="1" applyFill="1" applyBorder="1" applyAlignment="1" applyProtection="1">
      <alignment horizontal="center" vertical="center" wrapText="1"/>
      <protection locked="0"/>
    </xf>
    <xf numFmtId="0" fontId="67" fillId="0" borderId="88" xfId="0" applyFont="1" applyFill="1" applyBorder="1" applyAlignment="1" applyProtection="1">
      <alignment horizontal="left" vertical="center" wrapText="1"/>
      <protection locked="0"/>
    </xf>
    <xf numFmtId="0" fontId="67" fillId="0" borderId="32" xfId="0" applyFont="1" applyFill="1" applyBorder="1" applyAlignment="1" applyProtection="1">
      <alignment horizontal="left" vertical="center" wrapText="1"/>
      <protection locked="0"/>
    </xf>
    <xf numFmtId="0" fontId="67" fillId="0" borderId="80" xfId="0" applyFont="1" applyFill="1" applyBorder="1" applyAlignment="1" applyProtection="1">
      <alignment horizontal="left" vertical="center" wrapText="1"/>
      <protection locked="0"/>
    </xf>
    <xf numFmtId="2" fontId="74" fillId="28" borderId="88" xfId="0" applyNumberFormat="1" applyFont="1" applyFill="1" applyBorder="1" applyAlignment="1" applyProtection="1">
      <alignment horizontal="right"/>
      <protection hidden="1"/>
    </xf>
    <xf numFmtId="2" fontId="74" fillId="28" borderId="32" xfId="0" applyNumberFormat="1" applyFont="1" applyFill="1" applyBorder="1" applyAlignment="1" applyProtection="1">
      <alignment horizontal="right"/>
      <protection hidden="1"/>
    </xf>
    <xf numFmtId="0" fontId="29" fillId="0" borderId="91" xfId="0" applyFont="1" applyFill="1" applyBorder="1" applyAlignment="1" applyProtection="1">
      <alignment horizontal="center" vertical="center" wrapText="1"/>
      <protection locked="0"/>
    </xf>
    <xf numFmtId="0" fontId="29" fillId="0" borderId="31" xfId="0" applyFont="1" applyFill="1" applyBorder="1" applyAlignment="1" applyProtection="1">
      <alignment horizontal="center" vertical="center" wrapText="1"/>
      <protection locked="0"/>
    </xf>
    <xf numFmtId="0" fontId="29" fillId="0" borderId="83" xfId="0" applyFont="1" applyFill="1" applyBorder="1" applyAlignment="1" applyProtection="1">
      <alignment horizontal="center" vertical="center" wrapText="1"/>
      <protection locked="0"/>
    </xf>
    <xf numFmtId="49" fontId="79" fillId="24" borderId="65" xfId="0" applyNumberFormat="1" applyFont="1" applyFill="1" applyBorder="1" applyAlignment="1" applyProtection="1">
      <alignment horizontal="center" vertical="center"/>
      <protection hidden="1"/>
    </xf>
    <xf numFmtId="0" fontId="79" fillId="24" borderId="65" xfId="0" applyNumberFormat="1" applyFont="1" applyFill="1" applyBorder="1" applyAlignment="1" applyProtection="1">
      <alignment horizontal="center" vertical="center"/>
      <protection hidden="1"/>
    </xf>
    <xf numFmtId="0" fontId="84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84" fillId="0" borderId="92" xfId="0" applyNumberFormat="1" applyFont="1" applyFill="1" applyBorder="1" applyAlignment="1" applyProtection="1">
      <alignment horizontal="center" vertical="center" wrapText="1"/>
      <protection locked="0"/>
    </xf>
    <xf numFmtId="0" fontId="84" fillId="0" borderId="9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8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80" xfId="0" applyNumberFormat="1" applyFont="1" applyFill="1" applyBorder="1" applyAlignment="1" applyProtection="1">
      <alignment horizontal="center" vertical="center" wrapText="1"/>
      <protection locked="0"/>
    </xf>
    <xf numFmtId="12" fontId="84" fillId="0" borderId="88" xfId="0" applyNumberFormat="1" applyFont="1" applyFill="1" applyBorder="1" applyAlignment="1" applyProtection="1">
      <alignment horizontal="left" vertical="center" wrapText="1" indent="1"/>
      <protection locked="0"/>
    </xf>
    <xf numFmtId="12" fontId="84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2" fontId="84" fillId="0" borderId="80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88" xfId="0" applyNumberFormat="1" applyFont="1" applyFill="1" applyBorder="1" applyAlignment="1" applyProtection="1">
      <alignment vertical="center" wrapText="1"/>
      <protection locked="0"/>
    </xf>
    <xf numFmtId="0" fontId="29" fillId="0" borderId="32" xfId="0" applyNumberFormat="1" applyFont="1" applyFill="1" applyBorder="1" applyAlignment="1" applyProtection="1">
      <alignment vertical="center" wrapText="1"/>
      <protection locked="0"/>
    </xf>
    <xf numFmtId="0" fontId="29" fillId="0" borderId="80" xfId="0" applyNumberFormat="1" applyFont="1" applyFill="1" applyBorder="1" applyAlignment="1" applyProtection="1">
      <alignment vertical="center" wrapText="1"/>
      <protection locked="0"/>
    </xf>
    <xf numFmtId="0" fontId="29" fillId="0" borderId="88" xfId="0" applyNumberFormat="1" applyFont="1" applyFill="1" applyBorder="1" applyAlignment="1" applyProtection="1">
      <alignment horizontal="center" vertical="center"/>
      <protection locked="0"/>
    </xf>
    <xf numFmtId="0" fontId="29" fillId="0" borderId="32" xfId="0" applyNumberFormat="1" applyFont="1" applyFill="1" applyBorder="1" applyAlignment="1" applyProtection="1">
      <alignment horizontal="center" vertical="center"/>
      <protection locked="0"/>
    </xf>
    <xf numFmtId="0" fontId="29" fillId="0" borderId="80" xfId="0" applyNumberFormat="1" applyFont="1" applyFill="1" applyBorder="1" applyAlignment="1" applyProtection="1">
      <alignment horizontal="center" vertical="center"/>
      <protection locked="0"/>
    </xf>
    <xf numFmtId="0" fontId="67" fillId="0" borderId="32" xfId="0" applyFont="1" applyFill="1" applyBorder="1" applyAlignment="1" applyProtection="1">
      <alignment vertical="center" wrapText="1"/>
      <protection locked="0"/>
    </xf>
    <xf numFmtId="0" fontId="67" fillId="0" borderId="80" xfId="0" applyFont="1" applyFill="1" applyBorder="1" applyAlignment="1" applyProtection="1">
      <alignment vertical="center" wrapText="1"/>
      <protection locked="0"/>
    </xf>
    <xf numFmtId="0" fontId="83" fillId="24" borderId="65" xfId="0" applyFont="1" applyFill="1" applyBorder="1" applyAlignment="1" applyProtection="1">
      <alignment horizontal="left" vertical="center"/>
      <protection hidden="1"/>
    </xf>
    <xf numFmtId="49" fontId="87" fillId="0" borderId="77" xfId="0" applyNumberFormat="1" applyFont="1" applyFill="1" applyBorder="1" applyAlignment="1" applyProtection="1">
      <alignment vertical="top" wrapText="1"/>
      <protection locked="0"/>
    </xf>
    <xf numFmtId="2" fontId="86" fillId="28" borderId="88" xfId="0" applyNumberFormat="1" applyFont="1" applyFill="1" applyBorder="1" applyAlignment="1" applyProtection="1">
      <alignment horizontal="center" vertical="center"/>
      <protection hidden="1"/>
    </xf>
    <xf numFmtId="2" fontId="86" fillId="28" borderId="32" xfId="0" applyNumberFormat="1" applyFont="1" applyFill="1" applyBorder="1" applyAlignment="1" applyProtection="1">
      <alignment horizontal="center" vertical="center"/>
      <protection hidden="1"/>
    </xf>
    <xf numFmtId="2" fontId="86" fillId="28" borderId="80" xfId="0" applyNumberFormat="1" applyFont="1" applyFill="1" applyBorder="1" applyAlignment="1" applyProtection="1">
      <alignment horizontal="center" vertical="center"/>
      <protection hidden="1"/>
    </xf>
    <xf numFmtId="49" fontId="87" fillId="0" borderId="89" xfId="0" applyNumberFormat="1" applyFont="1" applyFill="1" applyBorder="1" applyAlignment="1" applyProtection="1">
      <alignment vertical="top" wrapText="1"/>
      <protection locked="0"/>
    </xf>
    <xf numFmtId="49" fontId="87" fillId="0" borderId="24" xfId="0" applyNumberFormat="1" applyFont="1" applyFill="1" applyBorder="1" applyAlignment="1" applyProtection="1">
      <alignment vertical="top" wrapText="1"/>
      <protection locked="0"/>
    </xf>
    <xf numFmtId="49" fontId="87" fillId="0" borderId="84" xfId="0" applyNumberFormat="1" applyFont="1" applyFill="1" applyBorder="1" applyAlignment="1" applyProtection="1">
      <alignment vertical="top" wrapText="1"/>
      <protection locked="0"/>
    </xf>
    <xf numFmtId="2" fontId="74" fillId="28" borderId="32" xfId="0" applyNumberFormat="1" applyFont="1" applyFill="1" applyBorder="1" applyAlignment="1" applyProtection="1">
      <alignment horizontal="right" vertical="center" wrapText="1"/>
      <protection hidden="1"/>
    </xf>
    <xf numFmtId="2" fontId="74" fillId="28" borderId="80" xfId="0" applyNumberFormat="1" applyFont="1" applyFill="1" applyBorder="1" applyAlignment="1" applyProtection="1">
      <alignment horizontal="right" vertical="center" wrapText="1"/>
      <protection hidden="1"/>
    </xf>
    <xf numFmtId="2" fontId="74" fillId="0" borderId="32" xfId="0" applyNumberFormat="1" applyFont="1" applyFill="1" applyBorder="1" applyAlignment="1" applyProtection="1">
      <alignment horizontal="right" vertical="center" wrapText="1"/>
      <protection locked="0"/>
    </xf>
    <xf numFmtId="2" fontId="74" fillId="0" borderId="80" xfId="0" applyNumberFormat="1" applyFont="1" applyFill="1" applyBorder="1" applyAlignment="1" applyProtection="1">
      <alignment horizontal="right" vertical="center" wrapText="1"/>
      <protection locked="0"/>
    </xf>
    <xf numFmtId="2" fontId="86" fillId="28" borderId="88" xfId="0" applyNumberFormat="1" applyFont="1" applyFill="1" applyBorder="1" applyAlignment="1" applyProtection="1">
      <alignment horizontal="right" vertical="center"/>
      <protection hidden="1"/>
    </xf>
    <xf numFmtId="2" fontId="86" fillId="28" borderId="32" xfId="0" applyNumberFormat="1" applyFont="1" applyFill="1" applyBorder="1" applyAlignment="1" applyProtection="1">
      <alignment horizontal="right" vertical="center"/>
      <protection hidden="1"/>
    </xf>
    <xf numFmtId="2" fontId="86" fillId="28" borderId="80" xfId="0" applyNumberFormat="1" applyFont="1" applyFill="1" applyBorder="1" applyAlignment="1" applyProtection="1">
      <alignment horizontal="right" vertical="center"/>
      <protection hidden="1"/>
    </xf>
    <xf numFmtId="2" fontId="74" fillId="28" borderId="88" xfId="0" applyNumberFormat="1" applyFont="1" applyFill="1" applyBorder="1" applyAlignment="1" applyProtection="1">
      <alignment horizontal="right" vertical="center" wrapText="1"/>
      <protection hidden="1"/>
    </xf>
    <xf numFmtId="2" fontId="86" fillId="28" borderId="76" xfId="0" applyNumberFormat="1" applyFont="1" applyFill="1" applyBorder="1" applyAlignment="1" applyProtection="1">
      <alignment horizontal="right" vertical="center"/>
      <protection hidden="1"/>
    </xf>
    <xf numFmtId="2" fontId="88" fillId="28" borderId="32" xfId="0" applyNumberFormat="1" applyFont="1" applyFill="1" applyBorder="1" applyAlignment="1" applyProtection="1">
      <alignment horizontal="right" vertical="top"/>
      <protection hidden="1"/>
    </xf>
    <xf numFmtId="2" fontId="88" fillId="28" borderId="80" xfId="0" applyNumberFormat="1" applyFont="1" applyFill="1" applyBorder="1" applyAlignment="1" applyProtection="1">
      <alignment horizontal="right" vertical="top"/>
      <protection hidden="1"/>
    </xf>
    <xf numFmtId="2" fontId="74" fillId="0" borderId="88" xfId="0" applyNumberFormat="1" applyFont="1" applyFill="1" applyBorder="1" applyAlignment="1" applyProtection="1">
      <alignment horizontal="right" vertical="center" wrapText="1"/>
      <protection locked="0"/>
    </xf>
    <xf numFmtId="2" fontId="74" fillId="28" borderId="88" xfId="0" applyNumberFormat="1" applyFont="1" applyFill="1" applyBorder="1" applyAlignment="1" applyProtection="1">
      <alignment horizontal="right" vertical="center"/>
      <protection hidden="1"/>
    </xf>
    <xf numFmtId="2" fontId="74" fillId="28" borderId="32" xfId="0" applyNumberFormat="1" applyFont="1" applyFill="1" applyBorder="1" applyAlignment="1" applyProtection="1">
      <alignment horizontal="right" vertical="center"/>
      <protection hidden="1"/>
    </xf>
    <xf numFmtId="2" fontId="74" fillId="28" borderId="80" xfId="0" applyNumberFormat="1" applyFont="1" applyFill="1" applyBorder="1" applyAlignment="1" applyProtection="1">
      <alignment horizontal="right" vertical="center"/>
      <protection hidden="1"/>
    </xf>
    <xf numFmtId="0" fontId="29" fillId="0" borderId="88" xfId="0" applyFont="1" applyFill="1" applyBorder="1" applyAlignment="1" applyProtection="1">
      <alignment horizontal="center" vertical="center" wrapText="1"/>
      <protection locked="0"/>
    </xf>
    <xf numFmtId="0" fontId="29" fillId="0" borderId="32" xfId="0" applyFont="1" applyFill="1" applyBorder="1" applyAlignment="1" applyProtection="1">
      <alignment horizontal="center" vertical="center" textRotation="90" wrapText="1"/>
      <protection locked="0"/>
    </xf>
    <xf numFmtId="0" fontId="29" fillId="0" borderId="80" xfId="0" applyFont="1" applyFill="1" applyBorder="1" applyAlignment="1" applyProtection="1">
      <alignment horizontal="center" vertical="center" textRotation="90" wrapText="1"/>
      <protection locked="0"/>
    </xf>
    <xf numFmtId="0" fontId="67" fillId="0" borderId="88" xfId="0" applyFont="1" applyFill="1" applyBorder="1" applyAlignment="1" applyProtection="1">
      <alignment vertical="center" wrapText="1"/>
      <protection locked="0"/>
    </xf>
    <xf numFmtId="2" fontId="86" fillId="28" borderId="86" xfId="0" applyNumberFormat="1" applyFont="1" applyFill="1" applyBorder="1" applyAlignment="1" applyProtection="1">
      <alignment horizontal="right" vertical="center"/>
      <protection hidden="1"/>
    </xf>
    <xf numFmtId="2" fontId="74" fillId="0" borderId="88" xfId="0" applyNumberFormat="1" applyFont="1" applyFill="1" applyBorder="1" applyAlignment="1" applyProtection="1">
      <alignment horizontal="right" vertical="center" wrapText="1"/>
      <protection locked="0" hidden="1"/>
    </xf>
    <xf numFmtId="2" fontId="74" fillId="0" borderId="32" xfId="0" applyNumberFormat="1" applyFont="1" applyFill="1" applyBorder="1" applyAlignment="1" applyProtection="1">
      <alignment horizontal="right" vertical="center" wrapText="1"/>
      <protection locked="0" hidden="1"/>
    </xf>
    <xf numFmtId="2" fontId="74" fillId="0" borderId="80" xfId="0" applyNumberFormat="1" applyFont="1" applyFill="1" applyBorder="1" applyAlignment="1" applyProtection="1">
      <alignment horizontal="right" vertical="center" wrapText="1"/>
      <protection locked="0" hidden="1"/>
    </xf>
    <xf numFmtId="14" fontId="158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94" fillId="0" borderId="65" xfId="0" applyFont="1" applyBorder="1" applyAlignment="1" applyProtection="1">
      <alignment horizontal="left"/>
      <protection hidden="1"/>
    </xf>
    <xf numFmtId="0" fontId="18" fillId="33" borderId="23" xfId="0" applyNumberFormat="1" applyFont="1" applyFill="1" applyBorder="1" applyAlignment="1" applyProtection="1">
      <alignment horizontal="center" vertical="center"/>
      <protection locked="0" hidden="1"/>
    </xf>
    <xf numFmtId="0" fontId="18" fillId="33" borderId="51" xfId="0" applyNumberFormat="1" applyFont="1" applyFill="1" applyBorder="1" applyAlignment="1" applyProtection="1">
      <alignment horizontal="center" vertical="center"/>
      <protection locked="0" hidden="1"/>
    </xf>
    <xf numFmtId="0" fontId="27" fillId="28" borderId="70" xfId="0" applyFont="1" applyFill="1" applyBorder="1" applyAlignment="1" applyProtection="1">
      <alignment horizontal="center" vertical="center" wrapText="1"/>
      <protection hidden="1"/>
    </xf>
    <xf numFmtId="0" fontId="27" fillId="28" borderId="95" xfId="0" applyFont="1" applyFill="1" applyBorder="1" applyAlignment="1" applyProtection="1">
      <alignment horizontal="center" vertical="center" wrapText="1"/>
      <protection hidden="1"/>
    </xf>
    <xf numFmtId="0" fontId="28" fillId="0" borderId="65" xfId="0" applyFont="1" applyFill="1" applyBorder="1" applyAlignment="1" applyProtection="1">
      <alignment horizontal="center" vertical="center"/>
      <protection hidden="1"/>
    </xf>
    <xf numFmtId="0" fontId="16" fillId="33" borderId="38" xfId="0" applyFont="1" applyFill="1" applyBorder="1" applyAlignment="1" applyProtection="1">
      <alignment horizontal="center" vertical="center" wrapText="1"/>
      <protection hidden="1"/>
    </xf>
    <xf numFmtId="0" fontId="16" fillId="33" borderId="134" xfId="0" applyFont="1" applyFill="1" applyBorder="1" applyAlignment="1" applyProtection="1">
      <alignment horizontal="center" vertical="center" wrapText="1"/>
      <protection hidden="1"/>
    </xf>
    <xf numFmtId="0" fontId="16" fillId="33" borderId="39" xfId="0" applyFont="1" applyFill="1" applyBorder="1" applyAlignment="1" applyProtection="1">
      <alignment horizontal="center" vertical="center" wrapText="1"/>
      <protection hidden="1"/>
    </xf>
    <xf numFmtId="0" fontId="16" fillId="33" borderId="31" xfId="0" applyFont="1" applyFill="1" applyBorder="1" applyAlignment="1" applyProtection="1">
      <alignment horizontal="center" vertical="center" wrapText="1"/>
      <protection hidden="1"/>
    </xf>
    <xf numFmtId="0" fontId="16" fillId="33" borderId="0" xfId="0" applyFont="1" applyFill="1" applyBorder="1" applyAlignment="1" applyProtection="1">
      <alignment horizontal="center" vertical="center" wrapText="1"/>
      <protection hidden="1"/>
    </xf>
    <xf numFmtId="0" fontId="16" fillId="33" borderId="33" xfId="0" applyFont="1" applyFill="1" applyBorder="1" applyAlignment="1" applyProtection="1">
      <alignment horizontal="center" vertical="center" wrapText="1"/>
      <protection hidden="1"/>
    </xf>
    <xf numFmtId="0" fontId="16" fillId="33" borderId="37" xfId="0" applyFont="1" applyFill="1" applyBorder="1" applyAlignment="1" applyProtection="1">
      <alignment horizontal="center" vertical="center" wrapText="1"/>
      <protection hidden="1"/>
    </xf>
    <xf numFmtId="0" fontId="16" fillId="33" borderId="35" xfId="0" applyFont="1" applyFill="1" applyBorder="1" applyAlignment="1" applyProtection="1">
      <alignment horizontal="center" vertical="center" wrapText="1"/>
      <protection hidden="1"/>
    </xf>
    <xf numFmtId="0" fontId="16" fillId="33" borderId="105" xfId="0" applyFont="1" applyFill="1" applyBorder="1" applyAlignment="1" applyProtection="1">
      <alignment horizontal="center" vertical="center" wrapText="1"/>
      <protection hidden="1"/>
    </xf>
    <xf numFmtId="0" fontId="16" fillId="33" borderId="24" xfId="0" applyFont="1" applyFill="1" applyBorder="1" applyAlignment="1" applyProtection="1">
      <alignment horizontal="center" vertical="center" wrapText="1"/>
      <protection hidden="1"/>
    </xf>
    <xf numFmtId="0" fontId="16" fillId="33" borderId="100" xfId="0" applyFont="1" applyFill="1" applyBorder="1" applyAlignment="1" applyProtection="1">
      <alignment horizontal="center" vertical="center" wrapText="1"/>
      <protection hidden="1"/>
    </xf>
    <xf numFmtId="0" fontId="18" fillId="29" borderId="18" xfId="0" applyFont="1" applyFill="1" applyBorder="1" applyAlignment="1" applyProtection="1">
      <alignment horizontal="center" vertical="center"/>
      <protection hidden="1"/>
    </xf>
    <xf numFmtId="0" fontId="18" fillId="29" borderId="10" xfId="0" applyFont="1" applyFill="1" applyBorder="1" applyAlignment="1" applyProtection="1">
      <alignment horizontal="center" vertical="center"/>
      <protection hidden="1"/>
    </xf>
    <xf numFmtId="0" fontId="18" fillId="29" borderId="17" xfId="0" applyFont="1" applyFill="1" applyBorder="1" applyAlignment="1" applyProtection="1">
      <alignment horizontal="center" vertical="center"/>
      <protection hidden="1"/>
    </xf>
    <xf numFmtId="0" fontId="18" fillId="29" borderId="216" xfId="0" applyFont="1" applyFill="1" applyBorder="1" applyAlignment="1" applyProtection="1">
      <alignment horizontal="center" vertical="center"/>
      <protection hidden="1"/>
    </xf>
    <xf numFmtId="0" fontId="18" fillId="29" borderId="15" xfId="0" applyFont="1" applyFill="1" applyBorder="1" applyAlignment="1" applyProtection="1">
      <alignment horizontal="center" vertical="center"/>
      <protection hidden="1"/>
    </xf>
    <xf numFmtId="0" fontId="23" fillId="0" borderId="65" xfId="0" applyNumberFormat="1" applyFont="1" applyFill="1" applyBorder="1" applyAlignment="1" applyProtection="1">
      <alignment horizontal="left" vertical="center"/>
      <protection hidden="1"/>
    </xf>
    <xf numFmtId="0" fontId="23" fillId="0" borderId="203" xfId="0" applyNumberFormat="1" applyFont="1" applyFill="1" applyBorder="1" applyAlignment="1" applyProtection="1">
      <alignment horizontal="left" vertical="center"/>
      <protection hidden="1"/>
    </xf>
    <xf numFmtId="0" fontId="23" fillId="0" borderId="0" xfId="0" applyNumberFormat="1" applyFont="1" applyFill="1" applyBorder="1" applyAlignment="1" applyProtection="1">
      <alignment horizontal="right" vertical="center"/>
      <protection hidden="1"/>
    </xf>
    <xf numFmtId="0" fontId="28" fillId="29" borderId="24" xfId="0" applyFont="1" applyFill="1" applyBorder="1" applyAlignment="1" applyProtection="1">
      <alignment horizontal="right" vertical="center" indent="1"/>
      <protection hidden="1"/>
    </xf>
    <xf numFmtId="0" fontId="28" fillId="29" borderId="100" xfId="0" applyFont="1" applyFill="1" applyBorder="1" applyAlignment="1" applyProtection="1">
      <alignment horizontal="right" vertical="center" indent="1"/>
      <protection hidden="1"/>
    </xf>
    <xf numFmtId="0" fontId="16" fillId="28" borderId="131" xfId="0" applyFont="1" applyFill="1" applyBorder="1" applyAlignment="1" applyProtection="1">
      <alignment horizontal="center" vertical="center"/>
      <protection hidden="1"/>
    </xf>
    <xf numFmtId="0" fontId="16" fillId="28" borderId="189" xfId="0" applyFont="1" applyFill="1" applyBorder="1" applyAlignment="1" applyProtection="1">
      <alignment horizontal="center" vertical="center"/>
      <protection hidden="1"/>
    </xf>
    <xf numFmtId="0" fontId="16" fillId="28" borderId="133" xfId="0" applyFont="1" applyFill="1" applyBorder="1" applyAlignment="1" applyProtection="1">
      <alignment horizontal="center" vertical="center"/>
      <protection hidden="1"/>
    </xf>
    <xf numFmtId="0" fontId="16" fillId="28" borderId="184" xfId="0" applyFont="1" applyFill="1" applyBorder="1" applyAlignment="1" applyProtection="1">
      <alignment horizontal="center" vertical="center"/>
      <protection hidden="1"/>
    </xf>
    <xf numFmtId="0" fontId="28" fillId="42" borderId="15" xfId="0" applyFont="1" applyFill="1" applyBorder="1" applyAlignment="1" applyProtection="1">
      <alignment horizontal="center" vertical="center"/>
      <protection hidden="1"/>
    </xf>
    <xf numFmtId="0" fontId="28" fillId="42" borderId="44" xfId="0" applyFont="1" applyFill="1" applyBorder="1" applyAlignment="1" applyProtection="1">
      <alignment horizontal="center" vertical="center"/>
      <protection hidden="1"/>
    </xf>
    <xf numFmtId="0" fontId="28" fillId="45" borderId="215" xfId="0" applyFont="1" applyFill="1" applyBorder="1" applyAlignment="1" applyProtection="1">
      <alignment horizontal="center" vertical="center"/>
      <protection hidden="1"/>
    </xf>
    <xf numFmtId="0" fontId="28" fillId="45" borderId="134" xfId="0" applyFont="1" applyFill="1" applyBorder="1" applyAlignment="1" applyProtection="1">
      <alignment horizontal="center" vertical="center"/>
      <protection hidden="1"/>
    </xf>
    <xf numFmtId="0" fontId="28" fillId="45" borderId="39" xfId="0" applyFont="1" applyFill="1" applyBorder="1" applyAlignment="1" applyProtection="1">
      <alignment horizontal="center" vertical="center"/>
      <protection hidden="1"/>
    </xf>
    <xf numFmtId="0" fontId="18" fillId="29" borderId="0" xfId="0" applyFont="1" applyFill="1" applyBorder="1" applyAlignment="1" applyProtection="1">
      <alignment horizontal="center" vertical="center"/>
      <protection hidden="1"/>
    </xf>
    <xf numFmtId="0" fontId="18" fillId="29" borderId="33" xfId="0" applyFont="1" applyFill="1" applyBorder="1" applyAlignment="1" applyProtection="1">
      <alignment horizontal="center" vertical="center"/>
      <protection hidden="1"/>
    </xf>
    <xf numFmtId="0" fontId="27" fillId="42" borderId="15" xfId="0" applyFont="1" applyFill="1" applyBorder="1" applyAlignment="1" applyProtection="1">
      <alignment horizontal="center" vertical="center"/>
      <protection hidden="1"/>
    </xf>
    <xf numFmtId="0" fontId="27" fillId="42" borderId="44" xfId="0" applyFont="1" applyFill="1" applyBorder="1" applyAlignment="1" applyProtection="1">
      <alignment horizontal="center" vertical="center"/>
      <protection hidden="1"/>
    </xf>
    <xf numFmtId="0" fontId="23" fillId="28" borderId="10" xfId="0" applyFont="1" applyFill="1" applyBorder="1" applyAlignment="1" applyProtection="1">
      <alignment horizontal="center" vertical="center"/>
      <protection hidden="1"/>
    </xf>
    <xf numFmtId="0" fontId="23" fillId="28" borderId="216" xfId="0" applyFont="1" applyFill="1" applyBorder="1" applyAlignment="1" applyProtection="1">
      <alignment horizontal="center" vertical="center"/>
      <protection hidden="1"/>
    </xf>
    <xf numFmtId="0" fontId="23" fillId="28" borderId="15" xfId="0" applyFont="1" applyFill="1" applyBorder="1" applyAlignment="1" applyProtection="1">
      <alignment horizontal="center" vertical="center"/>
      <protection hidden="1"/>
    </xf>
    <xf numFmtId="0" fontId="23" fillId="28" borderId="44" xfId="0" applyFont="1" applyFill="1" applyBorder="1" applyAlignment="1" applyProtection="1">
      <alignment horizontal="center" vertical="center"/>
      <protection hidden="1"/>
    </xf>
    <xf numFmtId="0" fontId="23" fillId="28" borderId="16" xfId="0" applyFont="1" applyFill="1" applyBorder="1" applyAlignment="1" applyProtection="1">
      <alignment horizontal="center" vertical="center"/>
      <protection hidden="1"/>
    </xf>
    <xf numFmtId="0" fontId="27" fillId="45" borderId="216" xfId="0" applyFont="1" applyFill="1" applyBorder="1" applyAlignment="1" applyProtection="1">
      <alignment horizontal="center" vertical="center"/>
      <protection hidden="1"/>
    </xf>
    <xf numFmtId="0" fontId="27" fillId="45" borderId="10" xfId="0" applyFont="1" applyFill="1" applyBorder="1" applyAlignment="1" applyProtection="1">
      <alignment horizontal="center" vertical="center"/>
      <protection hidden="1"/>
    </xf>
    <xf numFmtId="49" fontId="27" fillId="42" borderId="15" xfId="0" applyNumberFormat="1" applyFont="1" applyFill="1" applyBorder="1" applyAlignment="1" applyProtection="1">
      <alignment horizontal="center" vertical="center"/>
      <protection hidden="1"/>
    </xf>
    <xf numFmtId="49" fontId="27" fillId="45" borderId="217" xfId="0" applyNumberFormat="1" applyFont="1" applyFill="1" applyBorder="1" applyAlignment="1" applyProtection="1">
      <alignment horizontal="center" vertical="center"/>
      <protection hidden="1"/>
    </xf>
    <xf numFmtId="0" fontId="27" fillId="45" borderId="44" xfId="0" applyFont="1" applyFill="1" applyBorder="1" applyAlignment="1" applyProtection="1">
      <alignment horizontal="center" vertical="center"/>
      <protection hidden="1"/>
    </xf>
    <xf numFmtId="0" fontId="27" fillId="45" borderId="16" xfId="0" applyFont="1" applyFill="1" applyBorder="1" applyAlignment="1" applyProtection="1">
      <alignment horizontal="center" vertical="center"/>
      <protection hidden="1"/>
    </xf>
    <xf numFmtId="12" fontId="18" fillId="28" borderId="18" xfId="54" applyNumberFormat="1" applyFont="1" applyFill="1" applyBorder="1" applyAlignment="1" applyProtection="1">
      <alignment horizontal="right" vertical="center" wrapText="1" indent="2"/>
      <protection locked="0"/>
    </xf>
    <xf numFmtId="12" fontId="18" fillId="28" borderId="10" xfId="54" applyNumberFormat="1" applyFont="1" applyFill="1" applyBorder="1" applyAlignment="1" applyProtection="1">
      <alignment horizontal="right" vertical="center" wrapText="1" indent="2"/>
      <protection locked="0"/>
    </xf>
    <xf numFmtId="0" fontId="18" fillId="27" borderId="52" xfId="0" applyFont="1" applyFill="1" applyBorder="1" applyAlignment="1" applyProtection="1">
      <alignment horizontal="right" vertical="center" wrapText="1"/>
      <protection hidden="1"/>
    </xf>
    <xf numFmtId="0" fontId="18" fillId="27" borderId="16" xfId="0" applyFont="1" applyFill="1" applyBorder="1" applyAlignment="1" applyProtection="1">
      <alignment horizontal="right" vertical="center" wrapText="1"/>
      <protection hidden="1"/>
    </xf>
    <xf numFmtId="49" fontId="7" fillId="0" borderId="0" xfId="0" applyNumberFormat="1" applyFont="1" applyFill="1" applyBorder="1" applyAlignment="1" applyProtection="1">
      <alignment horizontal="right"/>
      <protection hidden="1"/>
    </xf>
    <xf numFmtId="0" fontId="18" fillId="28" borderId="61" xfId="0" applyFont="1" applyFill="1" applyBorder="1" applyAlignment="1" applyProtection="1">
      <alignment horizontal="right" vertical="center" indent="2"/>
      <protection hidden="1"/>
    </xf>
    <xf numFmtId="0" fontId="18" fillId="28" borderId="107" xfId="0" applyFont="1" applyFill="1" applyBorder="1" applyAlignment="1" applyProtection="1">
      <alignment horizontal="right" vertical="center" indent="2"/>
      <protection hidden="1"/>
    </xf>
    <xf numFmtId="0" fontId="23" fillId="28" borderId="49" xfId="0" applyFont="1" applyFill="1" applyBorder="1" applyAlignment="1" applyProtection="1">
      <alignment horizontal="center" vertical="center"/>
      <protection hidden="1"/>
    </xf>
    <xf numFmtId="0" fontId="23" fillId="28" borderId="50" xfId="0" applyFont="1" applyFill="1" applyBorder="1" applyAlignment="1" applyProtection="1">
      <alignment horizontal="center" vertical="center"/>
      <protection hidden="1"/>
    </xf>
    <xf numFmtId="0" fontId="23" fillId="28" borderId="130" xfId="0" applyFont="1" applyFill="1" applyBorder="1" applyAlignment="1" applyProtection="1">
      <alignment horizontal="center" vertical="center"/>
      <protection hidden="1"/>
    </xf>
    <xf numFmtId="0" fontId="105" fillId="0" borderId="0" xfId="0" applyFont="1" applyFill="1" applyBorder="1" applyAlignment="1" applyProtection="1">
      <alignment horizontal="center" vertical="center"/>
      <protection hidden="1"/>
    </xf>
    <xf numFmtId="0" fontId="18" fillId="28" borderId="61" xfId="0" applyFont="1" applyFill="1" applyBorder="1" applyAlignment="1" applyProtection="1">
      <alignment horizontal="right" vertical="center" wrapText="1" indent="2"/>
      <protection hidden="1"/>
    </xf>
    <xf numFmtId="0" fontId="18" fillId="28" borderId="107" xfId="0" applyFont="1" applyFill="1" applyBorder="1" applyAlignment="1" applyProtection="1">
      <alignment horizontal="right" vertical="center" wrapText="1" indent="2"/>
      <protection hidden="1"/>
    </xf>
    <xf numFmtId="12" fontId="18" fillId="0" borderId="18" xfId="54" applyNumberFormat="1" applyFont="1" applyFill="1" applyBorder="1" applyAlignment="1" applyProtection="1">
      <alignment horizontal="right" vertical="center" wrapText="1" indent="2"/>
      <protection locked="0"/>
    </xf>
    <xf numFmtId="12" fontId="18" fillId="0" borderId="10" xfId="54" applyNumberFormat="1" applyFont="1" applyFill="1" applyBorder="1" applyAlignment="1" applyProtection="1">
      <alignment horizontal="right" vertical="center" wrapText="1" indent="2"/>
      <protection locked="0"/>
    </xf>
    <xf numFmtId="0" fontId="28" fillId="28" borderId="129" xfId="0" applyFont="1" applyFill="1" applyBorder="1" applyAlignment="1" applyProtection="1">
      <alignment horizontal="center" vertical="center" wrapText="1"/>
      <protection hidden="1"/>
    </xf>
    <xf numFmtId="0" fontId="28" fillId="28" borderId="67" xfId="0" applyFont="1" applyFill="1" applyBorder="1" applyAlignment="1" applyProtection="1">
      <alignment horizontal="center" vertical="center" wrapText="1"/>
      <protection hidden="1"/>
    </xf>
    <xf numFmtId="0" fontId="28" fillId="28" borderId="126" xfId="0" applyFont="1" applyFill="1" applyBorder="1" applyAlignment="1" applyProtection="1">
      <alignment horizontal="center" vertical="center" wrapText="1"/>
      <protection hidden="1"/>
    </xf>
    <xf numFmtId="0" fontId="28" fillId="28" borderId="35" xfId="0" applyFont="1" applyFill="1" applyBorder="1" applyAlignment="1" applyProtection="1">
      <alignment horizontal="center" vertical="center" wrapText="1"/>
      <protection hidden="1"/>
    </xf>
    <xf numFmtId="0" fontId="81" fillId="0" borderId="0" xfId="0" applyFont="1" applyFill="1" applyAlignment="1" applyProtection="1">
      <alignment horizontal="left" vertical="center"/>
      <protection hidden="1"/>
    </xf>
    <xf numFmtId="0" fontId="74" fillId="37" borderId="0" xfId="0" applyFont="1" applyFill="1" applyAlignment="1">
      <alignment horizontal="left" vertical="top" wrapText="1"/>
    </xf>
    <xf numFmtId="0" fontId="67" fillId="0" borderId="0" xfId="0" applyNumberFormat="1" applyFont="1" applyFill="1" applyBorder="1" applyAlignment="1" applyProtection="1">
      <alignment vertical="top" wrapText="1"/>
      <protection locked="0"/>
    </xf>
    <xf numFmtId="0" fontId="67" fillId="0" borderId="0" xfId="0" applyFont="1" applyAlignment="1">
      <alignment vertical="top" wrapText="1"/>
    </xf>
    <xf numFmtId="0" fontId="124" fillId="0" borderId="0" xfId="0" applyNumberFormat="1" applyFont="1" applyFill="1" applyBorder="1" applyAlignment="1" applyProtection="1">
      <alignment vertical="top" wrapText="1"/>
      <protection locked="0"/>
    </xf>
    <xf numFmtId="0" fontId="124" fillId="0" borderId="0" xfId="0" applyFont="1" applyAlignment="1">
      <alignment vertical="top" wrapText="1"/>
    </xf>
    <xf numFmtId="0" fontId="124" fillId="0" borderId="0" xfId="0" applyNumberFormat="1" applyFont="1" applyFill="1" applyBorder="1" applyAlignment="1" applyProtection="1">
      <alignment horizontal="left" vertical="top" wrapText="1"/>
      <protection locked="0"/>
    </xf>
    <xf numFmtId="1" fontId="146" fillId="0" borderId="37" xfId="0" applyNumberFormat="1" applyFont="1" applyFill="1" applyBorder="1" applyAlignment="1" applyProtection="1">
      <alignment horizontal="left" vertical="center"/>
      <protection locked="0" hidden="1"/>
    </xf>
    <xf numFmtId="0" fontId="145" fillId="0" borderId="65" xfId="0" applyNumberFormat="1" applyFont="1" applyFill="1" applyBorder="1" applyAlignment="1" applyProtection="1">
      <alignment horizontal="center" vertical="center"/>
      <protection locked="0" hidden="1"/>
    </xf>
    <xf numFmtId="0" fontId="84" fillId="28" borderId="142" xfId="0" applyNumberFormat="1" applyFont="1" applyFill="1" applyBorder="1" applyAlignment="1" applyProtection="1">
      <alignment horizontal="center" vertical="center" wrapText="1"/>
      <protection hidden="1"/>
    </xf>
    <xf numFmtId="0" fontId="84" fillId="28" borderId="143" xfId="0" applyNumberFormat="1" applyFont="1" applyFill="1" applyBorder="1" applyAlignment="1" applyProtection="1">
      <alignment horizontal="center" vertical="center" wrapText="1"/>
      <protection hidden="1"/>
    </xf>
    <xf numFmtId="0" fontId="84" fillId="28" borderId="20" xfId="0" applyNumberFormat="1" applyFont="1" applyFill="1" applyBorder="1" applyAlignment="1" applyProtection="1">
      <alignment horizontal="center" vertical="center" wrapText="1"/>
      <protection hidden="1"/>
    </xf>
    <xf numFmtId="0" fontId="84" fillId="28" borderId="33" xfId="0" applyNumberFormat="1" applyFont="1" applyFill="1" applyBorder="1" applyAlignment="1" applyProtection="1">
      <alignment horizontal="center" vertical="center" wrapText="1"/>
      <protection hidden="1"/>
    </xf>
    <xf numFmtId="0" fontId="84" fillId="28" borderId="149" xfId="0" applyNumberFormat="1" applyFont="1" applyFill="1" applyBorder="1" applyAlignment="1" applyProtection="1">
      <alignment horizontal="center" vertical="center" wrapText="1"/>
      <protection hidden="1"/>
    </xf>
    <xf numFmtId="0" fontId="84" fillId="28" borderId="150" xfId="0" applyNumberFormat="1" applyFont="1" applyFill="1" applyBorder="1" applyAlignment="1" applyProtection="1">
      <alignment horizontal="center" vertical="center" wrapText="1"/>
      <protection hidden="1"/>
    </xf>
    <xf numFmtId="0" fontId="68" fillId="36" borderId="181" xfId="0" applyNumberFormat="1" applyFont="1" applyFill="1" applyBorder="1" applyAlignment="1" applyProtection="1">
      <alignment horizontal="center" vertical="center"/>
      <protection hidden="1"/>
    </xf>
    <xf numFmtId="0" fontId="68" fillId="36" borderId="144" xfId="0" applyNumberFormat="1" applyFont="1" applyFill="1" applyBorder="1" applyAlignment="1" applyProtection="1">
      <alignment horizontal="center" vertical="center"/>
      <protection hidden="1"/>
    </xf>
    <xf numFmtId="0" fontId="68" fillId="36" borderId="145" xfId="0" applyNumberFormat="1" applyFont="1" applyFill="1" applyBorder="1" applyAlignment="1" applyProtection="1">
      <alignment horizontal="center" vertical="center"/>
      <protection hidden="1"/>
    </xf>
    <xf numFmtId="0" fontId="68" fillId="36" borderId="31" xfId="0" applyNumberFormat="1" applyFont="1" applyFill="1" applyBorder="1" applyAlignment="1" applyProtection="1">
      <alignment horizontal="center" vertical="center"/>
      <protection hidden="1"/>
    </xf>
    <xf numFmtId="0" fontId="68" fillId="36" borderId="0" xfId="0" applyNumberFormat="1" applyFont="1" applyFill="1" applyBorder="1" applyAlignment="1" applyProtection="1">
      <alignment horizontal="center" vertical="center"/>
      <protection hidden="1"/>
    </xf>
    <xf numFmtId="0" fontId="68" fillId="36" borderId="182" xfId="0" applyNumberFormat="1" applyFont="1" applyFill="1" applyBorder="1" applyAlignment="1" applyProtection="1">
      <alignment horizontal="center" vertical="center"/>
      <protection hidden="1"/>
    </xf>
    <xf numFmtId="0" fontId="68" fillId="36" borderId="34" xfId="0" applyNumberFormat="1" applyFont="1" applyFill="1" applyBorder="1" applyAlignment="1" applyProtection="1">
      <alignment horizontal="center" vertical="center"/>
      <protection hidden="1"/>
    </xf>
    <xf numFmtId="0" fontId="68" fillId="36" borderId="37" xfId="0" applyNumberFormat="1" applyFont="1" applyFill="1" applyBorder="1" applyAlignment="1" applyProtection="1">
      <alignment horizontal="center" vertical="center"/>
      <protection hidden="1"/>
    </xf>
    <xf numFmtId="0" fontId="68" fillId="36" borderId="146" xfId="0" applyNumberFormat="1" applyFont="1" applyFill="1" applyBorder="1" applyAlignment="1" applyProtection="1">
      <alignment horizontal="center" vertical="center"/>
      <protection hidden="1"/>
    </xf>
    <xf numFmtId="0" fontId="68" fillId="28" borderId="143" xfId="0" applyNumberFormat="1" applyFont="1" applyFill="1" applyBorder="1" applyAlignment="1" applyProtection="1">
      <alignment horizontal="center" vertical="center" textRotation="90" wrapText="1"/>
      <protection hidden="1"/>
    </xf>
    <xf numFmtId="0" fontId="68" fillId="28" borderId="33" xfId="0" applyNumberFormat="1" applyFont="1" applyFill="1" applyBorder="1" applyAlignment="1" applyProtection="1">
      <alignment horizontal="center" vertical="center" textRotation="90" wrapText="1"/>
      <protection hidden="1"/>
    </xf>
    <xf numFmtId="0" fontId="68" fillId="28" borderId="150" xfId="0" applyNumberFormat="1" applyFont="1" applyFill="1" applyBorder="1" applyAlignment="1" applyProtection="1">
      <alignment horizontal="center" vertical="center" textRotation="90" wrapText="1"/>
      <protection hidden="1"/>
    </xf>
    <xf numFmtId="0" fontId="68" fillId="28" borderId="136" xfId="0" applyNumberFormat="1" applyFont="1" applyFill="1" applyBorder="1" applyAlignment="1" applyProtection="1">
      <alignment horizontal="center" vertical="center" textRotation="90" wrapText="1"/>
      <protection hidden="1"/>
    </xf>
    <xf numFmtId="0" fontId="68" fillId="28" borderId="32" xfId="0" applyNumberFormat="1" applyFont="1" applyFill="1" applyBorder="1" applyAlignment="1" applyProtection="1">
      <alignment horizontal="center" vertical="center" textRotation="90" wrapText="1"/>
      <protection hidden="1"/>
    </xf>
    <xf numFmtId="0" fontId="68" fillId="28" borderId="94" xfId="0" applyNumberFormat="1" applyFont="1" applyFill="1" applyBorder="1" applyAlignment="1" applyProtection="1">
      <alignment horizontal="center" vertical="center" textRotation="90" wrapText="1"/>
      <protection hidden="1"/>
    </xf>
    <xf numFmtId="0" fontId="68" fillId="28" borderId="132" xfId="0" applyFont="1" applyFill="1" applyBorder="1" applyAlignment="1" applyProtection="1">
      <alignment horizontal="center" vertical="center"/>
      <protection hidden="1"/>
    </xf>
    <xf numFmtId="0" fontId="68" fillId="28" borderId="24" xfId="0" applyFont="1" applyFill="1" applyBorder="1" applyAlignment="1" applyProtection="1">
      <alignment horizontal="center" vertical="center"/>
      <protection hidden="1"/>
    </xf>
    <xf numFmtId="0" fontId="68" fillId="28" borderId="95" xfId="0" applyFont="1" applyFill="1" applyBorder="1" applyAlignment="1" applyProtection="1">
      <alignment horizontal="center" vertical="center"/>
      <protection hidden="1"/>
    </xf>
    <xf numFmtId="0" fontId="29" fillId="28" borderId="15" xfId="0" applyNumberFormat="1" applyFont="1" applyFill="1" applyBorder="1" applyAlignment="1" applyProtection="1">
      <alignment horizontal="center" vertical="center"/>
      <protection hidden="1"/>
    </xf>
    <xf numFmtId="0" fontId="29" fillId="28" borderId="44" xfId="0" applyNumberFormat="1" applyFont="1" applyFill="1" applyBorder="1" applyAlignment="1" applyProtection="1">
      <alignment horizontal="center" vertical="center"/>
      <protection hidden="1"/>
    </xf>
    <xf numFmtId="0" fontId="29" fillId="28" borderId="148" xfId="0" applyNumberFormat="1" applyFont="1" applyFill="1" applyBorder="1" applyAlignment="1" applyProtection="1">
      <alignment horizontal="center" vertical="center"/>
      <protection hidden="1"/>
    </xf>
    <xf numFmtId="0" fontId="70" fillId="28" borderId="151" xfId="0" applyNumberFormat="1" applyFont="1" applyFill="1" applyBorder="1" applyAlignment="1" applyProtection="1">
      <alignment horizontal="center" vertical="center"/>
      <protection hidden="1"/>
    </xf>
    <xf numFmtId="0" fontId="70" fillId="28" borderId="62" xfId="0" applyNumberFormat="1" applyFont="1" applyFill="1" applyBorder="1" applyAlignment="1" applyProtection="1">
      <alignment horizontal="center" vertical="center"/>
      <protection hidden="1"/>
    </xf>
    <xf numFmtId="0" fontId="70" fillId="28" borderId="152" xfId="0" applyNumberFormat="1" applyFont="1" applyFill="1" applyBorder="1" applyAlignment="1" applyProtection="1">
      <alignment horizontal="center" vertical="center"/>
      <protection hidden="1"/>
    </xf>
    <xf numFmtId="0" fontId="16" fillId="0" borderId="31" xfId="0" applyFont="1" applyBorder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0" fontId="16" fillId="0" borderId="34" xfId="0" applyFont="1" applyBorder="1" applyAlignment="1" applyProtection="1">
      <alignment horizontal="center" vertical="center" wrapText="1"/>
      <protection hidden="1"/>
    </xf>
    <xf numFmtId="0" fontId="16" fillId="0" borderId="37" xfId="0" applyFont="1" applyBorder="1" applyAlignment="1" applyProtection="1">
      <alignment horizontal="center" vertical="center" wrapText="1"/>
      <protection hidden="1"/>
    </xf>
    <xf numFmtId="0" fontId="98" fillId="0" borderId="37" xfId="0" applyNumberFormat="1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left" indent="1"/>
      <protection hidden="1"/>
    </xf>
    <xf numFmtId="0" fontId="0" fillId="0" borderId="15" xfId="0" applyBorder="1" applyAlignment="1" applyProtection="1">
      <alignment horizontal="left" indent="1"/>
      <protection hidden="1"/>
    </xf>
    <xf numFmtId="0" fontId="0" fillId="0" borderId="16" xfId="0" applyBorder="1" applyAlignment="1" applyProtection="1">
      <alignment horizontal="left" indent="1"/>
      <protection hidden="1"/>
    </xf>
    <xf numFmtId="0" fontId="23" fillId="0" borderId="0" xfId="0" applyFont="1" applyAlignment="1" applyProtection="1">
      <alignment horizontal="left"/>
      <protection hidden="1"/>
    </xf>
    <xf numFmtId="0" fontId="23" fillId="28" borderId="0" xfId="0" applyFont="1" applyFill="1" applyAlignment="1" applyProtection="1">
      <alignment horizontal="center"/>
      <protection hidden="1"/>
    </xf>
    <xf numFmtId="0" fontId="84" fillId="37" borderId="10" xfId="0" applyNumberFormat="1" applyFont="1" applyFill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28" fillId="0" borderId="37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</cellXfs>
  <cellStyles count="69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 2" xfId="25" xr:uid="{00000000-0005-0000-0000-000018000000}"/>
    <cellStyle name="Dane wyjściowe 2" xfId="26" xr:uid="{00000000-0005-0000-0000-000019000000}"/>
    <cellStyle name="Dobre 2" xfId="27" xr:uid="{00000000-0005-0000-0000-00001A000000}"/>
    <cellStyle name="Dziesiętny 2" xfId="28" xr:uid="{00000000-0005-0000-0000-00001B000000}"/>
    <cellStyle name="Dziesiętny 2 2" xfId="29" xr:uid="{00000000-0005-0000-0000-00001C000000}"/>
    <cellStyle name="Hiperłącze 2" xfId="30" xr:uid="{00000000-0005-0000-0000-00001D000000}"/>
    <cellStyle name="Hiperłącze 3" xfId="31" xr:uid="{00000000-0005-0000-0000-00001E000000}"/>
    <cellStyle name="Komórka połączona 2" xfId="32" xr:uid="{00000000-0005-0000-0000-00001F000000}"/>
    <cellStyle name="Komórka zaznaczona 2" xfId="33" xr:uid="{00000000-0005-0000-0000-000020000000}"/>
    <cellStyle name="Nagłówek 1 2" xfId="34" xr:uid="{00000000-0005-0000-0000-000021000000}"/>
    <cellStyle name="Nagłówek 2 2" xfId="35" xr:uid="{00000000-0005-0000-0000-000022000000}"/>
    <cellStyle name="Nagłówek 3 2" xfId="36" xr:uid="{00000000-0005-0000-0000-000023000000}"/>
    <cellStyle name="Nagłówek 4 2" xfId="37" xr:uid="{00000000-0005-0000-0000-000024000000}"/>
    <cellStyle name="Neutralne 2" xfId="38" xr:uid="{00000000-0005-0000-0000-000025000000}"/>
    <cellStyle name="Normalny" xfId="0" builtinId="0"/>
    <cellStyle name="Normalny 2" xfId="39" xr:uid="{00000000-0005-0000-0000-000027000000}"/>
    <cellStyle name="Normalny 2 2" xfId="40" xr:uid="{00000000-0005-0000-0000-000028000000}"/>
    <cellStyle name="Normalny 2 2 2" xfId="41" xr:uid="{00000000-0005-0000-0000-000029000000}"/>
    <cellStyle name="Normalny 2 2 3" xfId="42" xr:uid="{00000000-0005-0000-0000-00002A000000}"/>
    <cellStyle name="Normalny 2 2 4" xfId="43" xr:uid="{00000000-0005-0000-0000-00002B000000}"/>
    <cellStyle name="Normalny 2 2 4 2" xfId="44" xr:uid="{00000000-0005-0000-0000-00002C000000}"/>
    <cellStyle name="Normalny 2 2 4 3" xfId="45" xr:uid="{00000000-0005-0000-0000-00002D000000}"/>
    <cellStyle name="Normalny 2 2 5" xfId="46" xr:uid="{00000000-0005-0000-0000-00002E000000}"/>
    <cellStyle name="Normalny 2 3" xfId="47" xr:uid="{00000000-0005-0000-0000-00002F000000}"/>
    <cellStyle name="Normalny 2 4" xfId="48" xr:uid="{00000000-0005-0000-0000-000030000000}"/>
    <cellStyle name="Normalny 2 5" xfId="49" xr:uid="{00000000-0005-0000-0000-000031000000}"/>
    <cellStyle name="Normalny 3" xfId="50" xr:uid="{00000000-0005-0000-0000-000032000000}"/>
    <cellStyle name="Normalny 4" xfId="51" xr:uid="{00000000-0005-0000-0000-000033000000}"/>
    <cellStyle name="Normalny 5" xfId="52" xr:uid="{00000000-0005-0000-0000-000034000000}"/>
    <cellStyle name="Normalny 6" xfId="53" xr:uid="{00000000-0005-0000-0000-000035000000}"/>
    <cellStyle name="Normalny 7" xfId="65" xr:uid="{00000000-0005-0000-0000-000036000000}"/>
    <cellStyle name="Normalny 8" xfId="67" xr:uid="{00000000-0005-0000-0000-000037000000}"/>
    <cellStyle name="Normalny 8 3" xfId="68" xr:uid="{00000000-0005-0000-0000-000038000000}"/>
    <cellStyle name="Normalny_Arkusz1" xfId="54" xr:uid="{00000000-0005-0000-0000-000039000000}"/>
    <cellStyle name="Obliczenia 2" xfId="55" xr:uid="{00000000-0005-0000-0000-00003A000000}"/>
    <cellStyle name="Suma 2" xfId="56" xr:uid="{00000000-0005-0000-0000-00003B000000}"/>
    <cellStyle name="Tekst objaśnienia 2" xfId="57" xr:uid="{00000000-0005-0000-0000-00003C000000}"/>
    <cellStyle name="Tekst ostrzeżenia 2" xfId="58" xr:uid="{00000000-0005-0000-0000-00003D000000}"/>
    <cellStyle name="Tytuł 2" xfId="59" xr:uid="{00000000-0005-0000-0000-00003E000000}"/>
    <cellStyle name="Uwaga 2" xfId="60" xr:uid="{00000000-0005-0000-0000-00003F000000}"/>
    <cellStyle name="Uwaga 2 2" xfId="66" xr:uid="{00000000-0005-0000-0000-000040000000}"/>
    <cellStyle name="Walutowy 2" xfId="61" xr:uid="{00000000-0005-0000-0000-000041000000}"/>
    <cellStyle name="Walutowy 2 2" xfId="62" xr:uid="{00000000-0005-0000-0000-000042000000}"/>
    <cellStyle name="Walutowy 3" xfId="63" xr:uid="{00000000-0005-0000-0000-000043000000}"/>
    <cellStyle name="Złe 2" xfId="64" xr:uid="{00000000-0005-0000-0000-000044000000}"/>
  </cellStyles>
  <dxfs count="0"/>
  <tableStyles count="0" defaultTableStyle="TableStyleMedium9" defaultPivotStyle="PivotStyleLight16"/>
  <colors>
    <mruColors>
      <color rgb="FFFFFFCC"/>
      <color rgb="FFFFFF99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6/relationships/attachedToolbars" Target="attachedToolbars.bin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0</xdr:row>
      <xdr:rowOff>276225</xdr:rowOff>
    </xdr:from>
    <xdr:to>
      <xdr:col>8</xdr:col>
      <xdr:colOff>828675</xdr:colOff>
      <xdr:row>0</xdr:row>
      <xdr:rowOff>1428750</xdr:rowOff>
    </xdr:to>
    <xdr:pic>
      <xdr:nvPicPr>
        <xdr:cNvPr id="3075" name="Obraz 2" descr="teatr.jpg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276225"/>
          <a:ext cx="16954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21167</xdr:colOff>
      <xdr:row>0</xdr:row>
      <xdr:rowOff>1281368</xdr:rowOff>
    </xdr:from>
    <xdr:to>
      <xdr:col>2</xdr:col>
      <xdr:colOff>400050</xdr:colOff>
      <xdr:row>2</xdr:row>
      <xdr:rowOff>56092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492" y="1281368"/>
          <a:ext cx="1426633" cy="8511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SP/Organizacja%20roku%20szkolnego/OrganizacjaZSP%202016-17/kal.terminarz%2020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lendarz"/>
      <sheetName val="Kalendarz (2)"/>
      <sheetName val="terminarz"/>
      <sheetName val="terminarz kl I"/>
      <sheetName val="term.gimnaz"/>
      <sheetName val="term matur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D42"/>
  <sheetViews>
    <sheetView view="pageBreakPreview" zoomScale="80" zoomScaleNormal="60" zoomScaleSheetLayoutView="80" workbookViewId="0">
      <selection activeCell="G11" sqref="G11"/>
    </sheetView>
  </sheetViews>
  <sheetFormatPr defaultColWidth="9.140625" defaultRowHeight="12.75"/>
  <cols>
    <col min="1" max="1" width="5.42578125" style="747" customWidth="1"/>
    <col min="2" max="2" width="3" style="747" customWidth="1"/>
    <col min="3" max="3" width="9.28515625" style="747" customWidth="1"/>
    <col min="4" max="4" width="99.140625" style="747" customWidth="1"/>
    <col min="5" max="16384" width="9.140625" style="747"/>
  </cols>
  <sheetData>
    <row r="1" spans="1:4" ht="21.75" customHeight="1">
      <c r="A1" s="1061" t="s">
        <v>709</v>
      </c>
      <c r="B1" s="1061"/>
      <c r="C1" s="1061"/>
      <c r="D1" s="1061"/>
    </row>
    <row r="2" spans="1:4" ht="68.25" customHeight="1">
      <c r="A2" s="748"/>
      <c r="B2" s="748"/>
      <c r="C2" s="1062" t="s">
        <v>514</v>
      </c>
      <c r="D2" s="1062"/>
    </row>
    <row r="3" spans="1:4" ht="15.75" customHeight="1">
      <c r="A3" s="748"/>
      <c r="B3" s="813"/>
      <c r="C3" s="822" t="s">
        <v>520</v>
      </c>
      <c r="D3" s="812"/>
    </row>
    <row r="4" spans="1:4" ht="15.75" customHeight="1">
      <c r="A4" s="748"/>
      <c r="B4" s="814"/>
      <c r="C4" s="823" t="s">
        <v>521</v>
      </c>
      <c r="D4" s="812"/>
    </row>
    <row r="5" spans="1:4" ht="15.75" customHeight="1">
      <c r="A5" s="748"/>
      <c r="B5" s="815"/>
      <c r="C5" s="824" t="s">
        <v>522</v>
      </c>
      <c r="D5" s="812"/>
    </row>
    <row r="6" spans="1:4" ht="48" customHeight="1">
      <c r="A6" s="749"/>
      <c r="B6" s="749"/>
      <c r="C6" s="816" t="s">
        <v>452</v>
      </c>
      <c r="D6" s="825" t="s">
        <v>453</v>
      </c>
    </row>
    <row r="7" spans="1:4" ht="48.75" customHeight="1">
      <c r="A7" s="749"/>
      <c r="B7" s="749"/>
      <c r="C7" s="750"/>
      <c r="D7" s="826" t="s">
        <v>454</v>
      </c>
    </row>
    <row r="8" spans="1:4" ht="20.25" customHeight="1">
      <c r="A8" s="749"/>
      <c r="B8" s="749"/>
      <c r="C8" s="750"/>
      <c r="D8" s="751" t="s">
        <v>455</v>
      </c>
    </row>
    <row r="9" spans="1:4" ht="28.5">
      <c r="A9" s="749"/>
      <c r="B9" s="749"/>
      <c r="C9" s="750"/>
      <c r="D9" s="751" t="s">
        <v>456</v>
      </c>
    </row>
    <row r="10" spans="1:4" ht="57.75" customHeight="1">
      <c r="A10" s="749"/>
      <c r="B10" s="749"/>
      <c r="C10" s="750"/>
      <c r="D10" s="752" t="s">
        <v>457</v>
      </c>
    </row>
    <row r="11" spans="1:4" ht="66" customHeight="1">
      <c r="A11" s="749"/>
      <c r="B11" s="749"/>
      <c r="C11" s="750"/>
      <c r="D11" s="753" t="s">
        <v>458</v>
      </c>
    </row>
    <row r="12" spans="1:4" ht="28.5">
      <c r="A12" s="749"/>
      <c r="B12" s="749"/>
      <c r="C12" s="750"/>
      <c r="D12" s="751" t="s">
        <v>490</v>
      </c>
    </row>
    <row r="13" spans="1:4" ht="19.5" customHeight="1">
      <c r="A13" s="749"/>
      <c r="B13" s="749"/>
      <c r="C13" s="750"/>
      <c r="D13" s="752" t="s">
        <v>459</v>
      </c>
    </row>
    <row r="14" spans="1:4" ht="19.5" customHeight="1">
      <c r="A14" s="749"/>
      <c r="B14" s="749"/>
      <c r="C14" s="754" t="s">
        <v>460</v>
      </c>
      <c r="D14" s="755"/>
    </row>
    <row r="15" spans="1:4" ht="15.75">
      <c r="B15" s="821" t="s">
        <v>461</v>
      </c>
      <c r="C15" s="820"/>
      <c r="D15" s="817"/>
    </row>
    <row r="16" spans="1:4">
      <c r="A16" s="818" t="s">
        <v>462</v>
      </c>
      <c r="B16" s="756"/>
      <c r="C16" s="755"/>
      <c r="D16" s="757"/>
    </row>
    <row r="17" spans="1:4">
      <c r="A17" s="758" t="s">
        <v>12</v>
      </c>
      <c r="B17" s="759" t="s">
        <v>463</v>
      </c>
      <c r="C17" s="757" t="s">
        <v>464</v>
      </c>
      <c r="D17" s="757"/>
    </row>
    <row r="18" spans="1:4">
      <c r="A18" s="758" t="s">
        <v>465</v>
      </c>
      <c r="B18" s="759" t="s">
        <v>463</v>
      </c>
      <c r="C18" s="757" t="s">
        <v>466</v>
      </c>
      <c r="D18" s="757"/>
    </row>
    <row r="19" spans="1:4">
      <c r="A19" s="758"/>
      <c r="B19" s="759"/>
      <c r="C19" s="757" t="s">
        <v>467</v>
      </c>
      <c r="D19" s="757"/>
    </row>
    <row r="20" spans="1:4">
      <c r="A20" s="758"/>
      <c r="B20" s="759"/>
      <c r="C20" s="757" t="s">
        <v>468</v>
      </c>
      <c r="D20" s="757"/>
    </row>
    <row r="21" spans="1:4">
      <c r="A21" s="758"/>
      <c r="B21" s="759"/>
      <c r="C21" s="757" t="s">
        <v>469</v>
      </c>
      <c r="D21" s="757"/>
    </row>
    <row r="22" spans="1:4">
      <c r="A22" s="758"/>
      <c r="B22" s="759"/>
      <c r="C22" s="757" t="s">
        <v>470</v>
      </c>
      <c r="D22" s="757"/>
    </row>
    <row r="23" spans="1:4">
      <c r="A23" s="758"/>
      <c r="B23" s="759"/>
      <c r="C23" s="757" t="s">
        <v>471</v>
      </c>
      <c r="D23" s="757"/>
    </row>
    <row r="24" spans="1:4">
      <c r="A24" s="758"/>
      <c r="B24" s="759"/>
      <c r="C24" s="757" t="s">
        <v>472</v>
      </c>
      <c r="D24" s="757"/>
    </row>
    <row r="25" spans="1:4">
      <c r="A25" s="758"/>
      <c r="B25" s="759"/>
      <c r="C25" s="757" t="s">
        <v>473</v>
      </c>
      <c r="D25" s="757"/>
    </row>
    <row r="26" spans="1:4" ht="12" customHeight="1">
      <c r="A26" s="758"/>
      <c r="B26" s="759"/>
      <c r="C26" s="757" t="s">
        <v>474</v>
      </c>
      <c r="D26" s="757"/>
    </row>
    <row r="27" spans="1:4" ht="12" customHeight="1">
      <c r="A27" s="758">
        <v>16</v>
      </c>
      <c r="B27" s="760" t="s">
        <v>463</v>
      </c>
      <c r="C27" s="757" t="s">
        <v>475</v>
      </c>
      <c r="D27" s="757"/>
    </row>
    <row r="28" spans="1:4">
      <c r="A28" s="758" t="s">
        <v>476</v>
      </c>
      <c r="B28" s="759" t="s">
        <v>463</v>
      </c>
      <c r="C28" s="757" t="s">
        <v>477</v>
      </c>
      <c r="D28" s="757"/>
    </row>
    <row r="29" spans="1:4">
      <c r="A29" s="758"/>
      <c r="B29" s="759"/>
      <c r="C29" s="757" t="s">
        <v>478</v>
      </c>
      <c r="D29" s="757"/>
    </row>
    <row r="30" spans="1:4">
      <c r="A30" s="758" t="s">
        <v>479</v>
      </c>
      <c r="B30" s="759" t="s">
        <v>463</v>
      </c>
      <c r="C30" s="757" t="s">
        <v>480</v>
      </c>
      <c r="D30" s="761"/>
    </row>
    <row r="31" spans="1:4" ht="16.5" customHeight="1">
      <c r="A31" s="762" t="s">
        <v>481</v>
      </c>
      <c r="B31" s="763" t="s">
        <v>463</v>
      </c>
      <c r="C31" s="761" t="s">
        <v>482</v>
      </c>
    </row>
    <row r="32" spans="1:4" ht="29.25" customHeight="1">
      <c r="A32" s="819" t="s">
        <v>483</v>
      </c>
      <c r="C32" s="747" t="s">
        <v>484</v>
      </c>
    </row>
    <row r="33" spans="1:4" ht="32.25" customHeight="1">
      <c r="A33" s="900" t="s">
        <v>574</v>
      </c>
      <c r="B33" s="901"/>
      <c r="C33" s="901"/>
      <c r="D33" s="902" t="s">
        <v>575</v>
      </c>
    </row>
    <row r="34" spans="1:4" ht="15.75">
      <c r="C34" s="764" t="s">
        <v>485</v>
      </c>
    </row>
    <row r="35" spans="1:4" ht="15.75">
      <c r="C35" s="765" t="s">
        <v>491</v>
      </c>
    </row>
    <row r="36" spans="1:4" ht="15.75">
      <c r="C36" s="765" t="s">
        <v>486</v>
      </c>
      <c r="D36" s="766"/>
    </row>
    <row r="37" spans="1:4" ht="25.5" customHeight="1">
      <c r="C37" s="767" t="s">
        <v>487</v>
      </c>
      <c r="D37" s="768"/>
    </row>
    <row r="38" spans="1:4" ht="18">
      <c r="C38" s="1060" t="s">
        <v>708</v>
      </c>
    </row>
    <row r="39" spans="1:4" ht="15">
      <c r="D39" s="769" t="s">
        <v>488</v>
      </c>
    </row>
    <row r="40" spans="1:4">
      <c r="D40" s="770"/>
    </row>
    <row r="41" spans="1:4" ht="18" customHeight="1">
      <c r="C41" s="771" t="s">
        <v>489</v>
      </c>
      <c r="D41" s="772"/>
    </row>
    <row r="42" spans="1:4">
      <c r="D42" s="772" t="s">
        <v>523</v>
      </c>
    </row>
  </sheetData>
  <sheetProtection algorithmName="SHA-512" hashValue="/c7f+v8VUksl5fmDH9ahj1myPPVMfdWvGAYqz74Z99CBMlImxpqPmgIQOpkrqYRNjjksWM1a0DPKjiC2h9rgOA==" saltValue="8VDNoSYLegWKz5sxZkXm9g==" spinCount="100000" sheet="1" objects="1" scenarios="1"/>
  <mergeCells count="2">
    <mergeCell ref="A1:D1"/>
    <mergeCell ref="C2:D2"/>
  </mergeCells>
  <pageMargins left="0.75" right="0.75" top="1" bottom="1" header="0.5" footer="0.5"/>
  <pageSetup paperSize="9" scale="75" orientation="portrait" horizontalDpi="4294967293" verticalDpi="4294967293" r:id="rId1"/>
  <headerFooter alignWithMargins="0">
    <oddFooter>&amp;L&amp;7CEA - arkusz organizacyjny na rok szkolny 2014/15    nr teczki: 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2:E10"/>
  <sheetViews>
    <sheetView showGridLines="0" view="pageBreakPreview" zoomScaleNormal="100" zoomScaleSheetLayoutView="100" workbookViewId="0">
      <selection activeCell="C16" sqref="C16"/>
    </sheetView>
  </sheetViews>
  <sheetFormatPr defaultRowHeight="12.75"/>
  <cols>
    <col min="1" max="1" width="5" customWidth="1"/>
    <col min="2" max="2" width="32.28515625" customWidth="1"/>
    <col min="3" max="4" width="7.7109375" customWidth="1"/>
    <col min="5" max="5" width="12.85546875" customWidth="1"/>
  </cols>
  <sheetData>
    <row r="2" spans="2:5" s="413" customFormat="1" ht="32.25" customHeight="1" thickBot="1">
      <c r="B2" s="525" t="str">
        <f>wizyt!C3</f>
        <v>??</v>
      </c>
      <c r="C2" s="1421" t="s">
        <v>284</v>
      </c>
      <c r="D2" s="1421"/>
      <c r="E2" s="1421"/>
    </row>
    <row r="3" spans="2:5" ht="30" customHeight="1">
      <c r="B3" s="526" t="s">
        <v>384</v>
      </c>
      <c r="C3" s="1417" t="str">
        <f>wizyt!H3</f>
        <v>2021/2022</v>
      </c>
      <c r="D3" s="1418"/>
      <c r="E3" s="1419" t="s">
        <v>385</v>
      </c>
    </row>
    <row r="4" spans="2:5" ht="30" customHeight="1" thickBot="1">
      <c r="B4" s="527" t="s">
        <v>286</v>
      </c>
      <c r="C4" s="1034" t="s">
        <v>87</v>
      </c>
      <c r="D4" s="1034" t="s">
        <v>88</v>
      </c>
      <c r="E4" s="1420"/>
    </row>
    <row r="5" spans="2:5" ht="30" customHeight="1">
      <c r="B5" s="527" t="s">
        <v>675</v>
      </c>
      <c r="C5" s="983"/>
      <c r="D5" s="983"/>
      <c r="E5" s="529">
        <f>SUM(C5:D5)</f>
        <v>0</v>
      </c>
    </row>
    <row r="6" spans="2:5" ht="30" customHeight="1">
      <c r="B6" s="527" t="s">
        <v>386</v>
      </c>
      <c r="C6" s="528"/>
      <c r="D6" s="528"/>
      <c r="E6" s="529">
        <f>SUM(C6:D6)</f>
        <v>0</v>
      </c>
    </row>
    <row r="7" spans="2:5" ht="30" customHeight="1">
      <c r="B7" s="527" t="s">
        <v>387</v>
      </c>
      <c r="C7" s="530"/>
      <c r="D7" s="531"/>
      <c r="E7" s="532">
        <f>SUM(C7:D7)</f>
        <v>0</v>
      </c>
    </row>
    <row r="8" spans="2:5" ht="30" customHeight="1">
      <c r="B8" s="533" t="s">
        <v>388</v>
      </c>
      <c r="C8" s="534">
        <f>SUM(C6:C7)</f>
        <v>0</v>
      </c>
      <c r="D8" s="534">
        <f>SUM(D6:D7)</f>
        <v>0</v>
      </c>
      <c r="E8" s="535">
        <f>SUM(E6:E7)</f>
        <v>0</v>
      </c>
    </row>
    <row r="9" spans="2:5" ht="23.25" customHeight="1">
      <c r="B9" s="527" t="s">
        <v>389</v>
      </c>
      <c r="C9" s="1035" t="str">
        <f>IF(C8=0,"",C6/C8)</f>
        <v/>
      </c>
      <c r="D9" s="1035" t="str">
        <f>IF(D8=0,"",D6/D8)</f>
        <v/>
      </c>
      <c r="E9" s="536" t="str">
        <f>IF(E8=0,"",E6/E8)</f>
        <v/>
      </c>
    </row>
    <row r="10" spans="2:5" ht="25.5" customHeight="1" thickBot="1">
      <c r="B10" s="537" t="s">
        <v>390</v>
      </c>
      <c r="C10" s="1036" t="str">
        <f>IF(C8=0,"",C7/C8)</f>
        <v/>
      </c>
      <c r="D10" s="1036" t="str">
        <f>IF(D8=0,"",D7/D8)</f>
        <v/>
      </c>
      <c r="E10" s="538" t="str">
        <f>IF(E8=0,"",E7/E8)</f>
        <v/>
      </c>
    </row>
  </sheetData>
  <sheetProtection algorithmName="SHA-512" hashValue="qRl1OyDtsqNdy4vTlqwknXhb+hcQNHHJ5DMlZeBsL/EFHljZk+1DSJSERRqJhT6nh5R2MvetVTkQvI88uFXvhQ==" saltValue="rM08lUCxUWTNh1EbG6IjwA==" spinCount="100000" sheet="1" objects="1" scenarios="1"/>
  <mergeCells count="3">
    <mergeCell ref="C3:D3"/>
    <mergeCell ref="E3:E4"/>
    <mergeCell ref="C2:E2"/>
  </mergeCells>
  <phoneticPr fontId="60" type="noConversion"/>
  <printOptions horizontalCentered="1"/>
  <pageMargins left="0.51181102362204722" right="0.51181102362204722" top="1.5354330708661419" bottom="0.74803149606299213" header="0.31496062992125984" footer="0.31496062992125984"/>
  <pageSetup paperSize="9" scale="99" orientation="landscape" r:id="rId1"/>
  <headerFooter>
    <oddFooter xml:space="preserve">&amp;L&amp;8CEA-arkusz organizacyjny na rok szkolny 2018/19,  nr teczki &amp;F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B1:AI60"/>
  <sheetViews>
    <sheetView showGridLines="0" view="pageBreakPreview" zoomScale="60" zoomScaleNormal="80" workbookViewId="0">
      <selection activeCell="C15" sqref="C15"/>
    </sheetView>
  </sheetViews>
  <sheetFormatPr defaultColWidth="3.42578125" defaultRowHeight="12.75"/>
  <cols>
    <col min="1" max="1" width="4.7109375" customWidth="1"/>
    <col min="2" max="2" width="4.42578125" customWidth="1"/>
    <col min="3" max="3" width="30.140625" customWidth="1"/>
    <col min="4" max="32" width="3.7109375" customWidth="1"/>
    <col min="33" max="33" width="11.140625" customWidth="1"/>
  </cols>
  <sheetData>
    <row r="1" spans="2:35" ht="25.5" customHeight="1" thickBot="1">
      <c r="B1" s="733"/>
      <c r="C1" s="1440" t="s">
        <v>446</v>
      </c>
      <c r="D1" s="1440"/>
      <c r="E1" s="1440"/>
      <c r="F1" s="1440"/>
      <c r="G1" s="1440"/>
      <c r="H1" s="1440"/>
      <c r="I1" s="1440"/>
      <c r="J1" s="1440"/>
      <c r="K1" s="1440"/>
      <c r="L1" s="1440"/>
      <c r="M1" s="1440"/>
      <c r="N1" s="1440"/>
      <c r="O1" s="1440"/>
      <c r="P1" s="1440"/>
      <c r="Q1" s="1440"/>
      <c r="R1" s="1440"/>
      <c r="S1" s="1440"/>
      <c r="T1" s="1440"/>
      <c r="U1" s="1440"/>
      <c r="V1" s="1440"/>
      <c r="W1" s="946"/>
      <c r="X1" s="946"/>
      <c r="Y1" s="946"/>
      <c r="Z1" s="946"/>
      <c r="AA1" s="946"/>
      <c r="AB1" s="1438" t="str">
        <f>wizyt!H3</f>
        <v>2021/2022</v>
      </c>
      <c r="AC1" s="1439"/>
      <c r="AD1" s="1439"/>
      <c r="AE1" s="1439"/>
      <c r="AF1" s="1439"/>
      <c r="AG1" s="1438"/>
      <c r="AH1" s="724"/>
    </row>
    <row r="2" spans="2:35" ht="22.5" customHeight="1" thickBot="1">
      <c r="B2" s="999" t="str">
        <f>wizyt!C3</f>
        <v>??</v>
      </c>
      <c r="C2" s="1000"/>
      <c r="D2" s="1443" t="s">
        <v>449</v>
      </c>
      <c r="E2" s="1444"/>
      <c r="F2" s="1444"/>
      <c r="G2" s="1444"/>
      <c r="H2" s="1444"/>
      <c r="I2" s="1444"/>
      <c r="J2" s="1445"/>
      <c r="K2" s="1444"/>
      <c r="L2" s="1444"/>
      <c r="M2" s="1444"/>
      <c r="N2" s="1444"/>
      <c r="O2" s="1444"/>
      <c r="P2" s="1445"/>
      <c r="Q2" s="1444"/>
      <c r="R2" s="1444"/>
      <c r="S2" s="1444"/>
      <c r="T2" s="1444"/>
      <c r="U2" s="1444"/>
      <c r="V2" s="1445"/>
      <c r="W2" s="1444"/>
      <c r="X2" s="1444"/>
      <c r="Y2" s="1444"/>
      <c r="Z2" s="1444"/>
      <c r="AA2" s="1444"/>
      <c r="AB2" s="1445"/>
      <c r="AC2" s="1444"/>
      <c r="AD2" s="1444"/>
      <c r="AE2" s="1444"/>
      <c r="AF2" s="1444"/>
      <c r="AG2" s="1446"/>
    </row>
    <row r="3" spans="2:35" ht="28.5" customHeight="1">
      <c r="B3" s="997"/>
      <c r="C3" s="998" t="s">
        <v>286</v>
      </c>
      <c r="D3" s="1447" t="s">
        <v>87</v>
      </c>
      <c r="E3" s="1448"/>
      <c r="F3" s="1448"/>
      <c r="G3" s="1448"/>
      <c r="H3" s="1448"/>
      <c r="I3" s="1448"/>
      <c r="J3" s="1448"/>
      <c r="K3" s="1448"/>
      <c r="L3" s="1448"/>
      <c r="M3" s="1448"/>
      <c r="N3" s="1448"/>
      <c r="O3" s="1448"/>
      <c r="P3" s="1449" t="s">
        <v>88</v>
      </c>
      <c r="Q3" s="1450"/>
      <c r="R3" s="1450"/>
      <c r="S3" s="1450"/>
      <c r="T3" s="1450"/>
      <c r="U3" s="1450"/>
      <c r="V3" s="1450"/>
      <c r="W3" s="1450"/>
      <c r="X3" s="1450"/>
      <c r="Y3" s="1450"/>
      <c r="Z3" s="1450"/>
      <c r="AA3" s="1451"/>
      <c r="AB3" s="1422" t="s">
        <v>684</v>
      </c>
      <c r="AC3" s="1423"/>
      <c r="AD3" s="1423"/>
      <c r="AE3" s="1423"/>
      <c r="AF3" s="1424"/>
      <c r="AG3" s="1430" t="s">
        <v>686</v>
      </c>
      <c r="AI3" s="726"/>
    </row>
    <row r="4" spans="2:35" ht="18.75" customHeight="1">
      <c r="B4" s="725"/>
      <c r="C4" s="988" t="s">
        <v>447</v>
      </c>
      <c r="D4" s="1454">
        <f>Liczbaucz!C8</f>
        <v>0</v>
      </c>
      <c r="E4" s="1455"/>
      <c r="F4" s="1455"/>
      <c r="G4" s="1455"/>
      <c r="H4" s="1455"/>
      <c r="I4" s="1455"/>
      <c r="J4" s="1455"/>
      <c r="K4" s="1455"/>
      <c r="L4" s="1455"/>
      <c r="M4" s="1455"/>
      <c r="N4" s="1455"/>
      <c r="O4" s="1455"/>
      <c r="P4" s="1461">
        <f>Liczbaucz!D8</f>
        <v>0</v>
      </c>
      <c r="Q4" s="1462"/>
      <c r="R4" s="1462"/>
      <c r="S4" s="1462"/>
      <c r="T4" s="1462"/>
      <c r="U4" s="1462"/>
      <c r="V4" s="1462"/>
      <c r="W4" s="1462"/>
      <c r="X4" s="1462"/>
      <c r="Y4" s="1462"/>
      <c r="Z4" s="1462"/>
      <c r="AA4" s="1462"/>
      <c r="AB4" s="1425"/>
      <c r="AC4" s="1426"/>
      <c r="AD4" s="1426"/>
      <c r="AE4" s="1426"/>
      <c r="AF4" s="1427"/>
      <c r="AG4" s="1431"/>
      <c r="AI4" s="726"/>
    </row>
    <row r="5" spans="2:35" ht="21" customHeight="1">
      <c r="B5" s="725"/>
      <c r="C5" s="988" t="s">
        <v>445</v>
      </c>
      <c r="D5" s="1458" t="s">
        <v>87</v>
      </c>
      <c r="E5" s="1459"/>
      <c r="F5" s="1459"/>
      <c r="G5" s="1459"/>
      <c r="H5" s="1459"/>
      <c r="I5" s="1460"/>
      <c r="J5" s="1458" t="s">
        <v>88</v>
      </c>
      <c r="K5" s="1459"/>
      <c r="L5" s="1459"/>
      <c r="M5" s="1459"/>
      <c r="N5" s="1459"/>
      <c r="O5" s="1459"/>
      <c r="P5" s="1457" t="s">
        <v>431</v>
      </c>
      <c r="Q5" s="1456"/>
      <c r="R5" s="1456"/>
      <c r="S5" s="1456"/>
      <c r="T5" s="1456"/>
      <c r="U5" s="1456"/>
      <c r="V5" s="1456" t="s">
        <v>432</v>
      </c>
      <c r="W5" s="1456"/>
      <c r="X5" s="1456"/>
      <c r="Y5" s="1456"/>
      <c r="Z5" s="1456"/>
      <c r="AA5" s="1456"/>
      <c r="AB5" s="1425"/>
      <c r="AC5" s="1426"/>
      <c r="AD5" s="1426"/>
      <c r="AE5" s="1426"/>
      <c r="AF5" s="1427"/>
      <c r="AG5" s="1431"/>
    </row>
    <row r="6" spans="2:35" ht="15" customHeight="1">
      <c r="B6" s="725"/>
      <c r="C6" s="988" t="s">
        <v>674</v>
      </c>
      <c r="D6" s="1463">
        <f>Liczbaucz!C5</f>
        <v>0</v>
      </c>
      <c r="E6" s="1455"/>
      <c r="F6" s="1455"/>
      <c r="G6" s="1455"/>
      <c r="H6" s="1455"/>
      <c r="I6" s="1455"/>
      <c r="J6" s="1455"/>
      <c r="K6" s="1455"/>
      <c r="L6" s="1455"/>
      <c r="M6" s="1455"/>
      <c r="N6" s="1455"/>
      <c r="O6" s="1455"/>
      <c r="P6" s="1464">
        <f>Liczbaucz!D5</f>
        <v>0</v>
      </c>
      <c r="Q6" s="1465"/>
      <c r="R6" s="1465"/>
      <c r="S6" s="1465"/>
      <c r="T6" s="1465"/>
      <c r="U6" s="1465"/>
      <c r="V6" s="1465"/>
      <c r="W6" s="1465"/>
      <c r="X6" s="1465"/>
      <c r="Y6" s="1465"/>
      <c r="Z6" s="1465"/>
      <c r="AA6" s="1466"/>
      <c r="AB6" s="1425"/>
      <c r="AC6" s="1426"/>
      <c r="AD6" s="1426"/>
      <c r="AE6" s="1426"/>
      <c r="AF6" s="1427"/>
      <c r="AG6" s="1431"/>
    </row>
    <row r="7" spans="2:35" ht="20.25" customHeight="1">
      <c r="B7" s="725"/>
      <c r="C7" s="988" t="s">
        <v>676</v>
      </c>
      <c r="D7" s="1016"/>
      <c r="E7" s="1017"/>
      <c r="F7" s="1017"/>
      <c r="G7" s="1017"/>
      <c r="H7" s="1017"/>
      <c r="I7" s="1018"/>
      <c r="J7" s="1016"/>
      <c r="K7" s="1017"/>
      <c r="L7" s="1017"/>
      <c r="M7" s="1017"/>
      <c r="N7" s="1017"/>
      <c r="O7" s="1019"/>
      <c r="P7" s="1020"/>
      <c r="Q7" s="1017"/>
      <c r="R7" s="1017"/>
      <c r="S7" s="1017"/>
      <c r="T7" s="1017"/>
      <c r="U7" s="1018"/>
      <c r="V7" s="1016"/>
      <c r="W7" s="1017"/>
      <c r="X7" s="1017"/>
      <c r="Y7" s="1017"/>
      <c r="Z7" s="1017"/>
      <c r="AA7" s="1018"/>
      <c r="AB7" s="1428"/>
      <c r="AC7" s="1428"/>
      <c r="AD7" s="1428"/>
      <c r="AE7" s="1428"/>
      <c r="AF7" s="1429"/>
      <c r="AG7" s="1432"/>
      <c r="AI7" s="1022" t="str">
        <f>IF(SUM(D7:AA7)=Liczbaucz!E8,"","BŁĄD")</f>
        <v/>
      </c>
    </row>
    <row r="8" spans="2:35" ht="25.5" customHeight="1">
      <c r="B8" s="725"/>
      <c r="C8" s="989" t="s">
        <v>448</v>
      </c>
      <c r="D8" s="1433">
        <f>COUNTA(D10:I55)</f>
        <v>0</v>
      </c>
      <c r="E8" s="1434"/>
      <c r="F8" s="1434"/>
      <c r="G8" s="1434"/>
      <c r="H8" s="1434"/>
      <c r="I8" s="1435"/>
      <c r="J8" s="1433">
        <f t="shared" ref="J8" si="0">COUNTA(J10:O55)</f>
        <v>0</v>
      </c>
      <c r="K8" s="1434"/>
      <c r="L8" s="1434"/>
      <c r="M8" s="1434"/>
      <c r="N8" s="1434"/>
      <c r="O8" s="1437"/>
      <c r="P8" s="1436">
        <f t="shared" ref="P8" si="1">COUNTA(P10:U55)</f>
        <v>0</v>
      </c>
      <c r="Q8" s="1434"/>
      <c r="R8" s="1434"/>
      <c r="S8" s="1434"/>
      <c r="T8" s="1434"/>
      <c r="U8" s="1435"/>
      <c r="V8" s="1433">
        <f t="shared" ref="V8" si="2">COUNTA(V10:AA55)</f>
        <v>0</v>
      </c>
      <c r="W8" s="1434"/>
      <c r="X8" s="1434"/>
      <c r="Y8" s="1434"/>
      <c r="Z8" s="1434"/>
      <c r="AA8" s="1435"/>
      <c r="AB8" s="1452">
        <f>COUNTA(AB10:AF55)</f>
        <v>0</v>
      </c>
      <c r="AC8" s="1452"/>
      <c r="AD8" s="1452"/>
      <c r="AE8" s="1452"/>
      <c r="AF8" s="1453"/>
      <c r="AG8" s="1441">
        <f t="shared" ref="AG8" si="3">SUM(AG10:AG55)</f>
        <v>0</v>
      </c>
    </row>
    <row r="9" spans="2:35" ht="16.5" customHeight="1">
      <c r="B9" s="727" t="s">
        <v>1</v>
      </c>
      <c r="C9" s="990" t="s">
        <v>677</v>
      </c>
      <c r="D9" s="1003" t="s">
        <v>678</v>
      </c>
      <c r="E9" s="993" t="s">
        <v>679</v>
      </c>
      <c r="F9" s="993" t="s">
        <v>680</v>
      </c>
      <c r="G9" s="993" t="s">
        <v>681</v>
      </c>
      <c r="H9" s="993" t="s">
        <v>682</v>
      </c>
      <c r="I9" s="1004" t="s">
        <v>683</v>
      </c>
      <c r="J9" s="1003" t="s">
        <v>678</v>
      </c>
      <c r="K9" s="993" t="s">
        <v>679</v>
      </c>
      <c r="L9" s="993" t="s">
        <v>680</v>
      </c>
      <c r="M9" s="993" t="s">
        <v>681</v>
      </c>
      <c r="N9" s="993" t="s">
        <v>682</v>
      </c>
      <c r="O9" s="1001" t="s">
        <v>683</v>
      </c>
      <c r="P9" s="1011" t="s">
        <v>678</v>
      </c>
      <c r="Q9" s="993" t="s">
        <v>679</v>
      </c>
      <c r="R9" s="993" t="s">
        <v>680</v>
      </c>
      <c r="S9" s="993" t="s">
        <v>681</v>
      </c>
      <c r="T9" s="993" t="s">
        <v>682</v>
      </c>
      <c r="U9" s="1004" t="s">
        <v>683</v>
      </c>
      <c r="V9" s="1003" t="s">
        <v>678</v>
      </c>
      <c r="W9" s="993" t="s">
        <v>679</v>
      </c>
      <c r="X9" s="993" t="s">
        <v>680</v>
      </c>
      <c r="Y9" s="993" t="s">
        <v>681</v>
      </c>
      <c r="Z9" s="993" t="s">
        <v>682</v>
      </c>
      <c r="AA9" s="1004" t="s">
        <v>683</v>
      </c>
      <c r="AB9" s="1002"/>
      <c r="AC9" s="995"/>
      <c r="AD9" s="995"/>
      <c r="AE9" s="995"/>
      <c r="AF9" s="994"/>
      <c r="AG9" s="1442"/>
    </row>
    <row r="10" spans="2:35">
      <c r="B10" s="728">
        <v>1</v>
      </c>
      <c r="C10" s="991"/>
      <c r="D10" s="1005"/>
      <c r="E10" s="729"/>
      <c r="F10" s="729"/>
      <c r="G10" s="729"/>
      <c r="H10" s="729"/>
      <c r="I10" s="1006"/>
      <c r="J10" s="1005"/>
      <c r="K10" s="729"/>
      <c r="L10" s="729"/>
      <c r="M10" s="729"/>
      <c r="N10" s="729"/>
      <c r="O10" s="985"/>
      <c r="P10" s="1012"/>
      <c r="Q10" s="729"/>
      <c r="R10" s="729"/>
      <c r="S10" s="729"/>
      <c r="T10" s="729"/>
      <c r="U10" s="1006"/>
      <c r="V10" s="1005"/>
      <c r="W10" s="729"/>
      <c r="X10" s="729"/>
      <c r="Y10" s="729"/>
      <c r="Z10" s="729"/>
      <c r="AA10" s="1006"/>
      <c r="AB10" s="729"/>
      <c r="AC10" s="985"/>
      <c r="AD10" s="985"/>
      <c r="AE10" s="985"/>
      <c r="AF10" s="985"/>
      <c r="AG10" s="996">
        <f>COUNTA(D10:AF10)</f>
        <v>0</v>
      </c>
    </row>
    <row r="11" spans="2:35">
      <c r="B11" s="728">
        <v>2</v>
      </c>
      <c r="C11" s="991"/>
      <c r="D11" s="1005"/>
      <c r="E11" s="729"/>
      <c r="F11" s="729"/>
      <c r="G11" s="729"/>
      <c r="H11" s="729"/>
      <c r="I11" s="1006"/>
      <c r="J11" s="1005"/>
      <c r="K11" s="729"/>
      <c r="L11" s="729"/>
      <c r="M11" s="729"/>
      <c r="N11" s="729"/>
      <c r="O11" s="985"/>
      <c r="P11" s="1012"/>
      <c r="Q11" s="729"/>
      <c r="R11" s="729"/>
      <c r="S11" s="729"/>
      <c r="T11" s="729"/>
      <c r="U11" s="1006"/>
      <c r="V11" s="1005"/>
      <c r="W11" s="729"/>
      <c r="X11" s="729"/>
      <c r="Y11" s="729"/>
      <c r="Z11" s="729"/>
      <c r="AA11" s="1006"/>
      <c r="AB11" s="729"/>
      <c r="AC11" s="985"/>
      <c r="AD11" s="985"/>
      <c r="AE11" s="985"/>
      <c r="AF11" s="985"/>
      <c r="AG11" s="996">
        <f t="shared" ref="AG11:AG54" si="4">COUNTA(D11:AF11)</f>
        <v>0</v>
      </c>
    </row>
    <row r="12" spans="2:35">
      <c r="B12" s="728">
        <v>3</v>
      </c>
      <c r="C12" s="991"/>
      <c r="D12" s="1005"/>
      <c r="E12" s="729"/>
      <c r="F12" s="729"/>
      <c r="G12" s="729"/>
      <c r="H12" s="729"/>
      <c r="I12" s="1006"/>
      <c r="J12" s="1005"/>
      <c r="K12" s="729"/>
      <c r="L12" s="729"/>
      <c r="M12" s="729"/>
      <c r="N12" s="729"/>
      <c r="O12" s="985"/>
      <c r="P12" s="1012"/>
      <c r="Q12" s="729"/>
      <c r="R12" s="729"/>
      <c r="S12" s="729"/>
      <c r="T12" s="729"/>
      <c r="U12" s="1006"/>
      <c r="V12" s="1005"/>
      <c r="W12" s="729"/>
      <c r="X12" s="729"/>
      <c r="Y12" s="729"/>
      <c r="Z12" s="729"/>
      <c r="AA12" s="1006"/>
      <c r="AB12" s="729"/>
      <c r="AC12" s="985"/>
      <c r="AD12" s="985"/>
      <c r="AE12" s="985"/>
      <c r="AF12" s="985"/>
      <c r="AG12" s="996">
        <f t="shared" si="4"/>
        <v>0</v>
      </c>
    </row>
    <row r="13" spans="2:35">
      <c r="B13" s="728">
        <v>4</v>
      </c>
      <c r="C13" s="991"/>
      <c r="D13" s="1005"/>
      <c r="E13" s="729"/>
      <c r="F13" s="729"/>
      <c r="G13" s="729"/>
      <c r="H13" s="729"/>
      <c r="I13" s="1006"/>
      <c r="J13" s="1005"/>
      <c r="K13" s="729"/>
      <c r="L13" s="729"/>
      <c r="M13" s="729"/>
      <c r="N13" s="729"/>
      <c r="O13" s="985"/>
      <c r="P13" s="1012"/>
      <c r="Q13" s="729"/>
      <c r="R13" s="729"/>
      <c r="S13" s="729"/>
      <c r="T13" s="729"/>
      <c r="U13" s="1006"/>
      <c r="V13" s="1005"/>
      <c r="W13" s="729"/>
      <c r="X13" s="729"/>
      <c r="Y13" s="729"/>
      <c r="Z13" s="729"/>
      <c r="AA13" s="1006"/>
      <c r="AB13" s="729"/>
      <c r="AC13" s="985"/>
      <c r="AD13" s="985"/>
      <c r="AE13" s="985"/>
      <c r="AF13" s="985"/>
      <c r="AG13" s="996">
        <f t="shared" si="4"/>
        <v>0</v>
      </c>
    </row>
    <row r="14" spans="2:35">
      <c r="B14" s="728">
        <v>5</v>
      </c>
      <c r="C14" s="991"/>
      <c r="D14" s="1005"/>
      <c r="E14" s="729"/>
      <c r="F14" s="729"/>
      <c r="G14" s="729"/>
      <c r="H14" s="729"/>
      <c r="I14" s="1006"/>
      <c r="J14" s="1005"/>
      <c r="K14" s="729"/>
      <c r="L14" s="729"/>
      <c r="M14" s="729"/>
      <c r="N14" s="729"/>
      <c r="O14" s="985"/>
      <c r="P14" s="1012"/>
      <c r="Q14" s="729"/>
      <c r="R14" s="729"/>
      <c r="S14" s="729"/>
      <c r="T14" s="729"/>
      <c r="U14" s="1006"/>
      <c r="V14" s="1005"/>
      <c r="W14" s="729"/>
      <c r="X14" s="729"/>
      <c r="Y14" s="729"/>
      <c r="Z14" s="729"/>
      <c r="AA14" s="1006"/>
      <c r="AB14" s="729"/>
      <c r="AC14" s="985"/>
      <c r="AD14" s="985"/>
      <c r="AE14" s="985"/>
      <c r="AF14" s="985"/>
      <c r="AG14" s="996">
        <f t="shared" si="4"/>
        <v>0</v>
      </c>
    </row>
    <row r="15" spans="2:35">
      <c r="B15" s="728">
        <v>6</v>
      </c>
      <c r="C15" s="991"/>
      <c r="D15" s="1005"/>
      <c r="E15" s="729"/>
      <c r="F15" s="729"/>
      <c r="G15" s="729"/>
      <c r="H15" s="729"/>
      <c r="I15" s="1006"/>
      <c r="J15" s="1005"/>
      <c r="K15" s="729"/>
      <c r="L15" s="729"/>
      <c r="M15" s="729"/>
      <c r="N15" s="729"/>
      <c r="O15" s="985"/>
      <c r="P15" s="1012"/>
      <c r="Q15" s="729"/>
      <c r="R15" s="729"/>
      <c r="S15" s="729"/>
      <c r="T15" s="729"/>
      <c r="U15" s="1006"/>
      <c r="V15" s="1005"/>
      <c r="W15" s="729"/>
      <c r="X15" s="729"/>
      <c r="Y15" s="729"/>
      <c r="Z15" s="729"/>
      <c r="AA15" s="1006"/>
      <c r="AB15" s="729"/>
      <c r="AC15" s="985"/>
      <c r="AD15" s="985"/>
      <c r="AE15" s="985"/>
      <c r="AF15" s="985"/>
      <c r="AG15" s="996">
        <f t="shared" si="4"/>
        <v>0</v>
      </c>
    </row>
    <row r="16" spans="2:35">
      <c r="B16" s="728">
        <v>7</v>
      </c>
      <c r="C16" s="991"/>
      <c r="D16" s="1005"/>
      <c r="E16" s="729"/>
      <c r="F16" s="729"/>
      <c r="G16" s="729"/>
      <c r="H16" s="729"/>
      <c r="I16" s="1006"/>
      <c r="J16" s="1005"/>
      <c r="K16" s="729"/>
      <c r="L16" s="729"/>
      <c r="M16" s="729"/>
      <c r="N16" s="729"/>
      <c r="O16" s="985"/>
      <c r="P16" s="1012"/>
      <c r="Q16" s="729"/>
      <c r="R16" s="729"/>
      <c r="S16" s="729"/>
      <c r="T16" s="729"/>
      <c r="U16" s="1006"/>
      <c r="V16" s="1005"/>
      <c r="W16" s="729"/>
      <c r="X16" s="729"/>
      <c r="Y16" s="729"/>
      <c r="Z16" s="729"/>
      <c r="AA16" s="1006"/>
      <c r="AB16" s="729"/>
      <c r="AC16" s="985"/>
      <c r="AD16" s="985"/>
      <c r="AE16" s="985"/>
      <c r="AF16" s="985"/>
      <c r="AG16" s="996">
        <f t="shared" si="4"/>
        <v>0</v>
      </c>
    </row>
    <row r="17" spans="2:33">
      <c r="B17" s="728">
        <v>8</v>
      </c>
      <c r="C17" s="991"/>
      <c r="D17" s="1005"/>
      <c r="E17" s="729"/>
      <c r="F17" s="729"/>
      <c r="G17" s="729"/>
      <c r="H17" s="729"/>
      <c r="I17" s="1006"/>
      <c r="J17" s="1005"/>
      <c r="K17" s="729"/>
      <c r="L17" s="729"/>
      <c r="M17" s="729"/>
      <c r="N17" s="729"/>
      <c r="O17" s="985"/>
      <c r="P17" s="1012"/>
      <c r="Q17" s="729"/>
      <c r="R17" s="729"/>
      <c r="S17" s="729"/>
      <c r="T17" s="729"/>
      <c r="U17" s="1006"/>
      <c r="V17" s="1005"/>
      <c r="W17" s="729"/>
      <c r="X17" s="729"/>
      <c r="Y17" s="729"/>
      <c r="Z17" s="729"/>
      <c r="AA17" s="1006"/>
      <c r="AB17" s="729"/>
      <c r="AC17" s="985"/>
      <c r="AD17" s="985"/>
      <c r="AE17" s="985"/>
      <c r="AF17" s="985"/>
      <c r="AG17" s="996">
        <f t="shared" si="4"/>
        <v>0</v>
      </c>
    </row>
    <row r="18" spans="2:33">
      <c r="B18" s="728">
        <v>9</v>
      </c>
      <c r="C18" s="991"/>
      <c r="D18" s="1005"/>
      <c r="E18" s="729"/>
      <c r="F18" s="729"/>
      <c r="G18" s="729"/>
      <c r="H18" s="729"/>
      <c r="I18" s="1006"/>
      <c r="J18" s="1005"/>
      <c r="K18" s="729"/>
      <c r="L18" s="729"/>
      <c r="M18" s="729"/>
      <c r="N18" s="729"/>
      <c r="O18" s="985"/>
      <c r="P18" s="1012"/>
      <c r="Q18" s="729"/>
      <c r="R18" s="729"/>
      <c r="S18" s="729"/>
      <c r="T18" s="729"/>
      <c r="U18" s="1006"/>
      <c r="V18" s="1005"/>
      <c r="W18" s="729"/>
      <c r="X18" s="729"/>
      <c r="Y18" s="729"/>
      <c r="Z18" s="729"/>
      <c r="AA18" s="1006"/>
      <c r="AB18" s="729"/>
      <c r="AC18" s="985"/>
      <c r="AD18" s="985"/>
      <c r="AE18" s="985"/>
      <c r="AF18" s="985"/>
      <c r="AG18" s="996">
        <f t="shared" si="4"/>
        <v>0</v>
      </c>
    </row>
    <row r="19" spans="2:33">
      <c r="B19" s="728">
        <v>10</v>
      </c>
      <c r="C19" s="991"/>
      <c r="D19" s="1005"/>
      <c r="E19" s="729"/>
      <c r="F19" s="729"/>
      <c r="G19" s="729"/>
      <c r="H19" s="729"/>
      <c r="I19" s="1006"/>
      <c r="J19" s="1005"/>
      <c r="K19" s="729"/>
      <c r="L19" s="729"/>
      <c r="M19" s="729"/>
      <c r="N19" s="729"/>
      <c r="O19" s="985"/>
      <c r="P19" s="1012"/>
      <c r="Q19" s="729"/>
      <c r="R19" s="729"/>
      <c r="S19" s="729"/>
      <c r="T19" s="729"/>
      <c r="U19" s="1006"/>
      <c r="V19" s="1005"/>
      <c r="W19" s="729"/>
      <c r="X19" s="729"/>
      <c r="Y19" s="729"/>
      <c r="Z19" s="729"/>
      <c r="AA19" s="1006"/>
      <c r="AB19" s="729"/>
      <c r="AC19" s="985"/>
      <c r="AD19" s="985"/>
      <c r="AE19" s="985"/>
      <c r="AF19" s="985"/>
      <c r="AG19" s="996">
        <f t="shared" si="4"/>
        <v>0</v>
      </c>
    </row>
    <row r="20" spans="2:33">
      <c r="B20" s="728">
        <v>11</v>
      </c>
      <c r="C20" s="991"/>
      <c r="D20" s="1005"/>
      <c r="E20" s="729"/>
      <c r="F20" s="729"/>
      <c r="G20" s="729"/>
      <c r="H20" s="729"/>
      <c r="I20" s="1006"/>
      <c r="J20" s="1005"/>
      <c r="K20" s="729"/>
      <c r="L20" s="729"/>
      <c r="M20" s="729"/>
      <c r="N20" s="729"/>
      <c r="O20" s="985"/>
      <c r="P20" s="1012"/>
      <c r="Q20" s="729"/>
      <c r="R20" s="729"/>
      <c r="S20" s="729"/>
      <c r="T20" s="729"/>
      <c r="U20" s="1006"/>
      <c r="V20" s="1005"/>
      <c r="W20" s="729"/>
      <c r="X20" s="729"/>
      <c r="Y20" s="729"/>
      <c r="Z20" s="729"/>
      <c r="AA20" s="1006"/>
      <c r="AB20" s="729"/>
      <c r="AC20" s="985"/>
      <c r="AD20" s="985"/>
      <c r="AE20" s="985"/>
      <c r="AF20" s="985"/>
      <c r="AG20" s="996">
        <f t="shared" si="4"/>
        <v>0</v>
      </c>
    </row>
    <row r="21" spans="2:33">
      <c r="B21" s="728">
        <v>12</v>
      </c>
      <c r="C21" s="991"/>
      <c r="D21" s="1005"/>
      <c r="E21" s="729"/>
      <c r="F21" s="729"/>
      <c r="G21" s="729"/>
      <c r="H21" s="729"/>
      <c r="I21" s="1006"/>
      <c r="J21" s="1005"/>
      <c r="K21" s="729"/>
      <c r="L21" s="729"/>
      <c r="M21" s="729"/>
      <c r="N21" s="729"/>
      <c r="O21" s="985"/>
      <c r="P21" s="1012"/>
      <c r="Q21" s="729"/>
      <c r="R21" s="729"/>
      <c r="S21" s="729"/>
      <c r="T21" s="729"/>
      <c r="U21" s="1006"/>
      <c r="V21" s="1005"/>
      <c r="W21" s="729"/>
      <c r="X21" s="729"/>
      <c r="Y21" s="729"/>
      <c r="Z21" s="729"/>
      <c r="AA21" s="1006"/>
      <c r="AB21" s="729"/>
      <c r="AC21" s="985"/>
      <c r="AD21" s="985"/>
      <c r="AE21" s="985"/>
      <c r="AF21" s="985"/>
      <c r="AG21" s="996">
        <f t="shared" si="4"/>
        <v>0</v>
      </c>
    </row>
    <row r="22" spans="2:33">
      <c r="B22" s="728">
        <v>13</v>
      </c>
      <c r="C22" s="991"/>
      <c r="D22" s="1005"/>
      <c r="E22" s="729"/>
      <c r="F22" s="729"/>
      <c r="G22" s="729"/>
      <c r="H22" s="729"/>
      <c r="I22" s="1006"/>
      <c r="J22" s="1005"/>
      <c r="K22" s="729"/>
      <c r="L22" s="729"/>
      <c r="M22" s="729"/>
      <c r="N22" s="729"/>
      <c r="O22" s="985"/>
      <c r="P22" s="1012"/>
      <c r="Q22" s="729"/>
      <c r="R22" s="729"/>
      <c r="S22" s="729"/>
      <c r="T22" s="729"/>
      <c r="U22" s="1006"/>
      <c r="V22" s="1005"/>
      <c r="W22" s="729"/>
      <c r="X22" s="729"/>
      <c r="Y22" s="729"/>
      <c r="Z22" s="729"/>
      <c r="AA22" s="1006"/>
      <c r="AB22" s="729"/>
      <c r="AC22" s="985"/>
      <c r="AD22" s="985"/>
      <c r="AE22" s="985"/>
      <c r="AF22" s="985"/>
      <c r="AG22" s="996">
        <f t="shared" si="4"/>
        <v>0</v>
      </c>
    </row>
    <row r="23" spans="2:33">
      <c r="B23" s="728">
        <v>14</v>
      </c>
      <c r="C23" s="991"/>
      <c r="D23" s="1005"/>
      <c r="E23" s="729"/>
      <c r="F23" s="729"/>
      <c r="G23" s="729"/>
      <c r="H23" s="729"/>
      <c r="I23" s="1006"/>
      <c r="J23" s="1005"/>
      <c r="K23" s="729"/>
      <c r="L23" s="729"/>
      <c r="M23" s="729"/>
      <c r="N23" s="729"/>
      <c r="O23" s="985"/>
      <c r="P23" s="1012"/>
      <c r="Q23" s="729"/>
      <c r="R23" s="729"/>
      <c r="S23" s="729"/>
      <c r="T23" s="729"/>
      <c r="U23" s="1006"/>
      <c r="V23" s="1005"/>
      <c r="W23" s="729"/>
      <c r="X23" s="729"/>
      <c r="Y23" s="729"/>
      <c r="Z23" s="729"/>
      <c r="AA23" s="1006"/>
      <c r="AB23" s="729"/>
      <c r="AC23" s="985"/>
      <c r="AD23" s="985"/>
      <c r="AE23" s="985"/>
      <c r="AF23" s="985"/>
      <c r="AG23" s="996">
        <f t="shared" si="4"/>
        <v>0</v>
      </c>
    </row>
    <row r="24" spans="2:33">
      <c r="B24" s="728">
        <v>15</v>
      </c>
      <c r="C24" s="991"/>
      <c r="D24" s="1005"/>
      <c r="E24" s="729"/>
      <c r="F24" s="729"/>
      <c r="G24" s="729"/>
      <c r="H24" s="729"/>
      <c r="I24" s="1006"/>
      <c r="J24" s="1005"/>
      <c r="K24" s="729"/>
      <c r="L24" s="729"/>
      <c r="M24" s="729"/>
      <c r="N24" s="729"/>
      <c r="O24" s="985"/>
      <c r="P24" s="1012"/>
      <c r="Q24" s="729"/>
      <c r="R24" s="729"/>
      <c r="S24" s="729"/>
      <c r="T24" s="729"/>
      <c r="U24" s="1006"/>
      <c r="V24" s="1005"/>
      <c r="W24" s="729"/>
      <c r="X24" s="729"/>
      <c r="Y24" s="729"/>
      <c r="Z24" s="729"/>
      <c r="AA24" s="1006"/>
      <c r="AB24" s="729"/>
      <c r="AC24" s="985"/>
      <c r="AD24" s="985"/>
      <c r="AE24" s="985"/>
      <c r="AF24" s="985"/>
      <c r="AG24" s="996">
        <f t="shared" si="4"/>
        <v>0</v>
      </c>
    </row>
    <row r="25" spans="2:33">
      <c r="B25" s="728">
        <v>16</v>
      </c>
      <c r="C25" s="991"/>
      <c r="D25" s="1005"/>
      <c r="E25" s="729"/>
      <c r="F25" s="729"/>
      <c r="G25" s="729"/>
      <c r="H25" s="729"/>
      <c r="I25" s="1006"/>
      <c r="J25" s="1005"/>
      <c r="K25" s="729"/>
      <c r="L25" s="729"/>
      <c r="M25" s="729"/>
      <c r="N25" s="729"/>
      <c r="O25" s="985"/>
      <c r="P25" s="1012"/>
      <c r="Q25" s="729"/>
      <c r="R25" s="729"/>
      <c r="S25" s="729"/>
      <c r="T25" s="729"/>
      <c r="U25" s="1006"/>
      <c r="V25" s="1005"/>
      <c r="W25" s="729"/>
      <c r="X25" s="729"/>
      <c r="Y25" s="729"/>
      <c r="Z25" s="729"/>
      <c r="AA25" s="1006"/>
      <c r="AB25" s="729"/>
      <c r="AC25" s="985"/>
      <c r="AD25" s="985"/>
      <c r="AE25" s="985"/>
      <c r="AF25" s="985"/>
      <c r="AG25" s="996">
        <f t="shared" si="4"/>
        <v>0</v>
      </c>
    </row>
    <row r="26" spans="2:33">
      <c r="B26" s="728">
        <v>17</v>
      </c>
      <c r="C26" s="991"/>
      <c r="D26" s="1005"/>
      <c r="E26" s="729"/>
      <c r="F26" s="729"/>
      <c r="G26" s="729"/>
      <c r="H26" s="729"/>
      <c r="I26" s="1006"/>
      <c r="J26" s="1005"/>
      <c r="K26" s="729"/>
      <c r="L26" s="729"/>
      <c r="M26" s="729"/>
      <c r="N26" s="729"/>
      <c r="O26" s="985"/>
      <c r="P26" s="1012"/>
      <c r="Q26" s="729"/>
      <c r="R26" s="729"/>
      <c r="S26" s="729"/>
      <c r="T26" s="729"/>
      <c r="U26" s="1006"/>
      <c r="V26" s="1005"/>
      <c r="W26" s="729"/>
      <c r="X26" s="729"/>
      <c r="Y26" s="729"/>
      <c r="Z26" s="729"/>
      <c r="AA26" s="1006"/>
      <c r="AB26" s="729"/>
      <c r="AC26" s="985"/>
      <c r="AD26" s="985"/>
      <c r="AE26" s="985"/>
      <c r="AF26" s="985"/>
      <c r="AG26" s="996">
        <f t="shared" si="4"/>
        <v>0</v>
      </c>
    </row>
    <row r="27" spans="2:33">
      <c r="B27" s="728">
        <v>18</v>
      </c>
      <c r="C27" s="991"/>
      <c r="D27" s="1005"/>
      <c r="E27" s="729"/>
      <c r="F27" s="729"/>
      <c r="G27" s="729"/>
      <c r="H27" s="729"/>
      <c r="I27" s="1006"/>
      <c r="J27" s="1005"/>
      <c r="K27" s="729"/>
      <c r="L27" s="729"/>
      <c r="M27" s="729"/>
      <c r="N27" s="729"/>
      <c r="O27" s="985"/>
      <c r="P27" s="1012"/>
      <c r="Q27" s="729"/>
      <c r="R27" s="729"/>
      <c r="S27" s="729"/>
      <c r="T27" s="729"/>
      <c r="U27" s="1006"/>
      <c r="V27" s="1005"/>
      <c r="W27" s="729"/>
      <c r="X27" s="729"/>
      <c r="Y27" s="729"/>
      <c r="Z27" s="729"/>
      <c r="AA27" s="1006"/>
      <c r="AB27" s="729"/>
      <c r="AC27" s="985"/>
      <c r="AD27" s="985"/>
      <c r="AE27" s="985"/>
      <c r="AF27" s="985"/>
      <c r="AG27" s="996">
        <f t="shared" si="4"/>
        <v>0</v>
      </c>
    </row>
    <row r="28" spans="2:33">
      <c r="B28" s="728">
        <v>19</v>
      </c>
      <c r="C28" s="991"/>
      <c r="D28" s="1005"/>
      <c r="E28" s="729"/>
      <c r="F28" s="729"/>
      <c r="G28" s="729"/>
      <c r="H28" s="729"/>
      <c r="I28" s="1006"/>
      <c r="J28" s="1005"/>
      <c r="K28" s="729"/>
      <c r="L28" s="729"/>
      <c r="M28" s="729"/>
      <c r="N28" s="729"/>
      <c r="O28" s="985"/>
      <c r="P28" s="1012"/>
      <c r="Q28" s="729"/>
      <c r="R28" s="729"/>
      <c r="S28" s="729"/>
      <c r="T28" s="729"/>
      <c r="U28" s="1006"/>
      <c r="V28" s="1005"/>
      <c r="W28" s="729"/>
      <c r="X28" s="729"/>
      <c r="Y28" s="729"/>
      <c r="Z28" s="729"/>
      <c r="AA28" s="1006"/>
      <c r="AB28" s="729"/>
      <c r="AC28" s="985"/>
      <c r="AD28" s="985"/>
      <c r="AE28" s="985"/>
      <c r="AF28" s="985"/>
      <c r="AG28" s="996">
        <f t="shared" si="4"/>
        <v>0</v>
      </c>
    </row>
    <row r="29" spans="2:33">
      <c r="B29" s="728">
        <v>20</v>
      </c>
      <c r="C29" s="991"/>
      <c r="D29" s="1005"/>
      <c r="E29" s="729"/>
      <c r="F29" s="729"/>
      <c r="G29" s="729"/>
      <c r="H29" s="729"/>
      <c r="I29" s="1006"/>
      <c r="J29" s="1005"/>
      <c r="K29" s="729"/>
      <c r="L29" s="729"/>
      <c r="M29" s="729"/>
      <c r="N29" s="729"/>
      <c r="O29" s="985"/>
      <c r="P29" s="1012"/>
      <c r="Q29" s="729"/>
      <c r="R29" s="729"/>
      <c r="S29" s="729"/>
      <c r="T29" s="729"/>
      <c r="U29" s="1006"/>
      <c r="V29" s="1005"/>
      <c r="W29" s="729"/>
      <c r="X29" s="729"/>
      <c r="Y29" s="729"/>
      <c r="Z29" s="729"/>
      <c r="AA29" s="1006"/>
      <c r="AB29" s="729"/>
      <c r="AC29" s="985"/>
      <c r="AD29" s="985"/>
      <c r="AE29" s="985"/>
      <c r="AF29" s="985"/>
      <c r="AG29" s="996">
        <f t="shared" si="4"/>
        <v>0</v>
      </c>
    </row>
    <row r="30" spans="2:33">
      <c r="B30" s="728">
        <v>21</v>
      </c>
      <c r="C30" s="991"/>
      <c r="D30" s="1005"/>
      <c r="E30" s="729"/>
      <c r="F30" s="729"/>
      <c r="G30" s="729"/>
      <c r="H30" s="729"/>
      <c r="I30" s="1006"/>
      <c r="J30" s="1005"/>
      <c r="K30" s="729"/>
      <c r="L30" s="729"/>
      <c r="M30" s="729"/>
      <c r="N30" s="729"/>
      <c r="O30" s="985"/>
      <c r="P30" s="1012"/>
      <c r="Q30" s="729"/>
      <c r="R30" s="729"/>
      <c r="S30" s="729"/>
      <c r="T30" s="729"/>
      <c r="U30" s="1006"/>
      <c r="V30" s="1005"/>
      <c r="W30" s="729"/>
      <c r="X30" s="729"/>
      <c r="Y30" s="729"/>
      <c r="Z30" s="729"/>
      <c r="AA30" s="1006"/>
      <c r="AB30" s="729"/>
      <c r="AC30" s="985"/>
      <c r="AD30" s="985"/>
      <c r="AE30" s="985"/>
      <c r="AF30" s="985"/>
      <c r="AG30" s="996">
        <f t="shared" si="4"/>
        <v>0</v>
      </c>
    </row>
    <row r="31" spans="2:33">
      <c r="B31" s="728">
        <v>22</v>
      </c>
      <c r="C31" s="991"/>
      <c r="D31" s="1005"/>
      <c r="E31" s="729"/>
      <c r="F31" s="729"/>
      <c r="G31" s="729"/>
      <c r="H31" s="729"/>
      <c r="I31" s="1006"/>
      <c r="J31" s="1005"/>
      <c r="K31" s="729"/>
      <c r="L31" s="729"/>
      <c r="M31" s="729"/>
      <c r="N31" s="729"/>
      <c r="O31" s="985"/>
      <c r="P31" s="1012"/>
      <c r="Q31" s="729"/>
      <c r="R31" s="729"/>
      <c r="S31" s="729"/>
      <c r="T31" s="729"/>
      <c r="U31" s="1006"/>
      <c r="V31" s="1005"/>
      <c r="W31" s="729"/>
      <c r="X31" s="729"/>
      <c r="Y31" s="729"/>
      <c r="Z31" s="729"/>
      <c r="AA31" s="1006"/>
      <c r="AB31" s="729"/>
      <c r="AC31" s="985"/>
      <c r="AD31" s="985"/>
      <c r="AE31" s="985"/>
      <c r="AF31" s="985"/>
      <c r="AG31" s="996">
        <f t="shared" si="4"/>
        <v>0</v>
      </c>
    </row>
    <row r="32" spans="2:33">
      <c r="B32" s="728">
        <v>23</v>
      </c>
      <c r="C32" s="991"/>
      <c r="D32" s="1005"/>
      <c r="E32" s="729"/>
      <c r="F32" s="729"/>
      <c r="G32" s="729"/>
      <c r="H32" s="729"/>
      <c r="I32" s="1006"/>
      <c r="J32" s="1005"/>
      <c r="K32" s="729"/>
      <c r="L32" s="729"/>
      <c r="M32" s="729"/>
      <c r="N32" s="729"/>
      <c r="O32" s="985"/>
      <c r="P32" s="1012"/>
      <c r="Q32" s="729"/>
      <c r="R32" s="729"/>
      <c r="S32" s="729"/>
      <c r="T32" s="729"/>
      <c r="U32" s="1006"/>
      <c r="V32" s="1005"/>
      <c r="W32" s="729"/>
      <c r="X32" s="729"/>
      <c r="Y32" s="729"/>
      <c r="Z32" s="729"/>
      <c r="AA32" s="1006"/>
      <c r="AB32" s="729"/>
      <c r="AC32" s="985"/>
      <c r="AD32" s="985"/>
      <c r="AE32" s="985"/>
      <c r="AF32" s="985"/>
      <c r="AG32" s="996">
        <f t="shared" si="4"/>
        <v>0</v>
      </c>
    </row>
    <row r="33" spans="2:33">
      <c r="B33" s="728">
        <v>24</v>
      </c>
      <c r="C33" s="991"/>
      <c r="D33" s="1005"/>
      <c r="E33" s="729"/>
      <c r="F33" s="729"/>
      <c r="G33" s="729"/>
      <c r="H33" s="729"/>
      <c r="I33" s="1006"/>
      <c r="J33" s="1005"/>
      <c r="K33" s="729"/>
      <c r="L33" s="729"/>
      <c r="M33" s="729"/>
      <c r="N33" s="729"/>
      <c r="O33" s="985"/>
      <c r="P33" s="1012"/>
      <c r="Q33" s="729"/>
      <c r="R33" s="729"/>
      <c r="S33" s="729"/>
      <c r="T33" s="729"/>
      <c r="U33" s="1006"/>
      <c r="V33" s="1005"/>
      <c r="W33" s="729"/>
      <c r="X33" s="729"/>
      <c r="Y33" s="729"/>
      <c r="Z33" s="729"/>
      <c r="AA33" s="1006"/>
      <c r="AB33" s="729"/>
      <c r="AC33" s="985"/>
      <c r="AD33" s="985"/>
      <c r="AE33" s="985"/>
      <c r="AF33" s="985"/>
      <c r="AG33" s="996">
        <f t="shared" si="4"/>
        <v>0</v>
      </c>
    </row>
    <row r="34" spans="2:33">
      <c r="B34" s="728">
        <v>25</v>
      </c>
      <c r="C34" s="991"/>
      <c r="D34" s="1005"/>
      <c r="E34" s="729"/>
      <c r="F34" s="729"/>
      <c r="G34" s="729"/>
      <c r="H34" s="729"/>
      <c r="I34" s="1006"/>
      <c r="J34" s="1005"/>
      <c r="K34" s="729"/>
      <c r="L34" s="729"/>
      <c r="M34" s="729"/>
      <c r="N34" s="729"/>
      <c r="O34" s="985"/>
      <c r="P34" s="1012"/>
      <c r="Q34" s="729"/>
      <c r="R34" s="729"/>
      <c r="S34" s="729"/>
      <c r="T34" s="729"/>
      <c r="U34" s="1006"/>
      <c r="V34" s="1005"/>
      <c r="W34" s="729"/>
      <c r="X34" s="729"/>
      <c r="Y34" s="729"/>
      <c r="Z34" s="729"/>
      <c r="AA34" s="1006"/>
      <c r="AB34" s="729"/>
      <c r="AC34" s="985"/>
      <c r="AD34" s="985"/>
      <c r="AE34" s="985"/>
      <c r="AF34" s="985"/>
      <c r="AG34" s="996">
        <f t="shared" si="4"/>
        <v>0</v>
      </c>
    </row>
    <row r="35" spans="2:33">
      <c r="B35" s="728">
        <v>26</v>
      </c>
      <c r="C35" s="991"/>
      <c r="D35" s="1005"/>
      <c r="E35" s="729"/>
      <c r="F35" s="729"/>
      <c r="G35" s="729"/>
      <c r="H35" s="729"/>
      <c r="I35" s="1006"/>
      <c r="J35" s="1005"/>
      <c r="K35" s="729"/>
      <c r="L35" s="729"/>
      <c r="M35" s="729"/>
      <c r="N35" s="729"/>
      <c r="O35" s="985"/>
      <c r="P35" s="1012"/>
      <c r="Q35" s="729"/>
      <c r="R35" s="729"/>
      <c r="S35" s="729"/>
      <c r="T35" s="729"/>
      <c r="U35" s="1006"/>
      <c r="V35" s="1005"/>
      <c r="W35" s="729"/>
      <c r="X35" s="729"/>
      <c r="Y35" s="729"/>
      <c r="Z35" s="729"/>
      <c r="AA35" s="1006"/>
      <c r="AB35" s="729"/>
      <c r="AC35" s="985"/>
      <c r="AD35" s="985"/>
      <c r="AE35" s="985"/>
      <c r="AF35" s="985"/>
      <c r="AG35" s="996">
        <f t="shared" si="4"/>
        <v>0</v>
      </c>
    </row>
    <row r="36" spans="2:33">
      <c r="B36" s="728">
        <v>27</v>
      </c>
      <c r="C36" s="991"/>
      <c r="D36" s="1005"/>
      <c r="E36" s="729"/>
      <c r="F36" s="729"/>
      <c r="G36" s="729"/>
      <c r="H36" s="729"/>
      <c r="I36" s="1006"/>
      <c r="J36" s="1005"/>
      <c r="K36" s="729"/>
      <c r="L36" s="729"/>
      <c r="M36" s="729"/>
      <c r="N36" s="729"/>
      <c r="O36" s="985"/>
      <c r="P36" s="1012"/>
      <c r="Q36" s="729"/>
      <c r="R36" s="729"/>
      <c r="S36" s="729"/>
      <c r="T36" s="729"/>
      <c r="U36" s="1006"/>
      <c r="V36" s="1005"/>
      <c r="W36" s="729"/>
      <c r="X36" s="729"/>
      <c r="Y36" s="729"/>
      <c r="Z36" s="729"/>
      <c r="AA36" s="1006"/>
      <c r="AB36" s="729"/>
      <c r="AC36" s="985"/>
      <c r="AD36" s="985"/>
      <c r="AE36" s="985"/>
      <c r="AF36" s="985"/>
      <c r="AG36" s="996">
        <f t="shared" si="4"/>
        <v>0</v>
      </c>
    </row>
    <row r="37" spans="2:33">
      <c r="B37" s="728">
        <v>28</v>
      </c>
      <c r="C37" s="991"/>
      <c r="D37" s="1005"/>
      <c r="E37" s="729"/>
      <c r="F37" s="729"/>
      <c r="G37" s="729"/>
      <c r="H37" s="729"/>
      <c r="I37" s="1006"/>
      <c r="J37" s="1005"/>
      <c r="K37" s="729"/>
      <c r="L37" s="729"/>
      <c r="M37" s="729"/>
      <c r="N37" s="729"/>
      <c r="O37" s="985"/>
      <c r="P37" s="1012"/>
      <c r="Q37" s="729"/>
      <c r="R37" s="729"/>
      <c r="S37" s="729"/>
      <c r="T37" s="729"/>
      <c r="U37" s="1006"/>
      <c r="V37" s="1005"/>
      <c r="W37" s="729"/>
      <c r="X37" s="729"/>
      <c r="Y37" s="729"/>
      <c r="Z37" s="729"/>
      <c r="AA37" s="1006"/>
      <c r="AB37" s="729"/>
      <c r="AC37" s="985"/>
      <c r="AD37" s="985"/>
      <c r="AE37" s="985"/>
      <c r="AF37" s="985"/>
      <c r="AG37" s="996">
        <f t="shared" si="4"/>
        <v>0</v>
      </c>
    </row>
    <row r="38" spans="2:33">
      <c r="B38" s="728">
        <v>29</v>
      </c>
      <c r="C38" s="991"/>
      <c r="D38" s="1005"/>
      <c r="E38" s="729"/>
      <c r="F38" s="729"/>
      <c r="G38" s="729"/>
      <c r="H38" s="729"/>
      <c r="I38" s="1006"/>
      <c r="J38" s="1005"/>
      <c r="K38" s="729"/>
      <c r="L38" s="729"/>
      <c r="M38" s="729"/>
      <c r="N38" s="729"/>
      <c r="O38" s="985"/>
      <c r="P38" s="1012"/>
      <c r="Q38" s="729"/>
      <c r="R38" s="729"/>
      <c r="S38" s="729"/>
      <c r="T38" s="729"/>
      <c r="U38" s="1006"/>
      <c r="V38" s="1005"/>
      <c r="W38" s="729"/>
      <c r="X38" s="729"/>
      <c r="Y38" s="729"/>
      <c r="Z38" s="729"/>
      <c r="AA38" s="1006"/>
      <c r="AB38" s="729"/>
      <c r="AC38" s="985"/>
      <c r="AD38" s="985"/>
      <c r="AE38" s="985"/>
      <c r="AF38" s="985"/>
      <c r="AG38" s="996">
        <f t="shared" si="4"/>
        <v>0</v>
      </c>
    </row>
    <row r="39" spans="2:33">
      <c r="B39" s="728">
        <v>30</v>
      </c>
      <c r="C39" s="991"/>
      <c r="D39" s="1005"/>
      <c r="E39" s="729"/>
      <c r="F39" s="729"/>
      <c r="G39" s="729"/>
      <c r="H39" s="729"/>
      <c r="I39" s="1006"/>
      <c r="J39" s="1005"/>
      <c r="K39" s="729"/>
      <c r="L39" s="729"/>
      <c r="M39" s="729"/>
      <c r="N39" s="729"/>
      <c r="O39" s="985"/>
      <c r="P39" s="1012"/>
      <c r="Q39" s="729"/>
      <c r="R39" s="729"/>
      <c r="S39" s="729"/>
      <c r="T39" s="729"/>
      <c r="U39" s="1006"/>
      <c r="V39" s="1005"/>
      <c r="W39" s="729"/>
      <c r="X39" s="729"/>
      <c r="Y39" s="729"/>
      <c r="Z39" s="729"/>
      <c r="AA39" s="1006"/>
      <c r="AB39" s="729"/>
      <c r="AC39" s="985"/>
      <c r="AD39" s="985"/>
      <c r="AE39" s="985"/>
      <c r="AF39" s="985"/>
      <c r="AG39" s="996">
        <f t="shared" si="4"/>
        <v>0</v>
      </c>
    </row>
    <row r="40" spans="2:33">
      <c r="B40" s="728">
        <v>31</v>
      </c>
      <c r="C40" s="991"/>
      <c r="D40" s="1005"/>
      <c r="E40" s="729"/>
      <c r="F40" s="729"/>
      <c r="G40" s="729"/>
      <c r="H40" s="729"/>
      <c r="I40" s="1006"/>
      <c r="J40" s="1005"/>
      <c r="K40" s="729"/>
      <c r="L40" s="729"/>
      <c r="M40" s="729"/>
      <c r="N40" s="729"/>
      <c r="O40" s="985"/>
      <c r="P40" s="1012"/>
      <c r="Q40" s="729"/>
      <c r="R40" s="729"/>
      <c r="S40" s="729"/>
      <c r="T40" s="729"/>
      <c r="U40" s="1006"/>
      <c r="V40" s="1005"/>
      <c r="W40" s="729"/>
      <c r="X40" s="729"/>
      <c r="Y40" s="729"/>
      <c r="Z40" s="729"/>
      <c r="AA40" s="1006"/>
      <c r="AB40" s="729"/>
      <c r="AC40" s="985"/>
      <c r="AD40" s="985"/>
      <c r="AE40" s="985"/>
      <c r="AF40" s="985"/>
      <c r="AG40" s="996">
        <f t="shared" si="4"/>
        <v>0</v>
      </c>
    </row>
    <row r="41" spans="2:33">
      <c r="B41" s="728">
        <v>32</v>
      </c>
      <c r="C41" s="991"/>
      <c r="D41" s="1005"/>
      <c r="E41" s="729"/>
      <c r="F41" s="729"/>
      <c r="G41" s="729"/>
      <c r="H41" s="729"/>
      <c r="I41" s="1006"/>
      <c r="J41" s="1005"/>
      <c r="K41" s="729"/>
      <c r="L41" s="729"/>
      <c r="M41" s="729"/>
      <c r="N41" s="729"/>
      <c r="O41" s="985"/>
      <c r="P41" s="1012"/>
      <c r="Q41" s="729"/>
      <c r="R41" s="729"/>
      <c r="S41" s="729"/>
      <c r="T41" s="729"/>
      <c r="U41" s="1006"/>
      <c r="V41" s="1005"/>
      <c r="W41" s="729"/>
      <c r="X41" s="729"/>
      <c r="Y41" s="729"/>
      <c r="Z41" s="729"/>
      <c r="AA41" s="1006"/>
      <c r="AB41" s="729"/>
      <c r="AC41" s="985"/>
      <c r="AD41" s="985"/>
      <c r="AE41" s="985"/>
      <c r="AF41" s="985"/>
      <c r="AG41" s="996">
        <f t="shared" si="4"/>
        <v>0</v>
      </c>
    </row>
    <row r="42" spans="2:33">
      <c r="B42" s="728">
        <v>33</v>
      </c>
      <c r="C42" s="992"/>
      <c r="D42" s="1005"/>
      <c r="E42" s="729"/>
      <c r="F42" s="729"/>
      <c r="G42" s="729"/>
      <c r="H42" s="729"/>
      <c r="I42" s="1006"/>
      <c r="J42" s="1005"/>
      <c r="K42" s="729"/>
      <c r="L42" s="729"/>
      <c r="M42" s="729"/>
      <c r="N42" s="729"/>
      <c r="O42" s="985"/>
      <c r="P42" s="1012"/>
      <c r="Q42" s="729"/>
      <c r="R42" s="729"/>
      <c r="S42" s="729"/>
      <c r="T42" s="729"/>
      <c r="U42" s="1006"/>
      <c r="V42" s="1005"/>
      <c r="W42" s="729"/>
      <c r="X42" s="729"/>
      <c r="Y42" s="729"/>
      <c r="Z42" s="729"/>
      <c r="AA42" s="1006"/>
      <c r="AB42" s="729"/>
      <c r="AC42" s="985"/>
      <c r="AD42" s="985"/>
      <c r="AE42" s="985"/>
      <c r="AF42" s="985"/>
      <c r="AG42" s="996">
        <f t="shared" si="4"/>
        <v>0</v>
      </c>
    </row>
    <row r="43" spans="2:33">
      <c r="B43" s="728">
        <v>34</v>
      </c>
      <c r="C43" s="735"/>
      <c r="D43" s="1007"/>
      <c r="E43" s="730"/>
      <c r="F43" s="730"/>
      <c r="G43" s="730"/>
      <c r="H43" s="730"/>
      <c r="I43" s="1008"/>
      <c r="J43" s="1007"/>
      <c r="K43" s="730"/>
      <c r="L43" s="730"/>
      <c r="M43" s="730"/>
      <c r="N43" s="730"/>
      <c r="O43" s="986"/>
      <c r="P43" s="1013"/>
      <c r="Q43" s="730"/>
      <c r="R43" s="730"/>
      <c r="S43" s="730"/>
      <c r="T43" s="730"/>
      <c r="U43" s="1008"/>
      <c r="V43" s="1007"/>
      <c r="W43" s="730"/>
      <c r="X43" s="730"/>
      <c r="Y43" s="730"/>
      <c r="Z43" s="730"/>
      <c r="AA43" s="1008"/>
      <c r="AB43" s="730"/>
      <c r="AC43" s="986"/>
      <c r="AD43" s="986"/>
      <c r="AE43" s="986"/>
      <c r="AF43" s="986"/>
      <c r="AG43" s="996">
        <f t="shared" si="4"/>
        <v>0</v>
      </c>
    </row>
    <row r="44" spans="2:33">
      <c r="B44" s="728">
        <v>35</v>
      </c>
      <c r="C44" s="735"/>
      <c r="D44" s="1007"/>
      <c r="E44" s="730"/>
      <c r="F44" s="730"/>
      <c r="G44" s="730"/>
      <c r="H44" s="730"/>
      <c r="I44" s="1008"/>
      <c r="J44" s="1007"/>
      <c r="K44" s="730"/>
      <c r="L44" s="730"/>
      <c r="M44" s="730"/>
      <c r="N44" s="730"/>
      <c r="O44" s="986"/>
      <c r="P44" s="1013"/>
      <c r="Q44" s="730"/>
      <c r="R44" s="730"/>
      <c r="S44" s="730"/>
      <c r="T44" s="730"/>
      <c r="U44" s="1008"/>
      <c r="V44" s="1007"/>
      <c r="W44" s="730"/>
      <c r="X44" s="730"/>
      <c r="Y44" s="730"/>
      <c r="Z44" s="730"/>
      <c r="AA44" s="1008"/>
      <c r="AB44" s="730"/>
      <c r="AC44" s="986"/>
      <c r="AD44" s="986"/>
      <c r="AE44" s="986"/>
      <c r="AF44" s="986"/>
      <c r="AG44" s="996">
        <f t="shared" si="4"/>
        <v>0</v>
      </c>
    </row>
    <row r="45" spans="2:33">
      <c r="B45" s="728">
        <v>36</v>
      </c>
      <c r="C45" s="735"/>
      <c r="D45" s="1007"/>
      <c r="E45" s="730"/>
      <c r="F45" s="730"/>
      <c r="G45" s="730"/>
      <c r="H45" s="730"/>
      <c r="I45" s="1008"/>
      <c r="J45" s="1007"/>
      <c r="K45" s="730"/>
      <c r="L45" s="730"/>
      <c r="M45" s="730"/>
      <c r="N45" s="730"/>
      <c r="O45" s="986"/>
      <c r="P45" s="1013"/>
      <c r="Q45" s="730"/>
      <c r="R45" s="730"/>
      <c r="S45" s="730"/>
      <c r="T45" s="730"/>
      <c r="U45" s="1008"/>
      <c r="V45" s="1007"/>
      <c r="W45" s="730"/>
      <c r="X45" s="730"/>
      <c r="Y45" s="730"/>
      <c r="Z45" s="730"/>
      <c r="AA45" s="1008"/>
      <c r="AB45" s="730"/>
      <c r="AC45" s="986"/>
      <c r="AD45" s="986"/>
      <c r="AE45" s="986"/>
      <c r="AF45" s="986"/>
      <c r="AG45" s="996">
        <f t="shared" si="4"/>
        <v>0</v>
      </c>
    </row>
    <row r="46" spans="2:33">
      <c r="B46" s="728">
        <v>37</v>
      </c>
      <c r="C46" s="735"/>
      <c r="D46" s="1007"/>
      <c r="E46" s="730"/>
      <c r="F46" s="730"/>
      <c r="G46" s="730"/>
      <c r="H46" s="730"/>
      <c r="I46" s="1008"/>
      <c r="J46" s="1007"/>
      <c r="K46" s="730"/>
      <c r="L46" s="730"/>
      <c r="M46" s="730"/>
      <c r="N46" s="730"/>
      <c r="O46" s="986"/>
      <c r="P46" s="1013"/>
      <c r="Q46" s="730"/>
      <c r="R46" s="730"/>
      <c r="S46" s="730"/>
      <c r="T46" s="730"/>
      <c r="U46" s="1008"/>
      <c r="V46" s="1007"/>
      <c r="W46" s="730"/>
      <c r="X46" s="730"/>
      <c r="Y46" s="730"/>
      <c r="Z46" s="730"/>
      <c r="AA46" s="1008"/>
      <c r="AB46" s="730"/>
      <c r="AC46" s="986"/>
      <c r="AD46" s="986"/>
      <c r="AE46" s="986"/>
      <c r="AF46" s="986"/>
      <c r="AG46" s="996">
        <f t="shared" si="4"/>
        <v>0</v>
      </c>
    </row>
    <row r="47" spans="2:33">
      <c r="B47" s="728">
        <v>38</v>
      </c>
      <c r="C47" s="735"/>
      <c r="D47" s="1007"/>
      <c r="E47" s="730"/>
      <c r="F47" s="730"/>
      <c r="G47" s="730"/>
      <c r="H47" s="730"/>
      <c r="I47" s="1008"/>
      <c r="J47" s="1007"/>
      <c r="K47" s="730"/>
      <c r="L47" s="730"/>
      <c r="M47" s="730"/>
      <c r="N47" s="730"/>
      <c r="O47" s="986"/>
      <c r="P47" s="1013"/>
      <c r="Q47" s="730"/>
      <c r="R47" s="730"/>
      <c r="S47" s="730"/>
      <c r="T47" s="730"/>
      <c r="U47" s="1008"/>
      <c r="V47" s="1007"/>
      <c r="W47" s="730"/>
      <c r="X47" s="730"/>
      <c r="Y47" s="730"/>
      <c r="Z47" s="730"/>
      <c r="AA47" s="1008"/>
      <c r="AB47" s="730"/>
      <c r="AC47" s="986"/>
      <c r="AD47" s="986"/>
      <c r="AE47" s="986"/>
      <c r="AF47" s="986"/>
      <c r="AG47" s="996">
        <f t="shared" si="4"/>
        <v>0</v>
      </c>
    </row>
    <row r="48" spans="2:33" ht="12" customHeight="1">
      <c r="B48" s="728">
        <v>39</v>
      </c>
      <c r="C48" s="735"/>
      <c r="D48" s="1007"/>
      <c r="E48" s="730"/>
      <c r="F48" s="730"/>
      <c r="G48" s="730"/>
      <c r="H48" s="730"/>
      <c r="I48" s="1008"/>
      <c r="J48" s="1007"/>
      <c r="K48" s="730"/>
      <c r="L48" s="730"/>
      <c r="M48" s="730"/>
      <c r="N48" s="730"/>
      <c r="O48" s="986"/>
      <c r="P48" s="1013"/>
      <c r="Q48" s="730"/>
      <c r="R48" s="730"/>
      <c r="S48" s="730"/>
      <c r="T48" s="730"/>
      <c r="U48" s="1008"/>
      <c r="V48" s="1007"/>
      <c r="W48" s="730"/>
      <c r="X48" s="730"/>
      <c r="Y48" s="730"/>
      <c r="Z48" s="730"/>
      <c r="AA48" s="1008"/>
      <c r="AB48" s="730"/>
      <c r="AC48" s="986"/>
      <c r="AD48" s="986"/>
      <c r="AE48" s="986"/>
      <c r="AF48" s="986"/>
      <c r="AG48" s="996">
        <f t="shared" si="4"/>
        <v>0</v>
      </c>
    </row>
    <row r="49" spans="2:33">
      <c r="B49" s="728">
        <v>40</v>
      </c>
      <c r="C49" s="735"/>
      <c r="D49" s="1007"/>
      <c r="E49" s="730"/>
      <c r="F49" s="730"/>
      <c r="G49" s="730"/>
      <c r="H49" s="730"/>
      <c r="I49" s="1008"/>
      <c r="J49" s="1007"/>
      <c r="K49" s="730"/>
      <c r="L49" s="730"/>
      <c r="M49" s="730"/>
      <c r="N49" s="730"/>
      <c r="O49" s="986"/>
      <c r="P49" s="1013"/>
      <c r="Q49" s="730"/>
      <c r="R49" s="730"/>
      <c r="S49" s="730"/>
      <c r="T49" s="730"/>
      <c r="U49" s="1008"/>
      <c r="V49" s="1007"/>
      <c r="W49" s="730"/>
      <c r="X49" s="730"/>
      <c r="Y49" s="730"/>
      <c r="Z49" s="730"/>
      <c r="AA49" s="1008"/>
      <c r="AB49" s="730"/>
      <c r="AC49" s="986"/>
      <c r="AD49" s="986"/>
      <c r="AE49" s="986"/>
      <c r="AF49" s="986"/>
      <c r="AG49" s="996">
        <f t="shared" si="4"/>
        <v>0</v>
      </c>
    </row>
    <row r="50" spans="2:33">
      <c r="B50" s="728">
        <v>41</v>
      </c>
      <c r="C50" s="735"/>
      <c r="D50" s="1007"/>
      <c r="E50" s="730"/>
      <c r="F50" s="730"/>
      <c r="G50" s="730"/>
      <c r="H50" s="730"/>
      <c r="I50" s="1008"/>
      <c r="J50" s="1007"/>
      <c r="K50" s="730"/>
      <c r="L50" s="730"/>
      <c r="M50" s="730"/>
      <c r="N50" s="730"/>
      <c r="O50" s="986"/>
      <c r="P50" s="1013"/>
      <c r="Q50" s="730"/>
      <c r="R50" s="730"/>
      <c r="S50" s="730"/>
      <c r="T50" s="730"/>
      <c r="U50" s="1008"/>
      <c r="V50" s="1007"/>
      <c r="W50" s="730"/>
      <c r="X50" s="730"/>
      <c r="Y50" s="730"/>
      <c r="Z50" s="730"/>
      <c r="AA50" s="1008"/>
      <c r="AB50" s="730"/>
      <c r="AC50" s="986"/>
      <c r="AD50" s="986"/>
      <c r="AE50" s="986"/>
      <c r="AF50" s="986"/>
      <c r="AG50" s="996">
        <f t="shared" si="4"/>
        <v>0</v>
      </c>
    </row>
    <row r="51" spans="2:33">
      <c r="B51" s="728">
        <v>42</v>
      </c>
      <c r="C51" s="735"/>
      <c r="D51" s="1007"/>
      <c r="E51" s="730"/>
      <c r="F51" s="730"/>
      <c r="G51" s="730"/>
      <c r="H51" s="730"/>
      <c r="I51" s="1008"/>
      <c r="J51" s="1007"/>
      <c r="K51" s="730"/>
      <c r="L51" s="730"/>
      <c r="M51" s="730"/>
      <c r="N51" s="730"/>
      <c r="O51" s="986"/>
      <c r="P51" s="1013"/>
      <c r="Q51" s="730"/>
      <c r="R51" s="730"/>
      <c r="S51" s="730"/>
      <c r="T51" s="730"/>
      <c r="U51" s="1008"/>
      <c r="V51" s="1007"/>
      <c r="W51" s="730"/>
      <c r="X51" s="730"/>
      <c r="Y51" s="730"/>
      <c r="Z51" s="730"/>
      <c r="AA51" s="1008"/>
      <c r="AB51" s="730"/>
      <c r="AC51" s="986"/>
      <c r="AD51" s="986"/>
      <c r="AE51" s="986"/>
      <c r="AF51" s="986"/>
      <c r="AG51" s="996">
        <f t="shared" si="4"/>
        <v>0</v>
      </c>
    </row>
    <row r="52" spans="2:33">
      <c r="B52" s="728">
        <v>43</v>
      </c>
      <c r="C52" s="735"/>
      <c r="D52" s="1007"/>
      <c r="E52" s="730"/>
      <c r="F52" s="730"/>
      <c r="G52" s="730"/>
      <c r="H52" s="730"/>
      <c r="I52" s="1008"/>
      <c r="J52" s="1007"/>
      <c r="K52" s="730"/>
      <c r="L52" s="730"/>
      <c r="M52" s="730"/>
      <c r="N52" s="730"/>
      <c r="O52" s="986"/>
      <c r="P52" s="1013"/>
      <c r="Q52" s="730"/>
      <c r="R52" s="730"/>
      <c r="S52" s="730"/>
      <c r="T52" s="730"/>
      <c r="U52" s="1008"/>
      <c r="V52" s="1007"/>
      <c r="W52" s="730"/>
      <c r="X52" s="730"/>
      <c r="Y52" s="730"/>
      <c r="Z52" s="730"/>
      <c r="AA52" s="1008"/>
      <c r="AB52" s="730"/>
      <c r="AC52" s="986"/>
      <c r="AD52" s="986"/>
      <c r="AE52" s="986"/>
      <c r="AF52" s="986"/>
      <c r="AG52" s="996">
        <f t="shared" si="4"/>
        <v>0</v>
      </c>
    </row>
    <row r="53" spans="2:33">
      <c r="B53" s="728">
        <v>44</v>
      </c>
      <c r="C53" s="735"/>
      <c r="D53" s="1007"/>
      <c r="E53" s="730"/>
      <c r="F53" s="730"/>
      <c r="G53" s="730"/>
      <c r="H53" s="730"/>
      <c r="I53" s="1008"/>
      <c r="J53" s="1007"/>
      <c r="K53" s="730"/>
      <c r="L53" s="730"/>
      <c r="M53" s="730"/>
      <c r="N53" s="730"/>
      <c r="O53" s="986"/>
      <c r="P53" s="1013"/>
      <c r="Q53" s="730"/>
      <c r="R53" s="730"/>
      <c r="S53" s="730"/>
      <c r="T53" s="730"/>
      <c r="U53" s="1008"/>
      <c r="V53" s="1007"/>
      <c r="W53" s="730"/>
      <c r="X53" s="730"/>
      <c r="Y53" s="730"/>
      <c r="Z53" s="730"/>
      <c r="AA53" s="1008"/>
      <c r="AB53" s="730"/>
      <c r="AC53" s="986"/>
      <c r="AD53" s="986"/>
      <c r="AE53" s="986"/>
      <c r="AF53" s="986"/>
      <c r="AG53" s="996">
        <f t="shared" si="4"/>
        <v>0</v>
      </c>
    </row>
    <row r="54" spans="2:33">
      <c r="B54" s="728">
        <v>45</v>
      </c>
      <c r="C54" s="735"/>
      <c r="D54" s="1007"/>
      <c r="E54" s="730"/>
      <c r="F54" s="730"/>
      <c r="G54" s="730"/>
      <c r="H54" s="730"/>
      <c r="I54" s="1008"/>
      <c r="J54" s="1007"/>
      <c r="K54" s="730"/>
      <c r="L54" s="730"/>
      <c r="M54" s="730"/>
      <c r="N54" s="730"/>
      <c r="O54" s="986"/>
      <c r="P54" s="1013"/>
      <c r="Q54" s="730"/>
      <c r="R54" s="730"/>
      <c r="S54" s="730"/>
      <c r="T54" s="730"/>
      <c r="U54" s="1008"/>
      <c r="V54" s="1007"/>
      <c r="W54" s="730"/>
      <c r="X54" s="730"/>
      <c r="Y54" s="730"/>
      <c r="Z54" s="730"/>
      <c r="AA54" s="1008"/>
      <c r="AB54" s="730"/>
      <c r="AC54" s="986"/>
      <c r="AD54" s="986"/>
      <c r="AE54" s="986"/>
      <c r="AF54" s="986"/>
      <c r="AG54" s="996">
        <f t="shared" si="4"/>
        <v>0</v>
      </c>
    </row>
    <row r="55" spans="2:33" ht="13.5" thickBot="1">
      <c r="B55" s="728">
        <v>46</v>
      </c>
      <c r="C55" s="736"/>
      <c r="D55" s="1009"/>
      <c r="E55" s="731"/>
      <c r="F55" s="731"/>
      <c r="G55" s="731"/>
      <c r="H55" s="731"/>
      <c r="I55" s="1010"/>
      <c r="J55" s="1009"/>
      <c r="K55" s="731"/>
      <c r="L55" s="731"/>
      <c r="M55" s="731"/>
      <c r="N55" s="731"/>
      <c r="O55" s="987"/>
      <c r="P55" s="1014"/>
      <c r="Q55" s="731"/>
      <c r="R55" s="731"/>
      <c r="S55" s="731"/>
      <c r="T55" s="731"/>
      <c r="U55" s="1010"/>
      <c r="V55" s="1009"/>
      <c r="W55" s="731"/>
      <c r="X55" s="731"/>
      <c r="Y55" s="731"/>
      <c r="Z55" s="731"/>
      <c r="AA55" s="1010"/>
      <c r="AB55" s="731"/>
      <c r="AC55" s="987"/>
      <c r="AD55" s="987"/>
      <c r="AE55" s="987"/>
      <c r="AF55" s="987"/>
      <c r="AG55" s="1015">
        <f>COUNTA(D55:AF55)</f>
        <v>0</v>
      </c>
    </row>
    <row r="56" spans="2:33">
      <c r="B56" s="732"/>
    </row>
    <row r="57" spans="2:33"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</row>
    <row r="58" spans="2:33"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</row>
    <row r="59" spans="2:33"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</row>
    <row r="60" spans="2:33"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</row>
  </sheetData>
  <sheetProtection algorithmName="SHA-512" hashValue="beon6dUDev1TP07ypONXJXSlnyRMxDeI+FNfok96ThecVPIBxdXooXvdu8Ku3CRWuPoJBECpFsF5KTX3apYlOQ==" saltValue="PysSkHFe5UdbA7ZjEL4BmQ==" spinCount="100000" sheet="1" objects="1" scenarios="1"/>
  <mergeCells count="21">
    <mergeCell ref="AB1:AG1"/>
    <mergeCell ref="C1:V1"/>
    <mergeCell ref="AG8:AG9"/>
    <mergeCell ref="D2:AG2"/>
    <mergeCell ref="D3:O3"/>
    <mergeCell ref="P3:AA3"/>
    <mergeCell ref="D8:I8"/>
    <mergeCell ref="AB8:AF8"/>
    <mergeCell ref="D4:O4"/>
    <mergeCell ref="V5:AA5"/>
    <mergeCell ref="P5:U5"/>
    <mergeCell ref="J5:O5"/>
    <mergeCell ref="D5:I5"/>
    <mergeCell ref="P4:AA4"/>
    <mergeCell ref="D6:O6"/>
    <mergeCell ref="P6:AA6"/>
    <mergeCell ref="AB3:AF7"/>
    <mergeCell ref="AG3:AG7"/>
    <mergeCell ref="V8:AA8"/>
    <mergeCell ref="P8:U8"/>
    <mergeCell ref="J8:O8"/>
  </mergeCells>
  <dataValidations count="1">
    <dataValidation allowBlank="1" showInputMessage="1" showErrorMessage="1" prompt="wpisz liczbę uczniów w grupie" sqref="D10:AF10" xr:uid="{00000000-0002-0000-0C00-000000000000}"/>
  </dataValidations>
  <printOptions horizontalCentered="1"/>
  <pageMargins left="0.59055118110236227" right="0.51181102362204722" top="1.1811023622047245" bottom="0.98425196850393704" header="0.51181102362204722" footer="0.51181102362204722"/>
  <pageSetup paperSize="9" scale="60" orientation="portrait" horizontalDpi="4294967293" verticalDpi="4294967293" r:id="rId1"/>
  <headerFooter alignWithMargins="0">
    <oddFooter>&amp;L&amp;7CEA - arkusz organizacyjny na rok szkolny 2018/19,   nr teczki: 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1000000}">
          <x14:formula1>
            <xm:f>słownik!$A$2:$A$169</xm:f>
          </x14:formula1>
          <xm:sqref>C10:C55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B1:F17"/>
  <sheetViews>
    <sheetView showGridLines="0" view="pageBreakPreview" zoomScale="70" zoomScaleNormal="100" zoomScaleSheetLayoutView="70" workbookViewId="0">
      <selection activeCell="C29" sqref="C29"/>
    </sheetView>
  </sheetViews>
  <sheetFormatPr defaultRowHeight="12.75"/>
  <cols>
    <col min="1" max="1" width="8" customWidth="1"/>
    <col min="2" max="2" width="10.28515625" customWidth="1"/>
    <col min="3" max="3" width="28.140625" customWidth="1"/>
    <col min="4" max="5" width="15.7109375" customWidth="1"/>
    <col min="6" max="6" width="13.7109375" customWidth="1"/>
  </cols>
  <sheetData>
    <row r="1" spans="2:6" ht="34.5" customHeight="1">
      <c r="B1" s="457" t="str">
        <f>wizyt!C3</f>
        <v>??</v>
      </c>
      <c r="C1" s="458"/>
      <c r="D1" s="458"/>
      <c r="E1" s="458"/>
      <c r="F1" s="458"/>
    </row>
    <row r="2" spans="2:6" ht="24.75" customHeight="1">
      <c r="B2" s="1471" t="s">
        <v>396</v>
      </c>
      <c r="C2" s="1471"/>
      <c r="D2" s="1471"/>
      <c r="E2" s="460" t="str">
        <f>wizyt!H3</f>
        <v>2021/2022</v>
      </c>
      <c r="F2" s="461"/>
    </row>
    <row r="3" spans="2:6" ht="18.75" customHeight="1" thickBot="1">
      <c r="B3" s="455"/>
      <c r="C3" s="456"/>
      <c r="D3" s="459"/>
      <c r="E3" s="459"/>
      <c r="F3" s="462"/>
    </row>
    <row r="4" spans="2:6" ht="24.95" customHeight="1">
      <c r="B4" s="463"/>
      <c r="C4" s="464" t="s">
        <v>286</v>
      </c>
      <c r="D4" s="465" t="s">
        <v>87</v>
      </c>
      <c r="E4" s="466" t="s">
        <v>88</v>
      </c>
      <c r="F4" s="467" t="s">
        <v>287</v>
      </c>
    </row>
    <row r="5" spans="2:6" ht="24.95" customHeight="1">
      <c r="B5" s="1469" t="s">
        <v>284</v>
      </c>
      <c r="C5" s="1470"/>
      <c r="D5" s="468">
        <f>SUM(D6:D17)</f>
        <v>0</v>
      </c>
      <c r="E5" s="468">
        <f>SUM(E6:E17)</f>
        <v>0</v>
      </c>
      <c r="F5" s="469">
        <f t="shared" ref="F5:F13" si="0">SUM(D5:E5)</f>
        <v>0</v>
      </c>
    </row>
    <row r="6" spans="2:6" ht="35.1" customHeight="1">
      <c r="B6" s="1467" t="s">
        <v>67</v>
      </c>
      <c r="C6" s="1468"/>
      <c r="D6" s="470"/>
      <c r="E6" s="471"/>
      <c r="F6" s="472">
        <f t="shared" si="0"/>
        <v>0</v>
      </c>
    </row>
    <row r="7" spans="2:6" ht="35.1" customHeight="1">
      <c r="B7" s="1467" t="s">
        <v>68</v>
      </c>
      <c r="C7" s="1468"/>
      <c r="D7" s="470"/>
      <c r="E7" s="471"/>
      <c r="F7" s="472">
        <f t="shared" si="0"/>
        <v>0</v>
      </c>
    </row>
    <row r="8" spans="2:6" ht="35.1" customHeight="1">
      <c r="B8" s="1467" t="s">
        <v>69</v>
      </c>
      <c r="C8" s="1468"/>
      <c r="D8" s="470"/>
      <c r="E8" s="471"/>
      <c r="F8" s="472">
        <f t="shared" si="0"/>
        <v>0</v>
      </c>
    </row>
    <row r="9" spans="2:6" ht="35.1" customHeight="1">
      <c r="B9" s="1467" t="s">
        <v>70</v>
      </c>
      <c r="C9" s="1468"/>
      <c r="D9" s="470"/>
      <c r="E9" s="471"/>
      <c r="F9" s="472">
        <f t="shared" si="0"/>
        <v>0</v>
      </c>
    </row>
    <row r="10" spans="2:6" ht="35.1" customHeight="1">
      <c r="B10" s="1467" t="s">
        <v>78</v>
      </c>
      <c r="C10" s="1468"/>
      <c r="D10" s="470"/>
      <c r="E10" s="471"/>
      <c r="F10" s="472">
        <f t="shared" si="0"/>
        <v>0</v>
      </c>
    </row>
    <row r="11" spans="2:6" ht="35.1" customHeight="1">
      <c r="B11" s="1467" t="s">
        <v>71</v>
      </c>
      <c r="C11" s="1468"/>
      <c r="D11" s="470"/>
      <c r="E11" s="471"/>
      <c r="F11" s="472">
        <f t="shared" si="0"/>
        <v>0</v>
      </c>
    </row>
    <row r="12" spans="2:6" ht="35.1" customHeight="1">
      <c r="B12" s="1467" t="s">
        <v>72</v>
      </c>
      <c r="C12" s="1468"/>
      <c r="D12" s="470"/>
      <c r="E12" s="471"/>
      <c r="F12" s="472">
        <f t="shared" si="0"/>
        <v>0</v>
      </c>
    </row>
    <row r="13" spans="2:6" ht="35.1" customHeight="1">
      <c r="B13" s="1467" t="s">
        <v>73</v>
      </c>
      <c r="C13" s="1468"/>
      <c r="D13" s="470"/>
      <c r="E13" s="471"/>
      <c r="F13" s="472">
        <f t="shared" si="0"/>
        <v>0</v>
      </c>
    </row>
    <row r="14" spans="2:6" ht="35.1" customHeight="1">
      <c r="B14" s="1467"/>
      <c r="C14" s="1468"/>
      <c r="D14" s="722"/>
      <c r="E14" s="723"/>
      <c r="F14" s="472">
        <f t="shared" ref="F14:F16" si="1">SUM(D14:E14)</f>
        <v>0</v>
      </c>
    </row>
    <row r="15" spans="2:6" ht="35.1" customHeight="1">
      <c r="B15" s="1467"/>
      <c r="C15" s="1468"/>
      <c r="D15" s="722"/>
      <c r="E15" s="723"/>
      <c r="F15" s="472">
        <f t="shared" si="1"/>
        <v>0</v>
      </c>
    </row>
    <row r="16" spans="2:6" ht="35.1" customHeight="1">
      <c r="B16" s="1467"/>
      <c r="C16" s="1468"/>
      <c r="D16" s="722"/>
      <c r="E16" s="723"/>
      <c r="F16" s="472">
        <f t="shared" si="1"/>
        <v>0</v>
      </c>
    </row>
    <row r="17" spans="2:6" ht="35.1" customHeight="1" thickBot="1">
      <c r="B17" s="1472"/>
      <c r="C17" s="1473"/>
      <c r="D17" s="564"/>
      <c r="E17" s="564"/>
      <c r="F17" s="473">
        <f>SUM(D17:E17)</f>
        <v>0</v>
      </c>
    </row>
  </sheetData>
  <sheetProtection algorithmName="SHA-512" hashValue="n5Lp5eUk0CYObTuRyB8fkaUVyEE+sRrDyF0XXd2x3vqrqGp4GFIRXJLT35NyW4IXFXbD7VQAPyU1b1sg33BK+w==" saltValue="lsmOCgqhowA8yyb2q81bDA==" spinCount="100000" sheet="1" objects="1" scenarios="1"/>
  <mergeCells count="14">
    <mergeCell ref="B10:C10"/>
    <mergeCell ref="B17:C17"/>
    <mergeCell ref="B11:C11"/>
    <mergeCell ref="B12:C12"/>
    <mergeCell ref="B13:C13"/>
    <mergeCell ref="B14:C14"/>
    <mergeCell ref="B15:C15"/>
    <mergeCell ref="B16:C16"/>
    <mergeCell ref="B9:C9"/>
    <mergeCell ref="B5:C5"/>
    <mergeCell ref="B6:C6"/>
    <mergeCell ref="B2:D2"/>
    <mergeCell ref="B7:C7"/>
    <mergeCell ref="B8:C8"/>
  </mergeCells>
  <phoneticPr fontId="6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 xml:space="preserve">&amp;C&amp;6CEA-arkusz organizacyjny na rok szkolny 2018/19,  nr teczki &amp;F 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D00-000000000000}">
          <x14:formula1>
            <xm:f>słownik!$D$59:$D$83</xm:f>
          </x14:formula1>
          <xm:sqref>B14:C17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B1:O15"/>
  <sheetViews>
    <sheetView showGridLines="0" view="pageBreakPreview" zoomScale="80" zoomScaleNormal="100" zoomScaleSheetLayoutView="80" workbookViewId="0">
      <selection activeCell="C33" sqref="C33"/>
    </sheetView>
  </sheetViews>
  <sheetFormatPr defaultRowHeight="12.75"/>
  <cols>
    <col min="1" max="1" width="8" customWidth="1"/>
    <col min="2" max="2" width="17.28515625" customWidth="1"/>
    <col min="3" max="3" width="25.5703125" customWidth="1"/>
    <col min="4" max="6" width="18.7109375" customWidth="1"/>
    <col min="7" max="7" width="9.140625" customWidth="1"/>
  </cols>
  <sheetData>
    <row r="1" spans="2:15" ht="38.25" customHeight="1" thickBot="1">
      <c r="B1" s="455" t="str">
        <f>wizyt!C3</f>
        <v>??</v>
      </c>
      <c r="C1" s="1477" t="s">
        <v>700</v>
      </c>
      <c r="D1" s="1477"/>
      <c r="E1" s="1477"/>
      <c r="F1" s="1477"/>
    </row>
    <row r="2" spans="2:15" ht="24.95" customHeight="1" thickBot="1">
      <c r="B2" s="539"/>
      <c r="C2" s="540"/>
      <c r="D2" s="1474" t="s">
        <v>315</v>
      </c>
      <c r="E2" s="1475"/>
      <c r="F2" s="1476"/>
    </row>
    <row r="3" spans="2:15" ht="42" customHeight="1">
      <c r="B3" s="1482" t="s">
        <v>394</v>
      </c>
      <c r="C3" s="1483"/>
      <c r="D3" s="890" t="s">
        <v>513</v>
      </c>
      <c r="E3" s="481" t="s">
        <v>283</v>
      </c>
      <c r="F3" s="546" t="s">
        <v>391</v>
      </c>
    </row>
    <row r="4" spans="2:15" ht="29.25" customHeight="1">
      <c r="B4" s="1484"/>
      <c r="C4" s="1485"/>
      <c r="D4" s="579">
        <f>SUM(D5:D13)</f>
        <v>0</v>
      </c>
      <c r="E4" s="580">
        <f>SUM(E5:E13)</f>
        <v>0</v>
      </c>
      <c r="F4" s="581">
        <f>SUM(F5:F13)</f>
        <v>0</v>
      </c>
      <c r="G4" s="541"/>
      <c r="H4" s="541"/>
      <c r="I4" s="541"/>
      <c r="J4" s="541"/>
      <c r="K4" s="541"/>
      <c r="L4" s="541"/>
      <c r="M4" s="541"/>
      <c r="N4" s="541"/>
      <c r="O4" s="541"/>
    </row>
    <row r="5" spans="2:15" s="101" customFormat="1" ht="35.1" customHeight="1">
      <c r="B5" s="1480" t="s">
        <v>67</v>
      </c>
      <c r="C5" s="1481"/>
      <c r="D5" s="570"/>
      <c r="E5" s="571"/>
      <c r="F5" s="572"/>
      <c r="G5"/>
    </row>
    <row r="6" spans="2:15" ht="35.1" customHeight="1">
      <c r="B6" s="1480" t="s">
        <v>68</v>
      </c>
      <c r="C6" s="1481"/>
      <c r="D6" s="573"/>
      <c r="E6" s="574"/>
      <c r="F6" s="575"/>
    </row>
    <row r="7" spans="2:15" ht="35.1" customHeight="1">
      <c r="B7" s="1480" t="s">
        <v>69</v>
      </c>
      <c r="C7" s="1481"/>
      <c r="D7" s="573"/>
      <c r="E7" s="574"/>
      <c r="F7" s="575"/>
    </row>
    <row r="8" spans="2:15" ht="35.1" customHeight="1">
      <c r="B8" s="1480" t="s">
        <v>70</v>
      </c>
      <c r="C8" s="1481"/>
      <c r="D8" s="573"/>
      <c r="E8" s="574"/>
      <c r="F8" s="575"/>
    </row>
    <row r="9" spans="2:15" ht="35.1" customHeight="1">
      <c r="B9" s="1480" t="s">
        <v>78</v>
      </c>
      <c r="C9" s="1481"/>
      <c r="D9" s="573"/>
      <c r="E9" s="574"/>
      <c r="F9" s="575"/>
    </row>
    <row r="10" spans="2:15" ht="35.1" customHeight="1">
      <c r="B10" s="1480" t="s">
        <v>71</v>
      </c>
      <c r="C10" s="1481"/>
      <c r="D10" s="573"/>
      <c r="E10" s="574"/>
      <c r="F10" s="575"/>
    </row>
    <row r="11" spans="2:15" ht="35.1" customHeight="1">
      <c r="B11" s="1480" t="s">
        <v>72</v>
      </c>
      <c r="C11" s="1481"/>
      <c r="D11" s="573"/>
      <c r="E11" s="574"/>
      <c r="F11" s="575"/>
    </row>
    <row r="12" spans="2:15" ht="35.1" customHeight="1">
      <c r="B12" s="1480" t="s">
        <v>73</v>
      </c>
      <c r="C12" s="1481"/>
      <c r="D12" s="573"/>
      <c r="E12" s="574"/>
      <c r="F12" s="575"/>
    </row>
    <row r="13" spans="2:15" ht="35.1" customHeight="1" thickBot="1">
      <c r="B13" s="1478" t="s">
        <v>392</v>
      </c>
      <c r="C13" s="1479"/>
      <c r="D13" s="576"/>
      <c r="E13" s="577"/>
      <c r="F13" s="578"/>
    </row>
    <row r="14" spans="2:15" ht="30" customHeight="1"/>
    <row r="15" spans="2:15" ht="30" customHeight="1"/>
  </sheetData>
  <sheetProtection algorithmName="SHA-512" hashValue="hXKDh1q5Z7BltsJdBV7/c0ixCrq5M9zyBFwHPO4dh8lcY1Eb4z5oO6ijVdQvyxu+PeU3gLxdII8IUK94/c926g==" saltValue="CmKW3lpGZi0xp647YaKB/w==" spinCount="100000" sheet="1" objects="1" scenarios="1"/>
  <mergeCells count="12">
    <mergeCell ref="D2:F2"/>
    <mergeCell ref="C1:F1"/>
    <mergeCell ref="B13:C13"/>
    <mergeCell ref="B5:C5"/>
    <mergeCell ref="B6:C6"/>
    <mergeCell ref="B7:C7"/>
    <mergeCell ref="B10:C10"/>
    <mergeCell ref="B11:C11"/>
    <mergeCell ref="B12:C12"/>
    <mergeCell ref="B9:C9"/>
    <mergeCell ref="B8:C8"/>
    <mergeCell ref="B3:C4"/>
  </mergeCells>
  <phoneticPr fontId="60" type="noConversion"/>
  <pageMargins left="0.70866141732283472" right="0.70866141732283472" top="1.1417322834645669" bottom="0.74803149606299213" header="0.31496062992125984" footer="0.31496062992125984"/>
  <pageSetup paperSize="9" scale="89" orientation="portrait" r:id="rId1"/>
  <headerFooter>
    <oddFooter xml:space="preserve">&amp;L&amp;8CEA-arkusz organizacyjny na rok szkolny 2018/19,  nr teczki &amp;F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B1:L72"/>
  <sheetViews>
    <sheetView showGridLines="0" view="pageBreakPreview" zoomScale="70" zoomScaleNormal="100" zoomScaleSheetLayoutView="70" workbookViewId="0">
      <selection activeCell="D12" sqref="D12:G12"/>
    </sheetView>
  </sheetViews>
  <sheetFormatPr defaultColWidth="9.28515625" defaultRowHeight="12.75"/>
  <cols>
    <col min="1" max="1" width="4.5703125" style="631" customWidth="1"/>
    <col min="2" max="2" width="4.42578125" style="631" customWidth="1"/>
    <col min="3" max="3" width="46.140625" style="631" customWidth="1"/>
    <col min="4" max="7" width="5.7109375" style="631" customWidth="1"/>
    <col min="8" max="8" width="9" style="631" customWidth="1"/>
    <col min="9" max="9" width="10.7109375" style="631" customWidth="1"/>
    <col min="10" max="10" width="11.85546875" style="631" customWidth="1"/>
    <col min="11" max="11" width="3.5703125" style="631" customWidth="1"/>
    <col min="12" max="12" width="22.5703125" style="631" customWidth="1"/>
    <col min="13" max="16384" width="9.28515625" style="631"/>
  </cols>
  <sheetData>
    <row r="1" spans="2:12" ht="18">
      <c r="B1" s="632"/>
      <c r="C1" s="710" t="str">
        <f>wizyt!C3</f>
        <v>??</v>
      </c>
      <c r="D1" s="633"/>
      <c r="E1" s="633"/>
      <c r="F1" s="634"/>
    </row>
    <row r="2" spans="2:12" ht="20.25">
      <c r="B2" s="634"/>
      <c r="E2" s="635"/>
      <c r="F2" s="634"/>
      <c r="H2" s="636" t="s">
        <v>426</v>
      </c>
      <c r="I2" s="1486" t="str">
        <f>wizyt!H3</f>
        <v>2021/2022</v>
      </c>
      <c r="J2" s="1486"/>
    </row>
    <row r="3" spans="2:12" ht="20.25">
      <c r="B3" s="708" t="s">
        <v>444</v>
      </c>
      <c r="E3" s="635"/>
      <c r="F3" s="634"/>
      <c r="H3" s="636"/>
      <c r="I3" s="637"/>
    </row>
    <row r="4" spans="2:12" ht="18.75" customHeight="1">
      <c r="B4" s="638"/>
      <c r="C4" s="1493"/>
      <c r="D4" s="1493"/>
      <c r="E4" s="1493"/>
      <c r="F4" s="1493"/>
      <c r="G4" s="1493"/>
      <c r="H4" s="1493"/>
      <c r="I4" s="1493"/>
      <c r="J4" s="1493"/>
    </row>
    <row r="5" spans="2:12" ht="18.75" customHeight="1">
      <c r="B5" s="709" t="s">
        <v>439</v>
      </c>
      <c r="C5" s="706"/>
      <c r="D5" s="706"/>
      <c r="E5" s="706"/>
      <c r="F5" s="706"/>
      <c r="G5" s="706"/>
      <c r="H5" s="706"/>
      <c r="I5" s="706"/>
      <c r="J5" s="706"/>
    </row>
    <row r="6" spans="2:12" ht="21" customHeight="1" thickBot="1">
      <c r="B6" s="775"/>
      <c r="C6" s="1494" t="s">
        <v>421</v>
      </c>
      <c r="D6" s="1494"/>
      <c r="E6" s="1494"/>
      <c r="F6" s="1494"/>
      <c r="G6" s="775"/>
    </row>
    <row r="7" spans="2:12" ht="5.25" customHeight="1">
      <c r="B7" s="1495" t="s">
        <v>427</v>
      </c>
      <c r="C7" s="1496"/>
      <c r="D7" s="1501" t="s">
        <v>445</v>
      </c>
      <c r="E7" s="1502"/>
      <c r="F7" s="1502"/>
      <c r="G7" s="1503"/>
      <c r="H7" s="1510" t="s">
        <v>428</v>
      </c>
      <c r="I7" s="1513" t="s">
        <v>429</v>
      </c>
      <c r="J7" s="1516" t="s">
        <v>430</v>
      </c>
    </row>
    <row r="8" spans="2:12" ht="9" customHeight="1">
      <c r="B8" s="1497"/>
      <c r="C8" s="1498"/>
      <c r="D8" s="1504"/>
      <c r="E8" s="1505"/>
      <c r="F8" s="1505"/>
      <c r="G8" s="1506"/>
      <c r="H8" s="1511"/>
      <c r="I8" s="1514"/>
      <c r="J8" s="1517"/>
    </row>
    <row r="9" spans="2:12" ht="12.75" customHeight="1">
      <c r="B9" s="1497"/>
      <c r="C9" s="1498"/>
      <c r="D9" s="1507"/>
      <c r="E9" s="1508"/>
      <c r="F9" s="1508"/>
      <c r="G9" s="1509"/>
      <c r="H9" s="1511"/>
      <c r="I9" s="1514"/>
      <c r="J9" s="1517"/>
    </row>
    <row r="10" spans="2:12" ht="12.75" customHeight="1">
      <c r="B10" s="1497"/>
      <c r="C10" s="1498"/>
      <c r="D10" s="639" t="s">
        <v>87</v>
      </c>
      <c r="E10" s="640" t="s">
        <v>88</v>
      </c>
      <c r="F10" s="641" t="s">
        <v>431</v>
      </c>
      <c r="G10" s="642" t="s">
        <v>432</v>
      </c>
      <c r="H10" s="1511"/>
      <c r="I10" s="1514"/>
      <c r="J10" s="1517"/>
    </row>
    <row r="11" spans="2:12" ht="12.75" customHeight="1">
      <c r="B11" s="1497"/>
      <c r="C11" s="1498"/>
      <c r="D11" s="1519" t="s">
        <v>433</v>
      </c>
      <c r="E11" s="1520"/>
      <c r="F11" s="1520"/>
      <c r="G11" s="1521"/>
      <c r="H11" s="1511"/>
      <c r="I11" s="1514"/>
      <c r="J11" s="1517"/>
    </row>
    <row r="12" spans="2:12" ht="12.75" customHeight="1">
      <c r="B12" s="1497"/>
      <c r="C12" s="1498"/>
      <c r="D12" s="891">
        <f>Kalendarz!$F$31</f>
        <v>11</v>
      </c>
      <c r="E12" s="891">
        <f>Kalendarz!$F$31</f>
        <v>11</v>
      </c>
      <c r="F12" s="891">
        <f>Kalendarz!$F$31</f>
        <v>11</v>
      </c>
      <c r="G12" s="891">
        <f>Kalendarz!$F$32</f>
        <v>6</v>
      </c>
      <c r="H12" s="1511"/>
      <c r="I12" s="1514"/>
      <c r="J12" s="1517"/>
    </row>
    <row r="13" spans="2:12" ht="16.5" customHeight="1" thickBot="1">
      <c r="B13" s="1499"/>
      <c r="C13" s="1500"/>
      <c r="D13" s="1522" t="s">
        <v>434</v>
      </c>
      <c r="E13" s="1523"/>
      <c r="F13" s="1523"/>
      <c r="G13" s="1524"/>
      <c r="H13" s="1512"/>
      <c r="I13" s="1515"/>
      <c r="J13" s="1518"/>
    </row>
    <row r="14" spans="2:12" ht="27" customHeight="1" thickBot="1">
      <c r="B14" s="643"/>
      <c r="C14" s="644" t="s">
        <v>435</v>
      </c>
      <c r="D14" s="718">
        <f t="shared" ref="D14:G14" si="0">D16+D15</f>
        <v>0</v>
      </c>
      <c r="E14" s="719">
        <f t="shared" si="0"/>
        <v>0</v>
      </c>
      <c r="F14" s="719">
        <f t="shared" si="0"/>
        <v>0</v>
      </c>
      <c r="G14" s="720">
        <f t="shared" si="0"/>
        <v>0</v>
      </c>
      <c r="H14" s="645">
        <f>SUM(D14:G14)</f>
        <v>0</v>
      </c>
      <c r="I14" s="646">
        <f>SUM(I15:I16)</f>
        <v>0</v>
      </c>
      <c r="J14" s="647"/>
    </row>
    <row r="15" spans="2:12" ht="23.25" customHeight="1">
      <c r="B15" s="648"/>
      <c r="C15" s="649" t="s">
        <v>436</v>
      </c>
      <c r="D15" s="711">
        <f>SUM(D18:D53)</f>
        <v>0</v>
      </c>
      <c r="E15" s="711">
        <f t="shared" ref="E15:G15" si="1">SUM(E18:E53)</f>
        <v>0</v>
      </c>
      <c r="F15" s="711">
        <f t="shared" si="1"/>
        <v>0</v>
      </c>
      <c r="G15" s="712">
        <f t="shared" si="1"/>
        <v>0</v>
      </c>
      <c r="H15" s="713">
        <f>SUM(D15:G15)/2</f>
        <v>0</v>
      </c>
      <c r="I15" s="650">
        <f>D15*$D$12+E15*$E$12+F15*$F$12+G15*$G$12</f>
        <v>0</v>
      </c>
      <c r="J15" s="651"/>
    </row>
    <row r="16" spans="2:12" ht="21" customHeight="1">
      <c r="B16" s="652"/>
      <c r="C16" s="653" t="s">
        <v>437</v>
      </c>
      <c r="D16" s="714">
        <f>SUM(D55:D64)</f>
        <v>0</v>
      </c>
      <c r="E16" s="715">
        <f>SUM(E55:E64)</f>
        <v>0</v>
      </c>
      <c r="F16" s="715">
        <f>SUM(F55:F64)</f>
        <v>0</v>
      </c>
      <c r="G16" s="716">
        <f>SUM(G55:G64)</f>
        <v>0</v>
      </c>
      <c r="H16" s="717">
        <f>SUM(D16:G16)/2</f>
        <v>0</v>
      </c>
      <c r="I16" s="654">
        <f>D16*$D$12+E16*$E$12+F16*$F$12+G16*$G$12</f>
        <v>0</v>
      </c>
      <c r="J16" s="655"/>
      <c r="L16" s="1487" t="s">
        <v>450</v>
      </c>
    </row>
    <row r="17" spans="2:12" ht="19.5" customHeight="1">
      <c r="B17" s="656"/>
      <c r="C17" s="657" t="s">
        <v>438</v>
      </c>
      <c r="D17" s="658"/>
      <c r="E17" s="658"/>
      <c r="F17" s="658"/>
      <c r="G17" s="658"/>
      <c r="H17" s="658"/>
      <c r="I17" s="659"/>
      <c r="J17" s="660"/>
      <c r="L17" s="1487"/>
    </row>
    <row r="18" spans="2:12" s="668" customFormat="1" ht="14.1" customHeight="1">
      <c r="B18" s="661">
        <v>1</v>
      </c>
      <c r="C18" s="737"/>
      <c r="D18" s="662"/>
      <c r="E18" s="663"/>
      <c r="F18" s="663"/>
      <c r="G18" s="664"/>
      <c r="H18" s="721">
        <f>SUM(D18:G18)/2</f>
        <v>0</v>
      </c>
      <c r="I18" s="666">
        <f>D18*$D$12+E18*$E$12+F18*$F$12+G18*$G$12</f>
        <v>0</v>
      </c>
      <c r="J18" s="667"/>
      <c r="L18" s="1487"/>
    </row>
    <row r="19" spans="2:12" s="668" customFormat="1" ht="14.1" customHeight="1">
      <c r="B19" s="705">
        <v>2</v>
      </c>
      <c r="C19" s="738"/>
      <c r="D19" s="670"/>
      <c r="E19" s="671"/>
      <c r="F19" s="671"/>
      <c r="G19" s="672"/>
      <c r="H19" s="673">
        <f>SUM(D19:G19)/2</f>
        <v>0</v>
      </c>
      <c r="I19" s="674">
        <f t="shared" ref="I19:I41" si="2">D19*$D$12+E19*$E$12+F19*$F$12+G19*$G$12</f>
        <v>0</v>
      </c>
      <c r="J19" s="675"/>
      <c r="L19" s="1487"/>
    </row>
    <row r="20" spans="2:12" s="668" customFormat="1" ht="14.1" customHeight="1">
      <c r="B20" s="705">
        <v>3</v>
      </c>
      <c r="C20" s="738"/>
      <c r="D20" s="670"/>
      <c r="E20" s="671"/>
      <c r="F20" s="671"/>
      <c r="G20" s="672"/>
      <c r="H20" s="673">
        <f t="shared" ref="H20:H53" si="3">SUM(D20:G20)/2</f>
        <v>0</v>
      </c>
      <c r="I20" s="674">
        <f>D20*$D$12+E20*$E$12+F20*$F$12+G20*$G$12</f>
        <v>0</v>
      </c>
      <c r="J20" s="675"/>
      <c r="L20" s="1487"/>
    </row>
    <row r="21" spans="2:12" s="668" customFormat="1" ht="14.1" customHeight="1">
      <c r="B21" s="705">
        <v>4</v>
      </c>
      <c r="C21" s="738"/>
      <c r="D21" s="670"/>
      <c r="E21" s="671"/>
      <c r="F21" s="671"/>
      <c r="G21" s="672"/>
      <c r="H21" s="673">
        <f t="shared" si="3"/>
        <v>0</v>
      </c>
      <c r="I21" s="674">
        <f t="shared" si="2"/>
        <v>0</v>
      </c>
      <c r="J21" s="675"/>
      <c r="L21" s="1487"/>
    </row>
    <row r="22" spans="2:12" s="668" customFormat="1" ht="14.1" customHeight="1">
      <c r="B22" s="705">
        <v>5</v>
      </c>
      <c r="C22" s="738"/>
      <c r="D22" s="670"/>
      <c r="E22" s="671"/>
      <c r="F22" s="671"/>
      <c r="G22" s="672"/>
      <c r="H22" s="673">
        <f t="shared" si="3"/>
        <v>0</v>
      </c>
      <c r="I22" s="674">
        <f t="shared" si="2"/>
        <v>0</v>
      </c>
      <c r="J22" s="675"/>
      <c r="L22" s="1487"/>
    </row>
    <row r="23" spans="2:12" s="668" customFormat="1" ht="14.1" customHeight="1">
      <c r="B23" s="705">
        <v>6</v>
      </c>
      <c r="C23" s="738"/>
      <c r="D23" s="670"/>
      <c r="E23" s="671"/>
      <c r="F23" s="671"/>
      <c r="G23" s="672"/>
      <c r="H23" s="673">
        <f t="shared" si="3"/>
        <v>0</v>
      </c>
      <c r="I23" s="674">
        <f t="shared" si="2"/>
        <v>0</v>
      </c>
      <c r="J23" s="675"/>
      <c r="L23" s="1487"/>
    </row>
    <row r="24" spans="2:12" s="668" customFormat="1" ht="14.1" customHeight="1">
      <c r="B24" s="705">
        <v>7</v>
      </c>
      <c r="C24" s="738"/>
      <c r="D24" s="670"/>
      <c r="E24" s="671"/>
      <c r="F24" s="671"/>
      <c r="G24" s="672"/>
      <c r="H24" s="673">
        <f t="shared" si="3"/>
        <v>0</v>
      </c>
      <c r="I24" s="674">
        <f t="shared" si="2"/>
        <v>0</v>
      </c>
      <c r="J24" s="675"/>
      <c r="L24" s="1487"/>
    </row>
    <row r="25" spans="2:12" s="668" customFormat="1" ht="14.1" customHeight="1">
      <c r="B25" s="705">
        <v>8</v>
      </c>
      <c r="C25" s="738"/>
      <c r="D25" s="670"/>
      <c r="E25" s="671"/>
      <c r="F25" s="671"/>
      <c r="G25" s="672"/>
      <c r="H25" s="673">
        <f t="shared" si="3"/>
        <v>0</v>
      </c>
      <c r="I25" s="674">
        <f t="shared" si="2"/>
        <v>0</v>
      </c>
      <c r="J25" s="675"/>
    </row>
    <row r="26" spans="2:12" s="668" customFormat="1" ht="14.1" customHeight="1">
      <c r="B26" s="705">
        <v>9</v>
      </c>
      <c r="C26" s="738"/>
      <c r="D26" s="670"/>
      <c r="E26" s="671"/>
      <c r="F26" s="671"/>
      <c r="G26" s="672"/>
      <c r="H26" s="673">
        <f t="shared" si="3"/>
        <v>0</v>
      </c>
      <c r="I26" s="674">
        <f t="shared" si="2"/>
        <v>0</v>
      </c>
      <c r="J26" s="675"/>
    </row>
    <row r="27" spans="2:12" s="668" customFormat="1" ht="14.1" customHeight="1">
      <c r="B27" s="705">
        <v>10</v>
      </c>
      <c r="C27" s="738"/>
      <c r="D27" s="670"/>
      <c r="E27" s="671"/>
      <c r="F27" s="671"/>
      <c r="G27" s="672"/>
      <c r="H27" s="673">
        <f t="shared" si="3"/>
        <v>0</v>
      </c>
      <c r="I27" s="674">
        <f t="shared" si="2"/>
        <v>0</v>
      </c>
      <c r="J27" s="675"/>
    </row>
    <row r="28" spans="2:12" s="668" customFormat="1" ht="14.1" customHeight="1">
      <c r="B28" s="705">
        <v>11</v>
      </c>
      <c r="C28" s="738"/>
      <c r="D28" s="670"/>
      <c r="E28" s="671"/>
      <c r="F28" s="671"/>
      <c r="G28" s="672"/>
      <c r="H28" s="673">
        <f t="shared" ref="H28:H33" si="4">SUM(D28:G28)/2</f>
        <v>0</v>
      </c>
      <c r="I28" s="674">
        <f t="shared" ref="I28:I33" si="5">D28*$D$12+E28*$E$12+F28*$F$12+G28*$G$12</f>
        <v>0</v>
      </c>
      <c r="J28" s="675"/>
    </row>
    <row r="29" spans="2:12" s="668" customFormat="1" ht="14.1" customHeight="1">
      <c r="B29" s="705">
        <v>12</v>
      </c>
      <c r="C29" s="738"/>
      <c r="D29" s="670"/>
      <c r="E29" s="671"/>
      <c r="F29" s="671"/>
      <c r="G29" s="672"/>
      <c r="H29" s="673">
        <f t="shared" si="4"/>
        <v>0</v>
      </c>
      <c r="I29" s="674">
        <f t="shared" si="5"/>
        <v>0</v>
      </c>
      <c r="J29" s="675"/>
    </row>
    <row r="30" spans="2:12" s="668" customFormat="1" ht="14.1" customHeight="1">
      <c r="B30" s="705">
        <v>13</v>
      </c>
      <c r="C30" s="738"/>
      <c r="D30" s="670"/>
      <c r="E30" s="671"/>
      <c r="F30" s="671"/>
      <c r="G30" s="672"/>
      <c r="H30" s="673">
        <f t="shared" si="4"/>
        <v>0</v>
      </c>
      <c r="I30" s="674">
        <f t="shared" si="5"/>
        <v>0</v>
      </c>
      <c r="J30" s="675"/>
    </row>
    <row r="31" spans="2:12" s="668" customFormat="1" ht="14.1" customHeight="1">
      <c r="B31" s="705">
        <v>14</v>
      </c>
      <c r="C31" s="738"/>
      <c r="D31" s="670"/>
      <c r="E31" s="671"/>
      <c r="F31" s="671"/>
      <c r="G31" s="672"/>
      <c r="H31" s="673">
        <f t="shared" si="4"/>
        <v>0</v>
      </c>
      <c r="I31" s="674">
        <f t="shared" si="5"/>
        <v>0</v>
      </c>
      <c r="J31" s="675"/>
    </row>
    <row r="32" spans="2:12" s="668" customFormat="1" ht="14.1" customHeight="1">
      <c r="B32" s="705">
        <v>15</v>
      </c>
      <c r="C32" s="738"/>
      <c r="D32" s="670"/>
      <c r="E32" s="671"/>
      <c r="F32" s="671"/>
      <c r="G32" s="672"/>
      <c r="H32" s="673">
        <f t="shared" si="4"/>
        <v>0</v>
      </c>
      <c r="I32" s="674">
        <f t="shared" si="5"/>
        <v>0</v>
      </c>
      <c r="J32" s="675"/>
    </row>
    <row r="33" spans="2:10" s="668" customFormat="1" ht="14.1" customHeight="1">
      <c r="B33" s="705">
        <v>16</v>
      </c>
      <c r="C33" s="738"/>
      <c r="D33" s="670"/>
      <c r="E33" s="671"/>
      <c r="F33" s="671"/>
      <c r="G33" s="672"/>
      <c r="H33" s="673">
        <f t="shared" si="4"/>
        <v>0</v>
      </c>
      <c r="I33" s="674">
        <f t="shared" si="5"/>
        <v>0</v>
      </c>
      <c r="J33" s="675"/>
    </row>
    <row r="34" spans="2:10" s="668" customFormat="1" ht="14.1" customHeight="1">
      <c r="B34" s="705">
        <v>17</v>
      </c>
      <c r="C34" s="738"/>
      <c r="D34" s="670"/>
      <c r="E34" s="671"/>
      <c r="F34" s="671"/>
      <c r="G34" s="672"/>
      <c r="H34" s="673">
        <f t="shared" si="3"/>
        <v>0</v>
      </c>
      <c r="I34" s="674">
        <f t="shared" si="2"/>
        <v>0</v>
      </c>
      <c r="J34" s="675"/>
    </row>
    <row r="35" spans="2:10" s="668" customFormat="1" ht="14.1" customHeight="1">
      <c r="B35" s="705">
        <v>18</v>
      </c>
      <c r="C35" s="738"/>
      <c r="D35" s="670"/>
      <c r="E35" s="671"/>
      <c r="F35" s="671"/>
      <c r="G35" s="672"/>
      <c r="H35" s="673">
        <f t="shared" si="3"/>
        <v>0</v>
      </c>
      <c r="I35" s="674">
        <f t="shared" si="2"/>
        <v>0</v>
      </c>
      <c r="J35" s="675"/>
    </row>
    <row r="36" spans="2:10" s="668" customFormat="1" ht="14.1" customHeight="1">
      <c r="B36" s="705">
        <v>19</v>
      </c>
      <c r="C36" s="738"/>
      <c r="D36" s="670"/>
      <c r="E36" s="671"/>
      <c r="F36" s="671"/>
      <c r="G36" s="672"/>
      <c r="H36" s="673">
        <f t="shared" si="3"/>
        <v>0</v>
      </c>
      <c r="I36" s="674">
        <f t="shared" si="2"/>
        <v>0</v>
      </c>
      <c r="J36" s="675"/>
    </row>
    <row r="37" spans="2:10" s="668" customFormat="1" ht="14.1" customHeight="1">
      <c r="B37" s="705">
        <v>20</v>
      </c>
      <c r="C37" s="738"/>
      <c r="D37" s="670"/>
      <c r="E37" s="671"/>
      <c r="F37" s="671"/>
      <c r="G37" s="672"/>
      <c r="H37" s="673">
        <f t="shared" si="3"/>
        <v>0</v>
      </c>
      <c r="I37" s="674">
        <f t="shared" si="2"/>
        <v>0</v>
      </c>
      <c r="J37" s="675"/>
    </row>
    <row r="38" spans="2:10" s="668" customFormat="1" ht="14.1" customHeight="1">
      <c r="B38" s="705">
        <v>21</v>
      </c>
      <c r="C38" s="738"/>
      <c r="D38" s="670"/>
      <c r="E38" s="671"/>
      <c r="F38" s="671"/>
      <c r="G38" s="672"/>
      <c r="H38" s="673">
        <f t="shared" si="3"/>
        <v>0</v>
      </c>
      <c r="I38" s="674">
        <f t="shared" si="2"/>
        <v>0</v>
      </c>
      <c r="J38" s="675"/>
    </row>
    <row r="39" spans="2:10" s="668" customFormat="1" ht="14.1" customHeight="1">
      <c r="B39" s="705">
        <v>22</v>
      </c>
      <c r="C39" s="738"/>
      <c r="D39" s="670"/>
      <c r="E39" s="671"/>
      <c r="F39" s="671"/>
      <c r="G39" s="672"/>
      <c r="H39" s="673">
        <f t="shared" si="3"/>
        <v>0</v>
      </c>
      <c r="I39" s="674">
        <f t="shared" si="2"/>
        <v>0</v>
      </c>
      <c r="J39" s="675"/>
    </row>
    <row r="40" spans="2:10" s="668" customFormat="1" ht="14.1" customHeight="1">
      <c r="B40" s="705">
        <v>23</v>
      </c>
      <c r="C40" s="738"/>
      <c r="D40" s="670"/>
      <c r="E40" s="671"/>
      <c r="F40" s="671"/>
      <c r="G40" s="672"/>
      <c r="H40" s="673">
        <f t="shared" si="3"/>
        <v>0</v>
      </c>
      <c r="I40" s="674">
        <f t="shared" si="2"/>
        <v>0</v>
      </c>
      <c r="J40" s="675"/>
    </row>
    <row r="41" spans="2:10" s="668" customFormat="1" ht="14.1" customHeight="1">
      <c r="B41" s="705">
        <v>24</v>
      </c>
      <c r="C41" s="738"/>
      <c r="D41" s="670"/>
      <c r="E41" s="671"/>
      <c r="F41" s="671"/>
      <c r="G41" s="672"/>
      <c r="H41" s="673">
        <f t="shared" si="3"/>
        <v>0</v>
      </c>
      <c r="I41" s="674">
        <f t="shared" si="2"/>
        <v>0</v>
      </c>
      <c r="J41" s="675"/>
    </row>
    <row r="42" spans="2:10" s="668" customFormat="1" ht="14.1" customHeight="1">
      <c r="B42" s="705">
        <v>25</v>
      </c>
      <c r="C42" s="739"/>
      <c r="D42" s="670"/>
      <c r="E42" s="671"/>
      <c r="F42" s="671"/>
      <c r="G42" s="672"/>
      <c r="H42" s="673">
        <f t="shared" si="3"/>
        <v>0</v>
      </c>
      <c r="I42" s="674">
        <f>D42*$D$12+E42*$E$12+F42*$F$12+G42*$G$12</f>
        <v>0</v>
      </c>
      <c r="J42" s="675"/>
    </row>
    <row r="43" spans="2:10" s="668" customFormat="1" ht="14.1" customHeight="1">
      <c r="B43" s="705">
        <v>26</v>
      </c>
      <c r="C43" s="739"/>
      <c r="D43" s="670"/>
      <c r="E43" s="671"/>
      <c r="F43" s="671"/>
      <c r="G43" s="672"/>
      <c r="H43" s="673">
        <f t="shared" si="3"/>
        <v>0</v>
      </c>
      <c r="I43" s="674">
        <f t="shared" ref="I43:I52" si="6">D43*$D$12+E43*$E$12+F43*$F$12+G43*$G$12</f>
        <v>0</v>
      </c>
      <c r="J43" s="675"/>
    </row>
    <row r="44" spans="2:10" s="668" customFormat="1" ht="14.1" customHeight="1">
      <c r="B44" s="705">
        <v>27</v>
      </c>
      <c r="C44" s="739"/>
      <c r="D44" s="670"/>
      <c r="E44" s="671"/>
      <c r="F44" s="671"/>
      <c r="G44" s="672"/>
      <c r="H44" s="673">
        <f t="shared" si="3"/>
        <v>0</v>
      </c>
      <c r="I44" s="674">
        <f t="shared" si="6"/>
        <v>0</v>
      </c>
      <c r="J44" s="675"/>
    </row>
    <row r="45" spans="2:10" s="668" customFormat="1" ht="14.1" customHeight="1">
      <c r="B45" s="705">
        <v>28</v>
      </c>
      <c r="C45" s="739"/>
      <c r="D45" s="670"/>
      <c r="E45" s="671"/>
      <c r="F45" s="671"/>
      <c r="G45" s="672"/>
      <c r="H45" s="673">
        <f t="shared" si="3"/>
        <v>0</v>
      </c>
      <c r="I45" s="674">
        <f t="shared" si="6"/>
        <v>0</v>
      </c>
      <c r="J45" s="675"/>
    </row>
    <row r="46" spans="2:10" s="668" customFormat="1" ht="14.1" customHeight="1">
      <c r="B46" s="705">
        <v>29</v>
      </c>
      <c r="C46" s="739"/>
      <c r="D46" s="670"/>
      <c r="E46" s="671"/>
      <c r="F46" s="671"/>
      <c r="G46" s="672"/>
      <c r="H46" s="673">
        <f t="shared" si="3"/>
        <v>0</v>
      </c>
      <c r="I46" s="674">
        <f t="shared" si="6"/>
        <v>0</v>
      </c>
      <c r="J46" s="675"/>
    </row>
    <row r="47" spans="2:10" s="668" customFormat="1" ht="14.1" customHeight="1">
      <c r="B47" s="705">
        <v>30</v>
      </c>
      <c r="C47" s="739"/>
      <c r="D47" s="670"/>
      <c r="E47" s="671"/>
      <c r="F47" s="671"/>
      <c r="G47" s="672"/>
      <c r="H47" s="673">
        <f t="shared" si="3"/>
        <v>0</v>
      </c>
      <c r="I47" s="674">
        <f t="shared" si="6"/>
        <v>0</v>
      </c>
      <c r="J47" s="675"/>
    </row>
    <row r="48" spans="2:10" s="668" customFormat="1" ht="14.1" customHeight="1">
      <c r="B48" s="705">
        <v>31</v>
      </c>
      <c r="C48" s="739"/>
      <c r="D48" s="670"/>
      <c r="E48" s="671"/>
      <c r="F48" s="671"/>
      <c r="G48" s="672"/>
      <c r="H48" s="673">
        <f t="shared" si="3"/>
        <v>0</v>
      </c>
      <c r="I48" s="674">
        <f t="shared" si="6"/>
        <v>0</v>
      </c>
      <c r="J48" s="675"/>
    </row>
    <row r="49" spans="2:10" s="668" customFormat="1" ht="14.1" customHeight="1">
      <c r="B49" s="705">
        <v>32</v>
      </c>
      <c r="C49" s="739"/>
      <c r="D49" s="670"/>
      <c r="E49" s="671"/>
      <c r="F49" s="671"/>
      <c r="G49" s="672"/>
      <c r="H49" s="673">
        <f t="shared" si="3"/>
        <v>0</v>
      </c>
      <c r="I49" s="674">
        <f t="shared" si="6"/>
        <v>0</v>
      </c>
      <c r="J49" s="675"/>
    </row>
    <row r="50" spans="2:10" s="668" customFormat="1" ht="14.1" customHeight="1">
      <c r="B50" s="705">
        <v>33</v>
      </c>
      <c r="C50" s="739"/>
      <c r="D50" s="670"/>
      <c r="E50" s="671"/>
      <c r="F50" s="671"/>
      <c r="G50" s="672"/>
      <c r="H50" s="673">
        <f t="shared" si="3"/>
        <v>0</v>
      </c>
      <c r="I50" s="674">
        <f t="shared" si="6"/>
        <v>0</v>
      </c>
      <c r="J50" s="675"/>
    </row>
    <row r="51" spans="2:10" s="668" customFormat="1" ht="14.1" customHeight="1">
      <c r="B51" s="705">
        <v>34</v>
      </c>
      <c r="C51" s="739"/>
      <c r="D51" s="670"/>
      <c r="E51" s="671"/>
      <c r="F51" s="671"/>
      <c r="G51" s="672"/>
      <c r="H51" s="673">
        <f t="shared" si="3"/>
        <v>0</v>
      </c>
      <c r="I51" s="674">
        <f t="shared" si="6"/>
        <v>0</v>
      </c>
      <c r="J51" s="675"/>
    </row>
    <row r="52" spans="2:10" s="668" customFormat="1" ht="14.1" customHeight="1">
      <c r="B52" s="705">
        <v>35</v>
      </c>
      <c r="C52" s="739"/>
      <c r="D52" s="670"/>
      <c r="E52" s="671"/>
      <c r="F52" s="671"/>
      <c r="G52" s="672"/>
      <c r="H52" s="673">
        <f t="shared" si="3"/>
        <v>0</v>
      </c>
      <c r="I52" s="674">
        <f t="shared" si="6"/>
        <v>0</v>
      </c>
      <c r="J52" s="675"/>
    </row>
    <row r="53" spans="2:10" s="668" customFormat="1" ht="14.1" customHeight="1">
      <c r="B53" s="676">
        <v>36</v>
      </c>
      <c r="C53" s="740"/>
      <c r="D53" s="677"/>
      <c r="E53" s="678"/>
      <c r="F53" s="678"/>
      <c r="G53" s="679"/>
      <c r="H53" s="680">
        <f t="shared" si="3"/>
        <v>0</v>
      </c>
      <c r="I53" s="681">
        <f>D53*$D$12+E53*$E$12+F53*$F$12+G53*$G$12</f>
        <v>0</v>
      </c>
      <c r="J53" s="682"/>
    </row>
    <row r="54" spans="2:10" ht="27.75" customHeight="1">
      <c r="B54" s="683"/>
      <c r="C54" s="707" t="s">
        <v>518</v>
      </c>
      <c r="D54" s="684"/>
      <c r="E54" s="684"/>
      <c r="F54" s="684"/>
      <c r="G54" s="684"/>
      <c r="H54" s="685"/>
      <c r="I54" s="686"/>
      <c r="J54" s="687"/>
    </row>
    <row r="55" spans="2:10" ht="14.1" customHeight="1">
      <c r="B55" s="661">
        <v>1</v>
      </c>
      <c r="C55" s="737"/>
      <c r="D55" s="662"/>
      <c r="E55" s="663"/>
      <c r="F55" s="663"/>
      <c r="G55" s="664"/>
      <c r="H55" s="665">
        <f>SUM(D55:G55)/2</f>
        <v>0</v>
      </c>
      <c r="I55" s="666">
        <f>D55*$D$12+E55*$E$12+F55*$F$12+G55*$G$12</f>
        <v>0</v>
      </c>
      <c r="J55" s="688"/>
    </row>
    <row r="56" spans="2:10" ht="14.1" customHeight="1">
      <c r="B56" s="669">
        <v>2</v>
      </c>
      <c r="C56" s="738"/>
      <c r="D56" s="689"/>
      <c r="E56" s="690"/>
      <c r="F56" s="690"/>
      <c r="G56" s="691"/>
      <c r="H56" s="673">
        <f>SUM(D56:G56)/2</f>
        <v>0</v>
      </c>
      <c r="I56" s="674">
        <f>D56*$D$12+E56*$E$12+F56*$F$12+G56*$G$12</f>
        <v>0</v>
      </c>
      <c r="J56" s="692"/>
    </row>
    <row r="57" spans="2:10" ht="14.1" customHeight="1">
      <c r="B57" s="669">
        <v>3</v>
      </c>
      <c r="C57" s="738"/>
      <c r="D57" s="689"/>
      <c r="E57" s="690"/>
      <c r="F57" s="690"/>
      <c r="G57" s="691"/>
      <c r="H57" s="673">
        <f t="shared" ref="H57:H63" si="7">SUM(D57:G57)/2</f>
        <v>0</v>
      </c>
      <c r="I57" s="674">
        <f t="shared" ref="I57:I63" si="8">D57*$D$12+E57*$E$12+F57*$F$12+G57*$G$12</f>
        <v>0</v>
      </c>
      <c r="J57" s="692"/>
    </row>
    <row r="58" spans="2:10" ht="14.1" customHeight="1">
      <c r="B58" s="669">
        <v>4</v>
      </c>
      <c r="C58" s="738"/>
      <c r="D58" s="689"/>
      <c r="E58" s="690"/>
      <c r="F58" s="690"/>
      <c r="G58" s="691"/>
      <c r="H58" s="673">
        <f t="shared" si="7"/>
        <v>0</v>
      </c>
      <c r="I58" s="674">
        <f t="shared" si="8"/>
        <v>0</v>
      </c>
      <c r="J58" s="692"/>
    </row>
    <row r="59" spans="2:10" ht="14.1" customHeight="1">
      <c r="B59" s="669">
        <v>5</v>
      </c>
      <c r="C59" s="738"/>
      <c r="D59" s="689"/>
      <c r="E59" s="690"/>
      <c r="F59" s="690"/>
      <c r="G59" s="691"/>
      <c r="H59" s="673">
        <f t="shared" si="7"/>
        <v>0</v>
      </c>
      <c r="I59" s="674">
        <f t="shared" si="8"/>
        <v>0</v>
      </c>
      <c r="J59" s="692"/>
    </row>
    <row r="60" spans="2:10" ht="14.1" customHeight="1">
      <c r="B60" s="669">
        <v>6</v>
      </c>
      <c r="C60" s="738"/>
      <c r="D60" s="689"/>
      <c r="E60" s="690"/>
      <c r="F60" s="690"/>
      <c r="G60" s="691"/>
      <c r="H60" s="673">
        <f t="shared" si="7"/>
        <v>0</v>
      </c>
      <c r="I60" s="674">
        <f t="shared" si="8"/>
        <v>0</v>
      </c>
      <c r="J60" s="692"/>
    </row>
    <row r="61" spans="2:10" ht="14.1" customHeight="1">
      <c r="B61" s="669">
        <v>7</v>
      </c>
      <c r="C61" s="738"/>
      <c r="D61" s="689"/>
      <c r="E61" s="690"/>
      <c r="F61" s="690"/>
      <c r="G61" s="691"/>
      <c r="H61" s="673">
        <f t="shared" si="7"/>
        <v>0</v>
      </c>
      <c r="I61" s="674">
        <f t="shared" si="8"/>
        <v>0</v>
      </c>
      <c r="J61" s="692"/>
    </row>
    <row r="62" spans="2:10" ht="14.1" customHeight="1">
      <c r="B62" s="669">
        <v>8</v>
      </c>
      <c r="C62" s="738"/>
      <c r="D62" s="689"/>
      <c r="E62" s="690"/>
      <c r="F62" s="690"/>
      <c r="G62" s="691"/>
      <c r="H62" s="673">
        <f>SUM(D62:G62)/2</f>
        <v>0</v>
      </c>
      <c r="I62" s="674">
        <f t="shared" si="8"/>
        <v>0</v>
      </c>
      <c r="J62" s="692"/>
    </row>
    <row r="63" spans="2:10" ht="14.1" customHeight="1">
      <c r="B63" s="669">
        <v>9</v>
      </c>
      <c r="C63" s="741"/>
      <c r="D63" s="689"/>
      <c r="E63" s="690"/>
      <c r="F63" s="690"/>
      <c r="G63" s="691"/>
      <c r="H63" s="673">
        <f t="shared" si="7"/>
        <v>0</v>
      </c>
      <c r="I63" s="674">
        <f t="shared" si="8"/>
        <v>0</v>
      </c>
      <c r="J63" s="692"/>
    </row>
    <row r="64" spans="2:10" ht="14.1" customHeight="1" thickBot="1">
      <c r="B64" s="693">
        <v>10</v>
      </c>
      <c r="C64" s="742"/>
      <c r="D64" s="694"/>
      <c r="E64" s="695"/>
      <c r="F64" s="695"/>
      <c r="G64" s="696"/>
      <c r="H64" s="697">
        <f>SUM(D64:G64)/2</f>
        <v>0</v>
      </c>
      <c r="I64" s="698">
        <f>D64*$D$12+E64*$E$12+F64*$F$12+G64*$G$12</f>
        <v>0</v>
      </c>
      <c r="J64" s="699"/>
    </row>
    <row r="65" spans="2:5">
      <c r="B65" s="700"/>
      <c r="C65" s="1488"/>
      <c r="D65" s="1489"/>
      <c r="E65" s="1489"/>
    </row>
    <row r="66" spans="2:5">
      <c r="C66" s="1490"/>
      <c r="D66" s="1491"/>
      <c r="E66" s="1491"/>
    </row>
    <row r="67" spans="2:5">
      <c r="C67" s="1492"/>
      <c r="D67" s="1491"/>
      <c r="E67" s="1491"/>
    </row>
    <row r="68" spans="2:5">
      <c r="C68" s="701"/>
      <c r="D68" s="702"/>
      <c r="E68" s="702"/>
    </row>
    <row r="69" spans="2:5">
      <c r="C69" s="703"/>
      <c r="D69" s="704"/>
      <c r="E69" s="704"/>
    </row>
    <row r="70" spans="2:5">
      <c r="C70" s="703"/>
      <c r="D70" s="704"/>
      <c r="E70" s="704"/>
    </row>
    <row r="71" spans="2:5">
      <c r="C71" s="703"/>
      <c r="D71" s="704"/>
      <c r="E71" s="704"/>
    </row>
    <row r="72" spans="2:5">
      <c r="C72" s="700"/>
      <c r="D72" s="700"/>
      <c r="E72" s="700"/>
    </row>
  </sheetData>
  <sheetProtection algorithmName="SHA-512" hashValue="Up7/Kg8CiqFGEMdt4lQ6mVcJdqTLOIXCEMhIEwdPbVx9EY06b/wxq6D+dWJ59Y3QElP6jy/u1NjpLgZX60TLQA==" saltValue="FarJ13JtMJxsq3Oiq4rm4A==" spinCount="100000" sheet="1" objects="1" scenarios="1" formatRows="0" insertRows="0"/>
  <mergeCells count="14">
    <mergeCell ref="I2:J2"/>
    <mergeCell ref="L16:L24"/>
    <mergeCell ref="C65:E65"/>
    <mergeCell ref="C66:E66"/>
    <mergeCell ref="C67:E67"/>
    <mergeCell ref="C4:J4"/>
    <mergeCell ref="C6:F6"/>
    <mergeCell ref="B7:C13"/>
    <mergeCell ref="D7:G9"/>
    <mergeCell ref="H7:H13"/>
    <mergeCell ref="I7:I13"/>
    <mergeCell ref="J7:J13"/>
    <mergeCell ref="D11:G11"/>
    <mergeCell ref="D13:G13"/>
  </mergeCells>
  <printOptions horizontalCentered="1"/>
  <pageMargins left="0.94488188976377963" right="0.39370078740157483" top="0.9055118110236221" bottom="0.70866141732283472" header="0.51181102362204722" footer="0.51181102362204722"/>
  <pageSetup paperSize="9" scale="77" orientation="portrait" horizontalDpi="4294967293" verticalDpi="4294967293" r:id="rId1"/>
  <headerFooter alignWithMargins="0">
    <oddFooter>&amp;L&amp;7CEA - arkusz organizacyjny na rok szkolny 2018/19    nr teczki: &amp;F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słownik!$A$2:$A$169</xm:f>
          </x14:formula1>
          <xm:sqref>C55:C64 C18:C53</xm:sqref>
        </x14:dataValidation>
        <x14:dataValidation type="list" allowBlank="1" showInputMessage="1" showErrorMessage="1" xr:uid="{00000000-0002-0000-0F00-000002000000}">
          <x14:formula1>
            <xm:f>słownik!$D$59:$D$83</xm:f>
          </x14:formula1>
          <xm:sqref>G6 C6</xm:sqref>
        </x14:dataValidation>
        <x14:dataValidation type="list" allowBlank="1" showInputMessage="1" showErrorMessage="1" xr:uid="{00000000-0002-0000-0F00-000001000000}">
          <x14:formula1>
            <xm:f>słownik!$F$3:$F$20</xm:f>
          </x14:formula1>
          <xm:sqref>C4:J4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  <pageSetUpPr fitToPage="1"/>
  </sheetPr>
  <dimension ref="B1:L66"/>
  <sheetViews>
    <sheetView showGridLines="0" view="pageBreakPreview" topLeftCell="A7" zoomScale="80" zoomScaleNormal="100" zoomScaleSheetLayoutView="80" workbookViewId="0">
      <selection activeCell="E19" sqref="E19"/>
    </sheetView>
  </sheetViews>
  <sheetFormatPr defaultColWidth="9.28515625" defaultRowHeight="12.75"/>
  <cols>
    <col min="1" max="1" width="4.5703125" style="631" customWidth="1"/>
    <col min="2" max="2" width="4.42578125" style="631" customWidth="1"/>
    <col min="3" max="3" width="46.140625" style="631" customWidth="1"/>
    <col min="4" max="7" width="5.7109375" style="631" customWidth="1"/>
    <col min="8" max="8" width="9" style="631" customWidth="1"/>
    <col min="9" max="9" width="10.7109375" style="631" customWidth="1"/>
    <col min="10" max="10" width="11.85546875" style="631" customWidth="1"/>
    <col min="11" max="11" width="3.5703125" style="631" customWidth="1"/>
    <col min="12" max="12" width="22.5703125" style="631" customWidth="1"/>
    <col min="13" max="16384" width="9.28515625" style="631"/>
  </cols>
  <sheetData>
    <row r="1" spans="2:12" ht="18">
      <c r="B1" s="632"/>
      <c r="C1" s="710" t="str">
        <f>wizyt!C3</f>
        <v>??</v>
      </c>
      <c r="D1" s="633"/>
      <c r="E1" s="633"/>
      <c r="F1" s="634"/>
    </row>
    <row r="2" spans="2:12" ht="20.25">
      <c r="B2" s="634"/>
      <c r="E2" s="635"/>
      <c r="F2" s="634"/>
      <c r="H2" s="636" t="s">
        <v>426</v>
      </c>
      <c r="I2" s="1486" t="str">
        <f>wizyt!H3</f>
        <v>2021/2022</v>
      </c>
      <c r="J2" s="1486"/>
    </row>
    <row r="3" spans="2:12" ht="20.25">
      <c r="B3" s="708" t="s">
        <v>444</v>
      </c>
      <c r="E3" s="635"/>
      <c r="F3" s="634"/>
      <c r="H3" s="636"/>
      <c r="I3" s="637"/>
    </row>
    <row r="4" spans="2:12" ht="18.75" customHeight="1">
      <c r="B4" s="638"/>
      <c r="C4" s="1493" t="s">
        <v>421</v>
      </c>
      <c r="D4" s="1493"/>
      <c r="E4" s="1493"/>
      <c r="F4" s="1493"/>
      <c r="G4" s="1493"/>
      <c r="H4" s="1493"/>
      <c r="I4" s="1493"/>
      <c r="J4" s="1493"/>
    </row>
    <row r="5" spans="2:12" ht="18.75" customHeight="1">
      <c r="B5" s="709" t="s">
        <v>439</v>
      </c>
      <c r="C5" s="706"/>
      <c r="D5" s="706"/>
      <c r="E5" s="706"/>
      <c r="F5" s="706"/>
      <c r="G5" s="706"/>
      <c r="H5" s="706"/>
      <c r="I5" s="706"/>
      <c r="J5" s="706"/>
    </row>
    <row r="6" spans="2:12" ht="21" customHeight="1" thickBot="1">
      <c r="B6" s="775"/>
      <c r="C6" s="1494" t="s">
        <v>421</v>
      </c>
      <c r="D6" s="1494"/>
      <c r="E6" s="1494"/>
      <c r="F6" s="1494"/>
      <c r="G6" s="775"/>
    </row>
    <row r="7" spans="2:12" ht="5.25" customHeight="1">
      <c r="B7" s="1495" t="s">
        <v>427</v>
      </c>
      <c r="C7" s="1496"/>
      <c r="D7" s="1501" t="s">
        <v>445</v>
      </c>
      <c r="E7" s="1502"/>
      <c r="F7" s="1502"/>
      <c r="G7" s="1503"/>
      <c r="H7" s="1510" t="s">
        <v>428</v>
      </c>
      <c r="I7" s="1513" t="s">
        <v>429</v>
      </c>
      <c r="J7" s="1516" t="s">
        <v>430</v>
      </c>
    </row>
    <row r="8" spans="2:12" ht="9" customHeight="1">
      <c r="B8" s="1497"/>
      <c r="C8" s="1498"/>
      <c r="D8" s="1504"/>
      <c r="E8" s="1505"/>
      <c r="F8" s="1505"/>
      <c r="G8" s="1506"/>
      <c r="H8" s="1511"/>
      <c r="I8" s="1514"/>
      <c r="J8" s="1517"/>
    </row>
    <row r="9" spans="2:12" ht="12.75" customHeight="1">
      <c r="B9" s="1497"/>
      <c r="C9" s="1498"/>
      <c r="D9" s="1507"/>
      <c r="E9" s="1508"/>
      <c r="F9" s="1508"/>
      <c r="G9" s="1509"/>
      <c r="H9" s="1511"/>
      <c r="I9" s="1514"/>
      <c r="J9" s="1517"/>
    </row>
    <row r="10" spans="2:12" ht="12.75" customHeight="1">
      <c r="B10" s="1497"/>
      <c r="C10" s="1498"/>
      <c r="D10" s="639" t="s">
        <v>87</v>
      </c>
      <c r="E10" s="640" t="s">
        <v>88</v>
      </c>
      <c r="F10" s="641" t="s">
        <v>431</v>
      </c>
      <c r="G10" s="642" t="s">
        <v>432</v>
      </c>
      <c r="H10" s="1511"/>
      <c r="I10" s="1514"/>
      <c r="J10" s="1517"/>
    </row>
    <row r="11" spans="2:12" ht="12.75" customHeight="1">
      <c r="B11" s="1497"/>
      <c r="C11" s="1498"/>
      <c r="D11" s="1519" t="s">
        <v>433</v>
      </c>
      <c r="E11" s="1520"/>
      <c r="F11" s="1520"/>
      <c r="G11" s="1521"/>
      <c r="H11" s="1511"/>
      <c r="I11" s="1514"/>
      <c r="J11" s="1517"/>
    </row>
    <row r="12" spans="2:12" ht="12.75" customHeight="1">
      <c r="B12" s="1497"/>
      <c r="C12" s="1498"/>
      <c r="D12" s="891">
        <f>Kalendarz!$F$31</f>
        <v>11</v>
      </c>
      <c r="E12" s="891">
        <f>Kalendarz!$F$31</f>
        <v>11</v>
      </c>
      <c r="F12" s="891">
        <f>Kalendarz!$F$31</f>
        <v>11</v>
      </c>
      <c r="G12" s="891">
        <f>Kalendarz!$F$32</f>
        <v>6</v>
      </c>
      <c r="H12" s="1511"/>
      <c r="I12" s="1514"/>
      <c r="J12" s="1517"/>
    </row>
    <row r="13" spans="2:12" ht="16.5" customHeight="1" thickBot="1">
      <c r="B13" s="1499"/>
      <c r="C13" s="1500"/>
      <c r="D13" s="1522" t="s">
        <v>434</v>
      </c>
      <c r="E13" s="1523"/>
      <c r="F13" s="1523"/>
      <c r="G13" s="1524"/>
      <c r="H13" s="1512"/>
      <c r="I13" s="1515"/>
      <c r="J13" s="1518"/>
    </row>
    <row r="14" spans="2:12" ht="27" customHeight="1" thickBot="1">
      <c r="B14" s="643"/>
      <c r="C14" s="644" t="s">
        <v>435</v>
      </c>
      <c r="D14" s="718">
        <f t="shared" ref="D14:G14" si="0">D16+D15</f>
        <v>0</v>
      </c>
      <c r="E14" s="719">
        <f t="shared" si="0"/>
        <v>0</v>
      </c>
      <c r="F14" s="719">
        <f t="shared" si="0"/>
        <v>0</v>
      </c>
      <c r="G14" s="720">
        <f t="shared" si="0"/>
        <v>0</v>
      </c>
      <c r="H14" s="645">
        <f>SUM(D14:G14)</f>
        <v>0</v>
      </c>
      <c r="I14" s="646">
        <f>SUM(I15:I16)</f>
        <v>0</v>
      </c>
      <c r="J14" s="647"/>
    </row>
    <row r="15" spans="2:12" ht="23.25" customHeight="1">
      <c r="B15" s="648"/>
      <c r="C15" s="649" t="s">
        <v>436</v>
      </c>
      <c r="D15" s="711">
        <f t="shared" ref="D15:G15" si="1">SUM(D18:D47)</f>
        <v>0</v>
      </c>
      <c r="E15" s="711">
        <f t="shared" si="1"/>
        <v>0</v>
      </c>
      <c r="F15" s="711">
        <f t="shared" si="1"/>
        <v>0</v>
      </c>
      <c r="G15" s="712">
        <f t="shared" si="1"/>
        <v>0</v>
      </c>
      <c r="H15" s="713">
        <f>SUM(D15:G15)/2</f>
        <v>0</v>
      </c>
      <c r="I15" s="650">
        <f>D15*$D$12+E15*$E$12+F15*$F$12+G15*$G$12</f>
        <v>0</v>
      </c>
      <c r="J15" s="651"/>
    </row>
    <row r="16" spans="2:12" ht="21" customHeight="1">
      <c r="B16" s="652"/>
      <c r="C16" s="653" t="s">
        <v>437</v>
      </c>
      <c r="D16" s="714">
        <f>SUM(D49:D58)</f>
        <v>0</v>
      </c>
      <c r="E16" s="715">
        <f>SUM(E49:E58)</f>
        <v>0</v>
      </c>
      <c r="F16" s="715">
        <f>SUM(F49:F58)</f>
        <v>0</v>
      </c>
      <c r="G16" s="716">
        <f>SUM(G49:G58)</f>
        <v>0</v>
      </c>
      <c r="H16" s="717">
        <f>SUM(D16:G16)/2</f>
        <v>0</v>
      </c>
      <c r="I16" s="654">
        <f>D16*$D$12+E16*$E$12+F16*$F$12+G16*$G$12</f>
        <v>0</v>
      </c>
      <c r="J16" s="655"/>
      <c r="L16" s="1487" t="s">
        <v>450</v>
      </c>
    </row>
    <row r="17" spans="2:12" ht="19.5" customHeight="1">
      <c r="B17" s="656"/>
      <c r="C17" s="657" t="s">
        <v>438</v>
      </c>
      <c r="D17" s="658"/>
      <c r="E17" s="658"/>
      <c r="F17" s="658"/>
      <c r="G17" s="658"/>
      <c r="H17" s="658"/>
      <c r="I17" s="659"/>
      <c r="J17" s="660"/>
      <c r="L17" s="1487"/>
    </row>
    <row r="18" spans="2:12" s="668" customFormat="1" ht="14.1" customHeight="1">
      <c r="B18" s="661">
        <v>1</v>
      </c>
      <c r="C18" s="737"/>
      <c r="D18" s="662"/>
      <c r="E18" s="663"/>
      <c r="F18" s="663"/>
      <c r="G18" s="664"/>
      <c r="H18" s="721">
        <f>SUM(D18:G18)/2</f>
        <v>0</v>
      </c>
      <c r="I18" s="666">
        <f>D18*$D$12+E18*$E$12+F18*$F$12+G18*$G$12</f>
        <v>0</v>
      </c>
      <c r="J18" s="667"/>
      <c r="L18" s="1487"/>
    </row>
    <row r="19" spans="2:12" s="668" customFormat="1" ht="14.1" customHeight="1">
      <c r="B19" s="705">
        <v>2</v>
      </c>
      <c r="C19" s="738"/>
      <c r="D19" s="670"/>
      <c r="E19" s="671"/>
      <c r="F19" s="671"/>
      <c r="G19" s="672"/>
      <c r="H19" s="673">
        <f>SUM(D19:G19)/2</f>
        <v>0</v>
      </c>
      <c r="I19" s="674">
        <f t="shared" ref="I19:I35" si="2">D19*$D$12+E19*$E$12+F19*$F$12+G19*$G$12</f>
        <v>0</v>
      </c>
      <c r="J19" s="675"/>
      <c r="L19" s="1487"/>
    </row>
    <row r="20" spans="2:12" s="668" customFormat="1" ht="14.1" customHeight="1">
      <c r="B20" s="705">
        <v>3</v>
      </c>
      <c r="C20" s="738"/>
      <c r="D20" s="670"/>
      <c r="E20" s="671"/>
      <c r="F20" s="671"/>
      <c r="G20" s="672"/>
      <c r="H20" s="673">
        <f t="shared" ref="H20:H47" si="3">SUM(D20:G20)/2</f>
        <v>0</v>
      </c>
      <c r="I20" s="674">
        <f>D20*$D$12+E20*$E$12+F20*$F$12+G20*$G$12</f>
        <v>0</v>
      </c>
      <c r="J20" s="675"/>
      <c r="L20" s="1487"/>
    </row>
    <row r="21" spans="2:12" s="668" customFormat="1" ht="14.1" customHeight="1">
      <c r="B21" s="705">
        <v>4</v>
      </c>
      <c r="C21" s="738"/>
      <c r="D21" s="670"/>
      <c r="E21" s="671"/>
      <c r="F21" s="671"/>
      <c r="G21" s="672"/>
      <c r="H21" s="673">
        <f t="shared" si="3"/>
        <v>0</v>
      </c>
      <c r="I21" s="674">
        <f t="shared" si="2"/>
        <v>0</v>
      </c>
      <c r="J21" s="675"/>
      <c r="L21" s="1487"/>
    </row>
    <row r="22" spans="2:12" s="668" customFormat="1" ht="14.1" customHeight="1">
      <c r="B22" s="705">
        <v>5</v>
      </c>
      <c r="C22" s="738"/>
      <c r="D22" s="670"/>
      <c r="E22" s="671"/>
      <c r="F22" s="671"/>
      <c r="G22" s="672"/>
      <c r="H22" s="673">
        <f t="shared" si="3"/>
        <v>0</v>
      </c>
      <c r="I22" s="674">
        <f t="shared" si="2"/>
        <v>0</v>
      </c>
      <c r="J22" s="675"/>
      <c r="L22" s="1487"/>
    </row>
    <row r="23" spans="2:12" s="668" customFormat="1" ht="14.1" customHeight="1">
      <c r="B23" s="705">
        <v>6</v>
      </c>
      <c r="C23" s="738"/>
      <c r="D23" s="670"/>
      <c r="E23" s="671"/>
      <c r="F23" s="671"/>
      <c r="G23" s="672"/>
      <c r="H23" s="673">
        <f t="shared" si="3"/>
        <v>0</v>
      </c>
      <c r="I23" s="674">
        <f t="shared" si="2"/>
        <v>0</v>
      </c>
      <c r="J23" s="675"/>
      <c r="L23" s="1487"/>
    </row>
    <row r="24" spans="2:12" s="668" customFormat="1" ht="14.1" customHeight="1">
      <c r="B24" s="705">
        <v>7</v>
      </c>
      <c r="C24" s="738"/>
      <c r="D24" s="670"/>
      <c r="E24" s="671"/>
      <c r="F24" s="671"/>
      <c r="G24" s="672"/>
      <c r="H24" s="673">
        <f t="shared" si="3"/>
        <v>0</v>
      </c>
      <c r="I24" s="674">
        <f t="shared" si="2"/>
        <v>0</v>
      </c>
      <c r="J24" s="675"/>
      <c r="L24" s="1487"/>
    </row>
    <row r="25" spans="2:12" s="668" customFormat="1" ht="14.1" customHeight="1">
      <c r="B25" s="705">
        <v>8</v>
      </c>
      <c r="C25" s="738"/>
      <c r="D25" s="670"/>
      <c r="E25" s="671"/>
      <c r="F25" s="671"/>
      <c r="G25" s="672"/>
      <c r="H25" s="673">
        <f t="shared" si="3"/>
        <v>0</v>
      </c>
      <c r="I25" s="674">
        <f t="shared" si="2"/>
        <v>0</v>
      </c>
      <c r="J25" s="675"/>
    </row>
    <row r="26" spans="2:12" s="668" customFormat="1" ht="14.1" customHeight="1">
      <c r="B26" s="705">
        <v>9</v>
      </c>
      <c r="C26" s="738"/>
      <c r="D26" s="670"/>
      <c r="E26" s="671"/>
      <c r="F26" s="671"/>
      <c r="G26" s="672"/>
      <c r="H26" s="673">
        <f t="shared" si="3"/>
        <v>0</v>
      </c>
      <c r="I26" s="674">
        <f t="shared" si="2"/>
        <v>0</v>
      </c>
      <c r="J26" s="675"/>
    </row>
    <row r="27" spans="2:12" s="668" customFormat="1" ht="14.1" customHeight="1">
      <c r="B27" s="705">
        <v>10</v>
      </c>
      <c r="C27" s="738"/>
      <c r="D27" s="670"/>
      <c r="E27" s="671"/>
      <c r="F27" s="671"/>
      <c r="G27" s="672"/>
      <c r="H27" s="673">
        <f t="shared" si="3"/>
        <v>0</v>
      </c>
      <c r="I27" s="674">
        <f t="shared" si="2"/>
        <v>0</v>
      </c>
      <c r="J27" s="675"/>
    </row>
    <row r="28" spans="2:12" s="668" customFormat="1" ht="14.1" customHeight="1">
      <c r="B28" s="705">
        <v>11</v>
      </c>
      <c r="C28" s="738"/>
      <c r="D28" s="670"/>
      <c r="E28" s="671"/>
      <c r="F28" s="671"/>
      <c r="G28" s="672"/>
      <c r="H28" s="673">
        <f t="shared" si="3"/>
        <v>0</v>
      </c>
      <c r="I28" s="674">
        <f t="shared" si="2"/>
        <v>0</v>
      </c>
      <c r="J28" s="675"/>
    </row>
    <row r="29" spans="2:12" s="668" customFormat="1" ht="14.1" customHeight="1">
      <c r="B29" s="705">
        <v>12</v>
      </c>
      <c r="C29" s="738"/>
      <c r="D29" s="670"/>
      <c r="E29" s="671"/>
      <c r="F29" s="671"/>
      <c r="G29" s="672"/>
      <c r="H29" s="673">
        <f t="shared" si="3"/>
        <v>0</v>
      </c>
      <c r="I29" s="674">
        <f t="shared" si="2"/>
        <v>0</v>
      </c>
      <c r="J29" s="675"/>
    </row>
    <row r="30" spans="2:12" s="668" customFormat="1" ht="14.1" customHeight="1">
      <c r="B30" s="705">
        <v>13</v>
      </c>
      <c r="C30" s="738"/>
      <c r="D30" s="670"/>
      <c r="E30" s="671"/>
      <c r="F30" s="671"/>
      <c r="G30" s="672"/>
      <c r="H30" s="673">
        <f t="shared" si="3"/>
        <v>0</v>
      </c>
      <c r="I30" s="674">
        <f t="shared" si="2"/>
        <v>0</v>
      </c>
      <c r="J30" s="675"/>
    </row>
    <row r="31" spans="2:12" s="668" customFormat="1" ht="14.1" customHeight="1">
      <c r="B31" s="705">
        <v>14</v>
      </c>
      <c r="C31" s="738"/>
      <c r="D31" s="670"/>
      <c r="E31" s="671"/>
      <c r="F31" s="671"/>
      <c r="G31" s="672"/>
      <c r="H31" s="673">
        <f t="shared" si="3"/>
        <v>0</v>
      </c>
      <c r="I31" s="674">
        <f t="shared" si="2"/>
        <v>0</v>
      </c>
      <c r="J31" s="675"/>
    </row>
    <row r="32" spans="2:12" s="668" customFormat="1" ht="14.1" customHeight="1">
      <c r="B32" s="705">
        <v>15</v>
      </c>
      <c r="C32" s="738"/>
      <c r="D32" s="670"/>
      <c r="E32" s="671"/>
      <c r="F32" s="671"/>
      <c r="G32" s="672"/>
      <c r="H32" s="673">
        <f t="shared" si="3"/>
        <v>0</v>
      </c>
      <c r="I32" s="674">
        <f t="shared" si="2"/>
        <v>0</v>
      </c>
      <c r="J32" s="675"/>
    </row>
    <row r="33" spans="2:10" s="668" customFormat="1" ht="14.1" customHeight="1">
      <c r="B33" s="705">
        <v>16</v>
      </c>
      <c r="C33" s="738"/>
      <c r="D33" s="670"/>
      <c r="E33" s="671"/>
      <c r="F33" s="671"/>
      <c r="G33" s="672"/>
      <c r="H33" s="673">
        <f t="shared" si="3"/>
        <v>0</v>
      </c>
      <c r="I33" s="674">
        <f t="shared" si="2"/>
        <v>0</v>
      </c>
      <c r="J33" s="675"/>
    </row>
    <row r="34" spans="2:10" s="668" customFormat="1" ht="14.1" customHeight="1">
      <c r="B34" s="705">
        <v>17</v>
      </c>
      <c r="C34" s="738"/>
      <c r="D34" s="670"/>
      <c r="E34" s="671"/>
      <c r="F34" s="671"/>
      <c r="G34" s="672"/>
      <c r="H34" s="673">
        <f t="shared" si="3"/>
        <v>0</v>
      </c>
      <c r="I34" s="674">
        <f t="shared" si="2"/>
        <v>0</v>
      </c>
      <c r="J34" s="675"/>
    </row>
    <row r="35" spans="2:10" s="668" customFormat="1" ht="14.1" customHeight="1">
      <c r="B35" s="705">
        <v>18</v>
      </c>
      <c r="C35" s="738"/>
      <c r="D35" s="670"/>
      <c r="E35" s="671"/>
      <c r="F35" s="671"/>
      <c r="G35" s="672"/>
      <c r="H35" s="673">
        <f t="shared" si="3"/>
        <v>0</v>
      </c>
      <c r="I35" s="674">
        <f t="shared" si="2"/>
        <v>0</v>
      </c>
      <c r="J35" s="675"/>
    </row>
    <row r="36" spans="2:10" s="668" customFormat="1" ht="14.1" customHeight="1">
      <c r="B36" s="705">
        <v>19</v>
      </c>
      <c r="C36" s="739"/>
      <c r="D36" s="670"/>
      <c r="E36" s="671"/>
      <c r="F36" s="671"/>
      <c r="G36" s="672"/>
      <c r="H36" s="673">
        <f t="shared" si="3"/>
        <v>0</v>
      </c>
      <c r="I36" s="674">
        <f>D36*$D$12+E36*$E$12+F36*$F$12+G36*$G$12</f>
        <v>0</v>
      </c>
      <c r="J36" s="675"/>
    </row>
    <row r="37" spans="2:10" s="668" customFormat="1" ht="14.1" customHeight="1">
      <c r="B37" s="705">
        <v>20</v>
      </c>
      <c r="C37" s="739"/>
      <c r="D37" s="670"/>
      <c r="E37" s="671"/>
      <c r="F37" s="671"/>
      <c r="G37" s="672"/>
      <c r="H37" s="673">
        <f t="shared" si="3"/>
        <v>0</v>
      </c>
      <c r="I37" s="674">
        <f t="shared" ref="I37:I46" si="4">D37*$D$12+E37*$E$12+F37*$F$12+G37*$G$12</f>
        <v>0</v>
      </c>
      <c r="J37" s="675"/>
    </row>
    <row r="38" spans="2:10" s="668" customFormat="1" ht="14.1" customHeight="1">
      <c r="B38" s="705">
        <v>21</v>
      </c>
      <c r="C38" s="739"/>
      <c r="D38" s="670"/>
      <c r="E38" s="671"/>
      <c r="F38" s="671"/>
      <c r="G38" s="672"/>
      <c r="H38" s="673">
        <f t="shared" si="3"/>
        <v>0</v>
      </c>
      <c r="I38" s="674">
        <f t="shared" si="4"/>
        <v>0</v>
      </c>
      <c r="J38" s="675"/>
    </row>
    <row r="39" spans="2:10" s="668" customFormat="1" ht="14.1" customHeight="1">
      <c r="B39" s="705">
        <v>22</v>
      </c>
      <c r="C39" s="739"/>
      <c r="D39" s="670"/>
      <c r="E39" s="671"/>
      <c r="F39" s="671"/>
      <c r="G39" s="672"/>
      <c r="H39" s="673">
        <f t="shared" si="3"/>
        <v>0</v>
      </c>
      <c r="I39" s="674">
        <f t="shared" si="4"/>
        <v>0</v>
      </c>
      <c r="J39" s="675"/>
    </row>
    <row r="40" spans="2:10" s="668" customFormat="1" ht="14.1" customHeight="1">
      <c r="B40" s="705">
        <v>23</v>
      </c>
      <c r="C40" s="739"/>
      <c r="D40" s="670"/>
      <c r="E40" s="671"/>
      <c r="F40" s="671"/>
      <c r="G40" s="672"/>
      <c r="H40" s="673">
        <f t="shared" si="3"/>
        <v>0</v>
      </c>
      <c r="I40" s="674">
        <f t="shared" si="4"/>
        <v>0</v>
      </c>
      <c r="J40" s="675"/>
    </row>
    <row r="41" spans="2:10" s="668" customFormat="1" ht="14.1" customHeight="1">
      <c r="B41" s="705">
        <v>24</v>
      </c>
      <c r="C41" s="739"/>
      <c r="D41" s="670"/>
      <c r="E41" s="671"/>
      <c r="F41" s="671"/>
      <c r="G41" s="672"/>
      <c r="H41" s="673">
        <f t="shared" si="3"/>
        <v>0</v>
      </c>
      <c r="I41" s="674">
        <f t="shared" si="4"/>
        <v>0</v>
      </c>
      <c r="J41" s="675"/>
    </row>
    <row r="42" spans="2:10" s="668" customFormat="1" ht="14.1" customHeight="1">
      <c r="B42" s="705">
        <v>25</v>
      </c>
      <c r="C42" s="739"/>
      <c r="D42" s="670"/>
      <c r="E42" s="671"/>
      <c r="F42" s="671"/>
      <c r="G42" s="672"/>
      <c r="H42" s="673">
        <f t="shared" si="3"/>
        <v>0</v>
      </c>
      <c r="I42" s="674">
        <f t="shared" si="4"/>
        <v>0</v>
      </c>
      <c r="J42" s="675"/>
    </row>
    <row r="43" spans="2:10" s="668" customFormat="1" ht="14.1" customHeight="1">
      <c r="B43" s="705">
        <v>26</v>
      </c>
      <c r="C43" s="739"/>
      <c r="D43" s="670"/>
      <c r="E43" s="671"/>
      <c r="F43" s="671"/>
      <c r="G43" s="672"/>
      <c r="H43" s="673">
        <f t="shared" si="3"/>
        <v>0</v>
      </c>
      <c r="I43" s="674">
        <f t="shared" si="4"/>
        <v>0</v>
      </c>
      <c r="J43" s="675"/>
    </row>
    <row r="44" spans="2:10" s="668" customFormat="1" ht="14.1" customHeight="1">
      <c r="B44" s="705">
        <v>27</v>
      </c>
      <c r="C44" s="739"/>
      <c r="D44" s="670"/>
      <c r="E44" s="671"/>
      <c r="F44" s="671"/>
      <c r="G44" s="672"/>
      <c r="H44" s="673">
        <f t="shared" si="3"/>
        <v>0</v>
      </c>
      <c r="I44" s="674">
        <f t="shared" si="4"/>
        <v>0</v>
      </c>
      <c r="J44" s="675"/>
    </row>
    <row r="45" spans="2:10" s="668" customFormat="1" ht="14.1" customHeight="1">
      <c r="B45" s="705">
        <v>28</v>
      </c>
      <c r="C45" s="739"/>
      <c r="D45" s="670"/>
      <c r="E45" s="671"/>
      <c r="F45" s="671"/>
      <c r="G45" s="672"/>
      <c r="H45" s="673">
        <f t="shared" si="3"/>
        <v>0</v>
      </c>
      <c r="I45" s="674">
        <f t="shared" si="4"/>
        <v>0</v>
      </c>
      <c r="J45" s="675"/>
    </row>
    <row r="46" spans="2:10" s="668" customFormat="1" ht="14.1" customHeight="1">
      <c r="B46" s="705">
        <v>29</v>
      </c>
      <c r="C46" s="739"/>
      <c r="D46" s="670"/>
      <c r="E46" s="671"/>
      <c r="F46" s="671"/>
      <c r="G46" s="672"/>
      <c r="H46" s="673">
        <f t="shared" si="3"/>
        <v>0</v>
      </c>
      <c r="I46" s="674">
        <f t="shared" si="4"/>
        <v>0</v>
      </c>
      <c r="J46" s="675"/>
    </row>
    <row r="47" spans="2:10" s="668" customFormat="1" ht="14.1" customHeight="1">
      <c r="B47" s="676">
        <v>30</v>
      </c>
      <c r="C47" s="740"/>
      <c r="D47" s="677"/>
      <c r="E47" s="678"/>
      <c r="F47" s="678"/>
      <c r="G47" s="679"/>
      <c r="H47" s="680">
        <f t="shared" si="3"/>
        <v>0</v>
      </c>
      <c r="I47" s="681">
        <f>D47*$D$12+E47*$E$12+F47*$F$12+G47*$G$12</f>
        <v>0</v>
      </c>
      <c r="J47" s="682"/>
    </row>
    <row r="48" spans="2:10" ht="27.75" customHeight="1">
      <c r="B48" s="683"/>
      <c r="C48" s="707" t="s">
        <v>440</v>
      </c>
      <c r="D48" s="684"/>
      <c r="E48" s="684"/>
      <c r="F48" s="684"/>
      <c r="G48" s="684"/>
      <c r="H48" s="685"/>
      <c r="I48" s="686"/>
      <c r="J48" s="687"/>
    </row>
    <row r="49" spans="2:10" ht="14.1" customHeight="1">
      <c r="B49" s="661">
        <v>1</v>
      </c>
      <c r="C49" s="737"/>
      <c r="D49" s="662"/>
      <c r="E49" s="663"/>
      <c r="F49" s="663"/>
      <c r="G49" s="664"/>
      <c r="H49" s="665">
        <f>SUM(D49:G49)/2</f>
        <v>0</v>
      </c>
      <c r="I49" s="666">
        <f>D49*$D$12+E49*$E$12+F49*$F$12+G49*$G$12</f>
        <v>0</v>
      </c>
      <c r="J49" s="688"/>
    </row>
    <row r="50" spans="2:10" ht="14.1" customHeight="1">
      <c r="B50" s="669">
        <v>2</v>
      </c>
      <c r="C50" s="738"/>
      <c r="D50" s="689"/>
      <c r="E50" s="690"/>
      <c r="F50" s="690"/>
      <c r="G50" s="691"/>
      <c r="H50" s="673">
        <f>SUM(D50:G50)/2</f>
        <v>0</v>
      </c>
      <c r="I50" s="674">
        <f>D50*$D$12+E50*$E$12+F50*$F$12+G50*$G$12</f>
        <v>0</v>
      </c>
      <c r="J50" s="692"/>
    </row>
    <row r="51" spans="2:10" ht="14.1" customHeight="1">
      <c r="B51" s="669">
        <v>3</v>
      </c>
      <c r="C51" s="738"/>
      <c r="D51" s="689"/>
      <c r="E51" s="690"/>
      <c r="F51" s="690"/>
      <c r="G51" s="691"/>
      <c r="H51" s="673">
        <f t="shared" ref="H51:H57" si="5">SUM(D51:G51)/2</f>
        <v>0</v>
      </c>
      <c r="I51" s="674">
        <f t="shared" ref="I51:I57" si="6">D51*$D$12+E51*$E$12+F51*$F$12+G51*$G$12</f>
        <v>0</v>
      </c>
      <c r="J51" s="692"/>
    </row>
    <row r="52" spans="2:10" ht="14.1" customHeight="1">
      <c r="B52" s="669">
        <v>4</v>
      </c>
      <c r="C52" s="738"/>
      <c r="D52" s="689"/>
      <c r="E52" s="690"/>
      <c r="F52" s="690"/>
      <c r="G52" s="691"/>
      <c r="H52" s="673">
        <f t="shared" si="5"/>
        <v>0</v>
      </c>
      <c r="I52" s="674">
        <f t="shared" si="6"/>
        <v>0</v>
      </c>
      <c r="J52" s="692"/>
    </row>
    <row r="53" spans="2:10" ht="14.1" customHeight="1">
      <c r="B53" s="669">
        <v>5</v>
      </c>
      <c r="C53" s="738"/>
      <c r="D53" s="689"/>
      <c r="E53" s="690"/>
      <c r="F53" s="690"/>
      <c r="G53" s="691"/>
      <c r="H53" s="673">
        <f t="shared" si="5"/>
        <v>0</v>
      </c>
      <c r="I53" s="674">
        <f t="shared" ref="I53" si="7">D53*$D$12+E53*$E$12+F53*$F$12+G53*$G$12</f>
        <v>0</v>
      </c>
      <c r="J53" s="692"/>
    </row>
    <row r="54" spans="2:10" ht="14.1" customHeight="1">
      <c r="B54" s="669">
        <v>6</v>
      </c>
      <c r="C54" s="738"/>
      <c r="D54" s="689"/>
      <c r="E54" s="690"/>
      <c r="F54" s="690"/>
      <c r="G54" s="691"/>
      <c r="H54" s="673">
        <f t="shared" si="5"/>
        <v>0</v>
      </c>
      <c r="I54" s="674">
        <f t="shared" si="6"/>
        <v>0</v>
      </c>
      <c r="J54" s="692"/>
    </row>
    <row r="55" spans="2:10" ht="14.1" customHeight="1">
      <c r="B55" s="669">
        <v>7</v>
      </c>
      <c r="C55" s="738"/>
      <c r="D55" s="689"/>
      <c r="E55" s="690"/>
      <c r="F55" s="690"/>
      <c r="G55" s="691"/>
      <c r="H55" s="673">
        <f t="shared" si="5"/>
        <v>0</v>
      </c>
      <c r="I55" s="674">
        <f t="shared" si="6"/>
        <v>0</v>
      </c>
      <c r="J55" s="692"/>
    </row>
    <row r="56" spans="2:10" ht="14.1" customHeight="1">
      <c r="B56" s="669">
        <v>8</v>
      </c>
      <c r="C56" s="738"/>
      <c r="D56" s="689"/>
      <c r="E56" s="690"/>
      <c r="F56" s="690"/>
      <c r="G56" s="691"/>
      <c r="H56" s="673">
        <f>SUM(D56:G56)/2</f>
        <v>0</v>
      </c>
      <c r="I56" s="674">
        <f t="shared" si="6"/>
        <v>0</v>
      </c>
      <c r="J56" s="692"/>
    </row>
    <row r="57" spans="2:10" ht="14.1" customHeight="1">
      <c r="B57" s="669">
        <v>9</v>
      </c>
      <c r="C57" s="741"/>
      <c r="D57" s="689"/>
      <c r="E57" s="690"/>
      <c r="F57" s="690"/>
      <c r="G57" s="691"/>
      <c r="H57" s="673">
        <f t="shared" si="5"/>
        <v>0</v>
      </c>
      <c r="I57" s="674">
        <f t="shared" si="6"/>
        <v>0</v>
      </c>
      <c r="J57" s="692"/>
    </row>
    <row r="58" spans="2:10" ht="14.1" customHeight="1" thickBot="1">
      <c r="B58" s="693">
        <v>10</v>
      </c>
      <c r="C58" s="742"/>
      <c r="D58" s="694"/>
      <c r="E58" s="695"/>
      <c r="F58" s="695"/>
      <c r="G58" s="696"/>
      <c r="H58" s="697">
        <f>SUM(D58:G58)/2</f>
        <v>0</v>
      </c>
      <c r="I58" s="698">
        <f>D58*$D$12+E58*$E$12+F58*$F$12+G58*$G$12</f>
        <v>0</v>
      </c>
      <c r="J58" s="699"/>
    </row>
    <row r="59" spans="2:10">
      <c r="B59" s="700"/>
      <c r="C59" s="1488"/>
      <c r="D59" s="1489"/>
      <c r="E59" s="1489"/>
    </row>
    <row r="60" spans="2:10">
      <c r="C60" s="1490"/>
      <c r="D60" s="1491"/>
      <c r="E60" s="1491"/>
    </row>
    <row r="61" spans="2:10">
      <c r="C61" s="1492"/>
      <c r="D61" s="1491"/>
      <c r="E61" s="1491"/>
    </row>
    <row r="62" spans="2:10">
      <c r="C62" s="701"/>
      <c r="D62" s="702"/>
      <c r="E62" s="702"/>
    </row>
    <row r="63" spans="2:10">
      <c r="C63" s="703"/>
      <c r="D63" s="704"/>
      <c r="E63" s="704"/>
    </row>
    <row r="64" spans="2:10">
      <c r="C64" s="703"/>
      <c r="D64" s="704"/>
      <c r="E64" s="704"/>
    </row>
    <row r="65" spans="3:5">
      <c r="C65" s="703"/>
      <c r="D65" s="704"/>
      <c r="E65" s="704"/>
    </row>
    <row r="66" spans="3:5">
      <c r="C66" s="700"/>
      <c r="D66" s="700"/>
      <c r="E66" s="700"/>
    </row>
  </sheetData>
  <sheetProtection algorithmName="SHA-512" hashValue="84C1ECczAk6a7LsJgPcnRKUtDiO1vDSsltFshv4FPJ+hWaJ0Zis8pqTnwAWC3kjODaV2sXnspkgh2d1FNEO2uQ==" saltValue="O9Oe1tSljZ8ASq1lFy5Pjw==" spinCount="100000" sheet="1" objects="1" scenarios="1" formatRows="0" insertRows="0"/>
  <mergeCells count="14">
    <mergeCell ref="I2:J2"/>
    <mergeCell ref="L16:L24"/>
    <mergeCell ref="C4:J4"/>
    <mergeCell ref="B7:C13"/>
    <mergeCell ref="H7:H13"/>
    <mergeCell ref="I7:I13"/>
    <mergeCell ref="J7:J13"/>
    <mergeCell ref="D11:G11"/>
    <mergeCell ref="D13:G13"/>
    <mergeCell ref="C59:E59"/>
    <mergeCell ref="C60:E60"/>
    <mergeCell ref="C61:E61"/>
    <mergeCell ref="D7:G9"/>
    <mergeCell ref="C6:F6"/>
  </mergeCells>
  <printOptions horizontalCentered="1"/>
  <pageMargins left="0.94488188976377963" right="0.39370078740157483" top="0.9055118110236221" bottom="0.70866141732283472" header="0.51181102362204722" footer="0.51181102362204722"/>
  <pageSetup paperSize="9" scale="85" orientation="portrait" horizontalDpi="4294967293" verticalDpi="4294967293" r:id="rId1"/>
  <headerFooter alignWithMargins="0">
    <oddFooter>&amp;L&amp;7CEA - arkusz organizacyjny na rok szkolny 2018/19    nr teczki: &amp;F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1000-000000000000}">
          <x14:formula1>
            <xm:f>słownik!$A$2:$A$169</xm:f>
          </x14:formula1>
          <xm:sqref>C49:C58 C18:C47</xm:sqref>
        </x14:dataValidation>
        <x14:dataValidation type="list" allowBlank="1" showInputMessage="1" showErrorMessage="1" xr:uid="{00000000-0002-0000-1000-000003000000}">
          <x14:formula1>
            <xm:f>słownik!$D$59:$D$83</xm:f>
          </x14:formula1>
          <xm:sqref>G6 C6</xm:sqref>
        </x14:dataValidation>
        <x14:dataValidation type="list" allowBlank="1" showInputMessage="1" showErrorMessage="1" xr:uid="{00000000-0002-0000-1000-000002000000}">
          <x14:formula1>
            <xm:f>słownik!$F$3:$F$20</xm:f>
          </x14:formula1>
          <xm:sqref>C4:J4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R139"/>
  <sheetViews>
    <sheetView showGridLines="0" view="pageBreakPreview" topLeftCell="B46" zoomScale="80" zoomScaleNormal="100" zoomScaleSheetLayoutView="80" workbookViewId="0">
      <selection activeCell="I46" sqref="I46"/>
    </sheetView>
  </sheetViews>
  <sheetFormatPr defaultColWidth="9.140625" defaultRowHeight="12.75"/>
  <cols>
    <col min="1" max="1" width="0" style="13" hidden="1" customWidth="1"/>
    <col min="2" max="2" width="5.42578125" style="387" customWidth="1"/>
    <col min="3" max="3" width="44" style="13" customWidth="1"/>
    <col min="4" max="4" width="9.140625" style="13" hidden="1" customWidth="1"/>
    <col min="5" max="5" width="11.5703125" style="13" customWidth="1"/>
    <col min="6" max="6" width="11.42578125" style="13" customWidth="1"/>
    <col min="7" max="7" width="4.85546875" style="13" customWidth="1"/>
    <col min="8" max="8" width="22.85546875" style="13" customWidth="1"/>
    <col min="9" max="9" width="9.42578125" style="13" customWidth="1"/>
    <col min="10" max="11" width="9.140625" style="13"/>
    <col min="12" max="12" width="10.28515625" style="13" customWidth="1"/>
    <col min="13" max="13" width="5.28515625" style="13" customWidth="1"/>
    <col min="14" max="14" width="5.42578125" style="13" customWidth="1"/>
    <col min="15" max="15" width="29.140625" style="13" customWidth="1"/>
    <col min="16" max="16" width="16.42578125" style="13" customWidth="1"/>
    <col min="17" max="17" width="11.5703125" style="13" customWidth="1"/>
    <col min="18" max="18" width="4.28515625" style="13" customWidth="1"/>
    <col min="19" max="19" width="12.5703125" style="13" customWidth="1"/>
    <col min="20" max="20" width="5.7109375" style="13" customWidth="1"/>
    <col min="21" max="21" width="12.140625" style="13" customWidth="1"/>
    <col min="22" max="22" width="11.5703125" style="13" customWidth="1"/>
    <col min="23" max="23" width="8.28515625" style="13" customWidth="1"/>
    <col min="24" max="16384" width="9.140625" style="13"/>
  </cols>
  <sheetData>
    <row r="2" spans="1:18" ht="18">
      <c r="C2" s="474" t="s">
        <v>285</v>
      </c>
      <c r="D2" s="475"/>
      <c r="E2" s="476" t="str">
        <f>wizyt!C3</f>
        <v>??</v>
      </c>
      <c r="H2" s="886" t="str">
        <f>wizyt!B1</f>
        <v/>
      </c>
      <c r="I2" s="1245" t="str">
        <f>wizyt!D1</f>
        <v>.</v>
      </c>
      <c r="J2" s="1245"/>
    </row>
    <row r="3" spans="1:18" ht="18">
      <c r="C3" s="474" t="s">
        <v>289</v>
      </c>
      <c r="D3" s="477"/>
      <c r="E3" s="1533" t="str">
        <f>wizyt!H3</f>
        <v>2021/2022</v>
      </c>
      <c r="F3" s="1533"/>
      <c r="H3" s="478"/>
    </row>
    <row r="4" spans="1:18" s="478" customFormat="1" ht="27" customHeight="1">
      <c r="B4" s="1536" t="s">
        <v>290</v>
      </c>
      <c r="C4" s="1536"/>
      <c r="D4" s="1536"/>
      <c r="E4" s="1536"/>
      <c r="F4" s="1536"/>
      <c r="H4" s="1537" t="s">
        <v>291</v>
      </c>
      <c r="I4" s="1537"/>
      <c r="J4" s="1537"/>
      <c r="K4" s="1537"/>
      <c r="L4" s="1537"/>
    </row>
    <row r="5" spans="1:18" ht="33" customHeight="1">
      <c r="B5" s="479" t="s">
        <v>1</v>
      </c>
      <c r="C5" s="480" t="s">
        <v>288</v>
      </c>
      <c r="D5" s="479"/>
      <c r="E5" s="481" t="s">
        <v>293</v>
      </c>
      <c r="F5" s="482" t="s">
        <v>49</v>
      </c>
      <c r="H5" s="483" t="s">
        <v>294</v>
      </c>
      <c r="I5" s="483" t="s">
        <v>295</v>
      </c>
      <c r="J5" s="483" t="s">
        <v>296</v>
      </c>
      <c r="K5" s="483" t="s">
        <v>297</v>
      </c>
      <c r="L5" s="483" t="s">
        <v>298</v>
      </c>
    </row>
    <row r="6" spans="1:18" ht="14.25">
      <c r="A6" s="487">
        <f>D2</f>
        <v>0</v>
      </c>
      <c r="B6" s="488">
        <v>1</v>
      </c>
      <c r="C6" s="489" t="str">
        <f>słownik!A3</f>
        <v>Akompaniament</v>
      </c>
      <c r="D6" s="489" t="str">
        <f>słownik!B3</f>
        <v>Akompaniament</v>
      </c>
      <c r="E6" s="490">
        <f>SUMIF(pedag!N$6:N$419,D6,pedag!P$6:P$419)+SUMIF(pedag!N$6:N$419,D6,pedag!Q$6:Q$419)+SUMIF(pedag!N$6:N$419,D6,pedag!R$6:R$419)</f>
        <v>0</v>
      </c>
      <c r="F6" s="491">
        <f>SUMIF(pedag!$N$6:$N$419,D6,pedag!$Y$6:$Y$419)</f>
        <v>0</v>
      </c>
      <c r="H6" s="492" t="s">
        <v>301</v>
      </c>
      <c r="I6" s="493">
        <f>COUNTIF(pedag!E6:E419,"k")</f>
        <v>0</v>
      </c>
      <c r="J6" s="494" t="str">
        <f>IF(I6+K6=0,"",I6/(I6+K6))</f>
        <v/>
      </c>
      <c r="K6" s="493">
        <f>COUNTIF(pedag!E6:E419,"m")</f>
        <v>0</v>
      </c>
      <c r="L6" s="494" t="str">
        <f>IF(I6+K6=0,"",K6/(I6+K6))</f>
        <v/>
      </c>
      <c r="R6" s="495"/>
    </row>
    <row r="7" spans="1:18" ht="14.25">
      <c r="A7" s="487">
        <f>A6</f>
        <v>0</v>
      </c>
      <c r="B7" s="488">
        <v>2</v>
      </c>
      <c r="C7" s="489" t="str">
        <f>słownik!A4</f>
        <v>Animacja grupy metodą zabawy</v>
      </c>
      <c r="D7" s="489" t="str">
        <f>słownik!B4</f>
        <v>Animacja grupy metodą zabawy</v>
      </c>
      <c r="E7" s="490">
        <f>SUMIF(pedag!N$6:N$419,D7,pedag!P$6:P$419)+SUMIF(pedag!N$6:N$419,D7,pedag!Q$6:Q$419)+SUMIF(pedag!N$6:N$419,D7,pedag!R$6:R$419)</f>
        <v>0</v>
      </c>
      <c r="F7" s="491">
        <f>SUMIF(pedag!$N$6:$N$419,D7,pedag!$Y$6:$Y$419)</f>
        <v>0</v>
      </c>
      <c r="H7" s="492" t="s">
        <v>302</v>
      </c>
      <c r="I7" s="493">
        <f>COUNTIF('adm.i obs.'!E6:E15,"k")</f>
        <v>0</v>
      </c>
      <c r="J7" s="498" t="str">
        <f>IF(I7+K7=0,"",I7/(I7+K7))</f>
        <v/>
      </c>
      <c r="K7" s="499">
        <f>COUNTIF('adm.i obs.'!E6:E15,"m")</f>
        <v>0</v>
      </c>
      <c r="L7" s="498" t="str">
        <f>IF(I7+K7=0,"",K7/(I7+K7))</f>
        <v/>
      </c>
      <c r="R7" s="495"/>
    </row>
    <row r="8" spans="1:18" ht="14.25" customHeight="1">
      <c r="A8" s="487">
        <f t="shared" ref="A8:A71" si="0">A7</f>
        <v>0</v>
      </c>
      <c r="B8" s="488">
        <v>3</v>
      </c>
      <c r="C8" s="489" t="str">
        <f>słownik!A5</f>
        <v>Animacja zespołów zadaniowych</v>
      </c>
      <c r="D8" s="489" t="str">
        <f>słownik!B5</f>
        <v>Animacja zespołów zadaniowych</v>
      </c>
      <c r="E8" s="490">
        <f>SUMIF(pedag!N$6:N$419,D8,pedag!P$6:P$419)+SUMIF(pedag!N$6:N$419,D8,pedag!Q$6:Q$419)+SUMIF(pedag!N$6:N$419,D8,pedag!R$6:R$419)</f>
        <v>0</v>
      </c>
      <c r="F8" s="491">
        <f>SUMIF(pedag!$N$6:$N$419,D8,pedag!$Y$6:$Y$419)</f>
        <v>0</v>
      </c>
      <c r="H8" s="492" t="s">
        <v>303</v>
      </c>
      <c r="I8" s="493">
        <f>COUNTIF('adm.i obs.'!E17:E43,"k")</f>
        <v>0</v>
      </c>
      <c r="J8" s="494" t="str">
        <f>IF(I8+K8=0,"",I8/(I8+K8))</f>
        <v/>
      </c>
      <c r="K8" s="493">
        <f>COUNTIF('adm.i obs.'!E17:E43,"m")</f>
        <v>0</v>
      </c>
      <c r="L8" s="494" t="str">
        <f>IF(I8+K8=0,"",K8/(I8+K8))</f>
        <v/>
      </c>
      <c r="R8" s="495"/>
    </row>
    <row r="9" spans="1:18" ht="15.75">
      <c r="A9" s="487">
        <f t="shared" si="0"/>
        <v>0</v>
      </c>
      <c r="B9" s="488">
        <v>4</v>
      </c>
      <c r="C9" s="489" t="str">
        <f>słownik!A6</f>
        <v>Antropogeografia</v>
      </c>
      <c r="D9" s="489" t="str">
        <f>słownik!B6</f>
        <v>Antropogeografia</v>
      </c>
      <c r="E9" s="490">
        <f>SUMIF(pedag!N$6:N$419,D9,pedag!P$6:P$419)+SUMIF(pedag!N$6:N$419,D9,pedag!Q$6:Q$419)+SUMIF(pedag!N$6:N$419,D9,pedag!R$6:R$419)</f>
        <v>0</v>
      </c>
      <c r="F9" s="491">
        <f>SUMIF(pedag!$N$6:$N$419,D9,pedag!$Y$6:$Y$419)</f>
        <v>0</v>
      </c>
      <c r="H9" s="500" t="s">
        <v>304</v>
      </c>
      <c r="I9" s="1057">
        <f>SUM(I6:I8)</f>
        <v>0</v>
      </c>
      <c r="J9" s="1058" t="str">
        <f>IF(I9+K9=0,"",I9/(I9+K9))</f>
        <v/>
      </c>
      <c r="K9" s="1057">
        <f>SUM(K6:K8)</f>
        <v>0</v>
      </c>
      <c r="L9" s="1058" t="str">
        <f>IF(I9+K9=0,"",K9/(I9+K9))</f>
        <v/>
      </c>
      <c r="R9" s="495"/>
    </row>
    <row r="10" spans="1:18" ht="14.25">
      <c r="A10" s="487">
        <f t="shared" si="0"/>
        <v>0</v>
      </c>
      <c r="B10" s="488">
        <v>5</v>
      </c>
      <c r="C10" s="489" t="str">
        <f>słownik!A7</f>
        <v>Bibliotekarz szkolny</v>
      </c>
      <c r="D10" s="489" t="str">
        <f>słownik!B7</f>
        <v>Bibliotekarz szkolny</v>
      </c>
      <c r="E10" s="490">
        <f>SUMIF(pedag!N$6:N$419,D10,pedag!P$6:P$419)+SUMIF(pedag!N$6:N$419,D10,pedag!Q$6:Q$419)+SUMIF(pedag!N$6:N$419,D10,pedag!R$6:R$419)</f>
        <v>0</v>
      </c>
      <c r="F10" s="491">
        <f>SUMIF(pedag!$N$6:$N$419,D10,pedag!$Y$6:$Y$419)</f>
        <v>0</v>
      </c>
      <c r="R10" s="495"/>
    </row>
    <row r="11" spans="1:18" ht="15.75">
      <c r="A11" s="487">
        <f t="shared" si="0"/>
        <v>0</v>
      </c>
      <c r="B11" s="488">
        <v>6</v>
      </c>
      <c r="C11" s="489" t="str">
        <f>słownik!A8</f>
        <v>Biblioterapia</v>
      </c>
      <c r="D11" s="489" t="str">
        <f>słownik!B8</f>
        <v>Biblioterapia</v>
      </c>
      <c r="E11" s="490">
        <f>SUMIF(pedag!N$6:N$419,D11,pedag!P$6:P$419)+SUMIF(pedag!N$6:N$419,D11,pedag!Q$6:Q$419)+SUMIF(pedag!N$6:N$419,D11,pedag!R$6:R$419)</f>
        <v>0</v>
      </c>
      <c r="F11" s="491">
        <f>SUMIF(pedag!$N$6:$N$419,D11,pedag!$Y$6:$Y$419)</f>
        <v>0</v>
      </c>
      <c r="H11" s="1538" t="s">
        <v>120</v>
      </c>
      <c r="I11" s="1538"/>
      <c r="J11" s="1538"/>
      <c r="K11" s="1538"/>
      <c r="L11" s="1538"/>
      <c r="R11" s="495"/>
    </row>
    <row r="12" spans="1:18" ht="14.25">
      <c r="A12" s="487">
        <f t="shared" si="0"/>
        <v>0</v>
      </c>
      <c r="B12" s="488">
        <v>7</v>
      </c>
      <c r="C12" s="489" t="str">
        <f>słownik!A9</f>
        <v>Biomedyczne podstawy rekreacji i turystyki</v>
      </c>
      <c r="D12" s="489" t="str">
        <f>słownik!B9</f>
        <v>Biomedyczne podstawy rekreacji i turystyki</v>
      </c>
      <c r="E12" s="490">
        <f>SUMIF(pedag!N$6:N$419,D12,pedag!P$6:P$419)+SUMIF(pedag!N$6:N$419,D12,pedag!Q$6:Q$419)+SUMIF(pedag!N$6:N$419,D12,pedag!R$6:R$419)</f>
        <v>0</v>
      </c>
      <c r="F12" s="491">
        <f>SUMIF(pedag!$N$6:$N$419,D12,pedag!$Y$6:$Y$419)</f>
        <v>0</v>
      </c>
      <c r="J12" s="501" t="s">
        <v>301</v>
      </c>
      <c r="K12" s="502" t="s">
        <v>305</v>
      </c>
      <c r="L12" s="501" t="s">
        <v>53</v>
      </c>
      <c r="R12" s="495"/>
    </row>
    <row r="13" spans="1:18" ht="14.25">
      <c r="A13" s="487">
        <f t="shared" si="0"/>
        <v>0</v>
      </c>
      <c r="B13" s="488">
        <v>8</v>
      </c>
      <c r="C13" s="489" t="str">
        <f>słownik!A10</f>
        <v>Biomedyczne podstawy turystyki</v>
      </c>
      <c r="D13" s="489" t="str">
        <f>słownik!B10</f>
        <v>Biomedyczne podstawy turystyki</v>
      </c>
      <c r="E13" s="490">
        <f>SUMIF(pedag!N$6:N$419,D13,pedag!P$6:P$419)+SUMIF(pedag!N$6:N$419,D13,pedag!Q$6:Q$419)+SUMIF(pedag!N$6:N$419,D13,pedag!R$6:R$419)</f>
        <v>0</v>
      </c>
      <c r="F13" s="491">
        <f>SUMIF(pedag!$N$6:$N$419,D13,pedag!$Y$6:$Y$419)</f>
        <v>0</v>
      </c>
      <c r="H13" s="1530" t="s">
        <v>134</v>
      </c>
      <c r="I13" s="1530"/>
      <c r="J13" s="503">
        <f>COUNTIF(pedag!J$6:J$419,"uo")</f>
        <v>0</v>
      </c>
      <c r="K13" s="503">
        <f>COUNTIF('adm.i obs.'!I$6:I$43,"uo")</f>
        <v>0</v>
      </c>
      <c r="L13" s="503">
        <f>SUM(J13:K13)</f>
        <v>0</v>
      </c>
      <c r="R13" s="495"/>
    </row>
    <row r="14" spans="1:18" ht="14.25">
      <c r="A14" s="487">
        <f t="shared" si="0"/>
        <v>0</v>
      </c>
      <c r="B14" s="488">
        <v>9</v>
      </c>
      <c r="C14" s="489" t="str">
        <f>słownik!A11</f>
        <v>Budowa scenariusza filmowego</v>
      </c>
      <c r="D14" s="489" t="str">
        <f>słownik!B11</f>
        <v>Budowa scenariusza filmowego</v>
      </c>
      <c r="E14" s="490">
        <f>SUMIF(pedag!N$6:N$419,D14,pedag!P$6:P$419)+SUMIF(pedag!N$6:N$419,D14,pedag!Q$6:Q$419)+SUMIF(pedag!N$6:N$419,D14,pedag!R$6:R$419)</f>
        <v>0</v>
      </c>
      <c r="F14" s="491">
        <f>SUMIF(pedag!$N$6:$N$419,D14,pedag!$Y$6:$Y$419)</f>
        <v>0</v>
      </c>
      <c r="H14" s="582" t="s">
        <v>130</v>
      </c>
      <c r="I14" s="582"/>
      <c r="J14" s="503">
        <f>COUNTIF(pedag!J$6:J$419,"un")</f>
        <v>0</v>
      </c>
      <c r="K14" s="503">
        <f>COUNTIF('adm.i obs.'!I$6:I$43,"un")</f>
        <v>0</v>
      </c>
      <c r="L14" s="503">
        <f>SUM(J14:K14)</f>
        <v>0</v>
      </c>
      <c r="R14" s="495"/>
    </row>
    <row r="15" spans="1:18" ht="14.25">
      <c r="A15" s="487">
        <f t="shared" si="0"/>
        <v>0</v>
      </c>
      <c r="B15" s="488">
        <v>10</v>
      </c>
      <c r="C15" s="489" t="str">
        <f>słownik!A12</f>
        <v>Choreoterapia</v>
      </c>
      <c r="D15" s="489" t="str">
        <f>słownik!B12</f>
        <v>Choreoterapia</v>
      </c>
      <c r="E15" s="490">
        <f>SUMIF(pedag!N$6:N$419,D15,pedag!P$6:P$419)+SUMIF(pedag!N$6:N$419,D15,pedag!Q$6:Q$419)+SUMIF(pedag!N$6:N$419,D15,pedag!R$6:R$419)</f>
        <v>0</v>
      </c>
      <c r="F15" s="491">
        <f>SUMIF(pedag!$N$6:$N$419,D15,pedag!$Y$6:$Y$419)</f>
        <v>0</v>
      </c>
      <c r="H15" s="810" t="s">
        <v>125</v>
      </c>
      <c r="I15" s="811"/>
      <c r="J15" s="503">
        <f>COUNTIF(pedag!J$6:J$419,"m")</f>
        <v>0</v>
      </c>
      <c r="K15" s="503">
        <f>COUNTIF('adm.i obs.'!I$6:I$43,"m")</f>
        <v>0</v>
      </c>
      <c r="L15" s="503">
        <f>SUM(J15:K15)</f>
        <v>0</v>
      </c>
      <c r="R15" s="495"/>
    </row>
    <row r="16" spans="1:18" ht="14.25">
      <c r="A16" s="487">
        <f t="shared" si="0"/>
        <v>0</v>
      </c>
      <c r="B16" s="488">
        <v>11</v>
      </c>
      <c r="C16" s="489" t="str">
        <f>słownik!A13</f>
        <v>Drama</v>
      </c>
      <c r="D16" s="489" t="str">
        <f>słownik!B13</f>
        <v>Drama</v>
      </c>
      <c r="E16" s="490">
        <f>SUMIF(pedag!N$6:N$419,D16,pedag!P$6:P$419)+SUMIF(pedag!N$6:N$419,D16,pedag!Q$6:Q$419)+SUMIF(pedag!N$6:N$419,D16,pedag!R$6:R$419)</f>
        <v>0</v>
      </c>
      <c r="F16" s="491">
        <f>SUMIF(pedag!$N$6:$N$419,D16,pedag!$Y$6:$Y$419)</f>
        <v>0</v>
      </c>
      <c r="H16" s="1531" t="s">
        <v>145</v>
      </c>
      <c r="I16" s="1532"/>
      <c r="J16" s="503">
        <f>COUNTIF(pedag!J$6:J$419,"in")</f>
        <v>0</v>
      </c>
      <c r="K16" s="503">
        <f>COUNTIF('adm.i obs.'!I$6:I$43,"in")</f>
        <v>0</v>
      </c>
      <c r="L16" s="503">
        <f>SUM(J16:K16)</f>
        <v>0</v>
      </c>
      <c r="R16" s="495"/>
    </row>
    <row r="17" spans="1:18" ht="15.75">
      <c r="A17" s="487">
        <f t="shared" si="0"/>
        <v>0</v>
      </c>
      <c r="B17" s="488">
        <v>12</v>
      </c>
      <c r="C17" s="489" t="str">
        <f>słownik!A14</f>
        <v>Edukacja środowiskowa</v>
      </c>
      <c r="D17" s="489" t="str">
        <f>słownik!B14</f>
        <v>Edukacja środowiskowa</v>
      </c>
      <c r="E17" s="490">
        <f>SUMIF(pedag!N$6:N$419,D17,pedag!P$6:P$419)+SUMIF(pedag!N$6:N$419,D17,pedag!Q$6:Q$419)+SUMIF(pedag!N$6:N$419,D17,pedag!R$6:R$419)</f>
        <v>0</v>
      </c>
      <c r="F17" s="491">
        <f>SUMIF(pedag!$N$6:$N$419,D17,pedag!$Y$6:$Y$419)</f>
        <v>0</v>
      </c>
      <c r="H17" s="505"/>
      <c r="I17" s="506" t="s">
        <v>304</v>
      </c>
      <c r="J17" s="1056">
        <f>SUM(J13:J16)</f>
        <v>0</v>
      </c>
      <c r="K17" s="1056">
        <f>SUM(K13:K16)</f>
        <v>0</v>
      </c>
      <c r="L17" s="1056">
        <f>SUM(L13:L16)</f>
        <v>0</v>
      </c>
      <c r="R17" s="495"/>
    </row>
    <row r="18" spans="1:18" ht="14.25">
      <c r="A18" s="487">
        <f t="shared" si="0"/>
        <v>0</v>
      </c>
      <c r="B18" s="488">
        <v>13</v>
      </c>
      <c r="C18" s="489" t="str">
        <f>słownik!A15</f>
        <v>Ekonomiczne i prawne podstawy turystyki</v>
      </c>
      <c r="D18" s="489" t="str">
        <f>słownik!B15</f>
        <v>Ekonomiczne i prawne podstawy turystyki</v>
      </c>
      <c r="E18" s="490">
        <f>SUMIF(pedag!N$6:N$419,D18,pedag!P$6:P$419)+SUMIF(pedag!N$6:N$419,D18,pedag!Q$6:Q$419)+SUMIF(pedag!N$6:N$419,D18,pedag!R$6:R$419)</f>
        <v>0</v>
      </c>
      <c r="F18" s="491">
        <f>SUMIF(pedag!$N$6:$N$419,D18,pedag!$Y$6:$Y$419)</f>
        <v>0</v>
      </c>
      <c r="R18" s="495"/>
    </row>
    <row r="19" spans="1:18" ht="15">
      <c r="A19" s="487">
        <f t="shared" si="0"/>
        <v>0</v>
      </c>
      <c r="B19" s="488">
        <v>14</v>
      </c>
      <c r="C19" s="489" t="str">
        <f>słownik!A16</f>
        <v>Elementy psychologii społecznej</v>
      </c>
      <c r="D19" s="489" t="str">
        <f>słownik!B16</f>
        <v>Elementy psychologii społecznej</v>
      </c>
      <c r="E19" s="490">
        <f>SUMIF(pedag!N$6:N$419,D19,pedag!P$6:P$419)+SUMIF(pedag!N$6:N$419,D19,pedag!Q$6:Q$419)+SUMIF(pedag!N$6:N$419,D19,pedag!R$6:R$419)</f>
        <v>0</v>
      </c>
      <c r="F19" s="491">
        <f>SUMIF(pedag!$N$6:$N$419,D19,pedag!$Y$6:$Y$419)</f>
        <v>0</v>
      </c>
      <c r="H19" s="507"/>
      <c r="I19" s="508"/>
      <c r="J19" s="508"/>
      <c r="K19" s="508"/>
      <c r="L19" s="508"/>
      <c r="R19" s="495"/>
    </row>
    <row r="20" spans="1:18" ht="15.75">
      <c r="A20" s="487">
        <f t="shared" si="0"/>
        <v>0</v>
      </c>
      <c r="B20" s="488">
        <v>15</v>
      </c>
      <c r="C20" s="489" t="str">
        <f>słownik!A17</f>
        <v>Elementy wiedzy o kulturze</v>
      </c>
      <c r="D20" s="489" t="str">
        <f>słownik!B17</f>
        <v>Elementy wiedzy o kulturze</v>
      </c>
      <c r="E20" s="490">
        <f>SUMIF(pedag!N$6:N$419,D20,pedag!P$6:P$419)+SUMIF(pedag!N$6:N$419,D20,pedag!Q$6:Q$419)+SUMIF(pedag!N$6:N$419,D20,pedag!R$6:R$419)</f>
        <v>0</v>
      </c>
      <c r="F20" s="491">
        <f>SUMIF(pedag!$N$6:$N$419,D20,pedag!$Y$6:$Y$419)</f>
        <v>0</v>
      </c>
      <c r="H20" s="1535" t="s">
        <v>592</v>
      </c>
      <c r="I20" s="1535"/>
      <c r="J20" s="944"/>
      <c r="K20" s="944"/>
      <c r="L20" s="944"/>
      <c r="R20" s="495"/>
    </row>
    <row r="21" spans="1:18" ht="14.25">
      <c r="A21" s="487">
        <f t="shared" si="0"/>
        <v>0</v>
      </c>
      <c r="B21" s="488">
        <v>16</v>
      </c>
      <c r="C21" s="489" t="str">
        <f>słownik!A18</f>
        <v>Folklor taneczny wybranych regionów Polski</v>
      </c>
      <c r="D21" s="489" t="str">
        <f>słownik!B18</f>
        <v>Folklor taneczny wybranych regionów Polski</v>
      </c>
      <c r="E21" s="490">
        <f>SUMIF(pedag!N$6:N$419,D21,pedag!P$6:P$419)+SUMIF(pedag!N$6:N$419,D21,pedag!Q$6:Q$419)+SUMIF(pedag!N$6:N$419,D21,pedag!R$6:R$419)</f>
        <v>0</v>
      </c>
      <c r="F21" s="491">
        <f>SUMIF(pedag!$N$6:$N$419,D21,pedag!$Y$6:$Y$419)</f>
        <v>0</v>
      </c>
      <c r="H21" s="1049" t="s">
        <v>591</v>
      </c>
      <c r="I21" s="945">
        <f>SUMIF(pedag!$K$6:$K$419,H21,pedag!$P$6:$P$419)+SUMIF(pedag!$K$6:$K$419,H21,pedag!$Q$6:$Q$419)+SUMIF(pedag!$K$6:$K$419,H21,pedag!$R$6:$R$419)</f>
        <v>0</v>
      </c>
      <c r="R21" s="495"/>
    </row>
    <row r="22" spans="1:18" ht="14.25">
      <c r="A22" s="487">
        <f t="shared" si="0"/>
        <v>0</v>
      </c>
      <c r="B22" s="488">
        <v>17</v>
      </c>
      <c r="C22" s="489" t="str">
        <f>słownik!A19</f>
        <v>Formy aktywności ruchowej</v>
      </c>
      <c r="D22" s="489" t="str">
        <f>słownik!B19</f>
        <v>Formy aktywności ruchowej</v>
      </c>
      <c r="E22" s="490">
        <f>SUMIF(pedag!N$6:N$419,D22,pedag!P$6:P$419)+SUMIF(pedag!N$6:N$419,D22,pedag!Q$6:Q$419)+SUMIF(pedag!N$6:N$419,D22,pedag!R$6:R$419)</f>
        <v>0</v>
      </c>
      <c r="F22" s="491">
        <f>SUMIF(pedag!$N$6:$N$419,D22,pedag!$Y$6:$Y$419)</f>
        <v>0</v>
      </c>
      <c r="H22" s="1049" t="s">
        <v>590</v>
      </c>
      <c r="I22" s="945">
        <f>SUMIF(pedag!$K$6:$K$419,H22,pedag!$P$6:$P$419)+SUMIF(pedag!$K$6:$K$419,H22,pedag!$Q$6:$Q$419)+SUMIF(pedag!$K$6:$K$419,H22,pedag!$R$6:$R$419)</f>
        <v>0</v>
      </c>
      <c r="R22" s="504"/>
    </row>
    <row r="23" spans="1:18" ht="14.25">
      <c r="A23" s="487">
        <f t="shared" si="0"/>
        <v>0</v>
      </c>
      <c r="B23" s="488">
        <v>18</v>
      </c>
      <c r="C23" s="489" t="str">
        <f>słownik!A20</f>
        <v>Geografia turystyczna</v>
      </c>
      <c r="D23" s="489" t="str">
        <f>słownik!B20</f>
        <v>Geografia turystyczna</v>
      </c>
      <c r="E23" s="490">
        <f>SUMIF(pedag!N$6:N$419,D23,pedag!P$6:P$419)+SUMIF(pedag!N$6:N$419,D23,pedag!Q$6:Q$419)+SUMIF(pedag!N$6:N$419,D23,pedag!R$6:R$419)</f>
        <v>0</v>
      </c>
      <c r="F23" s="491">
        <f>SUMIF(pedag!$N$6:$N$419,D23,pedag!$Y$6:$Y$419)</f>
        <v>0</v>
      </c>
      <c r="H23" s="509"/>
      <c r="R23" s="495"/>
    </row>
    <row r="24" spans="1:18" ht="18">
      <c r="A24" s="487">
        <f t="shared" si="0"/>
        <v>0</v>
      </c>
      <c r="B24" s="488">
        <v>19</v>
      </c>
      <c r="C24" s="489" t="str">
        <f>słownik!A21</f>
        <v>Gromadzenie i udostępnianie zbiorów</v>
      </c>
      <c r="D24" s="489" t="str">
        <f>słownik!B21</f>
        <v>Godziny do dyspozycji dyrektora</v>
      </c>
      <c r="E24" s="490">
        <f>SUMIF(pedag!N$6:N$419,D24,pedag!P$6:P$419)+SUMIF(pedag!N$6:N$419,D24,pedag!Q$6:Q$419)+SUMIF(pedag!N$6:N$419,D24,pedag!R$6:R$419)</f>
        <v>0</v>
      </c>
      <c r="F24" s="491">
        <f>SUMIF(pedag!$N$6:$N$419,D24,pedag!$Y$6:$Y$419)</f>
        <v>0</v>
      </c>
      <c r="H24" s="1534" t="s">
        <v>307</v>
      </c>
      <c r="I24" s="1534"/>
      <c r="J24" s="1534"/>
      <c r="K24" s="1534"/>
      <c r="L24" s="1534"/>
      <c r="R24" s="504"/>
    </row>
    <row r="25" spans="1:18" ht="15">
      <c r="A25" s="487">
        <f t="shared" si="0"/>
        <v>0</v>
      </c>
      <c r="B25" s="488">
        <v>20</v>
      </c>
      <c r="C25" s="489" t="str">
        <f>słownik!A22</f>
        <v>Historia filmu</v>
      </c>
      <c r="D25" s="489" t="str">
        <f>słownik!B22</f>
        <v>Historia filmu</v>
      </c>
      <c r="E25" s="490">
        <f>SUMIF(pedag!N$6:N$419,D25,pedag!P$6:P$419)+SUMIF(pedag!N$6:N$419,D25,pedag!Q$6:Q$419)+SUMIF(pedag!N$6:N$419,D25,pedag!R$6:R$419)</f>
        <v>0</v>
      </c>
      <c r="F25" s="491">
        <f>SUMIF(pedag!$N$6:$N$419,D25,pedag!$Y$6:$Y$419)</f>
        <v>0</v>
      </c>
      <c r="H25" s="509"/>
      <c r="I25" s="14"/>
      <c r="J25" s="513" t="s">
        <v>308</v>
      </c>
      <c r="K25" s="387" t="s">
        <v>141</v>
      </c>
      <c r="L25" s="514">
        <f>SUMIF(pedag!M$6:M$419,K25,pedag!P$6:P$419)+SUMIF(pedag!M$6:M$419,D73,pedag!Q$6:Q$419)+SUMIF(pedag!M$6:M$419,D73,pedag!R$6:R$419)</f>
        <v>0</v>
      </c>
      <c r="R25" s="495"/>
    </row>
    <row r="26" spans="1:18" ht="15">
      <c r="A26" s="487">
        <f t="shared" si="0"/>
        <v>0</v>
      </c>
      <c r="B26" s="488">
        <v>21</v>
      </c>
      <c r="C26" s="489" t="str">
        <f>słownik!A23</f>
        <v>Historia i estetyka fotografii</v>
      </c>
      <c r="D26" s="489" t="str">
        <f>słownik!B23</f>
        <v>Historia i estetyka fotografii</v>
      </c>
      <c r="E26" s="490">
        <f>SUMIF(pedag!N$6:N$419,D26,pedag!P$6:P$419)+SUMIF(pedag!N$6:N$419,D26,pedag!Q$6:Q$419)+SUMIF(pedag!N$6:N$419,D26,pedag!R$6:R$419)</f>
        <v>0</v>
      </c>
      <c r="F26" s="491">
        <f>SUMIF(pedag!$N$6:$N$419,D26,pedag!$Y$6:$Y$419)</f>
        <v>0</v>
      </c>
      <c r="H26" s="509"/>
      <c r="I26" s="14"/>
      <c r="J26" s="515" t="s">
        <v>309</v>
      </c>
      <c r="K26" s="65" t="s">
        <v>132</v>
      </c>
      <c r="L26" s="514">
        <f>SUMIF(pedag!M$6:M$419,K26,pedag!P$6:P$419)+SUMIF(pedag!M$6:M$419,D75,pedag!Q$6:Q$419)+SUMIF(pedag!M$6:M$419,D75,pedag!R$6:R$419)</f>
        <v>0</v>
      </c>
      <c r="R26" s="495"/>
    </row>
    <row r="27" spans="1:18" ht="15">
      <c r="A27" s="487">
        <f t="shared" si="0"/>
        <v>0</v>
      </c>
      <c r="B27" s="488">
        <v>22</v>
      </c>
      <c r="C27" s="489" t="str">
        <f>słownik!A24</f>
        <v>Historia tańca i baletu</v>
      </c>
      <c r="D27" s="489" t="str">
        <f>słownik!B24</f>
        <v>Historia tańca i baletu</v>
      </c>
      <c r="E27" s="490">
        <f>SUMIF(pedag!N$6:N$419,D27,pedag!P$6:P$419)+SUMIF(pedag!N$6:N$419,D27,pedag!Q$6:Q$419)+SUMIF(pedag!N$6:N$419,D27,pedag!R$6:R$419)</f>
        <v>0</v>
      </c>
      <c r="F27" s="491">
        <f>SUMIF(pedag!$N$6:$N$419,D27,pedag!$Y$6:$Y$419)</f>
        <v>0</v>
      </c>
      <c r="H27" s="509"/>
      <c r="I27" s="14"/>
      <c r="J27" s="515" t="s">
        <v>310</v>
      </c>
      <c r="K27" s="65" t="s">
        <v>144</v>
      </c>
      <c r="L27" s="514">
        <f>SUMIF(pedag!M$6:M$419,K27,pedag!P$6:P$419)+SUMIF(pedag!M$6:M$419,D76,pedag!Q$6:Q$419)+SUMIF(pedag!M$6:M$419,D76,pedag!R$6:R$419)</f>
        <v>0</v>
      </c>
      <c r="R27" s="495"/>
    </row>
    <row r="28" spans="1:18" ht="14.25" customHeight="1">
      <c r="A28" s="487">
        <f t="shared" si="0"/>
        <v>0</v>
      </c>
      <c r="B28" s="488">
        <v>23</v>
      </c>
      <c r="C28" s="489" t="str">
        <f>słownik!A25</f>
        <v>Komunikacja społeczna</v>
      </c>
      <c r="D28" s="489" t="str">
        <f>słownik!B25</f>
        <v>Komunikacja społeczna</v>
      </c>
      <c r="E28" s="490">
        <f>SUMIF(pedag!N$6:N$419,D28,pedag!P$6:P$419)+SUMIF(pedag!N$6:N$419,D28,pedag!Q$6:Q$419)+SUMIF(pedag!N$6:N$419,D28,pedag!R$6:R$419)</f>
        <v>0</v>
      </c>
      <c r="F28" s="491">
        <f>SUMIF(pedag!$N$6:$N$419,D28,pedag!$Y$6:$Y$419)</f>
        <v>0</v>
      </c>
      <c r="I28" s="14"/>
      <c r="J28" s="515" t="s">
        <v>311</v>
      </c>
      <c r="K28" s="65" t="s">
        <v>136</v>
      </c>
      <c r="L28" s="514">
        <f>SUMIF(pedag!M$6:M$419,K28,pedag!P$6:P$419)+SUMIF(pedag!M$6:M$419,D77,pedag!Q$6:Q$419)+SUMIF(pedag!M$6:M$419,D77,pedag!R$6:R$419)</f>
        <v>0</v>
      </c>
      <c r="R28" s="495"/>
    </row>
    <row r="29" spans="1:18" ht="15">
      <c r="A29" s="487">
        <f t="shared" si="0"/>
        <v>0</v>
      </c>
      <c r="B29" s="488">
        <v>24</v>
      </c>
      <c r="C29" s="489" t="str">
        <f>słownik!A26</f>
        <v>Komunikacja społeczna w społeczności lokalnej</v>
      </c>
      <c r="D29" s="489" t="str">
        <f>słownik!B26</f>
        <v>Komunikacja społeczna w społ. lokalnej</v>
      </c>
      <c r="E29" s="490">
        <f>SUMIF(pedag!N$6:N$419,D29,pedag!P$6:P$419)+SUMIF(pedag!N$6:N$419,D29,pedag!Q$6:Q$419)+SUMIF(pedag!N$6:N$419,D29,pedag!R$6:R$419)</f>
        <v>0</v>
      </c>
      <c r="F29" s="491">
        <f>SUMIF(pedag!$N$6:$N$419,D29,pedag!$Y$6:$Y$419)</f>
        <v>0</v>
      </c>
      <c r="I29" s="14"/>
      <c r="J29" s="513" t="s">
        <v>312</v>
      </c>
      <c r="K29" s="387" t="s">
        <v>127</v>
      </c>
      <c r="L29" s="514">
        <f>SUMIF(pedag!M$6:M$419,K29,pedag!P$6:P$419)+SUMIF(pedag!M$6:M$419,D78,pedag!Q$6:Q$419)+SUMIF(pedag!M$6:M$419,D78,pedag!R$6:R$419)</f>
        <v>0</v>
      </c>
      <c r="O29" s="1037"/>
      <c r="R29" s="495"/>
    </row>
    <row r="30" spans="1:18" ht="17.25" customHeight="1">
      <c r="A30" s="487">
        <f t="shared" si="0"/>
        <v>0</v>
      </c>
      <c r="B30" s="488">
        <v>25</v>
      </c>
      <c r="C30" s="489" t="str">
        <f>słownik!A27</f>
        <v>Kultura słowa</v>
      </c>
      <c r="D30" s="489" t="str">
        <f>słownik!B27</f>
        <v>Kultura słowa</v>
      </c>
      <c r="E30" s="490">
        <f>SUMIF(pedag!N$6:N$419,D30,pedag!P$6:P$419)+SUMIF(pedag!N$6:N$419,D30,pedag!Q$6:Q$419)+SUMIF(pedag!N$6:N$419,D30,pedag!R$6:R$419)</f>
        <v>0</v>
      </c>
      <c r="F30" s="491">
        <f>SUMIF(pedag!$N$6:$N$419,D30,pedag!$Y$6:$Y$419)</f>
        <v>0</v>
      </c>
      <c r="H30" s="509"/>
      <c r="I30" s="14"/>
      <c r="J30" s="513" t="s">
        <v>313</v>
      </c>
      <c r="K30" s="387" t="s">
        <v>122</v>
      </c>
      <c r="L30" s="514">
        <f>SUMIF(pedag!M$6:M$419,K30,pedag!P$6:P$419)+SUMIF(pedag!M$6:M$419,D79,pedag!Q$6:Q$419)+SUMIF(pedag!M$6:M$419,D79,pedag!R$6:R$419)</f>
        <v>0</v>
      </c>
      <c r="R30" s="504"/>
    </row>
    <row r="31" spans="1:18" ht="18">
      <c r="A31" s="487">
        <f t="shared" si="0"/>
        <v>0</v>
      </c>
      <c r="B31" s="488">
        <v>26</v>
      </c>
      <c r="C31" s="489" t="str">
        <f>słownik!A28</f>
        <v>Kultura żywego słowa</v>
      </c>
      <c r="D31" s="489" t="str">
        <f>słownik!B28</f>
        <v>Kultura żywego słowa</v>
      </c>
      <c r="E31" s="490">
        <f>SUMIF(pedag!N$6:N$419,D31,pedag!P$6:P$419)+SUMIF(pedag!N$6:N$419,D31,pedag!Q$6:Q$419)+SUMIF(pedag!N$6:N$419,D31,pedag!R$6:R$419)</f>
        <v>0</v>
      </c>
      <c r="F31" s="491">
        <f>SUMIF(pedag!$N$6:$N$419,D31,pedag!$Y$6:$Y$419)</f>
        <v>0</v>
      </c>
      <c r="H31" s="509"/>
      <c r="L31" s="1055">
        <f>SUM(L25:L30)</f>
        <v>0</v>
      </c>
      <c r="R31" s="495"/>
    </row>
    <row r="32" spans="1:18" ht="14.25" customHeight="1">
      <c r="A32" s="487">
        <f t="shared" si="0"/>
        <v>0</v>
      </c>
      <c r="B32" s="488">
        <v>27</v>
      </c>
      <c r="C32" s="489" t="str">
        <f>słownik!A29</f>
        <v>Metody i techniki animacji społeczno-kulturalnej</v>
      </c>
      <c r="D32" s="489" t="str">
        <f>słownik!B29</f>
        <v>Metody i techn. animacji społ.-kulturalnej</v>
      </c>
      <c r="E32" s="490">
        <f>SUMIF(pedag!N$6:N$419,D32,pedag!P$6:P$419)+SUMIF(pedag!N$6:N$419,D32,pedag!Q$6:Q$419)+SUMIF(pedag!N$6:N$419,D32,pedag!R$6:R$419)</f>
        <v>0</v>
      </c>
      <c r="F32" s="491">
        <f>SUMIF(pedag!$N$6:$N$419,D32,pedag!$Y$6:$Y$419)</f>
        <v>0</v>
      </c>
      <c r="G32" s="1525" t="s">
        <v>397</v>
      </c>
      <c r="H32" s="1526"/>
      <c r="I32" s="1526"/>
      <c r="J32" s="1526"/>
      <c r="R32" s="495"/>
    </row>
    <row r="33" spans="1:18" ht="14.25" customHeight="1">
      <c r="A33" s="487">
        <f t="shared" si="0"/>
        <v>0</v>
      </c>
      <c r="B33" s="488">
        <v>28</v>
      </c>
      <c r="C33" s="489" t="str">
        <f>słownik!A30</f>
        <v>Metody i techniki plastyczne</v>
      </c>
      <c r="D33" s="489" t="str">
        <f>słownik!B30</f>
        <v>Metody i techniki plastyczne</v>
      </c>
      <c r="E33" s="490">
        <f>SUMIF(pedag!N$6:N$419,D33,pedag!P$6:P$419)+SUMIF(pedag!N$6:N$419,D33,pedag!Q$6:Q$419)+SUMIF(pedag!N$6:N$419,D33,pedag!R$6:R$419)</f>
        <v>0</v>
      </c>
      <c r="F33" s="491">
        <f>SUMIF(pedag!$N$6:$N$419,D33,pedag!$Y$6:$Y$419)</f>
        <v>0</v>
      </c>
      <c r="G33" s="1527"/>
      <c r="H33" s="1528"/>
      <c r="I33" s="1528"/>
      <c r="J33" s="1528"/>
      <c r="R33" s="504"/>
    </row>
    <row r="34" spans="1:18" ht="22.5">
      <c r="A34" s="487">
        <f t="shared" si="0"/>
        <v>0</v>
      </c>
      <c r="B34" s="488">
        <v>29</v>
      </c>
      <c r="C34" s="489" t="str">
        <f>słownik!A31</f>
        <v>Metody i techniki teatralne</v>
      </c>
      <c r="D34" s="489" t="str">
        <f>słownik!B31</f>
        <v>Metody i techniki teatralne</v>
      </c>
      <c r="E34" s="490">
        <f>SUMIF(pedag!N$6:N$419,D34,pedag!P$6:P$419)+SUMIF(pedag!N$6:N$419,D34,pedag!Q$6:Q$419)+SUMIF(pedag!N$6:N$419,D34,pedag!R$6:R$419)</f>
        <v>0</v>
      </c>
      <c r="F34" s="491">
        <f>SUMIF(pedag!$N$6:$N$419,D34,pedag!$Y$6:$Y$419)</f>
        <v>0</v>
      </c>
      <c r="G34" s="484" t="s">
        <v>1</v>
      </c>
      <c r="H34" s="485" t="s">
        <v>288</v>
      </c>
      <c r="I34" s="485"/>
      <c r="J34" s="483" t="s">
        <v>293</v>
      </c>
      <c r="R34" s="495"/>
    </row>
    <row r="35" spans="1:18" ht="14.25">
      <c r="A35" s="487">
        <f t="shared" si="0"/>
        <v>0</v>
      </c>
      <c r="B35" s="488">
        <v>30</v>
      </c>
      <c r="C35" s="489" t="str">
        <f>słownik!A32</f>
        <v>Metodyka krajoznawstwa</v>
      </c>
      <c r="D35" s="489" t="str">
        <f>słownik!B32</f>
        <v>Metodyka krajoznawstwa</v>
      </c>
      <c r="E35" s="490">
        <f>SUMIF(pedag!N$6:N$419,D35,pedag!P$6:P$419)+SUMIF(pedag!N$6:N$419,D35,pedag!Q$6:Q$419)+SUMIF(pedag!N$6:N$419,D35,pedag!R$6:R$419)</f>
        <v>0</v>
      </c>
      <c r="F35" s="491">
        <f>SUMIF(pedag!$N$6:$N$419,D35,pedag!$Y$6:$Y$419)</f>
        <v>0</v>
      </c>
      <c r="G35" s="488">
        <v>1</v>
      </c>
      <c r="H35" s="734" t="str">
        <f>słownik!D60</f>
        <v>bibliotekarstwo</v>
      </c>
      <c r="I35" s="734" t="str">
        <f>słownik!E60</f>
        <v>biblitekar</v>
      </c>
      <c r="J35" s="490">
        <f>SUMIF(pedag!O$6:O$419,I35,pedag!P$6:P$419)+SUMIF(pedag!O$6:O$419,I35,pedag!Q$6:Q$419)+SUMIF(pedag!O$6:O$419,I35,pedag!R$6:R$419)</f>
        <v>0</v>
      </c>
      <c r="M35" s="516"/>
      <c r="R35" s="495"/>
    </row>
    <row r="36" spans="1:18" ht="14.25">
      <c r="A36" s="487">
        <f t="shared" si="0"/>
        <v>0</v>
      </c>
      <c r="B36" s="488">
        <v>31</v>
      </c>
      <c r="C36" s="489" t="str">
        <f>słownik!A33</f>
        <v>Metodyka pracy w klubie filmowym</v>
      </c>
      <c r="D36" s="489" t="str">
        <f>słownik!B33</f>
        <v>Metodyka pracy w klubie filmowym</v>
      </c>
      <c r="E36" s="490">
        <f>SUMIF(pedag!N$6:N$419,D36,pedag!P$6:P$419)+SUMIF(pedag!N$6:N$419,D36,pedag!Q$6:Q$419)+SUMIF(pedag!N$6:N$419,D36,pedag!R$6:R$419)</f>
        <v>0</v>
      </c>
      <c r="F36" s="491">
        <f>SUMIF(pedag!$N$6:$N$419,D36,pedag!$Y$6:$Y$419)</f>
        <v>0</v>
      </c>
      <c r="G36" s="488">
        <v>2</v>
      </c>
      <c r="H36" s="734" t="str">
        <f>słownik!D61</f>
        <v>biblioterapia</v>
      </c>
      <c r="I36" s="734" t="str">
        <f>słownik!E61</f>
        <v>biblioter</v>
      </c>
      <c r="J36" s="490">
        <f>SUMIF(pedag!O$6:O$419,I36,pedag!P$6:P$419)+SUMIF(pedag!O$6:O$419,I36,pedag!Q$6:Q$419)+SUMIF(pedag!O$6:O$419,I36,pedag!R$6:R$419)</f>
        <v>0</v>
      </c>
      <c r="R36" s="495"/>
    </row>
    <row r="37" spans="1:18" ht="25.5">
      <c r="A37" s="487">
        <f t="shared" si="0"/>
        <v>0</v>
      </c>
      <c r="B37" s="488">
        <v>32</v>
      </c>
      <c r="C37" s="489" t="str">
        <f>słownik!A34</f>
        <v>Metodyka programowania turystyki</v>
      </c>
      <c r="D37" s="489" t="str">
        <f>słownik!B34</f>
        <v>Metodyka programowania turystyki</v>
      </c>
      <c r="E37" s="490">
        <f>SUMIF(pedag!N$6:N$419,D37,pedag!P$6:P$419)+SUMIF(pedag!N$6:N$419,D37,pedag!Q$6:Q$419)+SUMIF(pedag!N$6:N$419,D37,pedag!R$6:R$419)</f>
        <v>0</v>
      </c>
      <c r="F37" s="491">
        <f>SUMIF(pedag!$N$6:$N$419,D37,pedag!$Y$6:$Y$419)</f>
        <v>0</v>
      </c>
      <c r="G37" s="488">
        <v>3</v>
      </c>
      <c r="H37" s="734" t="str">
        <f>słownik!D62</f>
        <v>animacja społeczności lokalnych</v>
      </c>
      <c r="I37" s="734" t="str">
        <f>słownik!E62</f>
        <v>an.społ</v>
      </c>
      <c r="J37" s="490">
        <f>SUMIF(pedag!O$6:O$419,I37,pedag!P$6:P$419)+SUMIF(pedag!O$6:O$419,I37,pedag!Q$6:Q$419)+SUMIF(pedag!O$6:O$419,I37,pedag!R$6:R$419)</f>
        <v>0</v>
      </c>
    </row>
    <row r="38" spans="1:18" ht="14.25">
      <c r="A38" s="487">
        <f t="shared" si="0"/>
        <v>0</v>
      </c>
      <c r="B38" s="488">
        <v>33</v>
      </c>
      <c r="C38" s="489" t="str">
        <f>słownik!A35</f>
        <v>Metodyka rekreacji</v>
      </c>
      <c r="D38" s="489" t="str">
        <f>słownik!B35</f>
        <v>Metodyka rekreacji</v>
      </c>
      <c r="E38" s="490">
        <f>SUMIF(pedag!N$6:N$419,D38,pedag!P$6:P$419)+SUMIF(pedag!N$6:N$419,D38,pedag!Q$6:Q$419)+SUMIF(pedag!N$6:N$419,D38,pedag!R$6:R$419)</f>
        <v>0</v>
      </c>
      <c r="F38" s="491">
        <f>SUMIF(pedag!$N$6:$N$419,D38,pedag!$Y$6:$Y$419)</f>
        <v>0</v>
      </c>
      <c r="G38" s="488">
        <v>4</v>
      </c>
      <c r="H38" s="734" t="str">
        <f>słownik!D63</f>
        <v>arteterapia</v>
      </c>
      <c r="I38" s="734" t="str">
        <f>słownik!E63</f>
        <v>artet</v>
      </c>
      <c r="J38" s="490">
        <f>SUMIF(pedag!O$6:O$419,I38,pedag!P$6:P$419)+SUMIF(pedag!O$6:O$419,I38,pedag!Q$6:Q$419)+SUMIF(pedag!O$6:O$419,I38,pedag!R$6:R$419)</f>
        <v>0</v>
      </c>
    </row>
    <row r="39" spans="1:18" ht="14.25">
      <c r="A39" s="487">
        <f t="shared" si="0"/>
        <v>0</v>
      </c>
      <c r="B39" s="488">
        <v>34</v>
      </c>
      <c r="C39" s="489" t="str">
        <f>słownik!A36</f>
        <v>Mody taneczne</v>
      </c>
      <c r="D39" s="489" t="str">
        <f>słownik!B36</f>
        <v>Mody taneczne</v>
      </c>
      <c r="E39" s="490">
        <f>SUMIF(pedag!N$6:N$419,D39,pedag!P$6:P$419)+SUMIF(pedag!N$6:N$419,D39,pedag!Q$6:Q$419)+SUMIF(pedag!N$6:N$419,D39,pedag!R$6:R$419)</f>
        <v>0</v>
      </c>
      <c r="F39" s="491">
        <f>SUMIF(pedag!$N$6:$N$419,D39,pedag!$Y$6:$Y$419)</f>
        <v>0</v>
      </c>
      <c r="G39" s="488">
        <v>5</v>
      </c>
      <c r="H39" s="734" t="str">
        <f>słownik!D64</f>
        <v>film</v>
      </c>
      <c r="I39" s="734" t="str">
        <f>słownik!E64</f>
        <v>film</v>
      </c>
      <c r="J39" s="490">
        <f>SUMIF(pedag!O$6:O$419,I39,pedag!P$6:P$419)+SUMIF(pedag!O$6:O$419,I39,pedag!Q$6:Q$419)+SUMIF(pedag!O$6:O$419,I39,pedag!R$6:R$419)</f>
        <v>0</v>
      </c>
    </row>
    <row r="40" spans="1:18" ht="14.25">
      <c r="A40" s="487">
        <f t="shared" si="0"/>
        <v>0</v>
      </c>
      <c r="B40" s="488">
        <v>35</v>
      </c>
      <c r="C40" s="489" t="str">
        <f>słownik!A37</f>
        <v>Multimedia - współczesne środki rejestracji obrazu</v>
      </c>
      <c r="D40" s="489" t="str">
        <f>słownik!B37</f>
        <v>Multimedia - współczesne środki rejestracji obrazu</v>
      </c>
      <c r="E40" s="490">
        <f>SUMIF(pedag!N$6:N$419,D40,pedag!P$6:P$419)+SUMIF(pedag!N$6:N$419,D40,pedag!Q$6:Q$419)+SUMIF(pedag!N$6:N$419,D40,pedag!R$6:R$419)</f>
        <v>0</v>
      </c>
      <c r="F40" s="491">
        <f>SUMIF(pedag!$N$6:$N$419,D40,pedag!$Y$6:$Y$419)</f>
        <v>0</v>
      </c>
      <c r="G40" s="488">
        <v>6</v>
      </c>
      <c r="H40" s="734" t="str">
        <f>słownik!D65</f>
        <v>turystyka i rekreacja</v>
      </c>
      <c r="I40" s="734" t="str">
        <f>słownik!E65</f>
        <v>tur.i rekr.</v>
      </c>
      <c r="J40" s="490">
        <f>SUMIF(pedag!O$6:O$419,I40,pedag!P$6:P$419)+SUMIF(pedag!O$6:O$419,I40,pedag!Q$6:Q$419)+SUMIF(pedag!O$6:O$419,I40,pedag!R$6:R$419)</f>
        <v>0</v>
      </c>
    </row>
    <row r="41" spans="1:18" ht="15">
      <c r="A41" s="487">
        <f t="shared" si="0"/>
        <v>0</v>
      </c>
      <c r="B41" s="488">
        <v>36</v>
      </c>
      <c r="C41" s="489" t="str">
        <f>słownik!A38</f>
        <v>Muzykoterapia</v>
      </c>
      <c r="D41" s="489" t="str">
        <f>słownik!B38</f>
        <v>Muzykoterapia</v>
      </c>
      <c r="E41" s="490">
        <f>SUMIF(pedag!N$6:N$419,D41,pedag!P$6:P$419)+SUMIF(pedag!N$6:N$419,D41,pedag!Q$6:Q$419)+SUMIF(pedag!N$6:N$419,D41,pedag!R$6:R$419)</f>
        <v>0</v>
      </c>
      <c r="F41" s="491">
        <f>SUMIF(pedag!$N$6:$N$419,D41,pedag!$Y$6:$Y$419)</f>
        <v>0</v>
      </c>
      <c r="G41" s="488">
        <v>7</v>
      </c>
      <c r="H41" s="734" t="str">
        <f>słownik!D66</f>
        <v>fotografia</v>
      </c>
      <c r="I41" s="734" t="str">
        <f>słownik!E66</f>
        <v>foto</v>
      </c>
      <c r="J41" s="490">
        <f>SUMIF(pedag!O$6:O$419,I41,pedag!P$6:P$419)+SUMIF(pedag!O$6:O$419,I41,pedag!Q$6:Q$419)+SUMIF(pedag!O$6:O$419,I41,pedag!R$6:R$419)</f>
        <v>0</v>
      </c>
      <c r="L41" s="565"/>
    </row>
    <row r="42" spans="1:18" ht="16.5" customHeight="1">
      <c r="A42" s="487">
        <f t="shared" si="0"/>
        <v>0</v>
      </c>
      <c r="B42" s="488">
        <v>37</v>
      </c>
      <c r="C42" s="489" t="str">
        <f>słownik!A39</f>
        <v>Obsługa ruchu turystycznego</v>
      </c>
      <c r="D42" s="489" t="str">
        <f>słownik!B39</f>
        <v>Obsługa ruchu turystycznego</v>
      </c>
      <c r="E42" s="490">
        <f>SUMIF(pedag!N$6:N$419,D42,pedag!P$6:P$419)+SUMIF(pedag!N$6:N$419,D42,pedag!Q$6:Q$419)+SUMIF(pedag!N$6:N$419,D42,pedag!R$6:R$419)</f>
        <v>0</v>
      </c>
      <c r="F42" s="491">
        <f>SUMIF(pedag!$N$6:$N$419,D42,pedag!$Y$6:$Y$419)</f>
        <v>0</v>
      </c>
      <c r="G42" s="488">
        <v>8</v>
      </c>
      <c r="H42" s="734" t="str">
        <f>słownik!D67</f>
        <v>taniec</v>
      </c>
      <c r="I42" s="734" t="str">
        <f>słownik!E67</f>
        <v>taniec</v>
      </c>
      <c r="J42" s="490">
        <f>SUMIF(pedag!O$6:O$419,I42,pedag!P$6:P$419)+SUMIF(pedag!O$6:O$419,I42,pedag!Q$6:Q$419)+SUMIF(pedag!O$6:O$419,I42,pedag!R$6:R$419)</f>
        <v>0</v>
      </c>
      <c r="L42" s="565"/>
    </row>
    <row r="43" spans="1:18" ht="15">
      <c r="A43" s="487">
        <f t="shared" si="0"/>
        <v>0</v>
      </c>
      <c r="B43" s="488">
        <v>38</v>
      </c>
      <c r="C43" s="489" t="str">
        <f>słownik!A40</f>
        <v>Plastyka ciała i technika wyrazu scenicznego</v>
      </c>
      <c r="D43" s="489" t="str">
        <f>słownik!B40</f>
        <v>Plastyka ciała i technika wyrazu scenicznego</v>
      </c>
      <c r="E43" s="490">
        <f>SUMIF(pedag!N$6:N$419,D43,pedag!P$6:P$419)+SUMIF(pedag!N$6:N$419,D43,pedag!Q$6:Q$419)+SUMIF(pedag!N$6:N$419,D43,pedag!R$6:R$419)</f>
        <v>0</v>
      </c>
      <c r="F43" s="491">
        <f>SUMIF(pedag!$N$6:$N$419,D43,pedag!$Y$6:$Y$419)</f>
        <v>0</v>
      </c>
      <c r="G43" s="488">
        <v>9</v>
      </c>
      <c r="H43" s="734" t="str">
        <f>słownik!D68</f>
        <v>teatr</v>
      </c>
      <c r="I43" s="734" t="str">
        <f>słownik!E68</f>
        <v>teatr</v>
      </c>
      <c r="J43" s="490">
        <f>SUMIF(pedag!O$6:O$419,I43,pedag!P$6:P$419)+SUMIF(pedag!O$6:O$419,I43,pedag!Q$6:Q$419)+SUMIF(pedag!O$6:O$419,I43,pedag!R$6:R$419)</f>
        <v>0</v>
      </c>
      <c r="L43" s="565"/>
    </row>
    <row r="44" spans="1:18" ht="14.25">
      <c r="A44" s="487">
        <f t="shared" si="0"/>
        <v>0</v>
      </c>
      <c r="B44" s="488">
        <v>39</v>
      </c>
      <c r="C44" s="489" t="str">
        <f>słownik!A41</f>
        <v>Podstawy anatomii i fizjologii człowieka</v>
      </c>
      <c r="D44" s="489" t="str">
        <f>słownik!B41</f>
        <v>Podstawy anatomii i fizjologii człowieka</v>
      </c>
      <c r="E44" s="490">
        <f>SUMIF(pedag!N$6:N$419,D44,pedag!P$6:P$419)+SUMIF(pedag!N$6:N$419,D44,pedag!Q$6:Q$419)+SUMIF(pedag!N$6:N$419,D44,pedag!R$6:R$419)</f>
        <v>0</v>
      </c>
      <c r="F44" s="491">
        <f>SUMIF(pedag!$N$6:$N$419,D44,pedag!$Y$6:$Y$419)</f>
        <v>0</v>
      </c>
      <c r="G44" s="488">
        <v>10</v>
      </c>
      <c r="H44" s="734" t="str">
        <f>słownik!D69</f>
        <v>turystyka</v>
      </c>
      <c r="I44" s="734" t="str">
        <f>słownik!E69</f>
        <v>turyst.</v>
      </c>
      <c r="J44" s="490">
        <f>SUMIF(pedag!O$6:O$419,I44,pedag!P$6:P$419)+SUMIF(pedag!O$6:O$419,I44,pedag!Q$6:Q$419)+SUMIF(pedag!O$6:O$419,I44,pedag!R$6:R$419)</f>
        <v>0</v>
      </c>
      <c r="L44" s="566"/>
    </row>
    <row r="45" spans="1:18" ht="14.25">
      <c r="A45" s="487">
        <f t="shared" si="0"/>
        <v>0</v>
      </c>
      <c r="B45" s="488">
        <v>40</v>
      </c>
      <c r="C45" s="489" t="str">
        <f>słownik!A42</f>
        <v>Podstawy ekologii</v>
      </c>
      <c r="D45" s="489" t="str">
        <f>słownik!B42</f>
        <v>Podstawy ekologii</v>
      </c>
      <c r="E45" s="490">
        <f>SUMIF(pedag!N$6:N$419,D45,pedag!P$6:P$419)+SUMIF(pedag!N$6:N$419,D45,pedag!Q$6:Q$419)+SUMIF(pedag!N$6:N$419,D45,pedag!R$6:R$419)</f>
        <v>0</v>
      </c>
      <c r="F45" s="491">
        <f>SUMIF(pedag!$N$6:$N$419,D45,pedag!$Y$6:$Y$419)</f>
        <v>0</v>
      </c>
      <c r="G45" s="488">
        <v>11</v>
      </c>
      <c r="H45" s="734" t="str">
        <f>słownik!D78</f>
        <v>bibliotekarstwo zaoczne</v>
      </c>
      <c r="I45" s="734" t="str">
        <f>słownik!E78</f>
        <v>bibliot. z</v>
      </c>
      <c r="J45" s="490">
        <f>SUMIF(pedag!O$6:O$419,I45,pedag!P$6:P$419)+SUMIF(pedag!O$6:O$419,I45,pedag!Q$6:Q$419)+SUMIF(pedag!O$6:O$419,I45,pedag!R$6:R$419)</f>
        <v>0</v>
      </c>
    </row>
    <row r="46" spans="1:18" ht="25.5">
      <c r="A46" s="487">
        <f t="shared" si="0"/>
        <v>0</v>
      </c>
      <c r="B46" s="488">
        <v>41</v>
      </c>
      <c r="C46" s="489" t="str">
        <f>słownik!A43</f>
        <v>Podstawy organizacji i kierowania zespołem</v>
      </c>
      <c r="D46" s="489" t="str">
        <f>słownik!B43</f>
        <v>Podstawy organizacji i kierowania zespołem</v>
      </c>
      <c r="E46" s="490">
        <f>SUMIF(pedag!N$6:N$419,D46,pedag!P$6:P$419)+SUMIF(pedag!N$6:N$419,D46,pedag!Q$6:Q$419)+SUMIF(pedag!N$6:N$419,D46,pedag!R$6:R$419)</f>
        <v>0</v>
      </c>
      <c r="F46" s="491">
        <f>SUMIF(pedag!$N$6:$N$419,D46,pedag!$Y$6:$Y$419)</f>
        <v>0</v>
      </c>
      <c r="G46" s="488">
        <v>12</v>
      </c>
      <c r="H46" s="734" t="str">
        <f>słownik!D79</f>
        <v xml:space="preserve">biblioterapia zaoczna </v>
      </c>
      <c r="I46" s="734" t="str">
        <f>słownik!E79</f>
        <v>biblioter. z</v>
      </c>
      <c r="J46" s="490">
        <f>SUMIF(pedag!O$6:O$419,I46,pedag!P$6:P$419)+SUMIF(pedag!O$6:O$419,I46,pedag!Q$6:Q$419)+SUMIF(pedag!O$6:O$419,I46,pedag!R$6:R$419)</f>
        <v>0</v>
      </c>
    </row>
    <row r="47" spans="1:18" ht="14.25">
      <c r="A47" s="487">
        <f t="shared" si="0"/>
        <v>0</v>
      </c>
      <c r="B47" s="488">
        <v>42</v>
      </c>
      <c r="C47" s="489" t="str">
        <f>słownik!A44</f>
        <v>Podstawy pomocy psychologicznej</v>
      </c>
      <c r="D47" s="489" t="str">
        <f>słownik!B44</f>
        <v>Podstawy pomocy psychologicznej</v>
      </c>
      <c r="E47" s="490">
        <f>SUMIF(pedag!N$6:N$419,D47,pedag!P$6:P$419)+SUMIF(pedag!N$6:N$419,D47,pedag!Q$6:Q$419)+SUMIF(pedag!N$6:N$419,D47,pedag!R$6:R$419)</f>
        <v>0</v>
      </c>
      <c r="F47" s="491">
        <f>SUMIF(pedag!$N$6:$N$419,D47,pedag!$Y$6:$Y$419)</f>
        <v>0</v>
      </c>
      <c r="G47" s="488">
        <v>13</v>
      </c>
      <c r="H47" s="734" t="str">
        <f>słownik!D80</f>
        <v>arteterapia zaoczna</v>
      </c>
      <c r="I47" s="734" t="str">
        <f>słownik!E80</f>
        <v>artet. z</v>
      </c>
      <c r="J47" s="490">
        <f>SUMIF(pedag!O$6:O$419,I47,pedag!P$6:P$419)+SUMIF(pedag!O$6:O$419,I47,pedag!Q$6:Q$419)+SUMIF(pedag!O$6:O$419,I47,pedag!R$6:R$419)</f>
        <v>0</v>
      </c>
    </row>
    <row r="48" spans="1:18" ht="14.25">
      <c r="A48" s="487">
        <f t="shared" si="0"/>
        <v>0</v>
      </c>
      <c r="B48" s="488">
        <v>43</v>
      </c>
      <c r="C48" s="489" t="str">
        <f>słownik!A45</f>
        <v>Podstawy rehabilitacji</v>
      </c>
      <c r="D48" s="489" t="str">
        <f>słownik!B45</f>
        <v>Podstawy rehabilitacji</v>
      </c>
      <c r="E48" s="490">
        <f>SUMIF(pedag!N$6:N$419,D48,pedag!P$6:P$419)+SUMIF(pedag!N$6:N$419,D48,pedag!Q$6:Q$419)+SUMIF(pedag!N$6:N$419,D48,pedag!R$6:R$419)</f>
        <v>0</v>
      </c>
      <c r="F48" s="491">
        <f>SUMIF(pedag!$N$6:$N$419,D48,pedag!$Y$6:$Y$419)</f>
        <v>0</v>
      </c>
      <c r="G48" s="488">
        <v>14</v>
      </c>
      <c r="H48" s="734" t="str">
        <f>słownik!D81</f>
        <v>film zaoczny</v>
      </c>
      <c r="I48" s="734" t="str">
        <f>słownik!E81</f>
        <v>film z</v>
      </c>
      <c r="J48" s="490">
        <f>SUMIF(pedag!O$6:O$419,I48,pedag!P$6:P$419)+SUMIF(pedag!O$6:O$419,I48,pedag!Q$6:Q$419)+SUMIF(pedag!O$6:O$419,I48,pedag!R$6:R$419)</f>
        <v>0</v>
      </c>
    </row>
    <row r="49" spans="1:12" ht="14.25">
      <c r="A49" s="487">
        <f t="shared" si="0"/>
        <v>0</v>
      </c>
      <c r="B49" s="488">
        <v>44</v>
      </c>
      <c r="C49" s="489" t="str">
        <f>słownik!A46</f>
        <v>Podstawy techniki tańca klasycznego</v>
      </c>
      <c r="D49" s="489" t="str">
        <f>słownik!B46</f>
        <v>Podstawy techniki tańca klasycznego</v>
      </c>
      <c r="E49" s="490">
        <f>SUMIF(pedag!N$6:N$419,D49,pedag!P$6:P$419)+SUMIF(pedag!N$6:N$419,D49,pedag!Q$6:Q$419)+SUMIF(pedag!N$6:N$419,D49,pedag!R$6:R$419)</f>
        <v>0</v>
      </c>
      <c r="F49" s="491">
        <f>SUMIF(pedag!$N$6:$N$419,D49,pedag!$Y$6:$Y$419)</f>
        <v>0</v>
      </c>
      <c r="G49" s="488">
        <v>15</v>
      </c>
      <c r="H49" s="734">
        <f>słownik!D82</f>
        <v>0</v>
      </c>
      <c r="I49" s="734">
        <f>słownik!E82</f>
        <v>0</v>
      </c>
      <c r="J49" s="490">
        <f>SUMIF(pedag!O$6:O$419,I49,pedag!P$6:P$419)+SUMIF(pedag!O$6:O$419,I49,pedag!Q$6:Q$419)+SUMIF(pedag!O$6:O$419,I49,pedag!R$6:R$419)</f>
        <v>0</v>
      </c>
    </row>
    <row r="50" spans="1:12" ht="14.25">
      <c r="A50" s="487">
        <f t="shared" si="0"/>
        <v>0</v>
      </c>
      <c r="B50" s="488">
        <v>45</v>
      </c>
      <c r="C50" s="489" t="str">
        <f>słownik!A47</f>
        <v>Podstawy wiedzy o filmie</v>
      </c>
      <c r="D50" s="489" t="str">
        <f>słownik!B47</f>
        <v>Podstawy wiedzy o filmie</v>
      </c>
      <c r="E50" s="490">
        <f>SUMIF(pedag!N$6:N$419,D50,pedag!P$6:P$419)+SUMIF(pedag!N$6:N$419,D50,pedag!Q$6:Q$419)+SUMIF(pedag!N$6:N$419,D50,pedag!R$6:R$419)</f>
        <v>0</v>
      </c>
      <c r="F50" s="491">
        <f>SUMIF(pedag!$N$6:$N$419,D50,pedag!$Y$6:$Y$419)</f>
        <v>0</v>
      </c>
      <c r="G50" s="488">
        <v>16</v>
      </c>
      <c r="H50" s="734">
        <f>słownik!D83</f>
        <v>0</v>
      </c>
      <c r="I50" s="734">
        <f>słownik!E83</f>
        <v>0</v>
      </c>
      <c r="J50" s="490">
        <f>SUMIF(pedag!O$6:O$419,I50,pedag!P$6:P$419)+SUMIF(pedag!O$6:O$419,I50,pedag!Q$6:Q$419)+SUMIF(pedag!O$6:O$419,I50,pedag!R$6:R$419)</f>
        <v>0</v>
      </c>
    </row>
    <row r="51" spans="1:12" ht="14.25">
      <c r="A51" s="487">
        <f t="shared" si="0"/>
        <v>0</v>
      </c>
      <c r="B51" s="488">
        <v>46</v>
      </c>
      <c r="C51" s="489" t="str">
        <f>słownik!A48</f>
        <v>Podstawy wiedzy o literaturze</v>
      </c>
      <c r="D51" s="489" t="str">
        <f>słownik!B48</f>
        <v>Podstawy wiedzy o literaturze</v>
      </c>
      <c r="E51" s="490">
        <f>SUMIF(pedag!N$6:N$419,D51,pedag!P$6:P$419)+SUMIF(pedag!N$6:N$419,D51,pedag!Q$6:Q$419)+SUMIF(pedag!N$6:N$419,D51,pedag!R$6:R$419)</f>
        <v>0</v>
      </c>
      <c r="F51" s="491">
        <f>SUMIF(pedag!$N$6:$N$419,D51,pedag!$Y$6:$Y$419)</f>
        <v>0</v>
      </c>
      <c r="G51" s="488">
        <v>17</v>
      </c>
      <c r="H51" s="734">
        <f>słownik!D84</f>
        <v>0</v>
      </c>
      <c r="I51" s="734">
        <f>słownik!E84</f>
        <v>0</v>
      </c>
      <c r="J51" s="490">
        <f>SUMIF(pedag!O$6:O$419,I51,pedag!P$6:P$419)+SUMIF(pedag!O$6:O$419,I51,pedag!Q$6:Q$419)+SUMIF(pedag!O$6:O$419,I51,pedag!R$6:R$419)</f>
        <v>0</v>
      </c>
    </row>
    <row r="52" spans="1:12" ht="15.75">
      <c r="A52" s="487">
        <f t="shared" si="0"/>
        <v>0</v>
      </c>
      <c r="B52" s="488">
        <v>47</v>
      </c>
      <c r="C52" s="489" t="str">
        <f>słownik!A49</f>
        <v>Podstawy wiedzy o muzyce</v>
      </c>
      <c r="D52" s="489" t="str">
        <f>słownik!B49</f>
        <v>Podstawy wiedzy o muzyce</v>
      </c>
      <c r="E52" s="490">
        <f>SUMIF(pedag!N$6:N$419,D52,pedag!P$6:P$419)+SUMIF(pedag!N$6:N$419,D52,pedag!Q$6:Q$419)+SUMIF(pedag!N$6:N$419,D52,pedag!R$6:R$419)</f>
        <v>0</v>
      </c>
      <c r="F52" s="491">
        <f>SUMIF(pedag!$N$6:$N$419,D52,pedag!$Y$6:$Y$419)</f>
        <v>0</v>
      </c>
      <c r="G52" s="510"/>
      <c r="H52" s="511" t="s">
        <v>306</v>
      </c>
      <c r="I52" s="567"/>
      <c r="J52" s="512">
        <f>SUM(J35:J51)</f>
        <v>0</v>
      </c>
    </row>
    <row r="53" spans="1:12" ht="14.25">
      <c r="A53" s="487">
        <f t="shared" si="0"/>
        <v>0</v>
      </c>
      <c r="B53" s="488">
        <v>48</v>
      </c>
      <c r="C53" s="489" t="str">
        <f>słownik!A50</f>
        <v>Podstawy wiedzy o plastyce</v>
      </c>
      <c r="D53" s="489" t="str">
        <f>słownik!B50</f>
        <v>Podstawy wiedzy o plastyce</v>
      </c>
      <c r="E53" s="490">
        <f>SUMIF(pedag!N$6:N$419,D53,pedag!P$6:P$419)+SUMIF(pedag!N$6:N$419,D53,pedag!Q$6:Q$419)+SUMIF(pedag!N$6:N$419,D53,pedag!R$6:R$419)</f>
        <v>0</v>
      </c>
      <c r="F53" s="491">
        <f>SUMIF(pedag!$N$6:$N$419,D53,pedag!$Y$6:$Y$419)</f>
        <v>0</v>
      </c>
    </row>
    <row r="54" spans="1:12" ht="15">
      <c r="A54" s="487">
        <f t="shared" si="0"/>
        <v>0</v>
      </c>
      <c r="B54" s="488">
        <v>49</v>
      </c>
      <c r="C54" s="489" t="str">
        <f>słownik!A51</f>
        <v>Podstawy wiedzy o teatrze</v>
      </c>
      <c r="D54" s="489" t="str">
        <f>słownik!B51</f>
        <v>Podstawy wiedzy o teatrze</v>
      </c>
      <c r="E54" s="490">
        <f>SUMIF(pedag!N$6:N$419,D54,pedag!P$6:P$419)+SUMIF(pedag!N$6:N$419,D54,pedag!Q$6:Q$419)+SUMIF(pedag!N$6:N$419,D54,pedag!R$6:R$419)</f>
        <v>0</v>
      </c>
      <c r="F54" s="491">
        <f>SUMIF(pedag!$N$6:$N$419,D54,pedag!$Y$6:$Y$419)</f>
        <v>0</v>
      </c>
      <c r="H54" s="1529" t="s">
        <v>292</v>
      </c>
      <c r="I54" s="1529"/>
      <c r="J54" s="1529"/>
      <c r="K54" s="1529"/>
      <c r="L54" s="1529"/>
    </row>
    <row r="55" spans="1:12" ht="38.25">
      <c r="A55" s="487">
        <f t="shared" si="0"/>
        <v>0</v>
      </c>
      <c r="B55" s="488">
        <v>50</v>
      </c>
      <c r="C55" s="489" t="str">
        <f>słownik!A52</f>
        <v>Podstawy wiedzy o turystyce</v>
      </c>
      <c r="D55" s="489" t="str">
        <f>słownik!B52</f>
        <v>Podstawy wiedzy o turystyce</v>
      </c>
      <c r="E55" s="490">
        <f>SUMIF(pedag!N$6:N$419,D55,pedag!P$6:P$419)+SUMIF(pedag!N$6:N$419,D55,pedag!Q$6:Q$419)+SUMIF(pedag!N$6:N$419,D55,pedag!R$6:R$419)</f>
        <v>0</v>
      </c>
      <c r="F55" s="491">
        <f>SUMIF(pedag!$N$6:$N$419,D55,pedag!$Y$6:$Y$419)</f>
        <v>0</v>
      </c>
      <c r="H55" s="1043" t="s">
        <v>299</v>
      </c>
      <c r="I55" s="1043"/>
      <c r="J55" s="481" t="s">
        <v>49</v>
      </c>
      <c r="K55" s="486" t="s">
        <v>300</v>
      </c>
      <c r="L55" s="1043" t="s">
        <v>53</v>
      </c>
    </row>
    <row r="56" spans="1:12" ht="14.25">
      <c r="A56" s="487">
        <f t="shared" si="0"/>
        <v>0</v>
      </c>
      <c r="B56" s="488">
        <v>51</v>
      </c>
      <c r="C56" s="489" t="str">
        <f>słownik!A53</f>
        <v>Polskie tańce narodowe</v>
      </c>
      <c r="D56" s="489" t="str">
        <f>słownik!B53</f>
        <v>Polskie tańce narodowe</v>
      </c>
      <c r="E56" s="490">
        <f>SUMIF(pedag!N$6:N$419,D56,pedag!P$6:P$419)+SUMIF(pedag!N$6:N$419,D56,pedag!Q$6:Q$419)+SUMIF(pedag!N$6:N$419,D56,pedag!R$6:R$419)</f>
        <v>0</v>
      </c>
      <c r="F56" s="491">
        <f>SUMIF(pedag!$N$6:$N$419,D56,pedag!$Y$6:$Y$419)</f>
        <v>0</v>
      </c>
      <c r="H56" s="492" t="s">
        <v>152</v>
      </c>
      <c r="I56" s="1038" t="s">
        <v>153</v>
      </c>
      <c r="J56" s="496">
        <f>COUNTIF(pedag!B$6:B$419,I56)</f>
        <v>0</v>
      </c>
      <c r="K56" s="496">
        <f>COUNTIF('adm.i obs.'!B$6:B$43,I56)</f>
        <v>0</v>
      </c>
      <c r="L56" s="497">
        <f t="shared" ref="L56:L62" si="1">SUM(J56:K56)</f>
        <v>0</v>
      </c>
    </row>
    <row r="57" spans="1:12" ht="14.25">
      <c r="A57" s="487">
        <f t="shared" si="0"/>
        <v>0</v>
      </c>
      <c r="B57" s="488">
        <v>52</v>
      </c>
      <c r="C57" s="489" t="str">
        <f>słownik!A54</f>
        <v>Poznawanie środowiska lokalnego</v>
      </c>
      <c r="D57" s="489" t="str">
        <f>słownik!B54</f>
        <v>Poznawanie środowiska lokalnego</v>
      </c>
      <c r="E57" s="490">
        <f>SUMIF(pedag!N$6:N$419,D57,pedag!P$6:P$419)+SUMIF(pedag!N$6:N$419,D57,pedag!Q$6:Q$419)+SUMIF(pedag!N$6:N$419,D57,pedag!R$6:R$419)</f>
        <v>0</v>
      </c>
      <c r="F57" s="491">
        <f>SUMIF(pedag!$N$6:$N$419,D57,pedag!$Y$6:$Y$419)</f>
        <v>0</v>
      </c>
      <c r="H57" s="492" t="s">
        <v>154</v>
      </c>
      <c r="I57" s="1038" t="s">
        <v>155</v>
      </c>
      <c r="J57" s="496">
        <f>COUNTIF(pedag!B$6:B$421,I57)</f>
        <v>0</v>
      </c>
      <c r="K57" s="496">
        <f>COUNTIF('adm.i obs.'!B$6:B$43,I57)</f>
        <v>0</v>
      </c>
      <c r="L57" s="497">
        <f t="shared" si="1"/>
        <v>0</v>
      </c>
    </row>
    <row r="58" spans="1:12" ht="14.25">
      <c r="A58" s="487">
        <f t="shared" si="0"/>
        <v>0</v>
      </c>
      <c r="B58" s="488">
        <v>53</v>
      </c>
      <c r="C58" s="489" t="str">
        <f>słownik!A55</f>
        <v>Pracownia fotografii</v>
      </c>
      <c r="D58" s="489" t="str">
        <f>słownik!B55</f>
        <v>Pracownia fotografii</v>
      </c>
      <c r="E58" s="490">
        <f>SUMIF(pedag!N$6:N$419,D58,pedag!P$6:P$419)+SUMIF(pedag!N$6:N$419,D58,pedag!Q$6:Q$419)+SUMIF(pedag!N$6:N$419,D58,pedag!R$6:R$419)</f>
        <v>0</v>
      </c>
      <c r="F58" s="491">
        <f>SUMIF(pedag!$N$6:$N$419,D58,pedag!$Y$6:$Y$419)</f>
        <v>0</v>
      </c>
      <c r="H58" s="492" t="s">
        <v>156</v>
      </c>
      <c r="I58" s="1038" t="s">
        <v>157</v>
      </c>
      <c r="J58" s="496">
        <f>COUNTIF(pedag!B$6:B$421,I58)</f>
        <v>0</v>
      </c>
      <c r="K58" s="496">
        <f>COUNTIF('adm.i obs.'!B$6:B$43,I58)</f>
        <v>0</v>
      </c>
      <c r="L58" s="497">
        <f t="shared" si="1"/>
        <v>0</v>
      </c>
    </row>
    <row r="59" spans="1:12" ht="14.25">
      <c r="A59" s="487">
        <f t="shared" si="0"/>
        <v>0</v>
      </c>
      <c r="B59" s="488">
        <v>54</v>
      </c>
      <c r="C59" s="489" t="str">
        <f>słownik!A56</f>
        <v>Pracownia realizacji filmu</v>
      </c>
      <c r="D59" s="489" t="str">
        <f>słownik!B56</f>
        <v>Pracownia realizacji filmu</v>
      </c>
      <c r="E59" s="490">
        <f>SUMIF(pedag!N$6:N$419,D59,pedag!P$6:P$419)+SUMIF(pedag!N$6:N$419,D59,pedag!Q$6:Q$419)+SUMIF(pedag!N$6:N$419,D59,pedag!R$6:R$419)</f>
        <v>0</v>
      </c>
      <c r="F59" s="491">
        <f>SUMIF(pedag!$N$6:$N$419,D59,pedag!$Y$6:$Y$419)</f>
        <v>0</v>
      </c>
      <c r="H59" s="492" t="s">
        <v>159</v>
      </c>
      <c r="I59" s="1038" t="s">
        <v>160</v>
      </c>
      <c r="J59" s="496">
        <f>COUNTIF(pedag!B$6:B$421,I59)</f>
        <v>0</v>
      </c>
      <c r="K59" s="496">
        <f>COUNTIF('adm.i obs.'!B$6:B$43,I59)</f>
        <v>0</v>
      </c>
      <c r="L59" s="497">
        <f t="shared" si="1"/>
        <v>0</v>
      </c>
    </row>
    <row r="60" spans="1:12" ht="14.25">
      <c r="A60" s="487">
        <f t="shared" si="0"/>
        <v>0</v>
      </c>
      <c r="B60" s="488">
        <v>55</v>
      </c>
      <c r="C60" s="489" t="str">
        <f>słownik!A57</f>
        <v>Pracownia środowiskowa</v>
      </c>
      <c r="D60" s="489" t="str">
        <f>słownik!B57</f>
        <v>Pracownia środowiskowa</v>
      </c>
      <c r="E60" s="490">
        <f>SUMIF(pedag!N$6:N$419,D60,pedag!P$6:P$419)+SUMIF(pedag!N$6:N$419,D60,pedag!Q$6:Q$419)+SUMIF(pedag!N$6:N$419,D60,pedag!R$6:R$419)</f>
        <v>0</v>
      </c>
      <c r="F60" s="491">
        <f>SUMIF(pedag!$N$6:$N$419,D60,pedag!$Y$6:$Y$419)</f>
        <v>0</v>
      </c>
      <c r="H60" s="492" t="s">
        <v>161</v>
      </c>
      <c r="I60" s="1038" t="s">
        <v>162</v>
      </c>
      <c r="J60" s="496">
        <f>COUNTIF(pedag!B$6:B$421,I60)</f>
        <v>0</v>
      </c>
      <c r="K60" s="496">
        <f>COUNTIF('adm.i obs.'!B$6:B$43,I60)</f>
        <v>0</v>
      </c>
      <c r="L60" s="497">
        <f t="shared" si="1"/>
        <v>0</v>
      </c>
    </row>
    <row r="61" spans="1:12" ht="14.25">
      <c r="A61" s="487">
        <f t="shared" si="0"/>
        <v>0</v>
      </c>
      <c r="B61" s="488">
        <v>56</v>
      </c>
      <c r="C61" s="489" t="str">
        <f>słownik!A58</f>
        <v>Praktyczne podstawy animacji społeczno-kulturalnej</v>
      </c>
      <c r="D61" s="489" t="str">
        <f>słownik!B58</f>
        <v>Praktyczne podstawy animacji społeczno-kulturalnej</v>
      </c>
      <c r="E61" s="490">
        <f>SUMIF(pedag!N$6:N$419,D61,pedag!P$6:P$419)+SUMIF(pedag!N$6:N$419,D61,pedag!Q$6:Q$419)+SUMIF(pedag!N$6:N$419,D61,pedag!R$6:R$419)</f>
        <v>0</v>
      </c>
      <c r="F61" s="491">
        <f>SUMIF(pedag!$N$6:$N$419,D61,pedag!$Y$6:$Y$419)</f>
        <v>0</v>
      </c>
      <c r="H61" s="492" t="s">
        <v>163</v>
      </c>
      <c r="I61" s="1038" t="s">
        <v>164</v>
      </c>
      <c r="J61" s="496">
        <f>COUNTIF(pedag!B$6:B$421,I61)</f>
        <v>0</v>
      </c>
      <c r="K61" s="496">
        <f>COUNTIF('adm.i obs.'!B$6:B$43,I61)</f>
        <v>0</v>
      </c>
      <c r="L61" s="497">
        <f t="shared" si="1"/>
        <v>0</v>
      </c>
    </row>
    <row r="62" spans="1:12" ht="14.25">
      <c r="A62" s="487">
        <f t="shared" si="0"/>
        <v>0</v>
      </c>
      <c r="B62" s="488">
        <v>57</v>
      </c>
      <c r="C62" s="489" t="str">
        <f>słownik!A59</f>
        <v>Praktyka zawodowa</v>
      </c>
      <c r="D62" s="489" t="str">
        <f>słownik!B59</f>
        <v>Praktyka zawodowa</v>
      </c>
      <c r="E62" s="490">
        <f>SUMIF(pedag!N$6:N$419,D62,pedag!P$6:P$419)+SUMIF(pedag!N$6:N$419,D62,pedag!Q$6:Q$419)+SUMIF(pedag!N$6:N$419,D62,pedag!R$6:R$419)</f>
        <v>0</v>
      </c>
      <c r="F62" s="491">
        <f>SUMIF(pedag!$N$6:$N$419,D62,pedag!$Y$6:$Y$419)</f>
        <v>0</v>
      </c>
      <c r="H62" s="492" t="s">
        <v>166</v>
      </c>
      <c r="I62" s="1038" t="s">
        <v>167</v>
      </c>
      <c r="J62" s="496">
        <f>COUNTIF(pedag!B$6:B$421,I62)</f>
        <v>0</v>
      </c>
      <c r="K62" s="496">
        <f>COUNTIF('adm.i obs.'!B$6:B$43,I62)</f>
        <v>0</v>
      </c>
      <c r="L62" s="497">
        <f t="shared" si="1"/>
        <v>0</v>
      </c>
    </row>
    <row r="63" spans="1:12" ht="15.75">
      <c r="A63" s="487">
        <f t="shared" si="0"/>
        <v>0</v>
      </c>
      <c r="B63" s="488">
        <v>58</v>
      </c>
      <c r="C63" s="489" t="str">
        <f>słownik!A60</f>
        <v>Praktyki śródsemestralne</v>
      </c>
      <c r="D63" s="489" t="str">
        <f>słownik!B60</f>
        <v>Praktyki śródsemestralne</v>
      </c>
      <c r="E63" s="490">
        <f>SUMIF(pedag!N$6:N$419,D63,pedag!P$6:P$419)+SUMIF(pedag!N$6:N$419,D63,pedag!Q$6:Q$419)+SUMIF(pedag!N$6:N$419,D63,pedag!R$6:R$419)</f>
        <v>0</v>
      </c>
      <c r="F63" s="491">
        <f>SUMIF(pedag!$N$6:$N$419,D63,pedag!$Y$6:$Y$419)</f>
        <v>0</v>
      </c>
      <c r="J63" s="1059">
        <f>SUM(J56:J62)</f>
        <v>0</v>
      </c>
      <c r="K63" s="1059">
        <f>SUM(K56:K62)</f>
        <v>0</v>
      </c>
      <c r="L63" s="1059">
        <f>SUM(L56:L62)</f>
        <v>0</v>
      </c>
    </row>
    <row r="64" spans="1:12" ht="14.25">
      <c r="A64" s="487">
        <f t="shared" si="0"/>
        <v>0</v>
      </c>
      <c r="B64" s="488">
        <v>59</v>
      </c>
      <c r="C64" s="489" t="str">
        <f>słownik!A61</f>
        <v>Prawne i ekonomiczne podstawy działalności kulturalnej</v>
      </c>
      <c r="D64" s="489" t="str">
        <f>słownik!B61</f>
        <v>Prawne i ekonomiczne podstawy działalności kult.</v>
      </c>
      <c r="E64" s="490">
        <f>SUMIF(pedag!N$6:N$419,D64,pedag!P$6:P$419)+SUMIF(pedag!N$6:N$419,D64,pedag!Q$6:Q$419)+SUMIF(pedag!N$6:N$419,D64,pedag!R$6:R$419)</f>
        <v>0</v>
      </c>
      <c r="F64" s="491">
        <f>SUMIF(pedag!$N$6:$N$419,D64,pedag!$Y$6:$Y$419)</f>
        <v>0</v>
      </c>
    </row>
    <row r="65" spans="1:6" ht="14.25">
      <c r="A65" s="487"/>
      <c r="B65" s="488">
        <v>60</v>
      </c>
      <c r="C65" s="489" t="str">
        <f>słownik!A62</f>
        <v>Problemy etyki zawodowej animatora kultury</v>
      </c>
      <c r="D65" s="489" t="str">
        <f>słownik!B62</f>
        <v>Problemy etyki zawodowej animatora kultury</v>
      </c>
      <c r="E65" s="490">
        <f>SUMIF(pedag!N$6:N$419,D65,pedag!P$6:P$419)+SUMIF(pedag!N$6:N$419,D65,pedag!Q$6:Q$419)+SUMIF(pedag!N$6:N$419,D65,pedag!R$6:R$419)</f>
        <v>0</v>
      </c>
      <c r="F65" s="491">
        <f>SUMIF(pedag!$N$6:$N$419,D65,pedag!$Y$6:$Y$419)</f>
        <v>0</v>
      </c>
    </row>
    <row r="66" spans="1:6" ht="14.25">
      <c r="A66" s="487"/>
      <c r="B66" s="488">
        <v>61</v>
      </c>
      <c r="C66" s="489" t="str">
        <f>słownik!A63</f>
        <v>Problemy socjalne w społeczności lokalnym</v>
      </c>
      <c r="D66" s="489" t="str">
        <f>słownik!B63</f>
        <v>Problemy socjalne w społ. lokalnym</v>
      </c>
      <c r="E66" s="490">
        <f>SUMIF(pedag!N$6:N$419,D66,pedag!P$6:P$419)+SUMIF(pedag!N$6:N$419,D66,pedag!Q$6:Q$419)+SUMIF(pedag!N$6:N$419,D66,pedag!R$6:R$419)</f>
        <v>0</v>
      </c>
      <c r="F66" s="491">
        <f>SUMIF(pedag!$N$6:$N$419,D66,pedag!$Y$6:$Y$419)</f>
        <v>0</v>
      </c>
    </row>
    <row r="67" spans="1:6" ht="14.25">
      <c r="A67" s="487">
        <f>A64</f>
        <v>0</v>
      </c>
      <c r="B67" s="488">
        <v>62</v>
      </c>
      <c r="C67" s="489" t="str">
        <f>słownik!A64</f>
        <v>Problemy socjalne w środowisku lokalnym</v>
      </c>
      <c r="D67" s="489" t="str">
        <f>słownik!B64</f>
        <v>Problemy socjalne w środowisku lokalnym</v>
      </c>
      <c r="E67" s="490">
        <f>SUMIF(pedag!N$6:N$419,D67,pedag!P$6:P$419)+SUMIF(pedag!N$6:N$419,D67,pedag!Q$6:Q$419)+SUMIF(pedag!N$6:N$419,D67,pedag!R$6:R$419)</f>
        <v>0</v>
      </c>
      <c r="F67" s="491">
        <f>SUMIF(pedag!$N$6:$N$419,D67,pedag!$Y$6:$Y$419)</f>
        <v>0</v>
      </c>
    </row>
    <row r="68" spans="1:6" ht="14.25">
      <c r="A68" s="487">
        <f t="shared" si="0"/>
        <v>0</v>
      </c>
      <c r="B68" s="488">
        <v>63</v>
      </c>
      <c r="C68" s="489" t="str">
        <f>słownik!A65</f>
        <v>Problemy społeczne osób chorych i niepełnosprawnych</v>
      </c>
      <c r="D68" s="489" t="str">
        <f>słownik!B65</f>
        <v>Problemy społeczne osób chorych i niepełnospr.</v>
      </c>
      <c r="E68" s="490">
        <f>SUMIF(pedag!N$6:N$419,D68,pedag!P$6:P$419)+SUMIF(pedag!N$6:N$419,D68,pedag!Q$6:Q$419)+SUMIF(pedag!N$6:N$419,D68,pedag!R$6:R$419)</f>
        <v>0</v>
      </c>
      <c r="F68" s="491">
        <f>SUMIF(pedag!$N$6:$N$419,D68,pedag!$Y$6:$Y$419)</f>
        <v>0</v>
      </c>
    </row>
    <row r="69" spans="1:6" ht="14.25">
      <c r="A69" s="487">
        <f t="shared" si="0"/>
        <v>0</v>
      </c>
      <c r="B69" s="488">
        <v>64</v>
      </c>
      <c r="C69" s="489" t="str">
        <f>słownik!A66</f>
        <v>Psychologiczno-pedagogiczne podstawy animacji społeczno-kulturalnej</v>
      </c>
      <c r="D69" s="489" t="str">
        <f>słownik!B66</f>
        <v>Psych.-pedag. podstawy animacji społecz-kultur.</v>
      </c>
      <c r="E69" s="490">
        <f>SUMIF(pedag!N$6:N$419,D69,pedag!P$6:P$419)+SUMIF(pedag!N$6:N$419,D69,pedag!Q$6:Q$419)+SUMIF(pedag!N$6:N$419,D69,pedag!R$6:R$419)</f>
        <v>0</v>
      </c>
      <c r="F69" s="491">
        <f>SUMIF(pedag!$N$6:$N$419,D69,pedag!$Y$6:$Y$419)</f>
        <v>0</v>
      </c>
    </row>
    <row r="70" spans="1:6" ht="14.25">
      <c r="A70" s="487">
        <f t="shared" si="0"/>
        <v>0</v>
      </c>
      <c r="B70" s="488">
        <v>65</v>
      </c>
      <c r="C70" s="489" t="str">
        <f>słownik!A67</f>
        <v>Realizacja filmu</v>
      </c>
      <c r="D70" s="489" t="str">
        <f>słownik!B67</f>
        <v>Realizacja filmu</v>
      </c>
      <c r="E70" s="490">
        <f>SUMIF(pedag!N$6:N$419,D70,pedag!P$6:P$419)+SUMIF(pedag!N$6:N$419,D70,pedag!Q$6:Q$419)+SUMIF(pedag!N$6:N$419,D70,pedag!R$6:R$419)</f>
        <v>0</v>
      </c>
      <c r="F70" s="491">
        <f>SUMIF(pedag!$N$6:$N$419,D70,pedag!$Y$6:$Y$419)</f>
        <v>0</v>
      </c>
    </row>
    <row r="71" spans="1:6" ht="14.25">
      <c r="A71" s="487">
        <f t="shared" si="0"/>
        <v>0</v>
      </c>
      <c r="B71" s="488">
        <v>66</v>
      </c>
      <c r="C71" s="489" t="str">
        <f>słownik!A68</f>
        <v>Repertuar teatru amatorskiego</v>
      </c>
      <c r="D71" s="489" t="str">
        <f>słownik!B68</f>
        <v>Repertuar teatru amatorskiego</v>
      </c>
      <c r="E71" s="490">
        <f>SUMIF(pedag!N$6:N$419,D71,pedag!P$6:P$419)+SUMIF(pedag!N$6:N$419,D71,pedag!Q$6:Q$419)+SUMIF(pedag!N$6:N$419,D71,pedag!R$6:R$419)</f>
        <v>0</v>
      </c>
      <c r="F71" s="491">
        <f>SUMIF(pedag!$N$6:$N$419,D71,pedag!$Y$6:$Y$419)</f>
        <v>0</v>
      </c>
    </row>
    <row r="72" spans="1:6" ht="14.25">
      <c r="A72" s="487">
        <f>A71</f>
        <v>0</v>
      </c>
      <c r="B72" s="488">
        <v>67</v>
      </c>
      <c r="C72" s="489" t="str">
        <f>słownik!A69</f>
        <v>Reżyseria w teatrze amatorskim</v>
      </c>
      <c r="D72" s="489" t="str">
        <f>słownik!B69</f>
        <v>Reżyseria w teatrze amatorskim</v>
      </c>
      <c r="E72" s="490">
        <f>SUMIF(pedag!N$6:N$419,D72,pedag!P$6:P$419)+SUMIF(pedag!N$6:N$419,D72,pedag!Q$6:Q$419)+SUMIF(pedag!N$6:N$419,D72,pedag!R$6:R$419)</f>
        <v>0</v>
      </c>
      <c r="F72" s="491">
        <f>SUMIF(pedag!$N$6:$N$419,D72,pedag!$Y$6:$Y$419)</f>
        <v>0</v>
      </c>
    </row>
    <row r="73" spans="1:6" ht="14.25">
      <c r="A73" s="487">
        <f>A72</f>
        <v>0</v>
      </c>
      <c r="B73" s="488">
        <v>68</v>
      </c>
      <c r="C73" s="489" t="str">
        <f>słownik!A70</f>
        <v>Rytmika z umuzykalnieniem</v>
      </c>
      <c r="D73" s="489" t="str">
        <f>słownik!B70</f>
        <v>Rytmika z umuzykalnieniem</v>
      </c>
      <c r="E73" s="490">
        <f>SUMIF(pedag!N$6:N$419,D73,pedag!P$6:P$419)+SUMIF(pedag!N$6:N$419,D73,pedag!Q$6:Q$419)+SUMIF(pedag!N$6:N$419,D73,pedag!R$6:R$419)</f>
        <v>0</v>
      </c>
      <c r="F73" s="491">
        <f>SUMIF(pedag!$N$6:$N$419,D73,pedag!$Y$6:$Y$419)</f>
        <v>0</v>
      </c>
    </row>
    <row r="74" spans="1:6" ht="14.25">
      <c r="B74" s="488">
        <v>69</v>
      </c>
      <c r="C74" s="489" t="str">
        <f>słownik!A71</f>
        <v>Scenografia</v>
      </c>
      <c r="D74" s="489" t="str">
        <f>słownik!B71</f>
        <v>Scenografia</v>
      </c>
      <c r="E74" s="490">
        <f>SUMIF(pedag!N$6:N$419,D74,pedag!P$6:P$419)+SUMIF(pedag!N$6:N$419,D74,pedag!Q$6:Q$419)+SUMIF(pedag!N$6:N$419,D74,pedag!R$6:R$419)</f>
        <v>0</v>
      </c>
      <c r="F74" s="491">
        <f>SUMIF(pedag!$N$6:$N$419,D74,pedag!$Y$6:$Y$419)</f>
        <v>0</v>
      </c>
    </row>
    <row r="75" spans="1:6" ht="14.25">
      <c r="B75" s="488">
        <v>70</v>
      </c>
      <c r="C75" s="489" t="str">
        <f>słownik!A72</f>
        <v>Socjologiczne i filozoficzne problemy zdrowia i choroby</v>
      </c>
      <c r="D75" s="489" t="str">
        <f>słownik!B72</f>
        <v>Socjolog. i filozof. problemy zdrowia i choroby</v>
      </c>
      <c r="E75" s="490">
        <f>SUMIF(pedag!N$6:N$419,D75,pedag!P$6:P$419)+SUMIF(pedag!N$6:N$419,D75,pedag!Q$6:Q$419)+SUMIF(pedag!N$6:N$419,D75,pedag!R$6:R$419)</f>
        <v>0</v>
      </c>
      <c r="F75" s="491">
        <f>SUMIF(pedag!$N$6:$N$419,D75,pedag!$Y$6:$Y$419)</f>
        <v>0</v>
      </c>
    </row>
    <row r="76" spans="1:6" ht="14.25">
      <c r="B76" s="488">
        <v>71</v>
      </c>
      <c r="C76" s="489" t="str">
        <f>słownik!A73</f>
        <v>Środki techniczne w animacji społeczno-kulturalnej</v>
      </c>
      <c r="D76" s="489" t="str">
        <f>słownik!B73</f>
        <v>Środki techniczne w animacji społeczno-kulturalnej</v>
      </c>
      <c r="E76" s="490">
        <f>SUMIF(pedag!N$6:N$419,D76,pedag!P$6:P$419)+SUMIF(pedag!N$6:N$419,D76,pedag!Q$6:Q$419)+SUMIF(pedag!N$6:N$419,D76,pedag!R$6:R$419)</f>
        <v>0</v>
      </c>
      <c r="F76" s="491">
        <f>SUMIF(pedag!$N$6:$N$419,D76,pedag!$Y$6:$Y$419)</f>
        <v>0</v>
      </c>
    </row>
    <row r="77" spans="1:6" ht="14.25">
      <c r="B77" s="488">
        <v>72</v>
      </c>
      <c r="C77" s="489" t="str">
        <f>słownik!A74</f>
        <v>Środki techniczne w turystyce</v>
      </c>
      <c r="D77" s="489" t="str">
        <f>słownik!B74</f>
        <v>Środki techniczne w turystyce</v>
      </c>
      <c r="E77" s="490">
        <f>SUMIF(pedag!N$6:N$419,D77,pedag!P$6:P$419)+SUMIF(pedag!N$6:N$419,D77,pedag!Q$6:Q$419)+SUMIF(pedag!N$6:N$419,D77,pedag!R$6:R$419)</f>
        <v>0</v>
      </c>
      <c r="F77" s="491">
        <f>SUMIF(pedag!$N$6:$N$419,D77,pedag!$Y$6:$Y$419)</f>
        <v>0</v>
      </c>
    </row>
    <row r="78" spans="1:6" ht="14.25">
      <c r="B78" s="488">
        <v>73</v>
      </c>
      <c r="C78" s="489" t="str">
        <f>słownik!A75</f>
        <v>Taniec</v>
      </c>
      <c r="D78" s="489" t="str">
        <f>słownik!B75</f>
        <v>Taniec</v>
      </c>
      <c r="E78" s="490">
        <f>SUMIF(pedag!N$6:N$419,D78,pedag!P$6:P$419)+SUMIF(pedag!N$6:N$419,D78,pedag!Q$6:Q$419)+SUMIF(pedag!N$6:N$419,D78,pedag!R$6:R$419)</f>
        <v>0</v>
      </c>
      <c r="F78" s="491">
        <f>SUMIF(pedag!$N$6:$N$419,D78,pedag!$Y$6:$Y$419)</f>
        <v>0</v>
      </c>
    </row>
    <row r="79" spans="1:6" ht="14.25">
      <c r="B79" s="488">
        <v>74</v>
      </c>
      <c r="C79" s="489" t="str">
        <f>słownik!A76</f>
        <v>Taniec towarzyski</v>
      </c>
      <c r="D79" s="489" t="str">
        <f>słownik!B76</f>
        <v>Taniec towarzyski</v>
      </c>
      <c r="E79" s="490">
        <f>SUMIF(pedag!N$6:N$419,D79,pedag!P$6:P$419)+SUMIF(pedag!N$6:N$419,D79,pedag!Q$6:Q$419)+SUMIF(pedag!N$6:N$419,D79,pedag!R$6:R$419)</f>
        <v>0</v>
      </c>
      <c r="F79" s="491">
        <f>SUMIF(pedag!$N$6:$N$419,D79,pedag!$Y$6:$Y$419)</f>
        <v>0</v>
      </c>
    </row>
    <row r="80" spans="1:6" ht="14.25">
      <c r="B80" s="488">
        <v>75</v>
      </c>
      <c r="C80" s="489" t="str">
        <f>słownik!A77</f>
        <v>Teatr dziecięcy (lalkowy i żywego planu)</v>
      </c>
      <c r="D80" s="489" t="str">
        <f>słownik!B77</f>
        <v>Teatr dziecięcy (lalkowy i żywego planu)</v>
      </c>
      <c r="E80" s="490">
        <f>SUMIF(pedag!N$6:N$419,D80,pedag!P$6:P$419)+SUMIF(pedag!N$6:N$419,D80,pedag!Q$6:Q$419)+SUMIF(pedag!N$6:N$419,D80,pedag!R$6:R$419)</f>
        <v>0</v>
      </c>
      <c r="F80" s="491">
        <f>SUMIF(pedag!$N$6:$N$419,D80,pedag!$Y$6:$Y$419)</f>
        <v>0</v>
      </c>
    </row>
    <row r="81" spans="2:6" ht="14.25">
      <c r="B81" s="488">
        <v>76</v>
      </c>
      <c r="C81" s="489" t="str">
        <f>słownik!A78</f>
        <v>Techniczne środki w animacji</v>
      </c>
      <c r="D81" s="489" t="str">
        <f>słownik!B78</f>
        <v>Techniczne środki w animacji</v>
      </c>
      <c r="E81" s="490">
        <f>SUMIF(pedag!N$6:N$419,D81,pedag!P$6:P$419)+SUMIF(pedag!N$6:N$419,D81,pedag!Q$6:Q$419)+SUMIF(pedag!N$6:N$419,D81,pedag!R$6:R$419)</f>
        <v>0</v>
      </c>
      <c r="F81" s="491">
        <f>SUMIF(pedag!$N$6:$N$419,D81,pedag!$Y$6:$Y$419)</f>
        <v>0</v>
      </c>
    </row>
    <row r="82" spans="2:6" ht="14.25">
      <c r="B82" s="488">
        <v>77</v>
      </c>
      <c r="C82" s="489" t="str">
        <f>słownik!A79</f>
        <v>Technika i technologia fotografii</v>
      </c>
      <c r="D82" s="489" t="str">
        <f>słownik!B79</f>
        <v>Technika i technologia fotografii</v>
      </c>
      <c r="E82" s="490">
        <f>SUMIF(pedag!N$6:N$419,D82,pedag!P$6:P$419)+SUMIF(pedag!N$6:N$419,D82,pedag!Q$6:Q$419)+SUMIF(pedag!N$6:N$419,D82,pedag!R$6:R$419)</f>
        <v>0</v>
      </c>
      <c r="F82" s="491">
        <f>SUMIF(pedag!$N$6:$N$419,D82,pedag!$Y$6:$Y$419)</f>
        <v>0</v>
      </c>
    </row>
    <row r="83" spans="2:6" ht="14.25">
      <c r="B83" s="488">
        <v>78</v>
      </c>
      <c r="C83" s="489" t="str">
        <f>słownik!A80</f>
        <v>Technika pracy umysłowej</v>
      </c>
      <c r="D83" s="489" t="str">
        <f>słownik!B80</f>
        <v>Technika pracy umysłowej</v>
      </c>
      <c r="E83" s="490">
        <f>SUMIF(pedag!N$6:N$419,D83,pedag!P$6:P$419)+SUMIF(pedag!N$6:N$419,D83,pedag!Q$6:Q$419)+SUMIF(pedag!N$6:N$419,D83,pedag!R$6:R$419)</f>
        <v>0</v>
      </c>
      <c r="F83" s="491">
        <f>SUMIF(pedag!$N$6:$N$419,D83,pedag!$Y$6:$Y$419)</f>
        <v>0</v>
      </c>
    </row>
    <row r="84" spans="2:6" ht="14.25">
      <c r="B84" s="488">
        <v>79</v>
      </c>
      <c r="C84" s="489" t="str">
        <f>słownik!A81</f>
        <v>Technika tańca jazzowego</v>
      </c>
      <c r="D84" s="489" t="str">
        <f>słownik!B81</f>
        <v>Technika tańca jazzowego</v>
      </c>
      <c r="E84" s="490">
        <f>SUMIF(pedag!N$6:N$419,D84,pedag!P$6:P$419)+SUMIF(pedag!N$6:N$419,D84,pedag!Q$6:Q$419)+SUMIF(pedag!N$6:N$419,D84,pedag!R$6:R$419)</f>
        <v>0</v>
      </c>
      <c r="F84" s="491">
        <f>SUMIF(pedag!$N$6:$N$419,D84,pedag!$Y$6:$Y$419)</f>
        <v>0</v>
      </c>
    </row>
    <row r="85" spans="2:6" ht="14.25">
      <c r="B85" s="488">
        <v>80</v>
      </c>
      <c r="C85" s="489" t="str">
        <f>słownik!A82</f>
        <v>Technika wolna</v>
      </c>
      <c r="D85" s="489" t="str">
        <f>słownik!B82</f>
        <v>Technika wolna</v>
      </c>
      <c r="E85" s="490">
        <f>SUMIF(pedag!N$6:N$419,D85,pedag!P$6:P$419)+SUMIF(pedag!N$6:N$419,D85,pedag!Q$6:Q$419)+SUMIF(pedag!N$6:N$419,D85,pedag!R$6:R$419)</f>
        <v>0</v>
      </c>
      <c r="F85" s="491">
        <f>SUMIF(pedag!$N$6:$N$419,D85,pedag!$Y$6:$Y$419)</f>
        <v>0</v>
      </c>
    </row>
    <row r="86" spans="2:6" ht="14.25">
      <c r="B86" s="488">
        <v>81</v>
      </c>
      <c r="C86" s="489" t="str">
        <f>słownik!A83</f>
        <v>Technika wolna (tańca)</v>
      </c>
      <c r="D86" s="489" t="str">
        <f>słownik!B83</f>
        <v>Technika wolna (tańca)</v>
      </c>
      <c r="E86" s="490">
        <f>SUMIF(pedag!N$6:N$419,D86,pedag!P$6:P$419)+SUMIF(pedag!N$6:N$419,D86,pedag!Q$6:Q$419)+SUMIF(pedag!N$6:N$419,D86,pedag!R$6:R$419)</f>
        <v>0</v>
      </c>
      <c r="F86" s="491">
        <f>SUMIF(pedag!$N$6:$N$419,D86,pedag!$Y$6:$Y$419)</f>
        <v>0</v>
      </c>
    </row>
    <row r="87" spans="2:6" ht="14.25">
      <c r="B87" s="488">
        <v>82</v>
      </c>
      <c r="C87" s="489" t="str">
        <f>słownik!A84</f>
        <v>Warsztat arteterapii</v>
      </c>
      <c r="D87" s="489" t="str">
        <f>słownik!B84</f>
        <v>Warsztat arteterapii</v>
      </c>
      <c r="E87" s="490">
        <f>SUMIF(pedag!N$6:N$419,D87,pedag!P$6:P$419)+SUMIF(pedag!N$6:N$419,D87,pedag!Q$6:Q$419)+SUMIF(pedag!N$6:N$419,D87,pedag!R$6:R$419)</f>
        <v>0</v>
      </c>
      <c r="F87" s="491">
        <f>SUMIF(pedag!$N$6:$N$419,D87,pedag!$Y$6:$Y$419)</f>
        <v>0</v>
      </c>
    </row>
    <row r="88" spans="2:6" ht="14.25">
      <c r="B88" s="569">
        <v>83</v>
      </c>
      <c r="C88" s="489" t="str">
        <f>słownik!A85</f>
        <v>Wiedza o animacji społecznokulturalnej</v>
      </c>
      <c r="D88" s="489" t="str">
        <f>słownik!B85</f>
        <v>Wiedza o animacji społecznokulturalnej</v>
      </c>
      <c r="E88" s="490">
        <f>SUMIF(pedag!N$6:N$419,D88,pedag!P$6:P$419)+SUMIF(pedag!N$6:N$419,D88,pedag!Q$6:Q$419)+SUMIF(pedag!N$6:N$419,D88,pedag!R$6:R$419)</f>
        <v>0</v>
      </c>
      <c r="F88" s="491">
        <f>SUMIF(pedag!$N$6:$N$419,D88,pedag!$Y$6:$Y$419)</f>
        <v>0</v>
      </c>
    </row>
    <row r="89" spans="2:6" ht="14.25">
      <c r="B89" s="569">
        <v>84</v>
      </c>
      <c r="C89" s="489" t="str">
        <f>słownik!A86</f>
        <v>Wiedza o filmie</v>
      </c>
      <c r="D89" s="489" t="str">
        <f>słownik!B86</f>
        <v>Wiedza o filmie</v>
      </c>
      <c r="E89" s="490">
        <f>SUMIF(pedag!N$6:N$419,D89,pedag!P$6:P$419)+SUMIF(pedag!N$6:N$419,D89,pedag!Q$6:Q$419)+SUMIF(pedag!N$6:N$419,D89,pedag!R$6:R$419)</f>
        <v>0</v>
      </c>
      <c r="F89" s="491">
        <f>SUMIF(pedag!$N$6:$N$419,D89,pedag!$Y$6:$Y$419)</f>
        <v>0</v>
      </c>
    </row>
    <row r="90" spans="2:6" ht="14.25">
      <c r="B90" s="569">
        <v>85</v>
      </c>
      <c r="C90" s="489" t="str">
        <f>słownik!A87</f>
        <v>Wiedza o kulturze</v>
      </c>
      <c r="D90" s="489" t="str">
        <f>słownik!B87</f>
        <v>Wiedza o kulturze</v>
      </c>
      <c r="E90" s="490">
        <f>SUMIF(pedag!N$6:N$419,D90,pedag!P$6:P$419)+SUMIF(pedag!N$6:N$419,D90,pedag!Q$6:Q$419)+SUMIF(pedag!N$6:N$419,D90,pedag!R$6:R$419)</f>
        <v>0</v>
      </c>
      <c r="F90" s="491">
        <f>SUMIF(pedag!$N$6:$N$419,D90,pedag!$Y$6:$Y$419)</f>
        <v>0</v>
      </c>
    </row>
    <row r="91" spans="2:6" ht="14.25">
      <c r="B91" s="569">
        <v>86</v>
      </c>
      <c r="C91" s="489" t="str">
        <f>słownik!A88</f>
        <v>Wiedza o literaturze</v>
      </c>
      <c r="D91" s="489" t="str">
        <f>słownik!B88</f>
        <v>Wiedza o literaturze</v>
      </c>
      <c r="E91" s="490">
        <f>SUMIF(pedag!N$6:N$419,D91,pedag!P$6:P$419)+SUMIF(pedag!N$6:N$419,D91,pedag!Q$6:Q$419)+SUMIF(pedag!N$6:N$419,D91,pedag!R$6:R$419)</f>
        <v>0</v>
      </c>
      <c r="F91" s="491">
        <f>SUMIF(pedag!$N$6:$N$419,D91,pedag!$Y$6:$Y$419)</f>
        <v>0</v>
      </c>
    </row>
    <row r="92" spans="2:6" ht="14.25">
      <c r="B92" s="569">
        <v>87</v>
      </c>
      <c r="C92" s="489" t="str">
        <f>słownik!A89</f>
        <v>Wiedza o muzyce</v>
      </c>
      <c r="D92" s="489" t="str">
        <f>słownik!B89</f>
        <v>Wiedza o muzyce</v>
      </c>
      <c r="E92" s="490">
        <f>SUMIF(pedag!N$6:N$419,D92,pedag!P$6:P$419)+SUMIF(pedag!N$6:N$419,D92,pedag!Q$6:Q$419)+SUMIF(pedag!N$6:N$419,D92,pedag!R$6:R$419)</f>
        <v>0</v>
      </c>
      <c r="F92" s="491">
        <f>SUMIF(pedag!$N$6:$N$419,D92,pedag!$Y$6:$Y$419)</f>
        <v>0</v>
      </c>
    </row>
    <row r="93" spans="2:6" ht="14.25">
      <c r="B93" s="569">
        <v>88</v>
      </c>
      <c r="C93" s="489" t="str">
        <f>słownik!A90</f>
        <v>Wiedza o plastyce</v>
      </c>
      <c r="D93" s="489" t="str">
        <f>słownik!B90</f>
        <v>Wiedza o plastyce</v>
      </c>
      <c r="E93" s="490">
        <f>SUMIF(pedag!N$6:N$419,D93,pedag!P$6:P$419)+SUMIF(pedag!N$6:N$419,D93,pedag!Q$6:Q$419)+SUMIF(pedag!N$6:N$419,D93,pedag!R$6:R$419)</f>
        <v>0</v>
      </c>
      <c r="F93" s="491">
        <f>SUMIF(pedag!$N$6:$N$419,D93,pedag!$Y$6:$Y$419)</f>
        <v>0</v>
      </c>
    </row>
    <row r="94" spans="2:6" ht="14.25">
      <c r="B94" s="569">
        <v>89</v>
      </c>
      <c r="C94" s="489" t="str">
        <f>słownik!A91</f>
        <v>Wiedza o społecznościach lokalnych</v>
      </c>
      <c r="D94" s="489" t="str">
        <f>słownik!B91</f>
        <v>Wiedza o społecznościach lokalnych</v>
      </c>
      <c r="E94" s="490">
        <f>SUMIF(pedag!N$6:N$419,D94,pedag!P$6:P$419)+SUMIF(pedag!N$6:N$419,D94,pedag!Q$6:Q$419)+SUMIF(pedag!N$6:N$419,D94,pedag!R$6:R$419)</f>
        <v>0</v>
      </c>
      <c r="F94" s="491">
        <f>SUMIF(pedag!$N$6:$N$419,D94,pedag!$Y$6:$Y$419)</f>
        <v>0</v>
      </c>
    </row>
    <row r="95" spans="2:6" ht="14.25">
      <c r="B95" s="569">
        <v>90</v>
      </c>
      <c r="C95" s="489" t="str">
        <f>słownik!A92</f>
        <v>Wiedza o teatrze</v>
      </c>
      <c r="D95" s="489" t="str">
        <f>słownik!B92</f>
        <v>Wiedza o teatrze</v>
      </c>
      <c r="E95" s="490">
        <f>SUMIF(pedag!N$6:N$419,D95,pedag!P$6:P$419)+SUMIF(pedag!N$6:N$419,D95,pedag!Q$6:Q$419)+SUMIF(pedag!N$6:N$419,D95,pedag!R$6:R$419)</f>
        <v>0</v>
      </c>
      <c r="F95" s="491">
        <f>SUMIF(pedag!$N$6:$N$419,D95,pedag!$Y$6:$Y$419)</f>
        <v>0</v>
      </c>
    </row>
    <row r="96" spans="2:6" ht="14.25">
      <c r="B96" s="569">
        <v>91</v>
      </c>
      <c r="C96" s="489" t="str">
        <f>słownik!A93</f>
        <v>Wiedza o wspólnotach lokalnych</v>
      </c>
      <c r="D96" s="489" t="str">
        <f>słownik!B93</f>
        <v>Wiedza o wspólnotach lokalnych</v>
      </c>
      <c r="E96" s="490">
        <f>SUMIF(pedag!N$6:N$419,D96,pedag!P$6:P$419)+SUMIF(pedag!N$6:N$419,D96,pedag!Q$6:Q$419)+SUMIF(pedag!N$6:N$419,D96,pedag!R$6:R$419)</f>
        <v>0</v>
      </c>
      <c r="F96" s="491">
        <f>SUMIF(pedag!$N$6:$N$419,D96,pedag!$Y$6:$Y$419)</f>
        <v>0</v>
      </c>
    </row>
    <row r="97" spans="2:6" ht="14.25">
      <c r="B97" s="569">
        <v>92</v>
      </c>
      <c r="C97" s="489" t="str">
        <f>słownik!A94</f>
        <v>Wstęp do arteterapii</v>
      </c>
      <c r="D97" s="489" t="str">
        <f>słownik!B94</f>
        <v>Wstęp do arteterapii</v>
      </c>
      <c r="E97" s="490">
        <f>SUMIF(pedag!N$6:N$419,D97,pedag!P$6:P$419)+SUMIF(pedag!N$6:N$419,D97,pedag!Q$6:Q$419)+SUMIF(pedag!N$6:N$419,D97,pedag!R$6:R$419)</f>
        <v>0</v>
      </c>
      <c r="F97" s="491">
        <f>SUMIF(pedag!$N$6:$N$419,D97,pedag!$Y$6:$Y$419)</f>
        <v>0</v>
      </c>
    </row>
    <row r="98" spans="2:6" ht="14.25">
      <c r="B98" s="569">
        <v>93</v>
      </c>
      <c r="C98" s="489" t="str">
        <f>słownik!A95</f>
        <v>Wstęp do wiedzy o sztuce</v>
      </c>
      <c r="D98" s="489" t="str">
        <f>słownik!B95</f>
        <v>Wstęp do wiedzy o sztuce</v>
      </c>
      <c r="E98" s="490">
        <f>SUMIF(pedag!N$6:N$419,D98,pedag!P$6:P$419)+SUMIF(pedag!N$6:N$419,D98,pedag!Q$6:Q$419)+SUMIF(pedag!N$6:N$419,D98,pedag!R$6:R$419)</f>
        <v>0</v>
      </c>
      <c r="F98" s="491">
        <f>SUMIF(pedag!$N$6:$N$419,D98,pedag!$Y$6:$Y$419)</f>
        <v>0</v>
      </c>
    </row>
    <row r="99" spans="2:6" ht="14.25">
      <c r="B99" s="569">
        <v>94</v>
      </c>
      <c r="C99" s="489" t="str">
        <f>słownik!A96</f>
        <v>Wybrane zagadnienia reżyserii i kompozycji tańca</v>
      </c>
      <c r="D99" s="489" t="str">
        <f>słownik!B96</f>
        <v>Wybrane zagadnienia reżyserii i kompozycji tańca</v>
      </c>
      <c r="E99" s="490">
        <f>SUMIF(pedag!N$6:N$419,D99,pedag!P$6:P$419)+SUMIF(pedag!N$6:N$419,D99,pedag!Q$6:Q$419)+SUMIF(pedag!N$6:N$419,D99,pedag!R$6:R$419)</f>
        <v>0</v>
      </c>
      <c r="F99" s="491">
        <f>SUMIF(pedag!$N$6:$N$419,D99,pedag!$Y$6:$Y$419)</f>
        <v>0</v>
      </c>
    </row>
    <row r="100" spans="2:6" ht="14.25">
      <c r="B100" s="569">
        <v>95</v>
      </c>
      <c r="C100" s="489" t="str">
        <f>słownik!A97</f>
        <v>Wybrane zagadnienia z anatomii, fizjologii i biomechaniki</v>
      </c>
      <c r="D100" s="489" t="str">
        <f>słownik!B97</f>
        <v>Wybrane zagadnienia z anat., fizjologii i biomech.</v>
      </c>
      <c r="E100" s="490">
        <f>SUMIF(pedag!N$6:N$419,D100,pedag!P$6:P$419)+SUMIF(pedag!N$6:N$419,D100,pedag!Q$6:Q$419)+SUMIF(pedag!N$6:N$419,D100,pedag!R$6:R$419)</f>
        <v>0</v>
      </c>
      <c r="F100" s="491">
        <f>SUMIF(pedag!$N$6:$N$419,D100,pedag!$Y$6:$Y$419)</f>
        <v>0</v>
      </c>
    </row>
    <row r="101" spans="2:6" ht="14.25">
      <c r="B101" s="569">
        <v>96</v>
      </c>
      <c r="C101" s="489" t="str">
        <f>słownik!A98</f>
        <v>Wybrane zagadnienia z teorii filmu</v>
      </c>
      <c r="D101" s="489" t="str">
        <f>słownik!B98</f>
        <v>Wybrane zagadnienia z teorii filmu</v>
      </c>
      <c r="E101" s="490">
        <f>SUMIF(pedag!N$6:N$419,D101,pedag!P$6:P$419)+SUMIF(pedag!N$6:N$419,D101,pedag!Q$6:Q$419)+SUMIF(pedag!N$6:N$419,D101,pedag!R$6:R$419)</f>
        <v>0</v>
      </c>
      <c r="F101" s="491">
        <f>SUMIF(pedag!$N$6:$N$419,D101,pedag!$Y$6:$Y$419)</f>
        <v>0</v>
      </c>
    </row>
    <row r="102" spans="2:6" ht="14.25">
      <c r="B102" s="569">
        <v>97</v>
      </c>
      <c r="C102" s="489" t="str">
        <f>słownik!A99</f>
        <v>Wychowanie fizyczne</v>
      </c>
      <c r="D102" s="489" t="str">
        <f>słownik!B99</f>
        <v>Wychowanie fizyczne</v>
      </c>
      <c r="E102" s="490">
        <f>SUMIF(pedag!N$6:N$419,D102,pedag!P$6:P$419)+SUMIF(pedag!N$6:N$419,D102,pedag!Q$6:Q$419)+SUMIF(pedag!N$6:N$419,D102,pedag!R$6:R$419)</f>
        <v>0</v>
      </c>
      <c r="F102" s="491">
        <f>SUMIF(pedag!$N$6:$N$419,D102,pedag!$Y$6:$Y$419)</f>
        <v>0</v>
      </c>
    </row>
    <row r="103" spans="2:6" ht="14.25">
      <c r="B103" s="569">
        <v>98</v>
      </c>
      <c r="C103" s="489" t="str">
        <f>słownik!A100</f>
        <v>Zagadnienia kompozycji i specyficznych form fotografii</v>
      </c>
      <c r="D103" s="489" t="str">
        <f>słownik!B100</f>
        <v>Zagadnienia kompozycji i specyfic. form fotog.</v>
      </c>
      <c r="E103" s="490">
        <f>SUMIF(pedag!N$6:N$419,D103,pedag!P$6:P$419)+SUMIF(pedag!N$6:N$419,D103,pedag!Q$6:Q$419)+SUMIF(pedag!N$6:N$419,D103,pedag!R$6:R$419)</f>
        <v>0</v>
      </c>
      <c r="F103" s="491">
        <f>SUMIF(pedag!$N$6:$N$419,D103,pedag!$Y$6:$Y$419)</f>
        <v>0</v>
      </c>
    </row>
    <row r="104" spans="2:6" ht="14.25">
      <c r="B104" s="569">
        <v>99</v>
      </c>
      <c r="C104" s="489" t="str">
        <f>słownik!A101</f>
        <v>Zarządzanie marketingowe</v>
      </c>
      <c r="D104" s="489" t="str">
        <f>słownik!B101</f>
        <v>Zarządzanie marketingowe</v>
      </c>
      <c r="E104" s="490">
        <f>SUMIF(pedag!N$6:N$419,D104,pedag!P$6:P$419)+SUMIF(pedag!N$6:N$419,D104,pedag!Q$6:Q$419)+SUMIF(pedag!N$6:N$419,D104,pedag!R$6:R$419)</f>
        <v>0</v>
      </c>
      <c r="F104" s="491">
        <f>SUMIF(pedag!$N$6:$N$419,D104,pedag!$Y$6:$Y$419)</f>
        <v>0</v>
      </c>
    </row>
    <row r="105" spans="2:6" ht="14.25">
      <c r="B105" s="569">
        <v>100</v>
      </c>
      <c r="C105" s="489" t="str">
        <f>słownik!A102</f>
        <v>Historia pantomimy</v>
      </c>
      <c r="D105" s="489" t="str">
        <f>słownik!B102</f>
        <v>Historia pantomimy</v>
      </c>
      <c r="E105" s="490">
        <f>SUMIF(pedag!N$6:N$419,D105,pedag!P$6:P$419)+SUMIF(pedag!N$6:N$419,D105,pedag!Q$6:Q$419)+SUMIF(pedag!N$6:N$419,D105,pedag!R$6:R$419)</f>
        <v>0</v>
      </c>
      <c r="F105" s="491">
        <f>SUMIF(pedag!$N$6:$N$419,D105,pedag!$Y$6:$Y$419)</f>
        <v>0</v>
      </c>
    </row>
    <row r="106" spans="2:6" ht="14.25">
      <c r="B106" s="569">
        <v>101</v>
      </c>
      <c r="C106" s="489" t="str">
        <f>słownik!A103</f>
        <v>Techniki pantomimy klasycznej i mimu</v>
      </c>
      <c r="D106" s="489" t="str">
        <f>słownik!B103</f>
        <v>Techniki pantomimy klasycznej i mimu</v>
      </c>
      <c r="E106" s="490">
        <f>SUMIF(pedag!N$6:N$419,D106,pedag!P$6:P$419)+SUMIF(pedag!N$6:N$419,D106,pedag!Q$6:Q$419)+SUMIF(pedag!N$6:N$419,D106,pedag!R$6:R$419)</f>
        <v>0</v>
      </c>
      <c r="F106" s="491">
        <f>SUMIF(pedag!$N$6:$N$419,D106,pedag!$Y$6:$Y$419)</f>
        <v>0</v>
      </c>
    </row>
    <row r="107" spans="2:6" ht="14.25">
      <c r="B107" s="569">
        <v>102</v>
      </c>
      <c r="C107" s="489" t="str">
        <f>słownik!A104</f>
        <v>Plastyka ciała i wyrazu scenicznego</v>
      </c>
      <c r="D107" s="489" t="str">
        <f>słownik!B104</f>
        <v>Plastyka ciała i wyazu scenicznego</v>
      </c>
      <c r="E107" s="490">
        <f>SUMIF(pedag!N$6:N$419,D107,pedag!P$6:P$419)+SUMIF(pedag!N$6:N$419,D107,pedag!Q$6:Q$419)+SUMIF(pedag!N$6:N$419,D107,pedag!R$6:R$419)</f>
        <v>0</v>
      </c>
      <c r="F107" s="491">
        <f>SUMIF(pedag!$N$6:$N$419,D107,pedag!$Y$6:$Y$419)</f>
        <v>0</v>
      </c>
    </row>
    <row r="108" spans="2:6" ht="14.25">
      <c r="B108" s="569">
        <v>103</v>
      </c>
      <c r="C108" s="489" t="str">
        <f>słownik!A105</f>
        <v>Wybrane techniki taneczne</v>
      </c>
      <c r="D108" s="489" t="str">
        <f>słownik!B105</f>
        <v>Wybrane techniki taneczne</v>
      </c>
      <c r="E108" s="490">
        <f>SUMIF(pedag!N$6:N$419,D108,pedag!P$6:P$419)+SUMIF(pedag!N$6:N$419,D108,pedag!Q$6:Q$419)+SUMIF(pedag!N$6:N$419,D108,pedag!R$6:R$419)</f>
        <v>0</v>
      </c>
      <c r="F108" s="491">
        <f>SUMIF(pedag!$N$6:$N$419,D108,pedag!$Y$6:$Y$419)</f>
        <v>0</v>
      </c>
    </row>
    <row r="109" spans="2:6" ht="14.25">
      <c r="B109" s="569">
        <v>104</v>
      </c>
      <c r="C109" s="489" t="str">
        <f>słownik!A106</f>
        <v>Zadania aktorskie, etiudy i mimodramy</v>
      </c>
      <c r="D109" s="489" t="str">
        <f>słownik!B106</f>
        <v>Zadania aktorskie, etiudy i mimodramy</v>
      </c>
      <c r="E109" s="490">
        <f>SUMIF(pedag!N$6:N$419,D109,pedag!P$6:P$419)+SUMIF(pedag!N$6:N$419,D109,pedag!Q$6:Q$419)+SUMIF(pedag!N$6:N$419,D109,pedag!R$6:R$419)</f>
        <v>0</v>
      </c>
      <c r="F109" s="491">
        <f>SUMIF(pedag!$N$6:$N$419,D109,pedag!$Y$6:$Y$419)</f>
        <v>0</v>
      </c>
    </row>
    <row r="110" spans="2:6" ht="14.25">
      <c r="B110" s="569">
        <v>105</v>
      </c>
      <c r="C110" s="489" t="str">
        <f>słownik!A107</f>
        <v>Zasady budowania spektaklu (reżyseria)</v>
      </c>
      <c r="D110" s="489" t="str">
        <f>słownik!B107</f>
        <v>Zasady budowania spektaklu (reżyseria)</v>
      </c>
      <c r="E110" s="490">
        <f>SUMIF(pedag!N$6:N$419,D110,pedag!P$6:P$419)+SUMIF(pedag!N$6:N$419,D110,pedag!Q$6:Q$419)+SUMIF(pedag!N$6:N$419,D110,pedag!R$6:R$419)</f>
        <v>0</v>
      </c>
      <c r="F110" s="491">
        <f>SUMIF(pedag!$N$6:$N$419,D110,pedag!$Y$6:$Y$419)</f>
        <v>0</v>
      </c>
    </row>
    <row r="111" spans="2:6" ht="14.25">
      <c r="B111" s="569">
        <v>106</v>
      </c>
      <c r="C111" s="489" t="str">
        <f>słownik!A108</f>
        <v>Warsztat artystyczny</v>
      </c>
      <c r="D111" s="489" t="str">
        <f>słownik!B108</f>
        <v>Warsztat artystyczny</v>
      </c>
      <c r="E111" s="490">
        <f>SUMIF(pedag!N$6:N$419,D111,pedag!P$6:P$419)+SUMIF(pedag!N$6:N$419,D111,pedag!Q$6:Q$419)+SUMIF(pedag!N$6:N$419,D111,pedag!R$6:R$419)</f>
        <v>0</v>
      </c>
      <c r="F111" s="491">
        <f>SUMIF(pedag!$N$6:$N$419,D111,pedag!$Y$6:$Y$419)</f>
        <v>0</v>
      </c>
    </row>
    <row r="112" spans="2:6" ht="14.25">
      <c r="B112" s="569">
        <v>107</v>
      </c>
      <c r="C112" s="489" t="str">
        <f>słownik!A109</f>
        <v>Warsztat metodyczny</v>
      </c>
      <c r="D112" s="489" t="str">
        <f>słownik!B109</f>
        <v>Warsztat metodyczny</v>
      </c>
      <c r="E112" s="490">
        <f>SUMIF(pedag!N$6:N$419,D112,pedag!P$6:P$419)+SUMIF(pedag!N$6:N$419,D112,pedag!Q$6:Q$419)+SUMIF(pedag!N$6:N$419,D112,pedag!R$6:R$419)</f>
        <v>0</v>
      </c>
      <c r="F112" s="491">
        <f>SUMIF(pedag!$N$6:$N$419,D112,pedag!$Y$6:$Y$419)</f>
        <v>0</v>
      </c>
    </row>
    <row r="113" spans="2:6" ht="14.25">
      <c r="B113" s="569">
        <v>108</v>
      </c>
      <c r="C113" s="489" t="str">
        <f>słownik!A110</f>
        <v>Język obcy</v>
      </c>
      <c r="D113" s="489" t="str">
        <f>słownik!B110</f>
        <v>Język angielski</v>
      </c>
      <c r="E113" s="490">
        <f>SUMIF(pedag!N$6:N$419,D113,pedag!P$6:P$419)+SUMIF(pedag!N$6:N$419,D113,pedag!Q$6:Q$419)+SUMIF(pedag!N$6:N$419,D113,pedag!R$6:R$419)</f>
        <v>0</v>
      </c>
      <c r="F113" s="491">
        <f>SUMIF(pedag!$N$6:$N$419,D113,pedag!$Y$6:$Y$419)</f>
        <v>0</v>
      </c>
    </row>
    <row r="114" spans="2:6" ht="14.25">
      <c r="B114" s="569">
        <v>109</v>
      </c>
      <c r="C114" s="489">
        <f>słownik!A145</f>
        <v>0</v>
      </c>
      <c r="D114" s="489">
        <f>słownik!B145</f>
        <v>0</v>
      </c>
      <c r="E114" s="490">
        <f>SUMIF(pedag!N$6:N$419,D114,pedag!P$6:P$419)+SUMIF(pedag!N$6:N$419,D114,pedag!Q$6:Q$419)+SUMIF(pedag!N$6:N$419,D114,pedag!R$6:R$419)</f>
        <v>0</v>
      </c>
      <c r="F114" s="491">
        <f>SUMIF(pedag!$N$6:$N$419,D114,pedag!$Y$6:$Y$419)</f>
        <v>0</v>
      </c>
    </row>
    <row r="115" spans="2:6" ht="14.25">
      <c r="B115" s="569">
        <v>110</v>
      </c>
      <c r="C115" s="489">
        <f>słownik!A146</f>
        <v>0</v>
      </c>
      <c r="D115" s="489">
        <f>słownik!B146</f>
        <v>0</v>
      </c>
      <c r="E115" s="490">
        <f>SUMIF(pedag!N$6:N$419,D115,pedag!P$6:P$419)+SUMIF(pedag!N$6:N$419,D115,pedag!Q$6:Q$419)+SUMIF(pedag!N$6:N$419,D115,pedag!R$6:R$419)</f>
        <v>0</v>
      </c>
      <c r="F115" s="491">
        <f>SUMIF(pedag!$N$6:$N$419,D115,pedag!$Y$6:$Y$419)</f>
        <v>0</v>
      </c>
    </row>
    <row r="116" spans="2:6" ht="14.25">
      <c r="B116" s="569">
        <v>111</v>
      </c>
      <c r="C116" s="489">
        <f>słownik!A147</f>
        <v>0</v>
      </c>
      <c r="D116" s="489">
        <f>słownik!B147</f>
        <v>0</v>
      </c>
      <c r="E116" s="490">
        <f>SUMIF(pedag!N$6:N$419,D116,pedag!P$6:P$419)+SUMIF(pedag!N$6:N$419,D116,pedag!Q$6:Q$419)+SUMIF(pedag!N$6:N$419,D116,pedag!R$6:R$419)</f>
        <v>0</v>
      </c>
      <c r="F116" s="491">
        <f>SUMIF(pedag!$N$6:$N$419,D116,pedag!$Y$6:$Y$419)</f>
        <v>0</v>
      </c>
    </row>
    <row r="117" spans="2:6" ht="14.25">
      <c r="B117" s="569">
        <v>112</v>
      </c>
      <c r="C117" s="489">
        <f>słownik!A148</f>
        <v>0</v>
      </c>
      <c r="D117" s="489">
        <f>słownik!B148</f>
        <v>0</v>
      </c>
      <c r="E117" s="490">
        <f>SUMIF(pedag!N$6:N$419,D117,pedag!P$6:P$419)+SUMIF(pedag!N$6:N$419,D117,pedag!Q$6:Q$419)+SUMIF(pedag!N$6:N$419,D117,pedag!R$6:R$419)</f>
        <v>0</v>
      </c>
      <c r="F117" s="491">
        <f>SUMIF(pedag!$N$6:$N$419,D117,pedag!$Y$6:$Y$419)</f>
        <v>0</v>
      </c>
    </row>
    <row r="118" spans="2:6" ht="14.25">
      <c r="B118" s="569">
        <v>113</v>
      </c>
      <c r="C118" s="489">
        <f>słownik!A149</f>
        <v>0</v>
      </c>
      <c r="D118" s="489">
        <f>słownik!B149</f>
        <v>0</v>
      </c>
      <c r="E118" s="490">
        <f>SUMIF(pedag!N$6:N$419,D118,pedag!P$6:P$419)+SUMIF(pedag!N$6:N$419,D118,pedag!Q$6:Q$419)+SUMIF(pedag!N$6:N$419,D118,pedag!R$6:R$419)</f>
        <v>0</v>
      </c>
      <c r="F118" s="491">
        <f>SUMIF(pedag!$N$6:$N$419,D118,pedag!$Y$6:$Y$419)</f>
        <v>0</v>
      </c>
    </row>
    <row r="119" spans="2:6" ht="14.25">
      <c r="B119" s="569">
        <v>114</v>
      </c>
      <c r="C119" s="489">
        <f>słownik!A150</f>
        <v>0</v>
      </c>
      <c r="D119" s="489">
        <f>słownik!B150</f>
        <v>0</v>
      </c>
      <c r="E119" s="490">
        <f>SUMIF(pedag!N$6:N$419,D119,pedag!P$6:P$419)+SUMIF(pedag!N$6:N$419,D119,pedag!Q$6:Q$419)+SUMIF(pedag!N$6:N$419,D119,pedag!R$6:R$419)</f>
        <v>0</v>
      </c>
      <c r="F119" s="491">
        <f>SUMIF(pedag!$N$6:$N$419,D119,pedag!$Y$6:$Y$419)</f>
        <v>0</v>
      </c>
    </row>
    <row r="120" spans="2:6" ht="14.25">
      <c r="B120" s="569">
        <v>115</v>
      </c>
      <c r="C120" s="489">
        <f>słownik!A151</f>
        <v>0</v>
      </c>
      <c r="D120" s="489">
        <f>słownik!B151</f>
        <v>0</v>
      </c>
      <c r="E120" s="490">
        <f>SUMIF(pedag!N$6:N$419,D120,pedag!P$6:P$419)+SUMIF(pedag!N$6:N$419,D120,pedag!Q$6:Q$419)+SUMIF(pedag!N$6:N$419,D120,pedag!R$6:R$419)</f>
        <v>0</v>
      </c>
      <c r="F120" s="491">
        <f>SUMIF(pedag!$N$6:$N$419,D120,pedag!$Y$6:$Y$419)</f>
        <v>0</v>
      </c>
    </row>
    <row r="121" spans="2:6" ht="14.25">
      <c r="B121" s="569">
        <v>116</v>
      </c>
      <c r="C121" s="489">
        <f>słownik!A152</f>
        <v>0</v>
      </c>
      <c r="D121" s="489">
        <f>słownik!B152</f>
        <v>0</v>
      </c>
      <c r="E121" s="490">
        <f>SUMIF(pedag!N$6:N$419,D121,pedag!P$6:P$419)+SUMIF(pedag!N$6:N$419,D121,pedag!Q$6:Q$419)+SUMIF(pedag!N$6:N$419,D121,pedag!R$6:R$419)</f>
        <v>0</v>
      </c>
      <c r="F121" s="491">
        <f>SUMIF(pedag!$N$6:$N$419,D121,pedag!$Y$6:$Y$419)</f>
        <v>0</v>
      </c>
    </row>
    <row r="122" spans="2:6" ht="14.25">
      <c r="B122" s="569">
        <v>117</v>
      </c>
      <c r="C122" s="489">
        <f>słownik!A153</f>
        <v>0</v>
      </c>
      <c r="D122" s="489">
        <f>słownik!B153</f>
        <v>0</v>
      </c>
      <c r="E122" s="490">
        <f>SUMIF(pedag!N$6:N$419,D122,pedag!P$6:P$419)+SUMIF(pedag!N$6:N$419,D122,pedag!Q$6:Q$419)+SUMIF(pedag!N$6:N$419,D122,pedag!R$6:R$419)</f>
        <v>0</v>
      </c>
      <c r="F122" s="491">
        <f>SUMIF(pedag!$N$6:$N$419,D122,pedag!$Y$6:$Y$419)</f>
        <v>0</v>
      </c>
    </row>
    <row r="123" spans="2:6" ht="14.25">
      <c r="B123" s="569">
        <v>118</v>
      </c>
      <c r="C123" s="489">
        <f>słownik!A154</f>
        <v>0</v>
      </c>
      <c r="D123" s="489">
        <f>słownik!B154</f>
        <v>0</v>
      </c>
      <c r="E123" s="490">
        <f>SUMIF(pedag!N$6:N$419,D123,pedag!P$6:P$419)+SUMIF(pedag!N$6:N$419,D123,pedag!Q$6:Q$419)+SUMIF(pedag!N$6:N$419,D123,pedag!R$6:R$419)</f>
        <v>0</v>
      </c>
      <c r="F123" s="491">
        <f>SUMIF(pedag!$N$6:$N$419,D123,pedag!$Y$6:$Y$419)</f>
        <v>0</v>
      </c>
    </row>
    <row r="124" spans="2:6" ht="14.25">
      <c r="B124" s="569">
        <v>119</v>
      </c>
      <c r="C124" s="489">
        <f>słownik!A155</f>
        <v>0</v>
      </c>
      <c r="D124" s="489">
        <f>słownik!B155</f>
        <v>0</v>
      </c>
      <c r="E124" s="490">
        <f>SUMIF(pedag!N$6:N$419,D124,pedag!P$6:P$419)+SUMIF(pedag!N$6:N$419,D124,pedag!Q$6:Q$419)+SUMIF(pedag!N$6:N$419,D124,pedag!R$6:R$419)</f>
        <v>0</v>
      </c>
      <c r="F124" s="491">
        <f>SUMIF(pedag!$N$6:$N$419,D124,pedag!$Y$6:$Y$419)</f>
        <v>0</v>
      </c>
    </row>
    <row r="125" spans="2:6" ht="14.25">
      <c r="B125" s="569">
        <v>120</v>
      </c>
      <c r="C125" s="489">
        <f>słownik!A156</f>
        <v>0</v>
      </c>
      <c r="D125" s="489">
        <f>słownik!B156</f>
        <v>0</v>
      </c>
      <c r="E125" s="490">
        <f>SUMIF(pedag!N$6:N$419,D125,pedag!P$6:P$419)+SUMIF(pedag!N$6:N$419,D125,pedag!Q$6:Q$419)+SUMIF(pedag!N$6:N$419,D125,pedag!R$6:R$419)</f>
        <v>0</v>
      </c>
      <c r="F125" s="491">
        <f>SUMIF(pedag!$N$6:$N$419,D125,pedag!$Y$6:$Y$419)</f>
        <v>0</v>
      </c>
    </row>
    <row r="126" spans="2:6" ht="14.25">
      <c r="B126" s="569">
        <v>121</v>
      </c>
      <c r="C126" s="489">
        <f>słownik!A157</f>
        <v>0</v>
      </c>
      <c r="D126" s="489">
        <f>słownik!B157</f>
        <v>0</v>
      </c>
      <c r="E126" s="490">
        <f>SUMIF(pedag!N$6:N$419,D126,pedag!P$6:P$419)+SUMIF(pedag!N$6:N$419,D126,pedag!Q$6:Q$419)+SUMIF(pedag!N$6:N$419,D126,pedag!R$6:R$419)</f>
        <v>0</v>
      </c>
      <c r="F126" s="491">
        <f>SUMIF(pedag!$N$6:$N$419,D126,pedag!$Y$6:$Y$419)</f>
        <v>0</v>
      </c>
    </row>
    <row r="127" spans="2:6" ht="14.25">
      <c r="B127" s="569">
        <v>122</v>
      </c>
      <c r="C127" s="489">
        <f>słownik!A158</f>
        <v>0</v>
      </c>
      <c r="D127" s="489">
        <f>słownik!B158</f>
        <v>0</v>
      </c>
      <c r="E127" s="490">
        <f>SUMIF(pedag!N$6:N$419,D127,pedag!P$6:P$419)+SUMIF(pedag!N$6:N$419,D127,pedag!Q$6:Q$419)+SUMIF(pedag!N$6:N$419,D127,pedag!R$6:R$419)</f>
        <v>0</v>
      </c>
      <c r="F127" s="491">
        <f>SUMIF(pedag!$N$6:$N$419,D127,pedag!$Y$6:$Y$419)</f>
        <v>0</v>
      </c>
    </row>
    <row r="128" spans="2:6" ht="14.25">
      <c r="B128" s="569">
        <v>123</v>
      </c>
      <c r="C128" s="489">
        <f>słownik!A159</f>
        <v>0</v>
      </c>
      <c r="D128" s="489">
        <f>słownik!B159</f>
        <v>0</v>
      </c>
      <c r="E128" s="490">
        <f>SUMIF(pedag!N$6:N$419,D128,pedag!P$6:P$419)+SUMIF(pedag!N$6:N$419,D128,pedag!Q$6:Q$419)+SUMIF(pedag!N$6:N$419,D128,pedag!R$6:R$419)</f>
        <v>0</v>
      </c>
      <c r="F128" s="491">
        <f>SUMIF(pedag!$N$6:$N$419,D128,pedag!$Y$6:$Y$419)</f>
        <v>0</v>
      </c>
    </row>
    <row r="129" spans="2:6" ht="14.25">
      <c r="B129" s="569">
        <v>124</v>
      </c>
      <c r="C129" s="489">
        <f>słownik!A160</f>
        <v>0</v>
      </c>
      <c r="D129" s="489">
        <f>słownik!B160</f>
        <v>0</v>
      </c>
      <c r="E129" s="490">
        <f>SUMIF(pedag!N$6:N$419,D129,pedag!P$6:P$419)+SUMIF(pedag!N$6:N$419,D129,pedag!Q$6:Q$419)+SUMIF(pedag!N$6:N$419,D129,pedag!R$6:R$419)</f>
        <v>0</v>
      </c>
      <c r="F129" s="491">
        <f>SUMIF(pedag!$N$6:$N$419,D129,pedag!$Y$6:$Y$419)</f>
        <v>0</v>
      </c>
    </row>
    <row r="130" spans="2:6" ht="14.25">
      <c r="B130" s="569">
        <v>125</v>
      </c>
      <c r="C130" s="489">
        <f>słownik!A161</f>
        <v>0</v>
      </c>
      <c r="D130" s="489">
        <f>słownik!B161</f>
        <v>0</v>
      </c>
      <c r="E130" s="490">
        <f>SUMIF(pedag!N$6:N$419,D130,pedag!P$6:P$419)+SUMIF(pedag!N$6:N$419,D130,pedag!Q$6:Q$419)+SUMIF(pedag!N$6:N$419,D130,pedag!R$6:R$419)</f>
        <v>0</v>
      </c>
      <c r="F130" s="491">
        <f>SUMIF(pedag!$N$6:$N$419,D130,pedag!$Y$6:$Y$419)</f>
        <v>0</v>
      </c>
    </row>
    <row r="131" spans="2:6" ht="14.25">
      <c r="B131" s="569">
        <v>126</v>
      </c>
      <c r="C131" s="489">
        <f>słownik!A162</f>
        <v>0</v>
      </c>
      <c r="D131" s="489">
        <f>słownik!B162</f>
        <v>0</v>
      </c>
      <c r="E131" s="490">
        <f>SUMIF(pedag!N$6:N$419,D131,pedag!P$6:P$419)+SUMIF(pedag!N$6:N$419,D131,pedag!Q$6:Q$419)+SUMIF(pedag!N$6:N$419,D131,pedag!R$6:R$419)</f>
        <v>0</v>
      </c>
      <c r="F131" s="491">
        <f>SUMIF(pedag!$N$6:$N$419,D131,pedag!$Y$6:$Y$419)</f>
        <v>0</v>
      </c>
    </row>
    <row r="132" spans="2:6" ht="14.25">
      <c r="B132" s="569">
        <v>127</v>
      </c>
      <c r="C132" s="489">
        <f>słownik!A163</f>
        <v>0</v>
      </c>
      <c r="D132" s="489">
        <f>słownik!B163</f>
        <v>0</v>
      </c>
      <c r="E132" s="490">
        <f>SUMIF(pedag!N$6:N$419,D132,pedag!P$6:P$419)+SUMIF(pedag!N$6:N$419,D132,pedag!Q$6:Q$419)+SUMIF(pedag!N$6:N$419,D132,pedag!R$6:R$419)</f>
        <v>0</v>
      </c>
      <c r="F132" s="491">
        <f>SUMIF(pedag!$N$6:$N$419,D132,pedag!$Y$6:$Y$419)</f>
        <v>0</v>
      </c>
    </row>
    <row r="133" spans="2:6" ht="14.25">
      <c r="B133" s="569">
        <v>128</v>
      </c>
      <c r="C133" s="489">
        <f>słownik!A164</f>
        <v>0</v>
      </c>
      <c r="D133" s="489">
        <f>słownik!B164</f>
        <v>0</v>
      </c>
      <c r="E133" s="490">
        <f>SUMIF(pedag!N$6:N$419,D133,pedag!P$6:P$419)+SUMIF(pedag!N$6:N$419,D133,pedag!Q$6:Q$419)+SUMIF(pedag!N$6:N$419,D133,pedag!R$6:R$419)</f>
        <v>0</v>
      </c>
      <c r="F133" s="491">
        <f>SUMIF(pedag!$N$6:$N$419,D133,pedag!$Y$6:$Y$419)</f>
        <v>0</v>
      </c>
    </row>
    <row r="134" spans="2:6" ht="14.25">
      <c r="B134" s="569">
        <v>129</v>
      </c>
      <c r="C134" s="489">
        <f>słownik!A165</f>
        <v>0</v>
      </c>
      <c r="D134" s="489">
        <f>słownik!B165</f>
        <v>0</v>
      </c>
      <c r="E134" s="490">
        <f>SUMIF(pedag!N$6:N$419,D134,pedag!P$6:P$419)+SUMIF(pedag!N$6:N$419,D134,pedag!Q$6:Q$419)+SUMIF(pedag!N$6:N$419,D134,pedag!R$6:R$419)</f>
        <v>0</v>
      </c>
      <c r="F134" s="491">
        <f>SUMIF(pedag!$N$6:$N$419,D134,pedag!$Y$6:$Y$419)</f>
        <v>0</v>
      </c>
    </row>
    <row r="135" spans="2:6" ht="14.25">
      <c r="B135" s="569">
        <v>130</v>
      </c>
      <c r="C135" s="489">
        <f>słownik!A166</f>
        <v>0</v>
      </c>
      <c r="D135" s="489">
        <f>słownik!B166</f>
        <v>0</v>
      </c>
      <c r="E135" s="490">
        <f>SUMIF(pedag!N$6:N$419,D135,pedag!P$6:P$419)+SUMIF(pedag!N$6:N$419,D135,pedag!Q$6:Q$419)+SUMIF(pedag!N$6:N$419,D135,pedag!R$6:R$419)</f>
        <v>0</v>
      </c>
      <c r="F135" s="491">
        <f>SUMIF(pedag!$N$6:$N$419,D135,pedag!$Y$6:$Y$419)</f>
        <v>0</v>
      </c>
    </row>
    <row r="136" spans="2:6" ht="14.25">
      <c r="B136" s="569">
        <v>131</v>
      </c>
      <c r="C136" s="489">
        <f>słownik!A167</f>
        <v>0</v>
      </c>
      <c r="D136" s="489">
        <f>słownik!B167</f>
        <v>0</v>
      </c>
      <c r="E136" s="490">
        <f>SUMIF(pedag!N$6:N$419,D136,pedag!P$6:P$419)+SUMIF(pedag!N$6:N$419,D136,pedag!Q$6:Q$419)+SUMIF(pedag!N$6:N$419,D136,pedag!R$6:R$419)</f>
        <v>0</v>
      </c>
      <c r="F136" s="491">
        <f>SUMIF(pedag!$N$6:$N$419,D136,pedag!$Y$6:$Y$419)</f>
        <v>0</v>
      </c>
    </row>
    <row r="137" spans="2:6" ht="14.25">
      <c r="B137" s="569">
        <v>132</v>
      </c>
      <c r="C137" s="489">
        <f>słownik!A168</f>
        <v>0</v>
      </c>
      <c r="D137" s="489">
        <f>słownik!B168</f>
        <v>0</v>
      </c>
      <c r="E137" s="490">
        <f>SUMIF(pedag!N$6:N$419,D137,pedag!P$6:P$419)+SUMIF(pedag!N$6:N$419,D137,pedag!Q$6:Q$419)+SUMIF(pedag!N$6:N$419,D137,pedag!R$6:R$419)</f>
        <v>0</v>
      </c>
      <c r="F137" s="491">
        <f>SUMIF(pedag!$N$6:$N$419,D137,pedag!$Y$6:$Y$419)</f>
        <v>0</v>
      </c>
    </row>
    <row r="138" spans="2:6" ht="14.25">
      <c r="B138" s="569">
        <v>133</v>
      </c>
      <c r="C138" s="489" t="str">
        <f>słownik!A169</f>
        <v>koniec</v>
      </c>
      <c r="D138" s="489" t="str">
        <f>słownik!B169</f>
        <v>??</v>
      </c>
      <c r="E138" s="490">
        <f>SUMIF(pedag!N$6:N$419,D138,pedag!P$6:P$419)+SUMIF(pedag!N$6:N$419,D138,pedag!Q$6:Q$419)+SUMIF(pedag!N$6:N$419,D138,pedag!R$6:R$419)</f>
        <v>0</v>
      </c>
      <c r="F138" s="491">
        <f>SUMIF(pedag!$N$6:$N$419,D138,pedag!$Y$6:$Y$419)</f>
        <v>0</v>
      </c>
    </row>
    <row r="139" spans="2:6" ht="18.75">
      <c r="C139" s="517" t="s">
        <v>306</v>
      </c>
      <c r="D139" s="518"/>
      <c r="E139" s="519">
        <f>SUM(E6:E138)</f>
        <v>0</v>
      </c>
      <c r="F139" s="1044">
        <f>SUM(F6:F138)</f>
        <v>0</v>
      </c>
    </row>
  </sheetData>
  <sheetProtection algorithmName="SHA-512" hashValue="sUpqQfcr7/jrJxsiO19mMQdy5GSOLlrzpq4Oib1oJJQEE4c+6BKjkSX0dMcPqM8+sDsIFh3gXDM4Jm575bnhHg==" saltValue="rdWAJyatqtGVimj0UAjEUg==" spinCount="100000" sheet="1" objects="1" scenarios="1"/>
  <mergeCells count="11">
    <mergeCell ref="E3:F3"/>
    <mergeCell ref="H24:L24"/>
    <mergeCell ref="H20:I20"/>
    <mergeCell ref="B4:F4"/>
    <mergeCell ref="H4:L4"/>
    <mergeCell ref="H11:L11"/>
    <mergeCell ref="G32:J33"/>
    <mergeCell ref="H54:L54"/>
    <mergeCell ref="I2:J2"/>
    <mergeCell ref="H13:I13"/>
    <mergeCell ref="H16:I16"/>
  </mergeCells>
  <phoneticPr fontId="60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38" orientation="portrait" r:id="rId1"/>
  <headerFooter>
    <oddFooter xml:space="preserve">&amp;L&amp;8CEA-arkusz organizacyjny na rok szkolny 2018/19,  nr teczki &amp;F </oddFooter>
  </headerFooter>
  <rowBreaks count="1" manualBreakCount="1">
    <brk id="5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9"/>
  <sheetViews>
    <sheetView showGridLines="0" view="pageBreakPreview" topLeftCell="A91" zoomScale="60" zoomScaleNormal="90" workbookViewId="0">
      <selection activeCell="E145" sqref="E145"/>
    </sheetView>
  </sheetViews>
  <sheetFormatPr defaultColWidth="9.140625" defaultRowHeight="12.75"/>
  <cols>
    <col min="1" max="1" width="41.7109375" style="5" customWidth="1"/>
    <col min="2" max="2" width="31.140625" style="5" customWidth="1"/>
    <col min="3" max="3" width="2.85546875" style="5" customWidth="1"/>
    <col min="4" max="4" width="30.42578125" style="5" customWidth="1"/>
    <col min="5" max="5" width="11.5703125" style="5" customWidth="1"/>
    <col min="6" max="6" width="24.140625" style="5" customWidth="1"/>
    <col min="7" max="7" width="23.85546875" style="5" customWidth="1"/>
    <col min="8" max="8" width="20.5703125" style="5" customWidth="1"/>
    <col min="9" max="9" width="30.140625" style="5" customWidth="1"/>
    <col min="10" max="10" width="7.5703125" style="5" customWidth="1"/>
    <col min="11" max="11" width="26.7109375" style="5" customWidth="1"/>
    <col min="12" max="12" width="4.28515625" style="5" customWidth="1"/>
    <col min="13" max="13" width="3.85546875" style="5" customWidth="1"/>
    <col min="14" max="14" width="11.140625" style="5" customWidth="1"/>
    <col min="15" max="15" width="4.140625" style="5" customWidth="1"/>
    <col min="16" max="16" width="4.5703125" style="5" customWidth="1"/>
    <col min="17" max="17" width="24.5703125" style="5" customWidth="1"/>
    <col min="18" max="18" width="3.7109375" style="5" customWidth="1"/>
    <col min="19" max="19" width="5.5703125" style="5" customWidth="1"/>
    <col min="20" max="20" width="20" style="5" customWidth="1"/>
    <col min="21" max="22" width="5.28515625" style="5" customWidth="1"/>
    <col min="23" max="23" width="20.42578125" style="5" customWidth="1"/>
    <col min="24" max="24" width="6.5703125" style="5" customWidth="1"/>
    <col min="25" max="25" width="21.7109375" style="5" customWidth="1"/>
    <col min="26" max="26" width="9.140625" style="5"/>
    <col min="27" max="27" width="18.42578125" style="5" customWidth="1"/>
    <col min="28" max="16384" width="9.140625" style="5"/>
  </cols>
  <sheetData>
    <row r="1" spans="1:15" ht="22.5" customHeight="1">
      <c r="A1" s="1085" t="s">
        <v>393</v>
      </c>
      <c r="B1" s="1085"/>
      <c r="C1" s="14"/>
      <c r="D1" s="520" t="s">
        <v>170</v>
      </c>
      <c r="E1" s="521"/>
      <c r="F1" s="1065" t="s">
        <v>169</v>
      </c>
      <c r="G1" s="1066"/>
      <c r="H1" s="13"/>
      <c r="I1" s="13"/>
      <c r="J1" s="13"/>
      <c r="K1" s="13"/>
      <c r="L1" s="13"/>
      <c r="N1" s="13"/>
      <c r="O1" s="13"/>
    </row>
    <row r="2" spans="1:15" ht="12.95" customHeight="1">
      <c r="A2" s="963"/>
      <c r="B2" s="963"/>
      <c r="C2" s="14"/>
      <c r="D2" s="936"/>
      <c r="E2" s="78"/>
      <c r="F2" s="1067"/>
      <c r="G2" s="1068"/>
      <c r="I2" s="777"/>
      <c r="J2" s="777"/>
      <c r="K2" s="13"/>
      <c r="L2" s="13"/>
      <c r="N2" s="13"/>
      <c r="O2" s="13"/>
    </row>
    <row r="3" spans="1:15" ht="12.95" customHeight="1">
      <c r="A3" s="964" t="s">
        <v>417</v>
      </c>
      <c r="B3" s="964" t="s">
        <v>417</v>
      </c>
      <c r="C3" s="14"/>
      <c r="D3" s="63"/>
      <c r="E3" s="64"/>
      <c r="F3" s="77" t="s">
        <v>421</v>
      </c>
      <c r="G3" s="1050"/>
      <c r="I3" s="777"/>
      <c r="J3" s="777"/>
      <c r="K3" s="13"/>
      <c r="L3" s="13"/>
      <c r="N3" s="13"/>
      <c r="O3" s="13"/>
    </row>
    <row r="4" spans="1:15" ht="12.95" customHeight="1">
      <c r="A4" s="950" t="s">
        <v>109</v>
      </c>
      <c r="B4" s="950" t="s">
        <v>109</v>
      </c>
      <c r="C4" s="14"/>
      <c r="D4" s="63" t="s">
        <v>171</v>
      </c>
      <c r="E4" s="64"/>
      <c r="F4" s="59" t="s">
        <v>493</v>
      </c>
      <c r="G4" s="1042"/>
      <c r="I4" s="777"/>
      <c r="J4" s="777"/>
      <c r="K4" s="13"/>
      <c r="L4" s="13"/>
      <c r="N4" s="13"/>
      <c r="O4" s="13"/>
    </row>
    <row r="5" spans="1:15" ht="12.95" customHeight="1">
      <c r="A5" s="950" t="s">
        <v>112</v>
      </c>
      <c r="B5" s="950" t="s">
        <v>112</v>
      </c>
      <c r="C5" s="14"/>
      <c r="D5" s="63" t="s">
        <v>172</v>
      </c>
      <c r="E5" s="64"/>
      <c r="F5" s="59" t="s">
        <v>494</v>
      </c>
      <c r="G5" s="1042"/>
      <c r="I5" s="778"/>
      <c r="J5" s="778"/>
      <c r="K5" s="13"/>
      <c r="L5" s="13"/>
      <c r="N5" s="13"/>
      <c r="O5" s="13"/>
    </row>
    <row r="6" spans="1:15" ht="12.95" customHeight="1">
      <c r="A6" s="965" t="s">
        <v>331</v>
      </c>
      <c r="B6" s="965" t="s">
        <v>331</v>
      </c>
      <c r="C6" s="14"/>
      <c r="D6" s="63" t="s">
        <v>173</v>
      </c>
      <c r="E6" s="64"/>
      <c r="F6" s="59" t="s">
        <v>495</v>
      </c>
      <c r="G6" s="1042"/>
      <c r="I6" s="778"/>
      <c r="J6" s="778"/>
      <c r="K6" s="13"/>
      <c r="L6" s="13"/>
      <c r="N6" s="13"/>
      <c r="O6" s="13"/>
    </row>
    <row r="7" spans="1:15" ht="12.95" customHeight="1">
      <c r="A7" s="965" t="s">
        <v>418</v>
      </c>
      <c r="B7" s="965" t="s">
        <v>418</v>
      </c>
      <c r="C7" s="14"/>
      <c r="D7" s="63" t="s">
        <v>174</v>
      </c>
      <c r="E7" s="64"/>
      <c r="F7" s="59" t="s">
        <v>496</v>
      </c>
      <c r="G7" s="1042"/>
      <c r="I7" s="778"/>
      <c r="J7" s="778"/>
      <c r="K7" s="13"/>
      <c r="L7" s="13"/>
      <c r="N7" s="13"/>
      <c r="O7" s="13"/>
    </row>
    <row r="8" spans="1:15" ht="12.95" customHeight="1">
      <c r="A8" s="950" t="s">
        <v>359</v>
      </c>
      <c r="B8" s="950" t="s">
        <v>359</v>
      </c>
      <c r="D8" s="63" t="s">
        <v>451</v>
      </c>
      <c r="E8" s="64"/>
      <c r="F8" s="59" t="s">
        <v>497</v>
      </c>
      <c r="G8" s="1042"/>
      <c r="I8" s="778"/>
      <c r="J8" s="778"/>
    </row>
    <row r="9" spans="1:15" ht="12.95" customHeight="1">
      <c r="A9" s="965" t="s">
        <v>336</v>
      </c>
      <c r="B9" s="965" t="s">
        <v>336</v>
      </c>
      <c r="D9" s="63" t="s">
        <v>175</v>
      </c>
      <c r="E9" s="64"/>
      <c r="F9" s="59" t="s">
        <v>498</v>
      </c>
      <c r="G9" s="1042"/>
      <c r="I9" s="778"/>
      <c r="J9" s="778"/>
    </row>
    <row r="10" spans="1:15" ht="12.95" customHeight="1">
      <c r="A10" s="965" t="s">
        <v>333</v>
      </c>
      <c r="B10" s="965" t="s">
        <v>333</v>
      </c>
      <c r="D10" s="63" t="s">
        <v>176</v>
      </c>
      <c r="E10" s="64"/>
      <c r="F10" s="59" t="s">
        <v>499</v>
      </c>
      <c r="G10" s="1042"/>
      <c r="I10" s="778"/>
      <c r="J10" s="778"/>
    </row>
    <row r="11" spans="1:15" ht="12.95" customHeight="1">
      <c r="A11" s="965" t="s">
        <v>322</v>
      </c>
      <c r="B11" s="965" t="s">
        <v>322</v>
      </c>
      <c r="D11" s="63" t="s">
        <v>177</v>
      </c>
      <c r="E11" s="64"/>
      <c r="F11" s="59" t="s">
        <v>500</v>
      </c>
      <c r="G11" s="1042"/>
      <c r="I11" s="778"/>
      <c r="J11" s="778"/>
    </row>
    <row r="12" spans="1:15" ht="12.95" customHeight="1">
      <c r="A12" s="950" t="s">
        <v>363</v>
      </c>
      <c r="B12" s="950" t="s">
        <v>363</v>
      </c>
      <c r="D12" s="63" t="s">
        <v>178</v>
      </c>
      <c r="E12" s="64"/>
      <c r="F12" s="59" t="s">
        <v>501</v>
      </c>
      <c r="G12" s="1042"/>
      <c r="I12" s="778"/>
      <c r="J12" s="778"/>
    </row>
    <row r="13" spans="1:15" ht="12.95" customHeight="1">
      <c r="A13" s="950" t="s">
        <v>110</v>
      </c>
      <c r="B13" s="950" t="s">
        <v>110</v>
      </c>
      <c r="D13" s="63" t="s">
        <v>180</v>
      </c>
      <c r="E13" s="64"/>
      <c r="F13" s="59" t="s">
        <v>502</v>
      </c>
      <c r="G13" s="1051"/>
      <c r="I13" s="778"/>
      <c r="J13" s="778"/>
    </row>
    <row r="14" spans="1:15" ht="12.95" customHeight="1">
      <c r="A14" s="950" t="s">
        <v>113</v>
      </c>
      <c r="B14" s="950" t="s">
        <v>113</v>
      </c>
      <c r="D14" s="63" t="s">
        <v>181</v>
      </c>
      <c r="E14" s="64"/>
      <c r="F14" s="59" t="s">
        <v>503</v>
      </c>
      <c r="G14" s="1051"/>
      <c r="I14" s="779"/>
      <c r="J14" s="779"/>
    </row>
    <row r="15" spans="1:15" ht="12.95" customHeight="1">
      <c r="A15" s="965" t="s">
        <v>332</v>
      </c>
      <c r="B15" s="965" t="s">
        <v>332</v>
      </c>
      <c r="D15" s="63" t="s">
        <v>182</v>
      </c>
      <c r="E15" s="64"/>
      <c r="F15" s="59" t="s">
        <v>504</v>
      </c>
      <c r="G15" s="1051"/>
      <c r="I15" s="779"/>
      <c r="J15" s="779"/>
    </row>
    <row r="16" spans="1:15" ht="12.95" customHeight="1">
      <c r="A16" s="966" t="s">
        <v>410</v>
      </c>
      <c r="B16" s="966" t="s">
        <v>410</v>
      </c>
      <c r="D16" s="63" t="s">
        <v>183</v>
      </c>
      <c r="E16" s="64"/>
      <c r="F16" s="59" t="s">
        <v>505</v>
      </c>
      <c r="G16" s="1051"/>
      <c r="I16" s="779"/>
      <c r="J16" s="779"/>
    </row>
    <row r="17" spans="1:15" ht="12.95" customHeight="1">
      <c r="A17" s="966" t="s">
        <v>398</v>
      </c>
      <c r="B17" s="966" t="s">
        <v>398</v>
      </c>
      <c r="D17" s="73" t="s">
        <v>185</v>
      </c>
      <c r="E17" s="74"/>
      <c r="F17" s="59" t="s">
        <v>506</v>
      </c>
      <c r="G17" s="1051"/>
      <c r="I17" s="779"/>
      <c r="J17" s="779"/>
    </row>
    <row r="18" spans="1:15" ht="12.95" customHeight="1">
      <c r="A18" s="950" t="s">
        <v>82</v>
      </c>
      <c r="B18" s="950" t="s">
        <v>82</v>
      </c>
      <c r="E18" s="13"/>
      <c r="F18" s="59" t="s">
        <v>507</v>
      </c>
      <c r="G18" s="1051"/>
      <c r="I18" s="779"/>
      <c r="J18" s="779"/>
    </row>
    <row r="19" spans="1:15" ht="12.95" customHeight="1">
      <c r="A19" s="965" t="s">
        <v>338</v>
      </c>
      <c r="B19" s="965" t="s">
        <v>338</v>
      </c>
      <c r="D19" s="1088" t="s">
        <v>589</v>
      </c>
      <c r="E19" s="1089"/>
      <c r="F19" s="773"/>
      <c r="G19" s="1052"/>
      <c r="I19" s="779"/>
      <c r="J19" s="779"/>
    </row>
    <row r="20" spans="1:15" ht="12.95" customHeight="1">
      <c r="A20" s="965" t="s">
        <v>328</v>
      </c>
      <c r="B20" s="965" t="s">
        <v>328</v>
      </c>
      <c r="D20" s="937"/>
      <c r="E20" s="61"/>
      <c r="F20" s="774"/>
      <c r="G20" s="1053"/>
      <c r="I20" s="780"/>
      <c r="J20" s="780"/>
    </row>
    <row r="21" spans="1:15" ht="12.95" customHeight="1">
      <c r="A21" s="950" t="s">
        <v>519</v>
      </c>
      <c r="B21" s="950" t="s">
        <v>314</v>
      </c>
      <c r="C21" s="550"/>
      <c r="D21" s="937" t="s">
        <v>591</v>
      </c>
      <c r="E21" s="61"/>
      <c r="I21" s="780"/>
      <c r="J21" s="781"/>
    </row>
    <row r="22" spans="1:15" ht="12.95" customHeight="1">
      <c r="A22" s="965" t="s">
        <v>320</v>
      </c>
      <c r="B22" s="965" t="s">
        <v>320</v>
      </c>
      <c r="D22" s="937" t="s">
        <v>590</v>
      </c>
      <c r="E22" s="61"/>
      <c r="I22" s="1054"/>
      <c r="J22" s="13"/>
    </row>
    <row r="23" spans="1:15" ht="12.95" customHeight="1">
      <c r="A23" s="965" t="s">
        <v>97</v>
      </c>
      <c r="B23" s="965" t="s">
        <v>97</v>
      </c>
      <c r="D23" s="948"/>
      <c r="E23" s="64"/>
    </row>
    <row r="24" spans="1:15" ht="12.95" customHeight="1">
      <c r="A24" s="950" t="s">
        <v>91</v>
      </c>
      <c r="B24" s="950" t="s">
        <v>91</v>
      </c>
      <c r="C24" s="80"/>
      <c r="D24" s="949"/>
      <c r="E24" s="74"/>
      <c r="F24" s="1063" t="s">
        <v>376</v>
      </c>
      <c r="G24" s="1064"/>
    </row>
    <row r="25" spans="1:15" ht="12.95" customHeight="1">
      <c r="A25" s="950" t="s">
        <v>101</v>
      </c>
      <c r="B25" s="950" t="s">
        <v>101</v>
      </c>
      <c r="D25" s="79"/>
      <c r="E25" s="79"/>
      <c r="F25" s="59"/>
      <c r="G25" s="61"/>
    </row>
    <row r="26" spans="1:15" ht="12.95" customHeight="1">
      <c r="A26" s="950" t="s">
        <v>413</v>
      </c>
      <c r="B26" s="950" t="s">
        <v>414</v>
      </c>
      <c r="D26" s="79"/>
      <c r="E26" s="79"/>
      <c r="F26" s="59" t="s">
        <v>121</v>
      </c>
      <c r="G26" s="65" t="s">
        <v>122</v>
      </c>
    </row>
    <row r="27" spans="1:15" ht="12.95" customHeight="1">
      <c r="A27" s="950" t="s">
        <v>99</v>
      </c>
      <c r="B27" s="950" t="s">
        <v>99</v>
      </c>
      <c r="D27" s="1065" t="s">
        <v>179</v>
      </c>
      <c r="E27" s="1066"/>
      <c r="F27" s="59" t="s">
        <v>126</v>
      </c>
      <c r="G27" s="65" t="s">
        <v>127</v>
      </c>
      <c r="L27" s="13"/>
    </row>
    <row r="28" spans="1:15" ht="12.95" customHeight="1">
      <c r="A28" s="950" t="s">
        <v>100</v>
      </c>
      <c r="B28" s="950" t="s">
        <v>100</v>
      </c>
      <c r="D28" s="1067"/>
      <c r="E28" s="1068"/>
      <c r="F28" s="59" t="s">
        <v>131</v>
      </c>
      <c r="G28" s="65" t="s">
        <v>132</v>
      </c>
      <c r="L28" s="13"/>
    </row>
    <row r="29" spans="1:15" ht="12.95" customHeight="1">
      <c r="A29" s="966" t="s">
        <v>404</v>
      </c>
      <c r="B29" s="966" t="s">
        <v>412</v>
      </c>
      <c r="D29" s="62"/>
      <c r="E29" s="81"/>
      <c r="F29" s="59" t="s">
        <v>135</v>
      </c>
      <c r="G29" s="65" t="s">
        <v>136</v>
      </c>
      <c r="L29" s="13"/>
    </row>
    <row r="30" spans="1:15" ht="12.95" customHeight="1">
      <c r="A30" s="950" t="s">
        <v>362</v>
      </c>
      <c r="B30" s="950" t="s">
        <v>362</v>
      </c>
      <c r="D30" s="1069" t="s">
        <v>576</v>
      </c>
      <c r="E30" s="1070"/>
      <c r="F30" s="59" t="s">
        <v>140</v>
      </c>
      <c r="G30" s="65" t="s">
        <v>141</v>
      </c>
      <c r="O30" s="13"/>
    </row>
    <row r="31" spans="1:15" ht="12.95" customHeight="1">
      <c r="A31" s="950" t="s">
        <v>361</v>
      </c>
      <c r="B31" s="950" t="s">
        <v>361</v>
      </c>
      <c r="D31" s="1077" t="s">
        <v>184</v>
      </c>
      <c r="E31" s="1078"/>
      <c r="F31" s="957" t="s">
        <v>143</v>
      </c>
      <c r="G31" s="958" t="s">
        <v>144</v>
      </c>
    </row>
    <row r="32" spans="1:15" ht="12.95" customHeight="1">
      <c r="A32" s="965" t="s">
        <v>330</v>
      </c>
      <c r="B32" s="965" t="s">
        <v>330</v>
      </c>
      <c r="D32" s="1079" t="s">
        <v>186</v>
      </c>
      <c r="E32" s="1080"/>
      <c r="F32" s="959"/>
      <c r="G32" s="960"/>
    </row>
    <row r="33" spans="1:7" ht="12.95" customHeight="1">
      <c r="A33" s="965" t="s">
        <v>323</v>
      </c>
      <c r="B33" s="965" t="s">
        <v>323</v>
      </c>
      <c r="D33" s="82"/>
      <c r="F33" s="961"/>
      <c r="G33" s="962"/>
    </row>
    <row r="34" spans="1:7" ht="12.95" customHeight="1">
      <c r="A34" s="965" t="s">
        <v>329</v>
      </c>
      <c r="B34" s="965" t="s">
        <v>329</v>
      </c>
      <c r="D34" s="1073" t="s">
        <v>187</v>
      </c>
      <c r="E34" s="1074"/>
      <c r="F34" s="14"/>
      <c r="G34" s="13"/>
    </row>
    <row r="35" spans="1:7" ht="12.95" customHeight="1">
      <c r="A35" s="965" t="s">
        <v>337</v>
      </c>
      <c r="B35" s="965" t="s">
        <v>337</v>
      </c>
      <c r="D35" s="1075"/>
      <c r="E35" s="1076"/>
      <c r="F35" s="1071" t="s">
        <v>147</v>
      </c>
      <c r="G35" s="1072"/>
    </row>
    <row r="36" spans="1:7" ht="12.95" customHeight="1">
      <c r="A36" s="950" t="s">
        <v>90</v>
      </c>
      <c r="B36" s="950" t="s">
        <v>90</v>
      </c>
      <c r="D36" s="63"/>
      <c r="E36" s="64"/>
      <c r="F36" s="59"/>
      <c r="G36" s="61"/>
    </row>
    <row r="37" spans="1:7" ht="12.95" customHeight="1">
      <c r="A37" s="965" t="s">
        <v>111</v>
      </c>
      <c r="B37" s="965" t="s">
        <v>111</v>
      </c>
      <c r="D37" s="63" t="s">
        <v>188</v>
      </c>
      <c r="E37" s="64"/>
      <c r="F37" s="59" t="s">
        <v>149</v>
      </c>
      <c r="G37" s="61" t="s">
        <v>107</v>
      </c>
    </row>
    <row r="38" spans="1:7" ht="12.95" customHeight="1">
      <c r="A38" s="950" t="s">
        <v>360</v>
      </c>
      <c r="B38" s="950" t="s">
        <v>360</v>
      </c>
      <c r="D38" s="63" t="s">
        <v>189</v>
      </c>
      <c r="E38" s="64"/>
      <c r="F38" s="59" t="s">
        <v>151</v>
      </c>
      <c r="G38" s="61" t="s">
        <v>79</v>
      </c>
    </row>
    <row r="39" spans="1:7" ht="12.95" customHeight="1">
      <c r="A39" s="965" t="s">
        <v>335</v>
      </c>
      <c r="B39" s="965" t="s">
        <v>335</v>
      </c>
      <c r="D39" s="63" t="s">
        <v>190</v>
      </c>
      <c r="E39" s="64"/>
      <c r="F39" s="68"/>
      <c r="G39" s="69"/>
    </row>
    <row r="40" spans="1:7" ht="12.95" customHeight="1">
      <c r="A40" s="950" t="s">
        <v>116</v>
      </c>
      <c r="B40" s="950" t="s">
        <v>116</v>
      </c>
      <c r="D40" s="73" t="s">
        <v>145</v>
      </c>
      <c r="E40" s="74"/>
      <c r="F40" s="14"/>
      <c r="G40" s="13"/>
    </row>
    <row r="41" spans="1:7" ht="12.95" customHeight="1">
      <c r="A41" s="965" t="s">
        <v>340</v>
      </c>
      <c r="B41" s="965" t="s">
        <v>340</v>
      </c>
      <c r="F41" s="14"/>
      <c r="G41" s="13"/>
    </row>
    <row r="42" spans="1:7" ht="12.95" customHeight="1">
      <c r="A42" s="965" t="s">
        <v>327</v>
      </c>
      <c r="B42" s="965" t="s">
        <v>327</v>
      </c>
      <c r="F42" s="1086" t="s">
        <v>158</v>
      </c>
      <c r="G42" s="75"/>
    </row>
    <row r="43" spans="1:7" ht="12.95" customHeight="1">
      <c r="A43" s="950" t="s">
        <v>411</v>
      </c>
      <c r="B43" s="950" t="s">
        <v>411</v>
      </c>
      <c r="D43" s="523" t="s">
        <v>378</v>
      </c>
      <c r="E43" s="524"/>
      <c r="F43" s="1087"/>
      <c r="G43" s="75"/>
    </row>
    <row r="44" spans="1:7" ht="12.95" customHeight="1">
      <c r="A44" s="950" t="s">
        <v>344</v>
      </c>
      <c r="B44" s="950" t="s">
        <v>344</v>
      </c>
      <c r="D44" s="63"/>
      <c r="E44" s="64"/>
      <c r="F44" s="61" t="s">
        <v>420</v>
      </c>
      <c r="G44" s="76"/>
    </row>
    <row r="45" spans="1:7" ht="12.95" customHeight="1">
      <c r="A45" s="950" t="s">
        <v>343</v>
      </c>
      <c r="B45" s="950" t="s">
        <v>343</v>
      </c>
      <c r="D45" s="63" t="s">
        <v>379</v>
      </c>
      <c r="E45" s="64" t="s">
        <v>381</v>
      </c>
      <c r="F45" s="60" t="s">
        <v>165</v>
      </c>
      <c r="G45" s="76"/>
    </row>
    <row r="46" spans="1:7" ht="12.95" customHeight="1">
      <c r="A46" s="950" t="s">
        <v>80</v>
      </c>
      <c r="B46" s="950" t="s">
        <v>80</v>
      </c>
      <c r="D46" s="73" t="s">
        <v>380</v>
      </c>
      <c r="E46" s="74" t="s">
        <v>382</v>
      </c>
      <c r="F46" s="71" t="s">
        <v>168</v>
      </c>
      <c r="G46" s="76"/>
    </row>
    <row r="47" spans="1:7" ht="12.95" customHeight="1">
      <c r="A47" s="950" t="s">
        <v>349</v>
      </c>
      <c r="B47" s="950" t="s">
        <v>349</v>
      </c>
    </row>
    <row r="48" spans="1:7" ht="12.95" customHeight="1">
      <c r="A48" s="950" t="s">
        <v>348</v>
      </c>
      <c r="B48" s="950" t="s">
        <v>348</v>
      </c>
      <c r="D48" s="882" t="s">
        <v>571</v>
      </c>
      <c r="F48" s="1063" t="s">
        <v>120</v>
      </c>
      <c r="G48" s="1064"/>
    </row>
    <row r="49" spans="1:11" ht="12.95" customHeight="1">
      <c r="A49" s="950" t="s">
        <v>350</v>
      </c>
      <c r="B49" s="950" t="s">
        <v>350</v>
      </c>
      <c r="D49" s="883" t="s">
        <v>570</v>
      </c>
      <c r="F49" s="59"/>
      <c r="G49" s="61"/>
    </row>
    <row r="50" spans="1:11" ht="12.95" customHeight="1">
      <c r="A50" s="950" t="s">
        <v>347</v>
      </c>
      <c r="B50" s="950" t="s">
        <v>347</v>
      </c>
      <c r="F50" s="59" t="s">
        <v>125</v>
      </c>
      <c r="G50" s="66" t="s">
        <v>76</v>
      </c>
    </row>
    <row r="51" spans="1:11" ht="12.95" customHeight="1">
      <c r="A51" s="950" t="s">
        <v>351</v>
      </c>
      <c r="B51" s="950" t="s">
        <v>351</v>
      </c>
      <c r="F51" s="59" t="s">
        <v>130</v>
      </c>
      <c r="G51" s="66" t="s">
        <v>96</v>
      </c>
    </row>
    <row r="52" spans="1:11" ht="12.95" customHeight="1">
      <c r="A52" s="965" t="s">
        <v>326</v>
      </c>
      <c r="B52" s="965" t="s">
        <v>326</v>
      </c>
      <c r="D52" s="1083" t="s">
        <v>119</v>
      </c>
      <c r="E52" s="1084"/>
      <c r="F52" s="59" t="s">
        <v>134</v>
      </c>
      <c r="G52" s="66" t="s">
        <v>86</v>
      </c>
    </row>
    <row r="53" spans="1:11" ht="12.95" customHeight="1">
      <c r="A53" s="950" t="s">
        <v>81</v>
      </c>
      <c r="B53" s="950" t="s">
        <v>81</v>
      </c>
      <c r="D53" s="59"/>
      <c r="E53" s="61"/>
      <c r="F53" s="68" t="s">
        <v>145</v>
      </c>
      <c r="G53" s="70" t="s">
        <v>369</v>
      </c>
    </row>
    <row r="54" spans="1:11" ht="12.95" customHeight="1">
      <c r="A54" s="950" t="s">
        <v>317</v>
      </c>
      <c r="B54" s="950" t="s">
        <v>317</v>
      </c>
      <c r="D54" s="59" t="s">
        <v>124</v>
      </c>
      <c r="E54" s="67" t="s">
        <v>672</v>
      </c>
      <c r="F54" s="13"/>
    </row>
    <row r="55" spans="1:11" ht="12.95" customHeight="1">
      <c r="A55" s="965" t="s">
        <v>84</v>
      </c>
      <c r="B55" s="965" t="s">
        <v>84</v>
      </c>
      <c r="D55" s="59" t="s">
        <v>129</v>
      </c>
      <c r="E55" s="67" t="s">
        <v>673</v>
      </c>
      <c r="F55" s="13"/>
    </row>
    <row r="56" spans="1:11" ht="12.95" customHeight="1">
      <c r="A56" s="965" t="s">
        <v>324</v>
      </c>
      <c r="B56" s="965" t="s">
        <v>324</v>
      </c>
      <c r="D56" s="68"/>
      <c r="E56" s="69"/>
    </row>
    <row r="57" spans="1:11" ht="12.95" customHeight="1">
      <c r="A57" s="950" t="s">
        <v>318</v>
      </c>
      <c r="B57" s="950" t="s">
        <v>318</v>
      </c>
      <c r="D57" s="13"/>
      <c r="E57" s="13"/>
    </row>
    <row r="58" spans="1:11" ht="12.95" customHeight="1">
      <c r="A58" s="965" t="s">
        <v>353</v>
      </c>
      <c r="B58" s="965" t="s">
        <v>353</v>
      </c>
      <c r="D58" s="1090" t="s">
        <v>655</v>
      </c>
      <c r="E58" s="1091"/>
      <c r="F58" s="522"/>
      <c r="H58" s="522"/>
      <c r="K58" s="522"/>
    </row>
    <row r="59" spans="1:11" ht="12.95" customHeight="1">
      <c r="A59" s="966" t="s">
        <v>408</v>
      </c>
      <c r="B59" s="966" t="s">
        <v>408</v>
      </c>
      <c r="D59" s="63" t="s">
        <v>421</v>
      </c>
      <c r="E59" s="64"/>
      <c r="H59" s="522"/>
      <c r="K59" s="522"/>
    </row>
    <row r="60" spans="1:11" ht="12.95" customHeight="1">
      <c r="A60" s="966" t="s">
        <v>407</v>
      </c>
      <c r="B60" s="966" t="s">
        <v>407</v>
      </c>
      <c r="D60" s="743" t="s">
        <v>67</v>
      </c>
      <c r="E60" s="744" t="s">
        <v>370</v>
      </c>
      <c r="H60" s="522"/>
      <c r="I60" s="522"/>
      <c r="J60" s="522"/>
      <c r="K60" s="522"/>
    </row>
    <row r="61" spans="1:11" ht="12.95" customHeight="1">
      <c r="A61" s="965" t="s">
        <v>102</v>
      </c>
      <c r="B61" s="965" t="s">
        <v>368</v>
      </c>
      <c r="D61" s="743" t="s">
        <v>68</v>
      </c>
      <c r="E61" s="744" t="s">
        <v>371</v>
      </c>
      <c r="F61" s="522"/>
      <c r="H61" s="522"/>
      <c r="I61" s="522"/>
      <c r="J61" s="522"/>
      <c r="K61" s="522"/>
    </row>
    <row r="62" spans="1:11" ht="12.95" customHeight="1">
      <c r="A62" s="965" t="s">
        <v>104</v>
      </c>
      <c r="B62" s="965" t="s">
        <v>104</v>
      </c>
      <c r="D62" s="743" t="s">
        <v>69</v>
      </c>
      <c r="E62" s="744" t="s">
        <v>372</v>
      </c>
      <c r="F62" s="522"/>
      <c r="H62" s="522"/>
      <c r="I62" s="522"/>
      <c r="J62" s="522"/>
      <c r="K62" s="522"/>
    </row>
    <row r="63" spans="1:11" ht="12.95" customHeight="1">
      <c r="A63" s="965" t="s">
        <v>415</v>
      </c>
      <c r="B63" s="965" t="s">
        <v>416</v>
      </c>
      <c r="D63" s="743" t="s">
        <v>70</v>
      </c>
      <c r="E63" s="744" t="s">
        <v>373</v>
      </c>
      <c r="F63" s="522"/>
      <c r="H63" s="522"/>
      <c r="I63" s="522"/>
      <c r="J63" s="522"/>
      <c r="K63" s="522"/>
    </row>
    <row r="64" spans="1:11" ht="12.95" customHeight="1">
      <c r="A64" s="965" t="s">
        <v>357</v>
      </c>
      <c r="B64" s="965" t="s">
        <v>357</v>
      </c>
      <c r="D64" s="745" t="s">
        <v>441</v>
      </c>
      <c r="E64" s="746" t="s">
        <v>441</v>
      </c>
      <c r="F64" s="522"/>
      <c r="H64" s="522"/>
      <c r="I64" s="522"/>
      <c r="J64" s="522"/>
      <c r="K64" s="522"/>
    </row>
    <row r="65" spans="1:11" ht="12.95" customHeight="1">
      <c r="A65" s="965" t="s">
        <v>341</v>
      </c>
      <c r="B65" s="965" t="s">
        <v>367</v>
      </c>
      <c r="D65" s="745" t="s">
        <v>442</v>
      </c>
      <c r="E65" s="746" t="s">
        <v>443</v>
      </c>
      <c r="F65" s="522"/>
      <c r="H65" s="522"/>
      <c r="I65" s="522"/>
      <c r="J65" s="522"/>
      <c r="K65" s="522"/>
    </row>
    <row r="66" spans="1:11" ht="12.95" customHeight="1">
      <c r="A66" s="965" t="s">
        <v>355</v>
      </c>
      <c r="B66" s="965" t="s">
        <v>395</v>
      </c>
      <c r="D66" s="743" t="s">
        <v>78</v>
      </c>
      <c r="E66" s="744" t="s">
        <v>374</v>
      </c>
      <c r="I66" s="522"/>
      <c r="J66" s="522"/>
    </row>
    <row r="67" spans="1:11" ht="12.95" customHeight="1">
      <c r="A67" s="965" t="s">
        <v>325</v>
      </c>
      <c r="B67" s="965" t="s">
        <v>325</v>
      </c>
      <c r="D67" s="743" t="s">
        <v>71</v>
      </c>
      <c r="E67" s="744" t="s">
        <v>71</v>
      </c>
      <c r="I67" s="522"/>
      <c r="J67" s="522"/>
    </row>
    <row r="68" spans="1:11" ht="12.95" customHeight="1">
      <c r="A68" s="950" t="s">
        <v>94</v>
      </c>
      <c r="B68" s="950" t="s">
        <v>94</v>
      </c>
      <c r="D68" s="743" t="s">
        <v>72</v>
      </c>
      <c r="E68" s="744" t="s">
        <v>72</v>
      </c>
    </row>
    <row r="69" spans="1:11" ht="12.95" customHeight="1">
      <c r="A69" s="950" t="s">
        <v>93</v>
      </c>
      <c r="B69" s="950" t="s">
        <v>93</v>
      </c>
      <c r="D69" s="743" t="s">
        <v>73</v>
      </c>
      <c r="E69" s="744" t="s">
        <v>375</v>
      </c>
    </row>
    <row r="70" spans="1:11" ht="12.95" customHeight="1">
      <c r="A70" s="950" t="s">
        <v>114</v>
      </c>
      <c r="B70" s="950" t="s">
        <v>114</v>
      </c>
      <c r="D70" s="947" t="s">
        <v>656</v>
      </c>
      <c r="E70" s="746" t="s">
        <v>660</v>
      </c>
    </row>
    <row r="71" spans="1:11" ht="12.95" customHeight="1">
      <c r="A71" s="950" t="s">
        <v>115</v>
      </c>
      <c r="B71" s="950" t="s">
        <v>115</v>
      </c>
      <c r="D71" s="745" t="s">
        <v>657</v>
      </c>
      <c r="E71" s="746" t="s">
        <v>662</v>
      </c>
    </row>
    <row r="72" spans="1:11" ht="12.95" customHeight="1">
      <c r="A72" s="965" t="s">
        <v>339</v>
      </c>
      <c r="B72" s="965" t="s">
        <v>366</v>
      </c>
      <c r="D72" s="745" t="s">
        <v>658</v>
      </c>
      <c r="E72" s="746" t="s">
        <v>661</v>
      </c>
    </row>
    <row r="73" spans="1:11" ht="12.95" customHeight="1">
      <c r="A73" s="965" t="s">
        <v>356</v>
      </c>
      <c r="B73" s="965" t="s">
        <v>356</v>
      </c>
      <c r="D73" s="745" t="s">
        <v>665</v>
      </c>
      <c r="E73" s="746" t="s">
        <v>666</v>
      </c>
    </row>
    <row r="74" spans="1:11" ht="12.95" customHeight="1">
      <c r="A74" s="965" t="s">
        <v>334</v>
      </c>
      <c r="B74" s="965" t="s">
        <v>334</v>
      </c>
      <c r="D74" s="745" t="s">
        <v>667</v>
      </c>
      <c r="E74" s="746" t="s">
        <v>663</v>
      </c>
    </row>
    <row r="75" spans="1:11" ht="12.95" customHeight="1">
      <c r="A75" s="950" t="s">
        <v>148</v>
      </c>
      <c r="B75" s="950" t="s">
        <v>148</v>
      </c>
      <c r="D75" s="745" t="s">
        <v>659</v>
      </c>
      <c r="E75" s="746" t="s">
        <v>664</v>
      </c>
    </row>
    <row r="76" spans="1:11" ht="12.95" customHeight="1">
      <c r="A76" s="950" t="s">
        <v>105</v>
      </c>
      <c r="B76" s="950" t="s">
        <v>105</v>
      </c>
      <c r="D76" s="951" t="s">
        <v>642</v>
      </c>
      <c r="E76" s="952" t="s">
        <v>643</v>
      </c>
    </row>
    <row r="77" spans="1:11" ht="12.95" customHeight="1">
      <c r="A77" s="950" t="s">
        <v>95</v>
      </c>
      <c r="B77" s="950" t="s">
        <v>95</v>
      </c>
      <c r="D77" s="953" t="s">
        <v>644</v>
      </c>
      <c r="E77" s="954" t="s">
        <v>645</v>
      </c>
    </row>
    <row r="78" spans="1:11" ht="12.95" customHeight="1">
      <c r="A78" s="966" t="s">
        <v>405</v>
      </c>
      <c r="B78" s="966" t="s">
        <v>405</v>
      </c>
      <c r="D78" s="953" t="s">
        <v>646</v>
      </c>
      <c r="E78" s="954" t="s">
        <v>647</v>
      </c>
    </row>
    <row r="79" spans="1:11" ht="12.95" customHeight="1">
      <c r="A79" s="965" t="s">
        <v>85</v>
      </c>
      <c r="B79" s="965" t="s">
        <v>85</v>
      </c>
      <c r="D79" s="953" t="s">
        <v>648</v>
      </c>
      <c r="E79" s="954" t="s">
        <v>649</v>
      </c>
    </row>
    <row r="80" spans="1:11" ht="12.95" customHeight="1">
      <c r="A80" s="950" t="s">
        <v>103</v>
      </c>
      <c r="B80" s="950" t="s">
        <v>103</v>
      </c>
      <c r="D80" s="953" t="s">
        <v>650</v>
      </c>
      <c r="E80" s="954" t="s">
        <v>651</v>
      </c>
    </row>
    <row r="81" spans="1:5" ht="12.95" customHeight="1">
      <c r="A81" s="950" t="s">
        <v>89</v>
      </c>
      <c r="B81" s="950" t="s">
        <v>89</v>
      </c>
      <c r="D81" s="953" t="s">
        <v>652</v>
      </c>
      <c r="E81" s="954" t="s">
        <v>653</v>
      </c>
    </row>
    <row r="82" spans="1:5" ht="12.95" customHeight="1">
      <c r="A82" s="966" t="s">
        <v>409</v>
      </c>
      <c r="B82" s="966" t="s">
        <v>409</v>
      </c>
      <c r="D82" s="953"/>
      <c r="E82" s="954"/>
    </row>
    <row r="83" spans="1:5" ht="12.95" customHeight="1">
      <c r="A83" s="950" t="s">
        <v>358</v>
      </c>
      <c r="B83" s="950" t="s">
        <v>358</v>
      </c>
      <c r="D83" s="953"/>
      <c r="E83" s="954"/>
    </row>
    <row r="84" spans="1:5" ht="12.95" customHeight="1">
      <c r="A84" s="950" t="s">
        <v>345</v>
      </c>
      <c r="B84" s="950" t="s">
        <v>345</v>
      </c>
    </row>
    <row r="85" spans="1:5" ht="12.95" customHeight="1">
      <c r="A85" s="950" t="s">
        <v>352</v>
      </c>
      <c r="B85" s="950" t="s">
        <v>352</v>
      </c>
      <c r="D85" s="1081" t="s">
        <v>582</v>
      </c>
    </row>
    <row r="86" spans="1:5" ht="12.95" customHeight="1">
      <c r="A86" s="966" t="s">
        <v>401</v>
      </c>
      <c r="B86" s="966" t="s">
        <v>401</v>
      </c>
      <c r="D86" s="1082"/>
      <c r="E86" s="542"/>
    </row>
    <row r="87" spans="1:5" ht="12.95" customHeight="1">
      <c r="A87" s="950" t="s">
        <v>146</v>
      </c>
      <c r="B87" s="950" t="s">
        <v>146</v>
      </c>
      <c r="D87" s="931"/>
    </row>
    <row r="88" spans="1:5" ht="12.95" customHeight="1">
      <c r="A88" s="966" t="s">
        <v>402</v>
      </c>
      <c r="B88" s="966" t="s">
        <v>402</v>
      </c>
      <c r="D88" s="932" t="s">
        <v>548</v>
      </c>
    </row>
    <row r="89" spans="1:5" ht="12.95" customHeight="1">
      <c r="A89" s="966" t="s">
        <v>400</v>
      </c>
      <c r="B89" s="966" t="s">
        <v>400</v>
      </c>
      <c r="D89" s="933" t="s">
        <v>544</v>
      </c>
    </row>
    <row r="90" spans="1:5" ht="12.95" customHeight="1">
      <c r="A90" s="966" t="s">
        <v>399</v>
      </c>
      <c r="B90" s="966" t="s">
        <v>399</v>
      </c>
      <c r="D90" s="933" t="s">
        <v>583</v>
      </c>
    </row>
    <row r="91" spans="1:5" ht="12.95" customHeight="1">
      <c r="A91" s="966" t="s">
        <v>403</v>
      </c>
      <c r="B91" s="966" t="s">
        <v>403</v>
      </c>
      <c r="D91" s="934" t="s">
        <v>584</v>
      </c>
    </row>
    <row r="92" spans="1:5" ht="12.95" customHeight="1">
      <c r="A92" s="950" t="s">
        <v>92</v>
      </c>
      <c r="B92" s="950" t="s">
        <v>92</v>
      </c>
      <c r="D92" s="934" t="s">
        <v>585</v>
      </c>
    </row>
    <row r="93" spans="1:5">
      <c r="A93" s="950" t="s">
        <v>354</v>
      </c>
      <c r="B93" s="950" t="s">
        <v>354</v>
      </c>
      <c r="D93" s="934" t="s">
        <v>547</v>
      </c>
    </row>
    <row r="94" spans="1:5">
      <c r="A94" s="965" t="s">
        <v>342</v>
      </c>
      <c r="B94" s="965" t="s">
        <v>342</v>
      </c>
      <c r="D94" s="935" t="s">
        <v>586</v>
      </c>
    </row>
    <row r="95" spans="1:5">
      <c r="A95" s="950" t="s">
        <v>346</v>
      </c>
      <c r="B95" s="950" t="s">
        <v>346</v>
      </c>
      <c r="D95" s="955" t="s">
        <v>552</v>
      </c>
    </row>
    <row r="96" spans="1:5" ht="12.75" customHeight="1">
      <c r="A96" s="950" t="s">
        <v>83</v>
      </c>
      <c r="B96" s="950" t="s">
        <v>83</v>
      </c>
      <c r="D96" s="955" t="s">
        <v>552</v>
      </c>
    </row>
    <row r="97" spans="1:5" ht="25.5">
      <c r="A97" s="950" t="s">
        <v>108</v>
      </c>
      <c r="B97" s="950" t="s">
        <v>364</v>
      </c>
      <c r="D97" s="956" t="s">
        <v>552</v>
      </c>
    </row>
    <row r="98" spans="1:5">
      <c r="A98" s="965" t="s">
        <v>321</v>
      </c>
      <c r="B98" s="965" t="s">
        <v>321</v>
      </c>
      <c r="D98" s="568"/>
    </row>
    <row r="99" spans="1:5" ht="15.75">
      <c r="A99" s="966" t="s">
        <v>406</v>
      </c>
      <c r="B99" s="966" t="s">
        <v>406</v>
      </c>
      <c r="D99" s="1063" t="s">
        <v>118</v>
      </c>
      <c r="E99" s="1064"/>
    </row>
    <row r="100" spans="1:5">
      <c r="A100" s="965" t="s">
        <v>319</v>
      </c>
      <c r="B100" s="965" t="s">
        <v>365</v>
      </c>
      <c r="D100" s="59"/>
      <c r="E100" s="61"/>
    </row>
    <row r="101" spans="1:5">
      <c r="A101" s="950" t="s">
        <v>77</v>
      </c>
      <c r="B101" s="950" t="s">
        <v>77</v>
      </c>
      <c r="D101" s="59" t="s">
        <v>123</v>
      </c>
      <c r="E101" s="66" t="s">
        <v>75</v>
      </c>
    </row>
    <row r="102" spans="1:5">
      <c r="A102" s="950" t="s">
        <v>593</v>
      </c>
      <c r="B102" s="950" t="s">
        <v>593</v>
      </c>
      <c r="D102" s="59" t="s">
        <v>128</v>
      </c>
      <c r="E102" s="66" t="s">
        <v>106</v>
      </c>
    </row>
    <row r="103" spans="1:5">
      <c r="A103" s="950" t="s">
        <v>594</v>
      </c>
      <c r="B103" s="950" t="s">
        <v>594</v>
      </c>
      <c r="D103" s="59" t="s">
        <v>133</v>
      </c>
      <c r="E103" s="66" t="s">
        <v>107</v>
      </c>
    </row>
    <row r="104" spans="1:5">
      <c r="A104" s="950" t="s">
        <v>595</v>
      </c>
      <c r="B104" s="950" t="s">
        <v>610</v>
      </c>
      <c r="D104" s="59" t="s">
        <v>137</v>
      </c>
      <c r="E104" s="66" t="s">
        <v>79</v>
      </c>
    </row>
    <row r="105" spans="1:5">
      <c r="A105" s="950" t="s">
        <v>596</v>
      </c>
      <c r="B105" s="950" t="s">
        <v>596</v>
      </c>
      <c r="D105" s="59" t="s">
        <v>138</v>
      </c>
      <c r="E105" s="66" t="s">
        <v>139</v>
      </c>
    </row>
    <row r="106" spans="1:5">
      <c r="A106" s="950" t="s">
        <v>597</v>
      </c>
      <c r="B106" s="950" t="s">
        <v>597</v>
      </c>
      <c r="D106" s="59" t="s">
        <v>142</v>
      </c>
      <c r="E106" s="66" t="s">
        <v>98</v>
      </c>
    </row>
    <row r="107" spans="1:5">
      <c r="A107" s="950" t="s">
        <v>598</v>
      </c>
      <c r="B107" s="950" t="s">
        <v>598</v>
      </c>
      <c r="D107" s="68"/>
      <c r="E107" s="69"/>
    </row>
    <row r="108" spans="1:5">
      <c r="A108" s="950" t="s">
        <v>599</v>
      </c>
      <c r="B108" s="950" t="s">
        <v>599</v>
      </c>
    </row>
    <row r="109" spans="1:5">
      <c r="A109" s="950" t="s">
        <v>600</v>
      </c>
      <c r="B109" s="950" t="s">
        <v>600</v>
      </c>
    </row>
    <row r="110" spans="1:5">
      <c r="A110" s="950" t="s">
        <v>601</v>
      </c>
      <c r="B110" s="950" t="s">
        <v>611</v>
      </c>
      <c r="D110" s="1071" t="s">
        <v>150</v>
      </c>
      <c r="E110" s="1072"/>
    </row>
    <row r="111" spans="1:5">
      <c r="A111" s="950" t="s">
        <v>601</v>
      </c>
      <c r="B111" s="950" t="s">
        <v>612</v>
      </c>
      <c r="D111" s="63"/>
      <c r="E111" s="61"/>
    </row>
    <row r="112" spans="1:5">
      <c r="A112" s="950" t="s">
        <v>602</v>
      </c>
      <c r="B112" s="950" t="s">
        <v>613</v>
      </c>
      <c r="D112" s="59" t="s">
        <v>156</v>
      </c>
      <c r="E112" s="61" t="s">
        <v>157</v>
      </c>
    </row>
    <row r="113" spans="1:5">
      <c r="A113" s="950" t="s">
        <v>603</v>
      </c>
      <c r="B113" s="950" t="s">
        <v>603</v>
      </c>
      <c r="D113" s="59" t="s">
        <v>159</v>
      </c>
      <c r="E113" s="61" t="s">
        <v>160</v>
      </c>
    </row>
    <row r="114" spans="1:5">
      <c r="A114" s="950" t="s">
        <v>604</v>
      </c>
      <c r="B114" s="950" t="s">
        <v>614</v>
      </c>
      <c r="D114" s="59" t="s">
        <v>163</v>
      </c>
      <c r="E114" s="61" t="s">
        <v>705</v>
      </c>
    </row>
    <row r="115" spans="1:5">
      <c r="A115" s="950" t="s">
        <v>605</v>
      </c>
      <c r="B115" s="950" t="s">
        <v>605</v>
      </c>
      <c r="D115" s="59" t="s">
        <v>161</v>
      </c>
      <c r="E115" s="61" t="s">
        <v>162</v>
      </c>
    </row>
    <row r="116" spans="1:5">
      <c r="A116" s="950" t="s">
        <v>606</v>
      </c>
      <c r="B116" s="950" t="s">
        <v>615</v>
      </c>
      <c r="D116" s="59" t="s">
        <v>152</v>
      </c>
      <c r="E116" s="61" t="s">
        <v>153</v>
      </c>
    </row>
    <row r="117" spans="1:5">
      <c r="A117" s="950" t="s">
        <v>607</v>
      </c>
      <c r="B117" s="950" t="s">
        <v>607</v>
      </c>
      <c r="D117" s="59" t="s">
        <v>154</v>
      </c>
      <c r="E117" s="61" t="s">
        <v>706</v>
      </c>
    </row>
    <row r="118" spans="1:5">
      <c r="A118" s="950" t="s">
        <v>608</v>
      </c>
      <c r="B118" s="950" t="s">
        <v>608</v>
      </c>
      <c r="D118" s="68" t="s">
        <v>166</v>
      </c>
      <c r="E118" s="69" t="s">
        <v>167</v>
      </c>
    </row>
    <row r="119" spans="1:5">
      <c r="A119" s="950" t="s">
        <v>609</v>
      </c>
      <c r="B119" s="950" t="s">
        <v>609</v>
      </c>
    </row>
    <row r="120" spans="1:5">
      <c r="A120" s="950" t="s">
        <v>616</v>
      </c>
      <c r="B120" s="950" t="s">
        <v>616</v>
      </c>
    </row>
    <row r="121" spans="1:5">
      <c r="A121" s="950" t="s">
        <v>519</v>
      </c>
      <c r="B121" s="950" t="s">
        <v>617</v>
      </c>
    </row>
    <row r="122" spans="1:5">
      <c r="A122" s="950" t="s">
        <v>618</v>
      </c>
      <c r="B122" s="950" t="s">
        <v>618</v>
      </c>
    </row>
    <row r="123" spans="1:5">
      <c r="A123" s="950" t="s">
        <v>619</v>
      </c>
      <c r="B123" s="950" t="s">
        <v>619</v>
      </c>
    </row>
    <row r="124" spans="1:5">
      <c r="A124" s="950" t="s">
        <v>620</v>
      </c>
      <c r="B124" s="950" t="s">
        <v>621</v>
      </c>
    </row>
    <row r="125" spans="1:5">
      <c r="A125" s="950" t="s">
        <v>622</v>
      </c>
      <c r="B125" s="950" t="s">
        <v>622</v>
      </c>
    </row>
    <row r="126" spans="1:5">
      <c r="A126" s="950" t="s">
        <v>623</v>
      </c>
      <c r="B126" s="950" t="s">
        <v>623</v>
      </c>
    </row>
    <row r="127" spans="1:5">
      <c r="A127" s="950" t="s">
        <v>624</v>
      </c>
      <c r="B127" s="950" t="s">
        <v>624</v>
      </c>
    </row>
    <row r="128" spans="1:5">
      <c r="A128" s="950" t="s">
        <v>625</v>
      </c>
      <c r="B128" s="950" t="s">
        <v>625</v>
      </c>
    </row>
    <row r="129" spans="1:2">
      <c r="A129" s="950" t="s">
        <v>626</v>
      </c>
      <c r="B129" s="950" t="s">
        <v>627</v>
      </c>
    </row>
    <row r="130" spans="1:2">
      <c r="A130" s="950" t="s">
        <v>628</v>
      </c>
      <c r="B130" s="950" t="s">
        <v>628</v>
      </c>
    </row>
    <row r="131" spans="1:2">
      <c r="A131" s="950" t="s">
        <v>629</v>
      </c>
      <c r="B131" s="950" t="s">
        <v>630</v>
      </c>
    </row>
    <row r="132" spans="1:2">
      <c r="A132" s="950" t="s">
        <v>631</v>
      </c>
      <c r="B132" s="950" t="s">
        <v>632</v>
      </c>
    </row>
    <row r="133" spans="1:2">
      <c r="A133" s="950" t="s">
        <v>633</v>
      </c>
      <c r="B133" s="950" t="s">
        <v>633</v>
      </c>
    </row>
    <row r="134" spans="1:2">
      <c r="A134" s="950" t="s">
        <v>634</v>
      </c>
      <c r="B134" s="950" t="s">
        <v>635</v>
      </c>
    </row>
    <row r="135" spans="1:2">
      <c r="A135" s="950" t="s">
        <v>636</v>
      </c>
      <c r="B135" s="950" t="s">
        <v>636</v>
      </c>
    </row>
    <row r="136" spans="1:2">
      <c r="A136" s="950" t="s">
        <v>637</v>
      </c>
      <c r="B136" s="950" t="s">
        <v>637</v>
      </c>
    </row>
    <row r="137" spans="1:2">
      <c r="A137" s="950" t="s">
        <v>638</v>
      </c>
      <c r="B137" s="950" t="s">
        <v>638</v>
      </c>
    </row>
    <row r="138" spans="1:2">
      <c r="A138" s="950" t="s">
        <v>639</v>
      </c>
      <c r="B138" s="950" t="s">
        <v>639</v>
      </c>
    </row>
    <row r="139" spans="1:2">
      <c r="A139" s="950" t="s">
        <v>640</v>
      </c>
      <c r="B139" s="950" t="s">
        <v>640</v>
      </c>
    </row>
    <row r="140" spans="1:2">
      <c r="A140" s="950" t="s">
        <v>641</v>
      </c>
      <c r="B140" s="950" t="s">
        <v>641</v>
      </c>
    </row>
    <row r="141" spans="1:2">
      <c r="A141" s="950"/>
      <c r="B141" s="950"/>
    </row>
    <row r="142" spans="1:2">
      <c r="A142" s="950"/>
      <c r="B142" s="950"/>
    </row>
    <row r="143" spans="1:2">
      <c r="A143" s="950"/>
      <c r="B143" s="950"/>
    </row>
    <row r="144" spans="1:2">
      <c r="A144" s="950"/>
      <c r="B144" s="950"/>
    </row>
    <row r="145" spans="1:2">
      <c r="A145" s="950"/>
      <c r="B145" s="950"/>
    </row>
    <row r="146" spans="1:2">
      <c r="A146" s="950"/>
      <c r="B146" s="950"/>
    </row>
    <row r="147" spans="1:2">
      <c r="A147" s="950"/>
      <c r="B147" s="950"/>
    </row>
    <row r="148" spans="1:2">
      <c r="A148" s="950"/>
      <c r="B148" s="950"/>
    </row>
    <row r="149" spans="1:2">
      <c r="A149" s="950"/>
      <c r="B149" s="950"/>
    </row>
    <row r="150" spans="1:2">
      <c r="A150" s="950"/>
      <c r="B150" s="950"/>
    </row>
    <row r="151" spans="1:2">
      <c r="A151" s="950"/>
      <c r="B151" s="950"/>
    </row>
    <row r="152" spans="1:2">
      <c r="A152" s="950"/>
      <c r="B152" s="950"/>
    </row>
    <row r="153" spans="1:2">
      <c r="A153" s="950"/>
      <c r="B153" s="950"/>
    </row>
    <row r="154" spans="1:2">
      <c r="A154" s="950"/>
      <c r="B154" s="950"/>
    </row>
    <row r="155" spans="1:2">
      <c r="A155" s="950"/>
      <c r="B155" s="950"/>
    </row>
    <row r="156" spans="1:2">
      <c r="A156" s="950"/>
      <c r="B156" s="950"/>
    </row>
    <row r="157" spans="1:2">
      <c r="A157" s="950"/>
      <c r="B157" s="950"/>
    </row>
    <row r="158" spans="1:2">
      <c r="A158" s="950"/>
      <c r="B158" s="950"/>
    </row>
    <row r="159" spans="1:2">
      <c r="A159" s="950"/>
      <c r="B159" s="950"/>
    </row>
    <row r="160" spans="1:2">
      <c r="A160" s="950"/>
      <c r="B160" s="950"/>
    </row>
    <row r="161" spans="1:2">
      <c r="A161" s="950"/>
      <c r="B161" s="950"/>
    </row>
    <row r="162" spans="1:2">
      <c r="A162" s="950"/>
      <c r="B162" s="950"/>
    </row>
    <row r="163" spans="1:2">
      <c r="A163" s="950"/>
      <c r="B163" s="950"/>
    </row>
    <row r="164" spans="1:2">
      <c r="A164" s="950"/>
      <c r="B164" s="950"/>
    </row>
    <row r="165" spans="1:2">
      <c r="A165" s="950"/>
      <c r="B165" s="950"/>
    </row>
    <row r="166" spans="1:2">
      <c r="A166" s="950"/>
      <c r="B166" s="950"/>
    </row>
    <row r="167" spans="1:2">
      <c r="A167" s="950"/>
      <c r="B167" s="950"/>
    </row>
    <row r="168" spans="1:2">
      <c r="A168" s="950"/>
      <c r="B168" s="950"/>
    </row>
    <row r="169" spans="1:2">
      <c r="A169" s="950" t="s">
        <v>581</v>
      </c>
      <c r="B169" s="950" t="s">
        <v>421</v>
      </c>
    </row>
  </sheetData>
  <sheetProtection algorithmName="SHA-512" hashValue="jf+5p4M25YgKEnFmR3foCFpyHSLKe9uaM2l3fT8HaFXh1L2EOsNUr4tnrFF/VVoBNRHiUR3aRHJ8EN47aRJ1JQ==" saltValue="axJKMrP444l3Sh6JznN+nA==" spinCount="100000" sheet="1" objects="1" scenarios="1"/>
  <dataConsolidate/>
  <mergeCells count="17">
    <mergeCell ref="A1:B1"/>
    <mergeCell ref="F24:G24"/>
    <mergeCell ref="F42:F43"/>
    <mergeCell ref="D19:E19"/>
    <mergeCell ref="D58:E58"/>
    <mergeCell ref="F1:G2"/>
    <mergeCell ref="F48:G48"/>
    <mergeCell ref="D99:E99"/>
    <mergeCell ref="D27:E28"/>
    <mergeCell ref="D30:E30"/>
    <mergeCell ref="D110:E110"/>
    <mergeCell ref="F35:G35"/>
    <mergeCell ref="D34:E35"/>
    <mergeCell ref="D31:E31"/>
    <mergeCell ref="D32:E32"/>
    <mergeCell ref="D85:D86"/>
    <mergeCell ref="D52:E52"/>
  </mergeCells>
  <phoneticPr fontId="60" type="noConversion"/>
  <pageMargins left="0.7" right="0.7" top="0.75" bottom="0.75" header="0.3" footer="0.3"/>
  <pageSetup paperSize="9" scale="22" orientation="landscape" r:id="rId1"/>
  <headerFooter>
    <oddFooter>&amp;C&amp;6CEA Organizacja roku szkolnego 2017/18 nr teczki &amp;F</oddFooter>
  </headerFooter>
  <colBreaks count="2" manualBreakCount="2">
    <brk id="7" max="168" man="1"/>
    <brk id="10" max="1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N55"/>
  <sheetViews>
    <sheetView showGridLines="0" view="pageBreakPreview" zoomScale="90" zoomScaleNormal="100" zoomScaleSheetLayoutView="90" workbookViewId="0">
      <selection activeCell="G1" sqref="G1"/>
    </sheetView>
  </sheetViews>
  <sheetFormatPr defaultRowHeight="12.75"/>
  <cols>
    <col min="1" max="1" width="4.7109375" customWidth="1"/>
    <col min="2" max="9" width="15.7109375" customWidth="1"/>
    <col min="10" max="10" width="8.28515625" customWidth="1"/>
    <col min="11" max="13" width="13.7109375" customWidth="1"/>
  </cols>
  <sheetData>
    <row r="1" spans="1:14" ht="123" customHeight="1">
      <c r="A1" s="884" t="s">
        <v>572</v>
      </c>
      <c r="B1" s="1170" t="s">
        <v>571</v>
      </c>
      <c r="C1" s="1170"/>
      <c r="D1" s="892" t="s">
        <v>701</v>
      </c>
      <c r="H1" s="782" t="s">
        <v>508</v>
      </c>
      <c r="I1" s="783"/>
    </row>
    <row r="2" spans="1:14" ht="40.5" customHeight="1">
      <c r="B2" s="83"/>
      <c r="C2" s="84"/>
      <c r="G2" s="85" t="s">
        <v>117</v>
      </c>
      <c r="H2" s="86" t="s">
        <v>420</v>
      </c>
      <c r="I2" s="87"/>
    </row>
    <row r="3" spans="1:14" ht="29.25" customHeight="1">
      <c r="A3" s="88"/>
      <c r="B3" s="89" t="s">
        <v>191</v>
      </c>
      <c r="C3" s="90" t="s">
        <v>421</v>
      </c>
      <c r="D3" s="91" t="s">
        <v>59</v>
      </c>
      <c r="E3" s="1176" t="s">
        <v>421</v>
      </c>
      <c r="F3" s="1176"/>
      <c r="G3" s="92" t="s">
        <v>192</v>
      </c>
      <c r="H3" s="93" t="s">
        <v>707</v>
      </c>
      <c r="J3" s="94"/>
      <c r="K3" s="55"/>
    </row>
    <row r="4" spans="1:14" ht="9.75" customHeight="1">
      <c r="A4" s="88"/>
      <c r="B4" s="1177"/>
      <c r="C4" s="1177"/>
      <c r="D4" s="1177"/>
      <c r="E4" s="1177"/>
      <c r="F4" s="1177"/>
      <c r="G4" s="1177"/>
      <c r="H4" s="1177"/>
      <c r="I4" s="88"/>
      <c r="J4" s="88"/>
      <c r="K4" s="55"/>
    </row>
    <row r="5" spans="1:14" ht="53.25" customHeight="1">
      <c r="A5" s="88"/>
      <c r="B5" s="1178" t="s">
        <v>193</v>
      </c>
      <c r="C5" s="1178"/>
      <c r="D5" s="1178"/>
      <c r="E5" s="1178"/>
      <c r="F5" s="1178"/>
      <c r="G5" s="1178"/>
      <c r="H5" s="1178"/>
      <c r="I5" s="1178"/>
      <c r="J5" s="72"/>
      <c r="K5" s="55"/>
    </row>
    <row r="6" spans="1:14" ht="33.75" customHeight="1">
      <c r="A6" s="88"/>
      <c r="B6" s="1179" t="s">
        <v>573</v>
      </c>
      <c r="C6" s="1179"/>
      <c r="D6" s="1179"/>
      <c r="E6" s="1179"/>
      <c r="F6" s="1179"/>
      <c r="G6" s="1179"/>
      <c r="H6" s="1179"/>
      <c r="I6" s="1179"/>
      <c r="J6" s="95"/>
      <c r="K6" s="96"/>
      <c r="L6" s="58"/>
      <c r="M6" s="58" t="s">
        <v>194</v>
      </c>
      <c r="N6" s="58"/>
    </row>
    <row r="7" spans="1:14" ht="9" customHeight="1">
      <c r="A7" s="88"/>
      <c r="B7" s="97" t="s">
        <v>195</v>
      </c>
      <c r="C7" s="98"/>
      <c r="D7" s="98"/>
      <c r="E7" s="98"/>
      <c r="F7" s="98"/>
      <c r="G7" s="98"/>
      <c r="H7" s="98"/>
      <c r="I7" s="99"/>
      <c r="J7" s="95"/>
      <c r="K7" s="96"/>
      <c r="L7" s="58"/>
      <c r="M7" s="58"/>
      <c r="N7" s="58"/>
    </row>
    <row r="8" spans="1:14" s="101" customFormat="1" ht="20.25" customHeight="1">
      <c r="A8" s="72"/>
      <c r="B8" s="1180" t="s">
        <v>421</v>
      </c>
      <c r="C8" s="1180"/>
      <c r="D8" s="1180"/>
      <c r="E8" s="1180"/>
      <c r="F8" s="1180"/>
      <c r="G8" s="1180"/>
      <c r="H8" s="1180"/>
      <c r="I8" s="1180"/>
      <c r="J8" s="94"/>
      <c r="K8" s="100"/>
      <c r="L8" s="100"/>
      <c r="M8" s="100"/>
      <c r="N8" s="100"/>
    </row>
    <row r="9" spans="1:14" s="107" customFormat="1" ht="24.95" customHeight="1">
      <c r="A9" s="102"/>
      <c r="B9" s="103"/>
      <c r="C9" s="103"/>
      <c r="D9" s="103"/>
      <c r="E9" s="103"/>
      <c r="F9" s="103"/>
      <c r="G9" s="103"/>
      <c r="H9" s="103"/>
      <c r="I9" s="104"/>
      <c r="J9" s="105"/>
      <c r="K9" s="106"/>
      <c r="L9" s="106"/>
      <c r="M9" s="106"/>
      <c r="N9" s="106"/>
    </row>
    <row r="10" spans="1:14" s="109" customFormat="1" ht="20.100000000000001" customHeight="1">
      <c r="A10" s="108"/>
      <c r="B10" s="1181" t="s">
        <v>196</v>
      </c>
      <c r="C10" s="1182"/>
      <c r="D10" s="1182"/>
      <c r="E10" s="1182"/>
      <c r="F10" s="1182"/>
      <c r="G10" s="1182"/>
      <c r="H10" s="1182"/>
      <c r="I10" s="1183"/>
      <c r="J10" s="108"/>
    </row>
    <row r="11" spans="1:14" s="117" customFormat="1" ht="12.95" customHeight="1">
      <c r="A11" s="110"/>
      <c r="B11" s="111" t="s">
        <v>197</v>
      </c>
      <c r="C11" s="112"/>
      <c r="D11" s="111" t="s">
        <v>198</v>
      </c>
      <c r="E11" s="113"/>
      <c r="F11" s="113"/>
      <c r="G11" s="113"/>
      <c r="H11" s="113"/>
      <c r="I11" s="114" t="s">
        <v>199</v>
      </c>
      <c r="J11" s="115"/>
      <c r="K11" s="116"/>
      <c r="L11" s="116"/>
      <c r="M11" s="116"/>
      <c r="N11" s="116"/>
    </row>
    <row r="12" spans="1:14" s="122" customFormat="1" ht="15" customHeight="1">
      <c r="A12" s="118"/>
      <c r="B12" s="1184"/>
      <c r="C12" s="1185"/>
      <c r="D12" s="1171"/>
      <c r="E12" s="1172"/>
      <c r="F12" s="1172"/>
      <c r="G12" s="1172"/>
      <c r="H12" s="1172"/>
      <c r="I12" s="119"/>
      <c r="J12" s="120"/>
      <c r="K12" s="121"/>
      <c r="L12" s="121"/>
      <c r="M12" s="121"/>
      <c r="N12" s="121"/>
    </row>
    <row r="13" spans="1:14" s="117" customFormat="1" ht="12.95" customHeight="1">
      <c r="A13" s="110"/>
      <c r="B13" s="123" t="s">
        <v>200</v>
      </c>
      <c r="C13" s="124" t="s">
        <v>201</v>
      </c>
      <c r="D13" s="113"/>
      <c r="E13" s="125"/>
      <c r="F13" s="124" t="s">
        <v>202</v>
      </c>
      <c r="G13" s="113"/>
      <c r="H13" s="113"/>
      <c r="I13" s="126"/>
      <c r="J13" s="115"/>
      <c r="K13" s="116"/>
      <c r="L13" s="116"/>
      <c r="M13" s="116"/>
      <c r="N13" s="116"/>
    </row>
    <row r="14" spans="1:14" s="122" customFormat="1" ht="15" customHeight="1">
      <c r="A14" s="118"/>
      <c r="B14" s="127"/>
      <c r="C14" s="1173"/>
      <c r="D14" s="1174"/>
      <c r="E14" s="1175"/>
      <c r="F14" s="1173"/>
      <c r="G14" s="1174"/>
      <c r="H14" s="1174"/>
      <c r="I14" s="1175"/>
      <c r="J14" s="118"/>
    </row>
    <row r="15" spans="1:14" s="133" customFormat="1" ht="12.95" customHeight="1">
      <c r="A15" s="128"/>
      <c r="B15" s="129" t="s">
        <v>203</v>
      </c>
      <c r="C15" s="130"/>
      <c r="D15" s="124" t="s">
        <v>204</v>
      </c>
      <c r="E15" s="131"/>
      <c r="F15" s="132"/>
      <c r="G15" s="131"/>
      <c r="H15" s="131" t="s">
        <v>419</v>
      </c>
      <c r="I15" s="130"/>
      <c r="J15" s="128"/>
    </row>
    <row r="16" spans="1:14" s="122" customFormat="1" ht="15" customHeight="1">
      <c r="A16" s="118"/>
      <c r="B16" s="1136"/>
      <c r="C16" s="1137"/>
      <c r="D16" s="1136"/>
      <c r="E16" s="1137"/>
      <c r="F16" s="1136"/>
      <c r="G16" s="1137"/>
      <c r="H16" s="1138"/>
      <c r="I16" s="1139"/>
      <c r="J16" s="118"/>
    </row>
    <row r="17" spans="1:11" s="143" customFormat="1" ht="12.95" customHeight="1">
      <c r="A17" s="134"/>
      <c r="B17" s="135" t="s">
        <v>205</v>
      </c>
      <c r="C17" s="136"/>
      <c r="D17" s="137"/>
      <c r="E17" s="138" t="s">
        <v>206</v>
      </c>
      <c r="F17" s="139"/>
      <c r="G17" s="140"/>
      <c r="H17" s="140"/>
      <c r="I17" s="141"/>
      <c r="J17" s="134"/>
      <c r="K17" s="142"/>
    </row>
    <row r="18" spans="1:11" s="145" customFormat="1" ht="15" customHeight="1">
      <c r="A18" s="144"/>
      <c r="B18" s="1142"/>
      <c r="C18" s="1143"/>
      <c r="D18" s="1144"/>
      <c r="E18" s="1145"/>
      <c r="F18" s="1146"/>
      <c r="G18" s="1146"/>
      <c r="H18" s="1146"/>
      <c r="I18" s="1147"/>
    </row>
    <row r="19" spans="1:11" s="147" customFormat="1" ht="24.95" customHeight="1">
      <c r="A19" s="146"/>
    </row>
    <row r="20" spans="1:11" s="149" customFormat="1" ht="20.100000000000001" customHeight="1">
      <c r="A20" s="148"/>
      <c r="B20" s="1148" t="s">
        <v>207</v>
      </c>
      <c r="C20" s="1148"/>
      <c r="D20" s="1148"/>
      <c r="E20" s="1148"/>
      <c r="F20" s="1148"/>
      <c r="G20" s="1148"/>
      <c r="H20" s="1148"/>
      <c r="I20" s="1148"/>
    </row>
    <row r="21" spans="1:11" s="154" customFormat="1" ht="12.95" customHeight="1">
      <c r="A21" s="150"/>
      <c r="B21" s="151" t="s">
        <v>208</v>
      </c>
      <c r="C21" s="152"/>
      <c r="D21" s="152"/>
      <c r="E21" s="152"/>
      <c r="F21" s="152" t="s">
        <v>209</v>
      </c>
      <c r="G21" s="1140" t="s">
        <v>210</v>
      </c>
      <c r="H21" s="1140"/>
      <c r="I21" s="153" t="s">
        <v>199</v>
      </c>
    </row>
    <row r="22" spans="1:11" s="157" customFormat="1" ht="15" customHeight="1">
      <c r="A22" s="155"/>
      <c r="B22" s="1141" t="s">
        <v>9</v>
      </c>
      <c r="C22" s="1141"/>
      <c r="D22" s="1141"/>
      <c r="E22" s="1141"/>
      <c r="F22" s="156"/>
      <c r="G22" s="1135"/>
      <c r="H22" s="1135"/>
      <c r="I22" s="156"/>
    </row>
    <row r="23" spans="1:11" s="157" customFormat="1" ht="15" customHeight="1">
      <c r="A23" s="155"/>
      <c r="B23" s="1149">
        <v>2</v>
      </c>
      <c r="C23" s="1149"/>
      <c r="D23" s="1149"/>
      <c r="E23" s="1149"/>
      <c r="F23" s="158"/>
      <c r="G23" s="1150"/>
      <c r="H23" s="1150"/>
      <c r="I23" s="158"/>
    </row>
    <row r="24" spans="1:11" s="157" customFormat="1" ht="15" customHeight="1">
      <c r="A24" s="155"/>
      <c r="B24" s="1149" t="s">
        <v>11</v>
      </c>
      <c r="C24" s="1149"/>
      <c r="D24" s="1149"/>
      <c r="E24" s="1149"/>
      <c r="F24" s="158"/>
      <c r="G24" s="1150"/>
      <c r="H24" s="1150"/>
      <c r="I24" s="158"/>
    </row>
    <row r="25" spans="1:11" s="157" customFormat="1" ht="15" customHeight="1">
      <c r="A25" s="155"/>
      <c r="B25" s="1162" t="s">
        <v>12</v>
      </c>
      <c r="C25" s="1162"/>
      <c r="D25" s="1162"/>
      <c r="E25" s="1162"/>
      <c r="F25" s="159"/>
      <c r="G25" s="1163"/>
      <c r="H25" s="1163"/>
      <c r="I25" s="159"/>
    </row>
    <row r="26" spans="1:11" s="147" customFormat="1" ht="24.95" customHeight="1">
      <c r="A26" s="146"/>
    </row>
    <row r="27" spans="1:11" s="149" customFormat="1" ht="20.100000000000001" customHeight="1">
      <c r="A27" s="148"/>
      <c r="B27" s="1164" t="s">
        <v>211</v>
      </c>
      <c r="C27" s="1165"/>
      <c r="D27" s="1165"/>
      <c r="E27" s="1165"/>
      <c r="F27" s="1165"/>
      <c r="G27" s="1165"/>
      <c r="H27" s="1165"/>
      <c r="I27" s="1166"/>
    </row>
    <row r="28" spans="1:11" s="147" customFormat="1" ht="12.95" customHeight="1">
      <c r="A28" s="146"/>
      <c r="B28" s="160" t="s">
        <v>212</v>
      </c>
      <c r="C28" s="161" t="s">
        <v>213</v>
      </c>
      <c r="D28" s="162"/>
      <c r="E28" s="162"/>
      <c r="F28" s="162"/>
      <c r="G28" s="162"/>
      <c r="H28" s="162"/>
      <c r="I28" s="163"/>
    </row>
    <row r="29" spans="1:11" s="145" customFormat="1" ht="15" customHeight="1">
      <c r="A29" s="144"/>
      <c r="B29" s="164"/>
      <c r="C29" s="1151"/>
      <c r="D29" s="1167"/>
      <c r="E29" s="1167"/>
      <c r="F29" s="1167"/>
      <c r="G29" s="1167"/>
      <c r="H29" s="1167"/>
      <c r="I29" s="1152"/>
    </row>
    <row r="30" spans="1:11" s="147" customFormat="1" ht="12.95" customHeight="1">
      <c r="A30" s="146"/>
      <c r="B30" s="160" t="s">
        <v>214</v>
      </c>
      <c r="C30" s="161" t="s">
        <v>201</v>
      </c>
      <c r="D30" s="165"/>
      <c r="E30" s="161" t="s">
        <v>215</v>
      </c>
      <c r="F30" s="165"/>
      <c r="G30" s="160" t="s">
        <v>204</v>
      </c>
      <c r="H30" s="161" t="s">
        <v>205</v>
      </c>
      <c r="I30" s="163"/>
    </row>
    <row r="31" spans="1:11" s="145" customFormat="1" ht="15" customHeight="1">
      <c r="A31" s="144"/>
      <c r="B31" s="166"/>
      <c r="C31" s="1151"/>
      <c r="D31" s="1152"/>
      <c r="E31" s="1151"/>
      <c r="F31" s="1152"/>
      <c r="G31" s="167"/>
      <c r="H31" s="1168"/>
      <c r="I31" s="1169"/>
    </row>
    <row r="32" spans="1:11" s="147" customFormat="1" ht="24.95" customHeight="1">
      <c r="A32" s="146"/>
    </row>
    <row r="33" spans="1:9" s="149" customFormat="1" ht="20.100000000000001" customHeight="1">
      <c r="A33" s="148"/>
      <c r="B33" s="168" t="s">
        <v>216</v>
      </c>
      <c r="C33" s="169"/>
      <c r="D33" s="169"/>
      <c r="E33" s="169"/>
      <c r="F33" s="169"/>
      <c r="G33" s="170"/>
      <c r="H33" s="169"/>
      <c r="I33" s="171"/>
    </row>
    <row r="34" spans="1:9" s="147" customFormat="1" ht="12.95" customHeight="1">
      <c r="A34" s="146"/>
      <c r="B34" s="1153" t="s">
        <v>217</v>
      </c>
      <c r="C34" s="1154"/>
      <c r="D34" s="1154"/>
      <c r="E34" s="1155"/>
      <c r="F34" s="1156" t="s">
        <v>218</v>
      </c>
      <c r="G34" s="1156"/>
      <c r="H34" s="1156"/>
      <c r="I34" s="172"/>
    </row>
    <row r="35" spans="1:9" s="145" customFormat="1" ht="15" customHeight="1">
      <c r="A35" s="144"/>
      <c r="B35" s="1157"/>
      <c r="C35" s="1158"/>
      <c r="D35" s="1158"/>
      <c r="E35" s="1159"/>
      <c r="F35" s="1160" t="s">
        <v>219</v>
      </c>
      <c r="G35" s="1160"/>
      <c r="H35" s="1160"/>
      <c r="I35" s="1161"/>
    </row>
    <row r="36" spans="1:9" s="147" customFormat="1" ht="12.95" customHeight="1">
      <c r="A36" s="146"/>
      <c r="B36" s="1125"/>
      <c r="C36" s="1126"/>
      <c r="D36" s="1126"/>
      <c r="E36" s="1127"/>
      <c r="F36" s="173"/>
      <c r="G36" s="174"/>
      <c r="H36" s="174"/>
      <c r="I36" s="174"/>
    </row>
    <row r="37" spans="1:9" s="147" customFormat="1" ht="14.1" customHeight="1">
      <c r="A37" s="146"/>
      <c r="B37" s="1125"/>
      <c r="C37" s="1126"/>
      <c r="D37" s="1126"/>
      <c r="E37" s="1127"/>
      <c r="F37" s="1120" t="s">
        <v>220</v>
      </c>
      <c r="G37" s="1123"/>
      <c r="H37" s="1123"/>
      <c r="I37" s="1124"/>
    </row>
    <row r="38" spans="1:9" s="147" customFormat="1" ht="14.1" customHeight="1">
      <c r="A38" s="146"/>
      <c r="B38" s="1125"/>
      <c r="C38" s="1126"/>
      <c r="D38" s="1126"/>
      <c r="E38" s="1127"/>
      <c r="F38" s="1121"/>
      <c r="G38" s="1128"/>
      <c r="H38" s="1128"/>
      <c r="I38" s="1129"/>
    </row>
    <row r="39" spans="1:9" ht="14.1" customHeight="1">
      <c r="A39" s="88"/>
      <c r="B39" s="1132"/>
      <c r="C39" s="1133"/>
      <c r="D39" s="1133"/>
      <c r="E39" s="1134"/>
      <c r="F39" s="1122"/>
      <c r="G39" s="1130"/>
      <c r="H39" s="1130"/>
      <c r="I39" s="1131"/>
    </row>
    <row r="40" spans="1:9" ht="12.95" customHeight="1">
      <c r="A40" s="88"/>
    </row>
    <row r="41" spans="1:9" ht="12.95" customHeight="1">
      <c r="A41" s="88"/>
      <c r="B41" s="1096" t="s">
        <v>221</v>
      </c>
      <c r="C41" s="1097"/>
      <c r="D41" s="1097"/>
      <c r="E41" s="1098"/>
      <c r="F41" s="1096" t="s">
        <v>222</v>
      </c>
      <c r="G41" s="1098"/>
      <c r="H41" s="1096" t="s">
        <v>223</v>
      </c>
      <c r="I41" s="1098"/>
    </row>
    <row r="42" spans="1:9" ht="12.95" customHeight="1">
      <c r="A42" s="88"/>
      <c r="B42" s="1107" t="s">
        <v>9</v>
      </c>
      <c r="C42" s="1108"/>
      <c r="D42" s="1108"/>
      <c r="E42" s="1109"/>
      <c r="F42" s="175" t="s">
        <v>224</v>
      </c>
      <c r="G42" s="176"/>
      <c r="H42" s="1110"/>
      <c r="I42" s="1111"/>
    </row>
    <row r="43" spans="1:9" ht="12.95" customHeight="1">
      <c r="A43" s="88"/>
      <c r="B43" s="1114" t="s">
        <v>10</v>
      </c>
      <c r="C43" s="1115"/>
      <c r="D43" s="1115"/>
      <c r="E43" s="1116"/>
      <c r="F43" s="175" t="s">
        <v>225</v>
      </c>
      <c r="G43" s="177"/>
      <c r="H43" s="1110"/>
      <c r="I43" s="1111"/>
    </row>
    <row r="44" spans="1:9" ht="12.95" customHeight="1">
      <c r="A44" s="88"/>
      <c r="B44" s="1117" t="s">
        <v>11</v>
      </c>
      <c r="C44" s="1118"/>
      <c r="D44" s="1118"/>
      <c r="E44" s="1119"/>
      <c r="F44" s="178" t="s">
        <v>226</v>
      </c>
      <c r="G44" s="179"/>
      <c r="H44" s="1112"/>
      <c r="I44" s="1113"/>
    </row>
    <row r="45" spans="1:9" ht="12.95" customHeight="1" thickBot="1">
      <c r="A45" s="88"/>
    </row>
    <row r="46" spans="1:9" ht="17.25" customHeight="1">
      <c r="A46" s="13"/>
      <c r="B46" s="180" t="s">
        <v>227</v>
      </c>
      <c r="C46" s="181"/>
      <c r="D46" s="1099" t="s">
        <v>228</v>
      </c>
      <c r="E46" s="1100"/>
      <c r="F46" s="101"/>
      <c r="G46" s="101"/>
      <c r="H46" s="101"/>
      <c r="I46" s="101"/>
    </row>
    <row r="47" spans="1:9" ht="15">
      <c r="A47" s="88"/>
      <c r="B47" s="1101" t="s">
        <v>229</v>
      </c>
      <c r="C47" s="1102"/>
      <c r="D47" s="1103"/>
      <c r="E47" s="1104"/>
    </row>
    <row r="48" spans="1:9" ht="15">
      <c r="A48" s="88"/>
      <c r="B48" s="1101" t="s">
        <v>230</v>
      </c>
      <c r="C48" s="1102"/>
      <c r="D48" s="1105"/>
      <c r="E48" s="1106"/>
    </row>
    <row r="49" spans="1:5" ht="15.75" thickBot="1">
      <c r="A49" s="88"/>
      <c r="B49" s="1092" t="s">
        <v>231</v>
      </c>
      <c r="C49" s="1093"/>
      <c r="D49" s="1094"/>
      <c r="E49" s="1095"/>
    </row>
    <row r="50" spans="1:5" ht="12.95" customHeight="1">
      <c r="A50" s="182"/>
      <c r="B50" s="183"/>
    </row>
    <row r="51" spans="1:5" ht="12.95" customHeight="1"/>
    <row r="52" spans="1:5" ht="12.95" customHeight="1"/>
    <row r="53" spans="1:5" ht="12.95" customHeight="1"/>
    <row r="54" spans="1:5" ht="12.95" customHeight="1"/>
    <row r="55" spans="1:5" ht="12.95" customHeight="1"/>
  </sheetData>
  <sheetProtection algorithmName="SHA-512" hashValue="McLkT2pfmwkBAcMLjSlLn9vRKOKOiWEQl1hIb6jwrfXb1iIjy1+0dh8zBaXjfiIElpUYuYvmMEXPuDo/2w3rjg==" saltValue="ATUspaSgGVfQTd3Ec3wisA==" spinCount="100000" sheet="1" scenarios="1"/>
  <mergeCells count="58">
    <mergeCell ref="B1:C1"/>
    <mergeCell ref="D12:H12"/>
    <mergeCell ref="C14:E14"/>
    <mergeCell ref="B16:C16"/>
    <mergeCell ref="E3:F3"/>
    <mergeCell ref="B4:H4"/>
    <mergeCell ref="B5:I5"/>
    <mergeCell ref="F14:I14"/>
    <mergeCell ref="B6:I6"/>
    <mergeCell ref="B8:I8"/>
    <mergeCell ref="B10:I10"/>
    <mergeCell ref="B12:C12"/>
    <mergeCell ref="B36:E36"/>
    <mergeCell ref="B23:E23"/>
    <mergeCell ref="G23:H23"/>
    <mergeCell ref="B24:E24"/>
    <mergeCell ref="G24:H24"/>
    <mergeCell ref="C31:D31"/>
    <mergeCell ref="B34:E34"/>
    <mergeCell ref="F34:H34"/>
    <mergeCell ref="B35:E35"/>
    <mergeCell ref="F35:I35"/>
    <mergeCell ref="B25:E25"/>
    <mergeCell ref="G25:H25"/>
    <mergeCell ref="B27:I27"/>
    <mergeCell ref="C29:I29"/>
    <mergeCell ref="E31:F31"/>
    <mergeCell ref="H31:I31"/>
    <mergeCell ref="G22:H22"/>
    <mergeCell ref="D16:E16"/>
    <mergeCell ref="F16:G16"/>
    <mergeCell ref="H16:I16"/>
    <mergeCell ref="G21:H21"/>
    <mergeCell ref="B22:E22"/>
    <mergeCell ref="B18:D18"/>
    <mergeCell ref="E18:I18"/>
    <mergeCell ref="B20:I20"/>
    <mergeCell ref="H42:I44"/>
    <mergeCell ref="B43:E43"/>
    <mergeCell ref="B44:E44"/>
    <mergeCell ref="F37:F39"/>
    <mergeCell ref="G37:I37"/>
    <mergeCell ref="B38:E38"/>
    <mergeCell ref="G38:I38"/>
    <mergeCell ref="H41:I41"/>
    <mergeCell ref="G39:I39"/>
    <mergeCell ref="B39:E39"/>
    <mergeCell ref="B37:E37"/>
    <mergeCell ref="B49:C49"/>
    <mergeCell ref="D49:E49"/>
    <mergeCell ref="B41:E41"/>
    <mergeCell ref="F41:G41"/>
    <mergeCell ref="D46:E46"/>
    <mergeCell ref="B47:C47"/>
    <mergeCell ref="D47:E47"/>
    <mergeCell ref="B48:C48"/>
    <mergeCell ref="D48:E48"/>
    <mergeCell ref="B42:E42"/>
  </mergeCells>
  <phoneticPr fontId="60" type="noConversion"/>
  <dataValidations count="1">
    <dataValidation type="list" allowBlank="1" showInputMessage="1" showErrorMessage="1" sqref="I34" xr:uid="{0DF990C5-56B5-42AF-B025-8B38C6944962}">
      <formula1>$D$52:$D$54</formula1>
    </dataValidation>
  </dataValidations>
  <printOptions horizontalCentered="1"/>
  <pageMargins left="0.98425196850393704" right="0.23622047244094491" top="0.54437500000000005" bottom="0.82677165354330717" header="0.51181102362204722" footer="0.31496062992125984"/>
  <pageSetup paperSize="9" scale="66" orientation="portrait" horizontalDpi="360" verticalDpi="360" r:id="rId1"/>
  <headerFooter alignWithMargins="0">
    <oddFooter>&amp;L&amp;6CEA - arkusz organizacyjny na rok szkolny 2012/13    nr teczki: 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97B98CB1-61CB-4024-9E4F-A02C128C03DD}">
          <x14:formula1>
            <xm:f>słownik!$D$3:$D$17</xm:f>
          </x14:formula1>
          <xm:sqref>D12:H12</xm:sqref>
        </x14:dataValidation>
        <x14:dataValidation type="list" allowBlank="1" showInputMessage="1" showErrorMessage="1" xr:uid="{C522194C-BDC7-4820-95D4-1C99F4878822}">
          <x14:formula1>
            <xm:f>słownik!$D$29:$D$32</xm:f>
          </x14:formula1>
          <xm:sqref>G37:I39</xm:sqref>
        </x14:dataValidation>
        <x14:dataValidation type="list" allowBlank="1" showInputMessage="1" showErrorMessage="1" xr:uid="{58B8A5FF-E6E6-4CE4-8498-B601B5D6BC63}">
          <x14:formula1>
            <xm:f>słownik!$F$44:$F$46</xm:f>
          </x14:formula1>
          <xm:sqref>H2</xm:sqref>
        </x14:dataValidation>
        <x14:dataValidation type="list" allowBlank="1" showInputMessage="1" showErrorMessage="1" xr:uid="{57F29264-3BEB-4652-9934-B0BAB467FB05}">
          <x14:formula1>
            <xm:f>słownik!$D$53:$D$55</xm:f>
          </x14:formula1>
          <xm:sqref>G42:I44</xm:sqref>
        </x14:dataValidation>
        <x14:dataValidation type="list" allowBlank="1" showInputMessage="1" showErrorMessage="1" xr:uid="{B957999D-495B-4606-836D-B9AD9606672B}">
          <x14:formula1>
            <xm:f>słownik!$D$48:$D$49</xm:f>
          </x14:formula1>
          <xm:sqref>B1</xm:sqref>
        </x14:dataValidation>
        <x14:dataValidation type="list" allowBlank="1" showInputMessage="1" showErrorMessage="1" xr:uid="{8974685F-18A6-4087-BFB7-00C3C3BBC4D3}">
          <x14:formula1>
            <xm:f>słownik!$D36:$D$40</xm:f>
          </x14:formula1>
          <xm:sqref>B29</xm:sqref>
        </x14:dataValidation>
        <x14:dataValidation type="list" allowBlank="1" showInputMessage="1" showErrorMessage="1" xr:uid="{6895ADDC-BD3F-4381-B805-E7DFCD2013D2}">
          <x14:formula1>
            <xm:f>słownik!$G$4:I$21</xm:f>
          </x14:formula1>
          <xm:sqref>D35:E39</xm:sqref>
        </x14:dataValidation>
        <x14:dataValidation type="list" allowBlank="1" showInputMessage="1" showErrorMessage="1" xr:uid="{7603F03F-C248-4315-BA29-9D7D6A3F6DDE}">
          <x14:formula1>
            <xm:f>słownik!$F$3:G$20</xm:f>
          </x14:formula1>
          <xm:sqref>C35:C39</xm:sqref>
        </x14:dataValidation>
        <x14:dataValidation type="list" allowBlank="1" showInputMessage="1" showErrorMessage="1" xr:uid="{E96C826B-E114-461A-B71B-F50D3C634D1C}">
          <x14:formula1>
            <xm:f>słownik!$F$3:F$18</xm:f>
          </x14:formula1>
          <xm:sqref>B35:B39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FFFF00"/>
  </sheetPr>
  <dimension ref="A1:N36"/>
  <sheetViews>
    <sheetView showGridLines="0" view="pageBreakPreview" zoomScale="80" zoomScaleNormal="80" zoomScaleSheetLayoutView="80" workbookViewId="0">
      <selection activeCell="B14" sqref="B14"/>
    </sheetView>
  </sheetViews>
  <sheetFormatPr defaultColWidth="9.140625" defaultRowHeight="34.5"/>
  <cols>
    <col min="1" max="1" width="9.140625" style="1"/>
    <col min="2" max="2" width="42.7109375" style="2" customWidth="1"/>
    <col min="3" max="5" width="10.7109375" style="2" customWidth="1"/>
    <col min="6" max="6" width="11.42578125" style="3" customWidth="1"/>
    <col min="7" max="7" width="10.7109375" style="1" customWidth="1"/>
    <col min="8" max="8" width="13.7109375" style="1" customWidth="1"/>
    <col min="9" max="9" width="11" style="1" customWidth="1"/>
    <col min="10" max="10" width="11.7109375" style="1" customWidth="1"/>
    <col min="11" max="16384" width="9.140625" style="1"/>
  </cols>
  <sheetData>
    <row r="1" spans="2:14" ht="24" customHeight="1">
      <c r="B1" s="45" t="s">
        <v>25</v>
      </c>
      <c r="C1" s="563" t="str">
        <f>wizyt!C3</f>
        <v>??</v>
      </c>
      <c r="D1" s="1218"/>
      <c r="E1" s="1219"/>
      <c r="F1" s="828"/>
      <c r="G1" s="828"/>
      <c r="H1" s="886" t="str">
        <f>wizyt!$B$1</f>
        <v/>
      </c>
      <c r="I1" s="887" t="str">
        <f>wizyt!$D$1</f>
        <v>.</v>
      </c>
      <c r="J1" s="827"/>
    </row>
    <row r="2" spans="2:14" ht="36" customHeight="1" thickBot="1">
      <c r="B2" s="1224" t="s">
        <v>3</v>
      </c>
      <c r="C2" s="1224"/>
      <c r="D2" s="1224"/>
      <c r="E2" s="1224"/>
      <c r="F2" s="1224"/>
      <c r="G2" s="1224"/>
      <c r="H2" s="888" t="str">
        <f>wizyt!H3</f>
        <v>2021/2022</v>
      </c>
      <c r="I2" s="888"/>
      <c r="J2" s="888"/>
    </row>
    <row r="3" spans="2:14" ht="32.1" customHeight="1">
      <c r="B3" s="1204" t="s">
        <v>42</v>
      </c>
      <c r="C3" s="1210" t="s">
        <v>4</v>
      </c>
      <c r="D3" s="1210"/>
      <c r="E3" s="1210" t="s">
        <v>6</v>
      </c>
      <c r="F3" s="1210"/>
      <c r="G3" s="46" t="s">
        <v>26</v>
      </c>
      <c r="H3" s="1220" t="s">
        <v>37</v>
      </c>
      <c r="I3" s="1222" t="s">
        <v>13</v>
      </c>
      <c r="J3" s="1223"/>
    </row>
    <row r="4" spans="2:14" s="4" customFormat="1" ht="42" customHeight="1">
      <c r="B4" s="1205"/>
      <c r="C4" s="17" t="s">
        <v>44</v>
      </c>
      <c r="D4" s="17" t="s">
        <v>26</v>
      </c>
      <c r="E4" s="17" t="s">
        <v>35</v>
      </c>
      <c r="F4" s="18" t="s">
        <v>34</v>
      </c>
      <c r="G4" s="19" t="s">
        <v>35</v>
      </c>
      <c r="H4" s="1221"/>
      <c r="I4" s="20" t="s">
        <v>41</v>
      </c>
      <c r="J4" s="21" t="s">
        <v>26</v>
      </c>
    </row>
    <row r="5" spans="2:14" ht="27.95" customHeight="1">
      <c r="B5" s="22" t="s">
        <v>29</v>
      </c>
      <c r="C5" s="543">
        <f>IF(pedag!V6=1,1,0)</f>
        <v>0</v>
      </c>
      <c r="D5" s="543">
        <f>IF(pedag!W6="ne",1,0)</f>
        <v>0</v>
      </c>
      <c r="E5" s="544">
        <f>SUMIF(pedag!V6,"=1",pedag!T6)</f>
        <v>0</v>
      </c>
      <c r="F5" s="544">
        <f>SUMIF(pedag!V6,"=1",pedag!U6)</f>
        <v>0</v>
      </c>
      <c r="G5" s="552">
        <f>SUMIF(pedag!V6,"&lt;1",pedag!S6)</f>
        <v>0</v>
      </c>
      <c r="H5" s="554">
        <f t="shared" ref="H5:H10" si="0">SUM(E5:G5)</f>
        <v>0</v>
      </c>
      <c r="I5" s="553">
        <f>SUMIF(pedag!W6,"=pe",pedag!V6)</f>
        <v>0</v>
      </c>
      <c r="J5" s="545">
        <f>SUMIF(pedag!W6,"=ne",pedag!V6)</f>
        <v>0</v>
      </c>
    </row>
    <row r="6" spans="2:14" ht="27.95" customHeight="1">
      <c r="B6" s="22" t="s">
        <v>30</v>
      </c>
      <c r="C6" s="543">
        <f>COUNTIF(pedag!V15:V30,"=1")</f>
        <v>0</v>
      </c>
      <c r="D6" s="543">
        <f>COUNTIF(pedag!V15:V30,"&lt;1")-COUNTIF(pedag!V15:V30,"=0")</f>
        <v>0</v>
      </c>
      <c r="E6" s="544">
        <f>SUMIF(pedag!V15:V30,"=1",pedag!T15:T30)</f>
        <v>0</v>
      </c>
      <c r="F6" s="544">
        <f>SUMIF(pedag!V15:V30,"=1",pedag!U15:U30)</f>
        <v>0</v>
      </c>
      <c r="G6" s="552">
        <f>SUMIF(pedag!V15:V30,"&lt;1",pedag!S15:S30)</f>
        <v>0</v>
      </c>
      <c r="H6" s="554">
        <f t="shared" si="0"/>
        <v>0</v>
      </c>
      <c r="I6" s="553">
        <f>SUMIF(pedag!W15:W30,"=pe",pedag!V15:V30)</f>
        <v>0</v>
      </c>
      <c r="J6" s="545">
        <f>SUMIF(pedag!W15:W30,"=ne",pedag!V15:V30)</f>
        <v>0</v>
      </c>
      <c r="K6" s="6"/>
    </row>
    <row r="7" spans="2:14" ht="32.1" customHeight="1">
      <c r="B7" s="22" t="s">
        <v>36</v>
      </c>
      <c r="C7" s="543">
        <f>COUNTIF(pedag!V32:V67,"=1")</f>
        <v>0</v>
      </c>
      <c r="D7" s="543">
        <f>COUNTIF(pedag!V32:V67,"&lt;1")-COUNTIF(pedag!V32:V67,"=0")</f>
        <v>0</v>
      </c>
      <c r="E7" s="544">
        <f>SUMIF(pedag!V32:V67,"=1",pedag!T32:T67)</f>
        <v>0</v>
      </c>
      <c r="F7" s="544">
        <f>SUMIF(pedag!V32:V67,"=1",pedag!U32:U67)</f>
        <v>0</v>
      </c>
      <c r="G7" s="552">
        <f>SUMIF(pedag!V32:V67,"&lt;1",pedag!S32:S67)</f>
        <v>0</v>
      </c>
      <c r="H7" s="554">
        <f t="shared" si="0"/>
        <v>0</v>
      </c>
      <c r="I7" s="553">
        <f>SUMIF(pedag!W32:W67,"=pe",pedag!V32:V67)</f>
        <v>0</v>
      </c>
      <c r="J7" s="545">
        <f>SUMIF(pedag!W32:W67,"=ne",pedag!V32:V67)</f>
        <v>0</v>
      </c>
      <c r="M7" s="7"/>
      <c r="N7" s="6"/>
    </row>
    <row r="8" spans="2:14" ht="42" customHeight="1">
      <c r="B8" s="22" t="s">
        <v>668</v>
      </c>
      <c r="C8" s="543">
        <f>COUNTIF(pedag!V69:V402,"=1")</f>
        <v>0</v>
      </c>
      <c r="D8" s="543">
        <f>COUNTIF(pedag!V69:V402,"&lt;1")-COUNTIF(pedag!V69:V402,"=0")</f>
        <v>0</v>
      </c>
      <c r="E8" s="544">
        <f>SUMIF(pedag!V69:V402,"=1",pedag!T69:T402)</f>
        <v>0</v>
      </c>
      <c r="F8" s="544">
        <f>SUMIF(pedag!V69:V402,"=1",pedag!U69:U402)</f>
        <v>0</v>
      </c>
      <c r="G8" s="552">
        <f>SUMIF(pedag!V69:V402,"&lt;1",pedag!S69:S402)</f>
        <v>0</v>
      </c>
      <c r="H8" s="893">
        <f t="shared" si="0"/>
        <v>0</v>
      </c>
      <c r="I8" s="553">
        <f>SUMIF(pedag!W69:W402,"=pe",pedag!V69:V402)</f>
        <v>0</v>
      </c>
      <c r="J8" s="545">
        <f>SUMIF(pedag!W69:W402,"=ne",pedag!V69:V402)</f>
        <v>0</v>
      </c>
      <c r="L8" s="6"/>
    </row>
    <row r="9" spans="2:14" ht="42" customHeight="1">
      <c r="B9" s="22" t="s">
        <v>268</v>
      </c>
      <c r="C9" s="543">
        <f>COUNTIF(pedag!V404:V406,"=1")</f>
        <v>0</v>
      </c>
      <c r="D9" s="543">
        <f>COUNTIF(pedag!V404:V406,"&lt;1")-COUNTIF(pedag!V404:V406,"=0")</f>
        <v>0</v>
      </c>
      <c r="E9" s="544">
        <f>SUMIF(pedag!V404:V406,"=1",pedag!T404:T406)</f>
        <v>0</v>
      </c>
      <c r="F9" s="544">
        <f>SUMIF(pedag!V404:V406,"=1",pedag!U404:U406)</f>
        <v>0</v>
      </c>
      <c r="G9" s="552">
        <f>SUMIF(pedag!V404:V406,"&lt;1",pedag!S404:S406)</f>
        <v>0</v>
      </c>
      <c r="H9" s="893">
        <f t="shared" si="0"/>
        <v>0</v>
      </c>
      <c r="I9" s="553">
        <f>SUMIF(pedag!W404:W406,"=pe",pedag!V404:V406)</f>
        <v>0</v>
      </c>
      <c r="J9" s="545">
        <f>SUMIF(pedag!W404:W406,"=ne",pedag!V404:V406)</f>
        <v>0</v>
      </c>
      <c r="L9" s="6"/>
    </row>
    <row r="10" spans="2:14" ht="52.5" customHeight="1">
      <c r="B10" s="22" t="s">
        <v>60</v>
      </c>
      <c r="C10" s="543">
        <f>COUNTIF(pedag!V408:V411,"=1")</f>
        <v>0</v>
      </c>
      <c r="D10" s="543">
        <f>COUNTIF(pedag!V408:V411,"&lt;1")-COUNTIF(pedag!V408:V411,"=0")</f>
        <v>0</v>
      </c>
      <c r="E10" s="544">
        <f>SUMIF(pedag!V408:V411,"=1",pedag!T408:T411)</f>
        <v>0</v>
      </c>
      <c r="F10" s="544">
        <f>SUMIF(pedag!V408:V411,"=1",pedag!U408:U411)</f>
        <v>0</v>
      </c>
      <c r="G10" s="552">
        <f>SUMIF(pedag!V408:V411,"&lt;1",pedag!S408:S411)</f>
        <v>0</v>
      </c>
      <c r="H10" s="893">
        <f t="shared" si="0"/>
        <v>0</v>
      </c>
      <c r="I10" s="553">
        <f>SUMIF(pedag!W408:W411,"=pe",pedag!V408:V411)</f>
        <v>0</v>
      </c>
      <c r="J10" s="545">
        <f>SUMIF(pedag!W408:W411,"=ne",pedag!V408:V411)</f>
        <v>0</v>
      </c>
      <c r="L10" s="6"/>
    </row>
    <row r="11" spans="2:14" ht="42" customHeight="1">
      <c r="B11" s="1047" t="s">
        <v>702</v>
      </c>
      <c r="C11" s="543">
        <f>COUNTIF(pedag!V413:V415,"=1")</f>
        <v>0</v>
      </c>
      <c r="D11" s="543">
        <f>COUNTIF(pedag!V413:V415,"&lt;1")-COUNTIF(pedag!V413:V415,"=0")</f>
        <v>0</v>
      </c>
      <c r="E11" s="544"/>
      <c r="F11" s="544"/>
      <c r="G11" s="552"/>
      <c r="H11" s="893"/>
      <c r="I11" s="553">
        <f>SUMIF(pedag!W413:W415,"=pe",pedag!V413:V415)</f>
        <v>0</v>
      </c>
      <c r="J11" s="545">
        <f>SUMIF(pedag!W413:W415,"=ne",pedag!V413:V415)</f>
        <v>0</v>
      </c>
      <c r="L11" s="6"/>
    </row>
    <row r="12" spans="2:14" ht="42" customHeight="1" thickBot="1">
      <c r="B12" s="1048" t="s">
        <v>703</v>
      </c>
      <c r="C12" s="555">
        <f>COUNTIF(pedag!V417:V419,"=1")</f>
        <v>0</v>
      </c>
      <c r="D12" s="555">
        <f>COUNTIF(pedag!V417:V419,"&lt;1")-COUNTIF(pedag!V417:V419,"=0")</f>
        <v>0</v>
      </c>
      <c r="E12" s="556"/>
      <c r="F12" s="556"/>
      <c r="G12" s="557"/>
      <c r="H12" s="894"/>
      <c r="I12" s="558">
        <f ca="1">SUMIF(pedag!W417:W3849,"=pe",pedag!V417:V419)</f>
        <v>0</v>
      </c>
      <c r="J12" s="559">
        <f>SUMIF(pedag!W417:W419,"=ne",pedag!V417:V419)</f>
        <v>0</v>
      </c>
    </row>
    <row r="13" spans="2:14" ht="32.1" customHeight="1" thickBot="1">
      <c r="B13" s="561" t="s">
        <v>54</v>
      </c>
      <c r="C13" s="560">
        <f t="shared" ref="C13:J13" si="1">SUM(C5:C12)</f>
        <v>0</v>
      </c>
      <c r="D13" s="560">
        <f t="shared" si="1"/>
        <v>0</v>
      </c>
      <c r="E13" s="896">
        <f t="shared" si="1"/>
        <v>0</v>
      </c>
      <c r="F13" s="896">
        <f t="shared" si="1"/>
        <v>0</v>
      </c>
      <c r="G13" s="896">
        <f t="shared" si="1"/>
        <v>0</v>
      </c>
      <c r="H13" s="895">
        <f t="shared" si="1"/>
        <v>0</v>
      </c>
      <c r="I13" s="897">
        <f t="shared" ca="1" si="1"/>
        <v>0</v>
      </c>
      <c r="J13" s="898">
        <f t="shared" si="1"/>
        <v>0</v>
      </c>
    </row>
    <row r="14" spans="2:14" ht="24" customHeight="1" thickBot="1">
      <c r="B14" s="32"/>
      <c r="C14" s="1202">
        <f>C13+D13</f>
        <v>0</v>
      </c>
      <c r="D14" s="1203"/>
      <c r="E14" s="37"/>
      <c r="F14" s="37"/>
      <c r="G14" s="56"/>
      <c r="H14" s="56"/>
      <c r="I14" s="1200">
        <f ca="1">I13+J13</f>
        <v>0</v>
      </c>
      <c r="J14" s="1201"/>
    </row>
    <row r="15" spans="2:14" ht="24" customHeight="1" thickBot="1">
      <c r="B15" s="32"/>
      <c r="C15" s="42"/>
      <c r="D15" s="33"/>
      <c r="E15" s="33"/>
      <c r="F15" s="34"/>
      <c r="G15" s="35"/>
      <c r="H15" s="35"/>
      <c r="I15" s="43"/>
      <c r="J15" s="44"/>
    </row>
    <row r="16" spans="2:14" ht="44.25" customHeight="1">
      <c r="B16" s="1192" t="s">
        <v>50</v>
      </c>
      <c r="C16" s="1193"/>
      <c r="D16" s="50" t="s">
        <v>46</v>
      </c>
      <c r="E16" s="583" t="s">
        <v>47</v>
      </c>
      <c r="F16" s="584" t="s">
        <v>61</v>
      </c>
      <c r="G16" s="50" t="s">
        <v>48</v>
      </c>
      <c r="H16" s="51" t="s">
        <v>62</v>
      </c>
      <c r="I16" s="52" t="s">
        <v>52</v>
      </c>
      <c r="J16" s="38" t="s">
        <v>53</v>
      </c>
    </row>
    <row r="17" spans="1:10" ht="24" customHeight="1">
      <c r="B17" s="1216" t="s">
        <v>49</v>
      </c>
      <c r="C17" s="1217"/>
      <c r="D17" s="47">
        <f>COUNTIF(pedag!$I$6:$I$419,"=S")</f>
        <v>0</v>
      </c>
      <c r="E17" s="47">
        <f>COUNTIF(pedag!$I$6:$I$419,"=K*")</f>
        <v>0</v>
      </c>
      <c r="F17" s="47">
        <f>COUNTIF(pedag!$I$6:$I$419,"=K1")</f>
        <v>0</v>
      </c>
      <c r="G17" s="47">
        <f>COUNTIF(pedag!$I$6:$I$419,"=M*")</f>
        <v>0</v>
      </c>
      <c r="H17" s="47">
        <f>COUNTIF(pedag!$I$6:$I$419,"=M1")</f>
        <v>0</v>
      </c>
      <c r="I17" s="47">
        <f>COUNTIF(pedag!$I$6:$I$419,"=D")</f>
        <v>0</v>
      </c>
      <c r="J17" s="48">
        <f>D17+E17+G17+I17</f>
        <v>0</v>
      </c>
    </row>
    <row r="18" spans="1:10" ht="24" customHeight="1" thickBot="1">
      <c r="B18" s="1214" t="s">
        <v>51</v>
      </c>
      <c r="C18" s="1215"/>
      <c r="D18" s="49">
        <f>SUMIF(pedag!$I$6:$I$419,"=S",pedag!$V$6:$V$419)</f>
        <v>0</v>
      </c>
      <c r="E18" s="49">
        <f>SUMIF(pedag!$I$6:$I$419,"=K*",pedag!$V$6:$V$419)</f>
        <v>0</v>
      </c>
      <c r="F18" s="49">
        <f>SUMIF(pedag!$I$6:$I$419,"=K1",pedag!$V$6:$V$419)</f>
        <v>0</v>
      </c>
      <c r="G18" s="49">
        <f>SUMIF(pedag!$I$6:$I$419,"=M*",pedag!$V$6:$V$419)</f>
        <v>0</v>
      </c>
      <c r="H18" s="49">
        <f>SUMIF(pedag!$I$6:$I$419,"=M1",pedag!$V$6:$V$419)</f>
        <v>0</v>
      </c>
      <c r="I18" s="49">
        <f>SUMIF(pedag!$I$6:$I$419,"=D",pedag!$V$6:$V$419)</f>
        <v>0</v>
      </c>
      <c r="J18" s="57">
        <f>D18+E18+G18+I18</f>
        <v>0</v>
      </c>
    </row>
    <row r="19" spans="1:10" ht="20.100000000000001" customHeight="1" thickBot="1">
      <c r="B19" s="23"/>
      <c r="C19" s="23"/>
      <c r="D19" s="23"/>
      <c r="E19" s="23"/>
      <c r="F19" s="24"/>
      <c r="G19" s="25"/>
      <c r="H19" s="54" t="s">
        <v>38</v>
      </c>
      <c r="I19" s="53"/>
      <c r="J19" s="53"/>
    </row>
    <row r="20" spans="1:10" ht="32.1" customHeight="1">
      <c r="B20" s="26" t="s">
        <v>42</v>
      </c>
      <c r="C20" s="15" t="s">
        <v>44</v>
      </c>
      <c r="D20" s="15" t="s">
        <v>45</v>
      </c>
      <c r="E20" s="15" t="s">
        <v>28</v>
      </c>
      <c r="F20" s="16" t="s">
        <v>13</v>
      </c>
      <c r="G20" s="27"/>
      <c r="H20" s="1196" t="s">
        <v>39</v>
      </c>
      <c r="I20" s="1197"/>
      <c r="J20" s="979">
        <f>Liczbaucz!E8</f>
        <v>0</v>
      </c>
    </row>
    <row r="21" spans="1:10" ht="24" customHeight="1">
      <c r="B21" s="22" t="s">
        <v>31</v>
      </c>
      <c r="C21" s="8">
        <f>COUNTIF('adm.i obs.'!L6:L15,"=1")</f>
        <v>0</v>
      </c>
      <c r="D21" s="10">
        <f>COUNTIF('adm.i obs.'!L6:L15,"&lt;1")-COUNTIF('adm.i obs.'!L6:L15,"=0")</f>
        <v>0</v>
      </c>
      <c r="E21" s="9">
        <f>SUM('adm.i obs.'!J6:J15)</f>
        <v>0</v>
      </c>
      <c r="F21" s="10">
        <f>SUM('adm.i obs.'!L6:L15)</f>
        <v>0</v>
      </c>
      <c r="G21" s="28"/>
      <c r="H21" s="1194" t="s">
        <v>43</v>
      </c>
      <c r="I21" s="1195"/>
      <c r="J21" s="980">
        <f>C14+C25</f>
        <v>0</v>
      </c>
    </row>
    <row r="22" spans="1:10" ht="24" customHeight="1">
      <c r="B22" s="22" t="s">
        <v>32</v>
      </c>
      <c r="C22" s="8">
        <f>COUNTIF('adm.i obs.'!L17:L37,"=1")</f>
        <v>0</v>
      </c>
      <c r="D22" s="10">
        <f>COUNTIF('adm.i obs.'!L17:L37,"&lt;1")-COUNTIF('adm.i obs.'!L17:L37,"=0")</f>
        <v>0</v>
      </c>
      <c r="E22" s="9">
        <f>SUM('adm.i obs.'!J17:J37)</f>
        <v>0</v>
      </c>
      <c r="F22" s="10">
        <f>SUM('adm.i obs.'!L17:L37)</f>
        <v>0</v>
      </c>
      <c r="G22" s="29"/>
      <c r="H22" s="1194" t="s">
        <v>40</v>
      </c>
      <c r="I22" s="1195"/>
      <c r="J22" s="981">
        <f ca="1">I14+F24</f>
        <v>0</v>
      </c>
    </row>
    <row r="23" spans="1:10" ht="24" customHeight="1">
      <c r="B23" s="22" t="s">
        <v>33</v>
      </c>
      <c r="C23" s="8">
        <f>COUNTIF('adm.i obs.'!L39:L43,"=1")</f>
        <v>0</v>
      </c>
      <c r="D23" s="10">
        <f>COUNTIF('adm.i obs.'!L39:L43,"&lt;1")-COUNTIF('adm.i obs.'!L39:L43,"=0")</f>
        <v>0</v>
      </c>
      <c r="E23" s="9">
        <f>SUM('adm.i obs.'!J39:J43)</f>
        <v>0</v>
      </c>
      <c r="F23" s="10">
        <f>SUM('adm.i obs.'!L39:L43)</f>
        <v>0</v>
      </c>
      <c r="G23" s="29"/>
      <c r="H23" s="1190" t="s">
        <v>492</v>
      </c>
      <c r="I23" s="1191"/>
      <c r="J23" s="982">
        <f>COUNTA(pedag!V413:V415)</f>
        <v>0</v>
      </c>
    </row>
    <row r="24" spans="1:10" ht="24" customHeight="1" thickBot="1">
      <c r="B24" s="30" t="s">
        <v>54</v>
      </c>
      <c r="C24" s="41">
        <f>SUM(C21:C23)</f>
        <v>0</v>
      </c>
      <c r="D24" s="562">
        <f>SUM(D21:D23)</f>
        <v>0</v>
      </c>
      <c r="E24" s="11">
        <f>SUM(E21:E23)</f>
        <v>0</v>
      </c>
      <c r="F24" s="12">
        <f>SUM(F21:F23)</f>
        <v>0</v>
      </c>
      <c r="G24" s="31"/>
      <c r="H24" s="1190" t="s">
        <v>422</v>
      </c>
      <c r="I24" s="1191"/>
      <c r="J24" s="982">
        <f>COUNTA(pedag!V417:V419)</f>
        <v>0</v>
      </c>
    </row>
    <row r="25" spans="1:10" ht="24" customHeight="1" thickBot="1">
      <c r="B25" s="32"/>
      <c r="C25" s="1212">
        <f>C24+D24</f>
        <v>0</v>
      </c>
      <c r="D25" s="1213"/>
      <c r="E25" s="39"/>
      <c r="F25" s="36"/>
      <c r="G25" s="40"/>
      <c r="H25" s="1198" t="s">
        <v>674</v>
      </c>
      <c r="I25" s="1199"/>
      <c r="J25" s="984">
        <f>Liczbaucz!E5</f>
        <v>0</v>
      </c>
    </row>
    <row r="26" spans="1:10" ht="20.100000000000001" customHeight="1" thickBot="1">
      <c r="B26" s="1211"/>
      <c r="C26" s="1211"/>
      <c r="D26" s="1211"/>
      <c r="E26" s="1211"/>
      <c r="F26" s="1211"/>
      <c r="G26" s="1211"/>
      <c r="H26" s="551"/>
      <c r="I26" s="551"/>
      <c r="J26" s="551"/>
    </row>
    <row r="27" spans="1:10" ht="12.75" customHeight="1">
      <c r="A27" s="88"/>
      <c r="B27" s="1206"/>
      <c r="C27" s="1207"/>
      <c r="D27" s="903"/>
      <c r="E27" s="903"/>
      <c r="F27" s="903"/>
      <c r="G27" s="903"/>
      <c r="H27" s="903"/>
      <c r="I27" s="904"/>
      <c r="J27" s="905"/>
    </row>
    <row r="28" spans="1:10" ht="12.75" customHeight="1">
      <c r="A28" s="88"/>
      <c r="B28" s="1208"/>
      <c r="C28" s="1209"/>
      <c r="D28" s="906" t="s">
        <v>63</v>
      </c>
      <c r="E28" s="907"/>
      <c r="F28" s="907"/>
      <c r="G28" s="907"/>
      <c r="H28" s="907"/>
      <c r="I28" s="907"/>
      <c r="J28" s="908"/>
    </row>
    <row r="29" spans="1:10" ht="12.75">
      <c r="A29" s="88"/>
      <c r="B29" s="1186" t="s">
        <v>577</v>
      </c>
      <c r="C29" s="1187"/>
      <c r="D29" s="909"/>
      <c r="E29" s="907"/>
      <c r="F29" s="907"/>
      <c r="G29" s="907"/>
      <c r="H29" s="907"/>
      <c r="I29" s="907"/>
      <c r="J29" s="908"/>
    </row>
    <row r="30" spans="1:10" ht="24.75" customHeight="1">
      <c r="A30" s="88"/>
      <c r="B30" s="1188" t="s">
        <v>64</v>
      </c>
      <c r="C30" s="1189"/>
      <c r="D30" s="910"/>
      <c r="E30" s="907"/>
      <c r="F30" s="907"/>
      <c r="G30" s="907"/>
      <c r="H30" s="907"/>
      <c r="I30" s="907"/>
      <c r="J30" s="908"/>
    </row>
    <row r="31" spans="1:10" ht="66.75" customHeight="1" thickBot="1">
      <c r="A31" s="182"/>
      <c r="B31" s="911" t="s">
        <v>228</v>
      </c>
      <c r="C31" s="912"/>
      <c r="D31" s="913" t="s">
        <v>578</v>
      </c>
      <c r="E31" s="914"/>
      <c r="F31" s="914"/>
      <c r="G31" s="913"/>
      <c r="H31" s="915"/>
      <c r="I31" s="140" t="s">
        <v>587</v>
      </c>
      <c r="J31" s="908"/>
    </row>
    <row r="32" spans="1:10" ht="18.95" customHeight="1">
      <c r="A32" s="916" t="s">
        <v>515</v>
      </c>
      <c r="B32" s="917">
        <f ca="1">NOW()</f>
        <v>42846.490620949073</v>
      </c>
      <c r="C32"/>
      <c r="D32" s="918" t="s">
        <v>579</v>
      </c>
      <c r="E32" s="919"/>
      <c r="F32" s="919"/>
      <c r="G32" s="919"/>
      <c r="H32" s="919"/>
      <c r="I32" s="919"/>
      <c r="J32" s="920"/>
    </row>
    <row r="33" spans="1:10" ht="64.5" customHeight="1">
      <c r="A33"/>
      <c r="B33"/>
      <c r="C33"/>
      <c r="D33" s="930" t="s">
        <v>580</v>
      </c>
      <c r="E33" s="921"/>
      <c r="F33" s="921"/>
      <c r="G33" s="921"/>
      <c r="H33" s="921"/>
      <c r="I33" s="921"/>
      <c r="J33" s="922"/>
    </row>
    <row r="34" spans="1:10" ht="21.75" customHeight="1">
      <c r="A34"/>
      <c r="B34"/>
      <c r="C34"/>
      <c r="D34" s="923"/>
      <c r="E34" s="921"/>
      <c r="F34" s="921"/>
      <c r="G34" s="921"/>
      <c r="H34" s="921"/>
      <c r="I34" s="140" t="s">
        <v>65</v>
      </c>
      <c r="J34" s="922"/>
    </row>
    <row r="35" spans="1:10" ht="13.5" thickBot="1">
      <c r="A35"/>
      <c r="B35"/>
      <c r="C35"/>
      <c r="D35" s="924" t="s">
        <v>578</v>
      </c>
      <c r="E35" s="925"/>
      <c r="F35" s="925"/>
      <c r="G35" s="926"/>
      <c r="H35" s="927"/>
      <c r="I35" s="928"/>
      <c r="J35" s="929"/>
    </row>
    <row r="36" spans="1:10" ht="12.75">
      <c r="A36"/>
      <c r="B36"/>
      <c r="C36"/>
      <c r="D36" s="154" t="s">
        <v>588</v>
      </c>
      <c r="E36"/>
      <c r="F36"/>
      <c r="G36"/>
      <c r="H36"/>
      <c r="I36"/>
      <c r="J36"/>
    </row>
  </sheetData>
  <sheetProtection algorithmName="SHA-512" hashValue="3ShFHB3oJ4/fEchhlxceMaHwGyzNEDYimqQJIET+lCrgNNWK3KCpuii6kQ83Gt03Ojpa+eiwj7ycAMz+pXmglg==" saltValue="d0I3JWo5iirlHchPSt7Rmg==" spinCount="100000" sheet="1" objects="1" scenarios="1"/>
  <mergeCells count="23">
    <mergeCell ref="D1:E1"/>
    <mergeCell ref="E3:F3"/>
    <mergeCell ref="H3:H4"/>
    <mergeCell ref="I3:J3"/>
    <mergeCell ref="B2:G2"/>
    <mergeCell ref="I14:J14"/>
    <mergeCell ref="H21:I21"/>
    <mergeCell ref="C14:D14"/>
    <mergeCell ref="B3:B4"/>
    <mergeCell ref="B27:C28"/>
    <mergeCell ref="C3:D3"/>
    <mergeCell ref="B26:G26"/>
    <mergeCell ref="C25:D25"/>
    <mergeCell ref="B18:C18"/>
    <mergeCell ref="B17:C17"/>
    <mergeCell ref="B29:C29"/>
    <mergeCell ref="B30:C30"/>
    <mergeCell ref="H24:I24"/>
    <mergeCell ref="B16:C16"/>
    <mergeCell ref="H23:I23"/>
    <mergeCell ref="H22:I22"/>
    <mergeCell ref="H20:I20"/>
    <mergeCell ref="H25:I25"/>
  </mergeCells>
  <phoneticPr fontId="0" type="noConversion"/>
  <printOptions horizontalCentered="1"/>
  <pageMargins left="0.59055118110236227" right="0" top="0.59055118110236227" bottom="0.828125" header="0.51181102362204722" footer="0.51181102362204722"/>
  <pageSetup paperSize="9" scale="71" orientation="portrait" horizontalDpi="300" verticalDpi="300" r:id="rId1"/>
  <headerFooter alignWithMargins="0">
    <oddFooter xml:space="preserve">&amp;L&amp;8CEA-arkusz organizacyjny na rok szk. 2018/19,  nr teczki: &amp;F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O48"/>
  <sheetViews>
    <sheetView view="pageBreakPreview" topLeftCell="A19" zoomScaleNormal="120" zoomScaleSheetLayoutView="100" workbookViewId="0">
      <selection activeCell="L29" sqref="L29"/>
    </sheetView>
  </sheetViews>
  <sheetFormatPr defaultColWidth="9.140625" defaultRowHeight="12.75"/>
  <cols>
    <col min="1" max="1" width="6.5703125" style="588" customWidth="1"/>
    <col min="2" max="3" width="3" style="588" customWidth="1"/>
    <col min="4" max="4" width="12.28515625" style="588" customWidth="1"/>
    <col min="5" max="5" width="6.140625" style="588" customWidth="1"/>
    <col min="6" max="6" width="6.5703125" style="588" customWidth="1"/>
    <col min="7" max="7" width="9.5703125" style="588" customWidth="1"/>
    <col min="8" max="8" width="17.42578125" style="588" customWidth="1"/>
    <col min="9" max="11" width="14.7109375" style="588" customWidth="1"/>
    <col min="12" max="12" width="5.85546875" style="588" customWidth="1"/>
    <col min="13" max="16384" width="9.140625" style="588"/>
  </cols>
  <sheetData>
    <row r="1" spans="2:12">
      <c r="B1" s="585"/>
      <c r="C1" s="586"/>
      <c r="D1" s="585"/>
      <c r="E1" s="585"/>
      <c r="F1" s="585"/>
      <c r="G1" s="585"/>
      <c r="H1" s="585"/>
      <c r="I1" s="585"/>
      <c r="J1" s="587" t="s">
        <v>232</v>
      </c>
      <c r="K1" s="1226" t="str">
        <f>wizyt!C3</f>
        <v>??</v>
      </c>
    </row>
    <row r="2" spans="2:12">
      <c r="B2" s="589" t="s">
        <v>14</v>
      </c>
      <c r="C2" s="585"/>
      <c r="D2" s="585"/>
      <c r="E2" s="585"/>
      <c r="F2" s="585"/>
      <c r="G2" s="585"/>
      <c r="H2" s="585"/>
      <c r="I2" s="585"/>
      <c r="J2" s="585"/>
      <c r="K2" s="1227"/>
    </row>
    <row r="3" spans="2:12">
      <c r="B3" s="1228" t="str">
        <f>wizyt!B6</f>
        <v>???</v>
      </c>
      <c r="C3" s="1229"/>
      <c r="D3" s="1229"/>
      <c r="E3" s="1229"/>
      <c r="F3" s="1229"/>
      <c r="G3" s="1229"/>
      <c r="H3" s="1229"/>
      <c r="I3" s="1229"/>
      <c r="J3" s="1229"/>
      <c r="K3" s="1229"/>
    </row>
    <row r="4" spans="2:12" ht="15.75">
      <c r="B4" s="1230" t="s">
        <v>233</v>
      </c>
      <c r="C4" s="1230"/>
      <c r="D4" s="1230"/>
      <c r="E4" s="1230"/>
      <c r="F4" s="1230"/>
      <c r="G4" s="1230"/>
      <c r="H4" s="1230"/>
      <c r="I4" s="1230"/>
      <c r="J4" s="1230"/>
      <c r="K4" s="1230"/>
    </row>
    <row r="5" spans="2:12" ht="15.75">
      <c r="B5" s="1231" t="s">
        <v>234</v>
      </c>
      <c r="C5" s="1231"/>
      <c r="D5" s="1231"/>
      <c r="E5" s="1231"/>
      <c r="F5" s="1231"/>
      <c r="G5" s="1231"/>
      <c r="H5" s="1231"/>
      <c r="I5" s="1231"/>
      <c r="J5" s="590" t="str">
        <f>wizyt!H3</f>
        <v>2021/2022</v>
      </c>
      <c r="K5" s="591"/>
    </row>
    <row r="6" spans="2:12" ht="10.5" customHeight="1">
      <c r="B6" s="1232" t="s">
        <v>15</v>
      </c>
      <c r="C6" s="1232"/>
      <c r="D6" s="1232"/>
      <c r="E6" s="1232"/>
      <c r="F6" s="1232"/>
      <c r="G6" s="1232"/>
      <c r="H6" s="1232"/>
      <c r="I6" s="1232"/>
      <c r="J6" s="1232"/>
      <c r="K6" s="1232"/>
    </row>
    <row r="7" spans="2:12" ht="9" customHeight="1">
      <c r="B7" s="585"/>
      <c r="C7" s="585"/>
      <c r="D7" s="585"/>
      <c r="E7" s="585"/>
      <c r="F7" s="585"/>
      <c r="G7" s="585"/>
      <c r="H7" s="585"/>
      <c r="I7" s="592"/>
      <c r="J7" s="585"/>
      <c r="K7" s="585"/>
    </row>
    <row r="8" spans="2:12" ht="32.25" customHeight="1" thickBot="1">
      <c r="B8" s="1225" t="s">
        <v>710</v>
      </c>
      <c r="C8" s="1225"/>
      <c r="D8" s="1225"/>
      <c r="E8" s="1225"/>
      <c r="F8" s="1225"/>
      <c r="G8" s="1225"/>
      <c r="H8" s="1225"/>
      <c r="I8" s="1225"/>
      <c r="J8" s="1225"/>
      <c r="K8" s="1225"/>
    </row>
    <row r="9" spans="2:12" ht="10.5" customHeight="1">
      <c r="B9" s="593"/>
      <c r="C9" s="593"/>
      <c r="D9" s="886" t="str">
        <f>wizyt!$B$1</f>
        <v/>
      </c>
      <c r="E9" s="1245" t="str">
        <f>wizyt!$D$1</f>
        <v>.</v>
      </c>
      <c r="F9" s="1245"/>
      <c r="G9" s="593"/>
      <c r="H9" s="593"/>
      <c r="I9" s="1233" t="s">
        <v>56</v>
      </c>
      <c r="J9" s="1234"/>
      <c r="K9" s="1235" t="s">
        <v>55</v>
      </c>
    </row>
    <row r="10" spans="2:12" ht="11.25" customHeight="1" thickBot="1">
      <c r="B10" s="593"/>
      <c r="C10" s="593"/>
      <c r="D10" s="593"/>
      <c r="E10" s="593"/>
      <c r="F10" s="593"/>
      <c r="G10" s="593"/>
      <c r="H10" s="593"/>
      <c r="I10" s="594" t="s">
        <v>57</v>
      </c>
      <c r="J10" s="595" t="s">
        <v>235</v>
      </c>
      <c r="K10" s="1236"/>
    </row>
    <row r="11" spans="2:12" ht="24" customHeight="1">
      <c r="B11" s="788" t="s">
        <v>9</v>
      </c>
      <c r="C11" s="789" t="s">
        <v>711</v>
      </c>
      <c r="D11" s="790"/>
      <c r="E11" s="790"/>
      <c r="F11" s="790"/>
      <c r="G11" s="790"/>
      <c r="H11" s="791" t="str">
        <f>IF(K11=K12+K24,"","Błąd")</f>
        <v/>
      </c>
      <c r="I11" s="596"/>
      <c r="J11" s="597"/>
      <c r="K11" s="792">
        <f>SUM(I11:J11)</f>
        <v>0</v>
      </c>
      <c r="L11" s="598"/>
    </row>
    <row r="12" spans="2:12" ht="16.5" customHeight="1">
      <c r="B12" s="786" t="s">
        <v>10</v>
      </c>
      <c r="C12" s="1237" t="s">
        <v>712</v>
      </c>
      <c r="D12" s="1237"/>
      <c r="E12" s="1237"/>
      <c r="F12" s="1237"/>
      <c r="G12" s="1237"/>
      <c r="H12" s="1238"/>
      <c r="I12" s="1239">
        <f>SUM(I14:I23)</f>
        <v>0</v>
      </c>
      <c r="J12" s="1239">
        <f>SUM(J14:J23)</f>
        <v>0</v>
      </c>
      <c r="K12" s="1241">
        <f>SUM(I12:J13)</f>
        <v>0</v>
      </c>
      <c r="L12" s="598"/>
    </row>
    <row r="13" spans="2:12" ht="9.9499999999999993" customHeight="1">
      <c r="B13" s="787"/>
      <c r="C13" s="1243" t="s">
        <v>423</v>
      </c>
      <c r="D13" s="1243"/>
      <c r="E13" s="1243"/>
      <c r="F13" s="1243"/>
      <c r="G13" s="1243"/>
      <c r="H13" s="1244"/>
      <c r="I13" s="1240"/>
      <c r="J13" s="1240"/>
      <c r="K13" s="1242"/>
      <c r="L13" s="598"/>
    </row>
    <row r="14" spans="2:12" ht="12.75" customHeight="1">
      <c r="B14" s="599"/>
      <c r="C14" s="600" t="s">
        <v>16</v>
      </c>
      <c r="D14" s="601" t="s">
        <v>237</v>
      </c>
      <c r="E14" s="601"/>
      <c r="F14" s="600"/>
      <c r="G14" s="601"/>
      <c r="H14" s="602"/>
      <c r="I14" s="1250"/>
      <c r="J14" s="1250"/>
      <c r="K14" s="1246">
        <f>I14+J14</f>
        <v>0</v>
      </c>
      <c r="L14" s="598"/>
    </row>
    <row r="15" spans="2:12" ht="12" customHeight="1">
      <c r="B15" s="603"/>
      <c r="C15" s="604"/>
      <c r="D15" s="605" t="s">
        <v>238</v>
      </c>
      <c r="E15" s="606"/>
      <c r="F15" s="606"/>
      <c r="G15" s="606"/>
      <c r="H15" s="607"/>
      <c r="I15" s="1251"/>
      <c r="J15" s="1251"/>
      <c r="K15" s="1252"/>
      <c r="L15" s="598"/>
    </row>
    <row r="16" spans="2:12" ht="12" customHeight="1" thickBot="1">
      <c r="B16" s="599"/>
      <c r="C16" s="600" t="s">
        <v>18</v>
      </c>
      <c r="D16" s="601" t="s">
        <v>239</v>
      </c>
      <c r="E16" s="601"/>
      <c r="F16" s="601"/>
      <c r="G16" s="601"/>
      <c r="H16" s="602"/>
      <c r="I16" s="1253"/>
      <c r="J16" s="1255"/>
      <c r="K16" s="1246">
        <f>I16+J16</f>
        <v>0</v>
      </c>
      <c r="L16" s="598"/>
    </row>
    <row r="17" spans="2:15" ht="12" customHeight="1">
      <c r="B17" s="793"/>
      <c r="C17" s="794"/>
      <c r="D17" s="1257" t="s">
        <v>240</v>
      </c>
      <c r="E17" s="1257"/>
      <c r="F17" s="1257"/>
      <c r="G17" s="1258"/>
      <c r="H17" s="795">
        <f ca="1">'zestaw 1'!F13/IF('zestaw 1'!I14=0,1,'zestaw 1'!I14)</f>
        <v>0</v>
      </c>
      <c r="I17" s="1254"/>
      <c r="J17" s="1256"/>
      <c r="K17" s="1252"/>
      <c r="L17" s="598"/>
    </row>
    <row r="18" spans="2:15" ht="24" customHeight="1">
      <c r="B18" s="610"/>
      <c r="C18" s="611" t="s">
        <v>19</v>
      </c>
      <c r="D18" s="606" t="s">
        <v>23</v>
      </c>
      <c r="E18" s="606"/>
      <c r="F18" s="606"/>
      <c r="G18" s="606"/>
      <c r="H18" s="607"/>
      <c r="I18" s="784"/>
      <c r="J18" s="784"/>
      <c r="K18" s="796">
        <f t="shared" ref="K18:K21" si="0">I18+J18</f>
        <v>0</v>
      </c>
      <c r="L18" s="598"/>
    </row>
    <row r="19" spans="2:15" ht="24" customHeight="1">
      <c r="B19" s="610"/>
      <c r="C19" s="611" t="s">
        <v>66</v>
      </c>
      <c r="D19" s="608" t="s">
        <v>24</v>
      </c>
      <c r="E19" s="608"/>
      <c r="F19" s="608"/>
      <c r="G19" s="608"/>
      <c r="H19" s="609"/>
      <c r="I19" s="784"/>
      <c r="J19" s="784"/>
      <c r="K19" s="796">
        <f t="shared" si="0"/>
        <v>0</v>
      </c>
      <c r="L19" s="598"/>
    </row>
    <row r="20" spans="2:15" ht="24" customHeight="1">
      <c r="B20" s="610"/>
      <c r="C20" s="611" t="s">
        <v>20</v>
      </c>
      <c r="D20" s="612" t="s">
        <v>241</v>
      </c>
      <c r="E20" s="608"/>
      <c r="F20" s="608"/>
      <c r="G20" s="608"/>
      <c r="H20" s="609"/>
      <c r="I20" s="784"/>
      <c r="J20" s="784"/>
      <c r="K20" s="796">
        <f t="shared" si="0"/>
        <v>0</v>
      </c>
      <c r="L20" s="598"/>
      <c r="O20" s="797"/>
    </row>
    <row r="21" spans="2:15" ht="24" customHeight="1">
      <c r="B21" s="610"/>
      <c r="C21" s="611" t="s">
        <v>21</v>
      </c>
      <c r="D21" s="1259" t="s">
        <v>509</v>
      </c>
      <c r="E21" s="1259"/>
      <c r="F21" s="1259"/>
      <c r="G21" s="1259"/>
      <c r="H21" s="1260"/>
      <c r="I21" s="619"/>
      <c r="J21" s="619"/>
      <c r="K21" s="798">
        <f t="shared" si="0"/>
        <v>0</v>
      </c>
      <c r="L21" s="598"/>
    </row>
    <row r="22" spans="2:15" ht="12" customHeight="1" thickBot="1">
      <c r="B22" s="599"/>
      <c r="C22" s="600" t="s">
        <v>22</v>
      </c>
      <c r="D22" s="1261" t="s">
        <v>516</v>
      </c>
      <c r="E22" s="1261"/>
      <c r="F22" s="1261"/>
      <c r="G22" s="1261"/>
      <c r="H22" s="1262"/>
      <c r="I22" s="1263"/>
      <c r="J22" s="1250"/>
      <c r="K22" s="1246">
        <f>SUM(I22:I23,J23)</f>
        <v>0</v>
      </c>
      <c r="L22" s="598"/>
    </row>
    <row r="23" spans="2:15" ht="12" customHeight="1" thickBot="1">
      <c r="B23" s="799"/>
      <c r="C23" s="800"/>
      <c r="D23" s="1248" t="s">
        <v>510</v>
      </c>
      <c r="E23" s="1248"/>
      <c r="F23" s="1248"/>
      <c r="G23" s="1249"/>
      <c r="H23" s="801">
        <f>SUM('zestaw 1'!I11:J11)</f>
        <v>0</v>
      </c>
      <c r="I23" s="1264"/>
      <c r="J23" s="1265"/>
      <c r="K23" s="1247"/>
      <c r="L23" s="598"/>
    </row>
    <row r="24" spans="2:15" ht="15.95" customHeight="1">
      <c r="B24" s="1266" t="s">
        <v>11</v>
      </c>
      <c r="C24" s="1268" t="s">
        <v>713</v>
      </c>
      <c r="D24" s="1268"/>
      <c r="E24" s="1268"/>
      <c r="F24" s="1268"/>
      <c r="G24" s="1268"/>
      <c r="H24" s="1269"/>
      <c r="I24" s="1270">
        <f>SUM(I27:I36)</f>
        <v>0</v>
      </c>
      <c r="J24" s="1270">
        <f>SUM(J27:J36)</f>
        <v>0</v>
      </c>
      <c r="K24" s="1272">
        <f>SUM(I24:J25)</f>
        <v>0</v>
      </c>
      <c r="L24" s="598"/>
    </row>
    <row r="25" spans="2:15" ht="9.9499999999999993" customHeight="1">
      <c r="B25" s="1267"/>
      <c r="C25" s="1274" t="s">
        <v>424</v>
      </c>
      <c r="D25" s="1243"/>
      <c r="E25" s="1243"/>
      <c r="F25" s="1243"/>
      <c r="G25" s="1243"/>
      <c r="H25" s="1244"/>
      <c r="I25" s="1271"/>
      <c r="J25" s="1271"/>
      <c r="K25" s="1273"/>
      <c r="L25" s="598"/>
    </row>
    <row r="26" spans="2:15" ht="24" customHeight="1">
      <c r="B26" s="613"/>
      <c r="C26" s="611" t="s">
        <v>16</v>
      </c>
      <c r="D26" s="608" t="s">
        <v>17</v>
      </c>
      <c r="E26" s="614" t="s">
        <v>236</v>
      </c>
      <c r="F26" s="614"/>
      <c r="G26" s="615"/>
      <c r="H26" s="616"/>
      <c r="I26" s="617">
        <f ca="1">'zestaw 1'!I14-SUM('zestaw 1'!I12:J12)</f>
        <v>0</v>
      </c>
      <c r="J26" s="617">
        <f>'zestaw 1'!F24</f>
        <v>0</v>
      </c>
      <c r="K26" s="802">
        <f ca="1">I26+J26</f>
        <v>0</v>
      </c>
      <c r="L26" s="598"/>
    </row>
    <row r="27" spans="2:15" s="618" customFormat="1" ht="12" customHeight="1">
      <c r="B27" s="599"/>
      <c r="C27" s="600" t="s">
        <v>18</v>
      </c>
      <c r="D27" s="601" t="s">
        <v>237</v>
      </c>
      <c r="E27" s="601"/>
      <c r="F27" s="600"/>
      <c r="G27" s="601"/>
      <c r="H27" s="602"/>
      <c r="I27" s="1250"/>
      <c r="J27" s="1250"/>
      <c r="K27" s="1275">
        <f>SUM(I27:J28)</f>
        <v>0</v>
      </c>
      <c r="L27" s="598"/>
    </row>
    <row r="28" spans="2:15" s="618" customFormat="1" ht="12" customHeight="1">
      <c r="B28" s="603"/>
      <c r="C28" s="604"/>
      <c r="D28" s="605" t="s">
        <v>238</v>
      </c>
      <c r="E28" s="606"/>
      <c r="F28" s="606"/>
      <c r="G28" s="606"/>
      <c r="H28" s="607"/>
      <c r="I28" s="1251"/>
      <c r="J28" s="1251"/>
      <c r="K28" s="1276"/>
      <c r="L28" s="598"/>
    </row>
    <row r="29" spans="2:15" s="618" customFormat="1" ht="12" customHeight="1" thickBot="1">
      <c r="B29" s="599"/>
      <c r="C29" s="600" t="s">
        <v>19</v>
      </c>
      <c r="D29" s="601" t="s">
        <v>239</v>
      </c>
      <c r="E29" s="601"/>
      <c r="F29" s="601"/>
      <c r="G29" s="601"/>
      <c r="H29" s="602"/>
      <c r="I29" s="1250"/>
      <c r="J29" s="1250"/>
      <c r="K29" s="1275">
        <f>SUM(I29:J30)</f>
        <v>0</v>
      </c>
      <c r="L29" s="598"/>
    </row>
    <row r="30" spans="2:15" s="618" customFormat="1" ht="12" customHeight="1">
      <c r="B30" s="603"/>
      <c r="C30" s="606"/>
      <c r="D30" s="1257" t="s">
        <v>240</v>
      </c>
      <c r="E30" s="1257"/>
      <c r="F30" s="1257"/>
      <c r="G30" s="1258"/>
      <c r="H30" s="795">
        <f ca="1">'zestaw 1'!F13/IF('zestaw 1'!I14=0,1,'zestaw 1'!I14)</f>
        <v>0</v>
      </c>
      <c r="I30" s="1251"/>
      <c r="J30" s="1251"/>
      <c r="K30" s="1276"/>
      <c r="L30" s="598"/>
    </row>
    <row r="31" spans="2:15" s="618" customFormat="1" ht="24" customHeight="1">
      <c r="B31" s="610"/>
      <c r="C31" s="611" t="s">
        <v>66</v>
      </c>
      <c r="D31" s="606" t="s">
        <v>23</v>
      </c>
      <c r="E31" s="606"/>
      <c r="F31" s="606"/>
      <c r="G31" s="606"/>
      <c r="H31" s="607"/>
      <c r="I31" s="619"/>
      <c r="J31" s="619"/>
      <c r="K31" s="620">
        <f>SUM(I31:J31)</f>
        <v>0</v>
      </c>
      <c r="L31" s="598"/>
    </row>
    <row r="32" spans="2:15" s="618" customFormat="1" ht="24" customHeight="1">
      <c r="B32" s="610"/>
      <c r="C32" s="611" t="s">
        <v>20</v>
      </c>
      <c r="D32" s="608" t="s">
        <v>24</v>
      </c>
      <c r="E32" s="608"/>
      <c r="F32" s="608"/>
      <c r="G32" s="608"/>
      <c r="H32" s="609"/>
      <c r="I32" s="619"/>
      <c r="J32" s="619"/>
      <c r="K32" s="803">
        <f>SUM(I32,J32)</f>
        <v>0</v>
      </c>
      <c r="L32" s="598"/>
    </row>
    <row r="33" spans="2:12" s="618" customFormat="1" ht="24" customHeight="1">
      <c r="B33" s="610"/>
      <c r="C33" s="611" t="s">
        <v>21</v>
      </c>
      <c r="D33" s="608" t="s">
        <v>241</v>
      </c>
      <c r="E33" s="608"/>
      <c r="F33" s="608"/>
      <c r="G33" s="608"/>
      <c r="H33" s="609"/>
      <c r="I33" s="619"/>
      <c r="J33" s="619"/>
      <c r="K33" s="803">
        <f t="shared" ref="K33:K34" si="1">SUM(I33,J33)</f>
        <v>0</v>
      </c>
      <c r="L33" s="598"/>
    </row>
    <row r="34" spans="2:12" s="618" customFormat="1" ht="24" customHeight="1">
      <c r="B34" s="603"/>
      <c r="C34" s="604" t="s">
        <v>22</v>
      </c>
      <c r="D34" s="608" t="s">
        <v>511</v>
      </c>
      <c r="E34" s="606"/>
      <c r="F34" s="606"/>
      <c r="G34" s="606"/>
      <c r="H34" s="607"/>
      <c r="I34" s="785"/>
      <c r="J34" s="785"/>
      <c r="K34" s="803">
        <f t="shared" si="1"/>
        <v>0</v>
      </c>
      <c r="L34" s="598"/>
    </row>
    <row r="35" spans="2:12" s="618" customFormat="1" ht="12" customHeight="1" thickBot="1">
      <c r="B35" s="599"/>
      <c r="C35" s="600" t="s">
        <v>512</v>
      </c>
      <c r="D35" s="1261" t="s">
        <v>517</v>
      </c>
      <c r="E35" s="1261"/>
      <c r="F35" s="1261"/>
      <c r="G35" s="1261"/>
      <c r="H35" s="1262"/>
      <c r="I35" s="1263"/>
      <c r="J35" s="1250"/>
      <c r="K35" s="1246">
        <f>SUM(I36,J36)</f>
        <v>0</v>
      </c>
      <c r="L35" s="598"/>
    </row>
    <row r="36" spans="2:12" s="618" customFormat="1" ht="12" customHeight="1" thickBot="1">
      <c r="B36" s="799"/>
      <c r="C36" s="804"/>
      <c r="D36" s="1248" t="s">
        <v>510</v>
      </c>
      <c r="E36" s="1248"/>
      <c r="F36" s="1248"/>
      <c r="G36" s="1249"/>
      <c r="H36" s="801">
        <f>SUM('zestaw 1'!I11:J11)</f>
        <v>0</v>
      </c>
      <c r="I36" s="1264"/>
      <c r="J36" s="1265"/>
      <c r="K36" s="1247"/>
      <c r="L36" s="598"/>
    </row>
    <row r="37" spans="2:12" s="618" customFormat="1" ht="10.5" customHeight="1">
      <c r="B37" s="621"/>
      <c r="C37" s="621"/>
      <c r="D37" s="621"/>
      <c r="E37" s="621"/>
      <c r="F37" s="621"/>
      <c r="G37" s="621"/>
      <c r="H37" s="622"/>
      <c r="I37" s="622"/>
      <c r="J37" s="622"/>
      <c r="K37" s="805"/>
      <c r="L37" s="598"/>
    </row>
    <row r="38" spans="2:12" s="618" customFormat="1" ht="20.100000000000001" customHeight="1">
      <c r="B38" s="1277" t="s">
        <v>242</v>
      </c>
      <c r="C38" s="1277"/>
      <c r="D38" s="1277"/>
      <c r="E38" s="1277"/>
      <c r="F38" s="1277"/>
      <c r="G38" s="1277"/>
      <c r="H38" s="1278" t="s">
        <v>243</v>
      </c>
      <c r="I38" s="1278"/>
      <c r="J38" s="1279" t="s">
        <v>244</v>
      </c>
      <c r="K38" s="1280"/>
      <c r="L38" s="598"/>
    </row>
    <row r="39" spans="2:12" s="618" customFormat="1" ht="20.100000000000001" customHeight="1">
      <c r="B39" s="1281" t="s">
        <v>714</v>
      </c>
      <c r="C39" s="1281"/>
      <c r="D39" s="1281"/>
      <c r="E39" s="1281"/>
      <c r="F39" s="1281"/>
      <c r="G39" s="1281"/>
      <c r="H39" s="1282"/>
      <c r="I39" s="1282"/>
      <c r="J39" s="1283"/>
      <c r="K39" s="1284"/>
      <c r="L39" s="598"/>
    </row>
    <row r="40" spans="2:12" s="618" customFormat="1" ht="20.100000000000001" customHeight="1">
      <c r="B40" s="1285" t="s">
        <v>715</v>
      </c>
      <c r="C40" s="1285"/>
      <c r="D40" s="1285"/>
      <c r="E40" s="1285"/>
      <c r="F40" s="1285"/>
      <c r="G40" s="1285"/>
      <c r="H40" s="1286">
        <f>'zestaw 1'!H13</f>
        <v>0</v>
      </c>
      <c r="I40" s="1286"/>
      <c r="J40" s="1287">
        <f>'zestaw 1'!F13</f>
        <v>0</v>
      </c>
      <c r="K40" s="1288"/>
      <c r="L40" s="598"/>
    </row>
    <row r="41" spans="2:12" ht="24" customHeight="1" thickBot="1">
      <c r="B41" s="629" t="s">
        <v>236</v>
      </c>
      <c r="C41" s="630" t="s">
        <v>245</v>
      </c>
      <c r="D41" s="623"/>
      <c r="E41" s="623"/>
      <c r="F41" s="623"/>
      <c r="G41" s="624"/>
      <c r="H41" s="624"/>
      <c r="I41" s="624"/>
      <c r="J41" s="624"/>
      <c r="K41" s="624"/>
    </row>
    <row r="42" spans="2:12" ht="38.25" customHeight="1" thickBot="1">
      <c r="B42" s="806"/>
      <c r="C42" s="1289" t="s">
        <v>425</v>
      </c>
      <c r="D42" s="1290"/>
      <c r="E42" s="1290"/>
      <c r="F42" s="1290"/>
      <c r="G42" s="1290"/>
      <c r="H42" s="1290"/>
      <c r="I42" s="1290"/>
      <c r="J42" s="1290"/>
      <c r="K42" s="1291"/>
    </row>
    <row r="43" spans="2:12" ht="54.75" customHeight="1">
      <c r="B43" s="1292"/>
      <c r="C43" s="1292"/>
      <c r="D43" s="1292"/>
      <c r="E43" s="807" t="s">
        <v>246</v>
      </c>
      <c r="F43" s="625"/>
      <c r="G43" s="808"/>
      <c r="H43" s="809"/>
      <c r="I43" s="809"/>
      <c r="J43" s="809"/>
      <c r="K43" s="809"/>
    </row>
    <row r="44" spans="2:12">
      <c r="B44" s="624"/>
      <c r="C44" s="626"/>
      <c r="D44" s="626"/>
      <c r="E44" s="626"/>
      <c r="F44" s="627"/>
      <c r="G44" s="626"/>
      <c r="H44" s="628" t="s">
        <v>247</v>
      </c>
      <c r="I44" s="628"/>
      <c r="J44" s="628"/>
      <c r="K44" s="628" t="s">
        <v>58</v>
      </c>
    </row>
    <row r="45" spans="2:12">
      <c r="B45" s="624"/>
      <c r="C45" s="624"/>
      <c r="D45" s="624"/>
      <c r="E45" s="624"/>
      <c r="F45" s="624"/>
      <c r="G45" s="624"/>
      <c r="H45" s="624"/>
      <c r="I45" s="624"/>
      <c r="J45" s="624"/>
      <c r="K45" s="624"/>
    </row>
    <row r="46" spans="2:12">
      <c r="B46" s="585"/>
      <c r="C46" s="585"/>
      <c r="D46" s="585"/>
      <c r="E46" s="585"/>
      <c r="F46" s="585"/>
      <c r="G46" s="585"/>
      <c r="H46" s="585"/>
      <c r="I46" s="585"/>
      <c r="J46" s="585"/>
      <c r="K46" s="585"/>
    </row>
    <row r="47" spans="2:12">
      <c r="B47" s="585"/>
      <c r="C47" s="585"/>
      <c r="D47" s="585"/>
      <c r="E47" s="585"/>
      <c r="F47" s="585"/>
      <c r="G47" s="585"/>
      <c r="H47" s="585"/>
      <c r="I47" s="585"/>
      <c r="J47" s="585"/>
      <c r="K47" s="585"/>
    </row>
    <row r="48" spans="2:12">
      <c r="B48" s="585"/>
      <c r="C48" s="585"/>
      <c r="D48" s="585"/>
      <c r="E48" s="585"/>
      <c r="F48" s="585"/>
      <c r="G48" s="585"/>
      <c r="H48" s="585"/>
      <c r="I48" s="585"/>
      <c r="J48" s="585"/>
      <c r="K48" s="585"/>
    </row>
  </sheetData>
  <sheetProtection algorithmName="SHA-512" hashValue="FPSh230HxjEjK/3xKr08jAZwObcI1rNznlWd71WWF1Q8d111eZMrzMzaFgkXYtWUt/S1dhDcmBYuWAjMyzLGCw==" saltValue="eeZEvdCJqIOZHiR2q7fVyA==" spinCount="100000" sheet="1" objects="1" scenarios="1"/>
  <mergeCells count="56">
    <mergeCell ref="B40:G40"/>
    <mergeCell ref="H40:I40"/>
    <mergeCell ref="J40:K40"/>
    <mergeCell ref="C42:K42"/>
    <mergeCell ref="B43:D43"/>
    <mergeCell ref="B38:G38"/>
    <mergeCell ref="H38:I38"/>
    <mergeCell ref="J38:K38"/>
    <mergeCell ref="B39:G39"/>
    <mergeCell ref="H39:I39"/>
    <mergeCell ref="J39:K39"/>
    <mergeCell ref="D30:G30"/>
    <mergeCell ref="D35:H35"/>
    <mergeCell ref="I35:I36"/>
    <mergeCell ref="J35:J36"/>
    <mergeCell ref="K35:K36"/>
    <mergeCell ref="D36:G36"/>
    <mergeCell ref="I27:I28"/>
    <mergeCell ref="J27:J28"/>
    <mergeCell ref="K27:K28"/>
    <mergeCell ref="I29:I30"/>
    <mergeCell ref="J29:J30"/>
    <mergeCell ref="K29:K30"/>
    <mergeCell ref="B24:B25"/>
    <mergeCell ref="C24:H24"/>
    <mergeCell ref="I24:I25"/>
    <mergeCell ref="J24:J25"/>
    <mergeCell ref="K24:K25"/>
    <mergeCell ref="C25:H25"/>
    <mergeCell ref="K22:K23"/>
    <mergeCell ref="D23:G23"/>
    <mergeCell ref="I14:I15"/>
    <mergeCell ref="J14:J15"/>
    <mergeCell ref="K14:K15"/>
    <mergeCell ref="I16:I17"/>
    <mergeCell ref="J16:J17"/>
    <mergeCell ref="K16:K17"/>
    <mergeCell ref="D17:G17"/>
    <mergeCell ref="D21:H21"/>
    <mergeCell ref="D22:H22"/>
    <mergeCell ref="I22:I23"/>
    <mergeCell ref="J22:J23"/>
    <mergeCell ref="I9:J9"/>
    <mergeCell ref="K9:K10"/>
    <mergeCell ref="C12:H12"/>
    <mergeCell ref="I12:I13"/>
    <mergeCell ref="J12:J13"/>
    <mergeCell ref="K12:K13"/>
    <mergeCell ref="C13:H13"/>
    <mergeCell ref="E9:F9"/>
    <mergeCell ref="B8:K8"/>
    <mergeCell ref="K1:K2"/>
    <mergeCell ref="B3:K3"/>
    <mergeCell ref="B4:K4"/>
    <mergeCell ref="B5:I5"/>
    <mergeCell ref="B6:K6"/>
  </mergeCells>
  <printOptions horizontalCentered="1"/>
  <pageMargins left="0.90052083333333333" right="0.39370078740157483" top="0.98425196850393704" bottom="0.98425196850393704" header="0.51181102362204722" footer="0.51181102362204722"/>
  <pageSetup paperSize="9" scale="82" orientation="portrait" horizontalDpi="4294967293" verticalDpi="4294967293" r:id="rId1"/>
  <headerFooter alignWithMargins="0">
    <oddFooter xml:space="preserve">&amp;L&amp;7CEA-arkusz organizacyjny na rok szkolny 2018/19,  nr teczki &amp;F 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L59"/>
  <sheetViews>
    <sheetView showGridLines="0" tabSelected="1" view="pageBreakPreview" topLeftCell="A7" zoomScaleNormal="100" zoomScaleSheetLayoutView="100" workbookViewId="0">
      <selection activeCell="I25" sqref="I25"/>
    </sheetView>
  </sheetViews>
  <sheetFormatPr defaultColWidth="10" defaultRowHeight="14.25"/>
  <cols>
    <col min="1" max="1" width="5.42578125" style="833" customWidth="1"/>
    <col min="2" max="2" width="4.140625" style="833" customWidth="1"/>
    <col min="3" max="3" width="11.42578125" style="833" customWidth="1"/>
    <col min="4" max="4" width="18.85546875" style="833" customWidth="1"/>
    <col min="5" max="5" width="24.42578125" style="833" customWidth="1"/>
    <col min="6" max="6" width="8.85546875" style="833" customWidth="1"/>
    <col min="7" max="7" width="23.28515625" style="833" customWidth="1"/>
    <col min="8" max="16384" width="10" style="833"/>
  </cols>
  <sheetData>
    <row r="1" spans="1:11" s="830" customFormat="1" ht="13.5" customHeight="1">
      <c r="A1" s="829"/>
      <c r="B1" s="1298" t="str">
        <f>wizyt!B6</f>
        <v>???</v>
      </c>
      <c r="C1" s="1298"/>
      <c r="D1" s="1298"/>
      <c r="E1" s="1298"/>
      <c r="F1" s="1298"/>
      <c r="G1" s="1298"/>
    </row>
    <row r="2" spans="1:11" ht="24.75" customHeight="1">
      <c r="A2" s="831"/>
      <c r="B2" s="1299" t="s">
        <v>524</v>
      </c>
      <c r="C2" s="1299"/>
      <c r="D2" s="1299"/>
      <c r="E2" s="1299"/>
      <c r="F2" s="1299"/>
      <c r="G2" s="832" t="str">
        <f>wizyt!H3</f>
        <v>2021/2022</v>
      </c>
    </row>
    <row r="3" spans="1:11" ht="18" customHeight="1">
      <c r="B3" s="885"/>
      <c r="C3" s="886" t="str">
        <f>wizyt!$B$1</f>
        <v/>
      </c>
      <c r="D3" s="887" t="str">
        <f>wizyt!$D$1</f>
        <v>.</v>
      </c>
      <c r="E3" s="834"/>
      <c r="F3" s="1300" t="s">
        <v>525</v>
      </c>
      <c r="G3" s="1300"/>
    </row>
    <row r="4" spans="1:11" ht="14.1" customHeight="1">
      <c r="B4" s="835">
        <v>1</v>
      </c>
      <c r="C4" s="836" t="s">
        <v>526</v>
      </c>
      <c r="D4" s="837"/>
      <c r="E4" s="838"/>
      <c r="F4" s="1296" t="s">
        <v>694</v>
      </c>
      <c r="G4" s="1297"/>
    </row>
    <row r="5" spans="1:11" ht="14.1" customHeight="1">
      <c r="B5" s="835">
        <v>2</v>
      </c>
      <c r="C5" s="836" t="s">
        <v>527</v>
      </c>
      <c r="D5" s="837"/>
      <c r="E5" s="838"/>
      <c r="F5" s="1296" t="s">
        <v>695</v>
      </c>
      <c r="G5" s="1297"/>
    </row>
    <row r="6" spans="1:11" ht="14.1" customHeight="1">
      <c r="B6" s="1301">
        <v>3</v>
      </c>
      <c r="C6" s="1303" t="s">
        <v>528</v>
      </c>
      <c r="D6" s="1304"/>
      <c r="E6" s="839" t="s">
        <v>529</v>
      </c>
      <c r="F6" s="1296" t="s">
        <v>696</v>
      </c>
      <c r="G6" s="1297"/>
    </row>
    <row r="7" spans="1:11" ht="14.1" customHeight="1">
      <c r="B7" s="1302"/>
      <c r="C7" s="1305"/>
      <c r="D7" s="1306"/>
      <c r="E7" s="839" t="s">
        <v>530</v>
      </c>
      <c r="F7" s="1296" t="s">
        <v>697</v>
      </c>
      <c r="G7" s="1297"/>
    </row>
    <row r="8" spans="1:11" ht="14.1" customHeight="1">
      <c r="B8" s="1301">
        <v>4</v>
      </c>
      <c r="C8" s="1303" t="s">
        <v>531</v>
      </c>
      <c r="D8" s="1304"/>
      <c r="E8" s="839" t="s">
        <v>532</v>
      </c>
      <c r="F8" s="1296" t="s">
        <v>420</v>
      </c>
      <c r="G8" s="1297"/>
    </row>
    <row r="9" spans="1:11" ht="14.1" customHeight="1">
      <c r="B9" s="1302"/>
      <c r="C9" s="1305"/>
      <c r="D9" s="1306"/>
      <c r="E9" s="839" t="s">
        <v>533</v>
      </c>
      <c r="F9" s="1296" t="s">
        <v>698</v>
      </c>
      <c r="G9" s="1297"/>
    </row>
    <row r="10" spans="1:11" ht="14.1" customHeight="1">
      <c r="B10" s="835">
        <v>5</v>
      </c>
      <c r="C10" s="836" t="s">
        <v>534</v>
      </c>
      <c r="D10" s="837"/>
      <c r="E10" s="838"/>
      <c r="F10" s="1296" t="s">
        <v>420</v>
      </c>
      <c r="G10" s="1297"/>
    </row>
    <row r="11" spans="1:11" ht="14.1" customHeight="1">
      <c r="B11" s="835">
        <v>6</v>
      </c>
      <c r="C11" s="1293" t="s">
        <v>535</v>
      </c>
      <c r="D11" s="1294"/>
      <c r="E11" s="1295"/>
      <c r="F11" s="1296" t="s">
        <v>420</v>
      </c>
      <c r="G11" s="1297"/>
    </row>
    <row r="12" spans="1:11" ht="14.1" customHeight="1">
      <c r="B12" s="835">
        <v>7</v>
      </c>
      <c r="C12" s="1309" t="s">
        <v>536</v>
      </c>
      <c r="D12" s="1310"/>
      <c r="E12" s="1311"/>
      <c r="F12" s="1307" t="s">
        <v>420</v>
      </c>
      <c r="G12" s="1308"/>
    </row>
    <row r="13" spans="1:11" ht="14.1" customHeight="1">
      <c r="B13" s="835">
        <v>8</v>
      </c>
      <c r="C13" s="1309"/>
      <c r="D13" s="1310"/>
      <c r="E13" s="1311"/>
      <c r="F13" s="1312"/>
      <c r="G13" s="1312"/>
      <c r="J13" s="840"/>
      <c r="K13" s="840"/>
    </row>
    <row r="14" spans="1:11" ht="14.1" customHeight="1">
      <c r="B14" s="835">
        <v>9</v>
      </c>
      <c r="C14" s="1309"/>
      <c r="D14" s="1310"/>
      <c r="E14" s="1311"/>
      <c r="F14" s="1313"/>
      <c r="G14" s="1313"/>
    </row>
    <row r="15" spans="1:11" ht="14.1" customHeight="1">
      <c r="B15" s="841"/>
      <c r="C15" s="1309"/>
      <c r="D15" s="1310"/>
      <c r="E15" s="1311"/>
      <c r="F15" s="1312"/>
      <c r="G15" s="1312"/>
    </row>
    <row r="16" spans="1:11" ht="9" customHeight="1"/>
    <row r="17" spans="2:12" s="842" customFormat="1" ht="24.75" customHeight="1">
      <c r="B17" s="1321" t="s">
        <v>537</v>
      </c>
      <c r="C17" s="1321"/>
      <c r="D17" s="1321"/>
      <c r="E17" s="1321"/>
      <c r="F17" s="1321"/>
      <c r="G17" s="1321"/>
      <c r="L17" s="843"/>
    </row>
    <row r="18" spans="2:12" s="842" customFormat="1" ht="24.75" customHeight="1">
      <c r="B18" s="1322" t="s">
        <v>538</v>
      </c>
      <c r="C18" s="1323"/>
      <c r="D18" s="1323"/>
      <c r="E18" s="1324"/>
      <c r="F18" s="844" t="s">
        <v>539</v>
      </c>
      <c r="G18" s="845" t="s">
        <v>540</v>
      </c>
      <c r="L18" s="843"/>
    </row>
    <row r="19" spans="2:12" ht="15">
      <c r="B19" s="1325" t="s">
        <v>541</v>
      </c>
      <c r="C19" s="1326"/>
      <c r="D19" s="1327"/>
      <c r="E19" s="1031" t="s">
        <v>699</v>
      </c>
      <c r="F19" s="899">
        <f>SUM(F20:F22)</f>
        <v>1</v>
      </c>
      <c r="G19" s="846"/>
    </row>
    <row r="20" spans="2:12" ht="12.95" customHeight="1">
      <c r="B20" s="1314" t="s">
        <v>542</v>
      </c>
      <c r="C20" s="1317" t="s">
        <v>543</v>
      </c>
      <c r="D20" s="1318"/>
      <c r="E20" s="1032" t="s">
        <v>421</v>
      </c>
      <c r="F20" s="878"/>
      <c r="G20" s="846"/>
    </row>
    <row r="21" spans="2:12" ht="12.95" customHeight="1">
      <c r="B21" s="1315"/>
      <c r="C21" s="1319" t="s">
        <v>544</v>
      </c>
      <c r="D21" s="1320"/>
      <c r="E21" s="1033"/>
      <c r="F21" s="879">
        <v>1</v>
      </c>
      <c r="G21" s="846"/>
    </row>
    <row r="22" spans="2:12" ht="12.95" customHeight="1">
      <c r="B22" s="1316"/>
      <c r="C22" s="1319"/>
      <c r="D22" s="1320"/>
      <c r="E22" s="1033"/>
      <c r="F22" s="877"/>
      <c r="G22" s="846"/>
    </row>
    <row r="23" spans="2:12" ht="18.75" customHeight="1">
      <c r="B23" s="1325" t="s">
        <v>545</v>
      </c>
      <c r="C23" s="1326"/>
      <c r="D23" s="1327"/>
      <c r="E23" s="1031" t="s">
        <v>421</v>
      </c>
      <c r="F23" s="899">
        <f>SUM(F24:F28)-F25</f>
        <v>10</v>
      </c>
      <c r="G23" s="846"/>
    </row>
    <row r="24" spans="2:12" ht="12.95" customHeight="1">
      <c r="B24" s="1333" t="s">
        <v>546</v>
      </c>
      <c r="C24" s="1334" t="s">
        <v>543</v>
      </c>
      <c r="D24" s="1335"/>
      <c r="E24" s="1031" t="s">
        <v>421</v>
      </c>
      <c r="F24" s="880">
        <v>10</v>
      </c>
      <c r="G24" s="846"/>
    </row>
    <row r="25" spans="2:12" ht="12.95" customHeight="1">
      <c r="B25" s="1333"/>
      <c r="C25" s="1336" t="s">
        <v>704</v>
      </c>
      <c r="D25" s="1335"/>
      <c r="E25" s="1031" t="s">
        <v>421</v>
      </c>
      <c r="F25" s="881">
        <v>5</v>
      </c>
      <c r="G25" s="846"/>
    </row>
    <row r="26" spans="2:12" ht="12.95" customHeight="1">
      <c r="B26" s="1333"/>
      <c r="C26" s="1337" t="s">
        <v>547</v>
      </c>
      <c r="D26" s="1337"/>
      <c r="E26" s="1031" t="s">
        <v>421</v>
      </c>
      <c r="F26" s="881"/>
      <c r="G26" s="846"/>
    </row>
    <row r="27" spans="2:12" ht="12.95" customHeight="1">
      <c r="B27" s="1333"/>
      <c r="C27" s="1337" t="s">
        <v>548</v>
      </c>
      <c r="D27" s="1337"/>
      <c r="E27" s="1031" t="s">
        <v>421</v>
      </c>
      <c r="F27" s="881"/>
      <c r="G27" s="846"/>
    </row>
    <row r="28" spans="2:12" ht="12.95" customHeight="1">
      <c r="B28" s="1333"/>
      <c r="C28" s="1337"/>
      <c r="D28" s="1337"/>
      <c r="E28" s="847"/>
      <c r="F28" s="881"/>
      <c r="G28" s="846"/>
      <c r="H28" s="848"/>
    </row>
    <row r="29" spans="2:12" ht="12.95" customHeight="1">
      <c r="B29" s="1333"/>
      <c r="C29" s="1338"/>
      <c r="D29" s="1338"/>
      <c r="E29" s="847"/>
      <c r="F29" s="880"/>
      <c r="G29" s="846"/>
    </row>
    <row r="30" spans="2:12" ht="12.95" customHeight="1">
      <c r="B30" s="1333"/>
      <c r="C30" s="1338"/>
      <c r="D30" s="1338"/>
      <c r="E30" s="847"/>
      <c r="F30" s="880"/>
      <c r="G30" s="846"/>
    </row>
    <row r="31" spans="2:12" ht="21.95" customHeight="1">
      <c r="B31" s="830"/>
      <c r="C31" s="849"/>
      <c r="D31" s="850"/>
      <c r="E31" s="851" t="s">
        <v>549</v>
      </c>
      <c r="F31" s="852">
        <f>F19+F23</f>
        <v>11</v>
      </c>
      <c r="G31" s="853" t="s">
        <v>550</v>
      </c>
    </row>
    <row r="32" spans="2:12" ht="15" customHeight="1">
      <c r="C32" s="1339" t="s">
        <v>551</v>
      </c>
      <c r="D32" s="1340"/>
      <c r="E32" s="1340"/>
      <c r="F32" s="854">
        <f>F25+F19</f>
        <v>6</v>
      </c>
      <c r="G32" s="855" t="s">
        <v>550</v>
      </c>
    </row>
    <row r="33" spans="1:7" ht="15" customHeight="1">
      <c r="B33" s="856" t="s">
        <v>552</v>
      </c>
      <c r="C33" s="857" t="s">
        <v>553</v>
      </c>
      <c r="D33" s="831"/>
      <c r="E33" s="831"/>
      <c r="F33" s="858"/>
      <c r="G33" s="859"/>
    </row>
    <row r="34" spans="1:7" ht="28.5" customHeight="1">
      <c r="A34" s="860"/>
      <c r="B34" s="1341" t="s">
        <v>554</v>
      </c>
      <c r="C34" s="1341"/>
      <c r="D34" s="1341"/>
      <c r="E34" s="1341"/>
      <c r="F34" s="1341"/>
      <c r="G34" s="1341"/>
    </row>
    <row r="35" spans="1:7" ht="15" customHeight="1">
      <c r="A35" s="860"/>
      <c r="B35" s="1342" t="s">
        <v>555</v>
      </c>
      <c r="C35" s="1342"/>
      <c r="D35" s="1342"/>
      <c r="E35" s="861" t="s">
        <v>556</v>
      </c>
      <c r="F35" s="862"/>
      <c r="G35" s="862"/>
    </row>
    <row r="36" spans="1:7" ht="12.95" customHeight="1">
      <c r="B36" s="1328" t="s">
        <v>557</v>
      </c>
      <c r="C36" s="1329"/>
      <c r="D36" s="1330"/>
      <c r="E36" s="863">
        <f>$F$31*3</f>
        <v>33</v>
      </c>
      <c r="F36" s="1331"/>
      <c r="G36" s="1332"/>
    </row>
    <row r="37" spans="1:7" ht="12.95" customHeight="1">
      <c r="B37" s="1328" t="s">
        <v>558</v>
      </c>
      <c r="C37" s="1329"/>
      <c r="D37" s="1330"/>
      <c r="E37" s="863">
        <f>$F$31*7</f>
        <v>77</v>
      </c>
      <c r="F37" s="1331"/>
      <c r="G37" s="1332"/>
    </row>
    <row r="38" spans="1:7" ht="12.95" customHeight="1">
      <c r="B38" s="1328" t="s">
        <v>559</v>
      </c>
      <c r="C38" s="1329"/>
      <c r="D38" s="1330"/>
      <c r="E38" s="863">
        <f>$F$31*14</f>
        <v>154</v>
      </c>
      <c r="F38" s="1331"/>
      <c r="G38" s="1332"/>
    </row>
    <row r="39" spans="1:7" ht="12.95" customHeight="1">
      <c r="B39" s="1328" t="s">
        <v>560</v>
      </c>
      <c r="C39" s="1329"/>
      <c r="D39" s="1330"/>
      <c r="E39" s="863">
        <f>$F$31*18</f>
        <v>198</v>
      </c>
      <c r="F39" s="1331"/>
      <c r="G39" s="1332"/>
    </row>
    <row r="40" spans="1:7" ht="12.95" customHeight="1">
      <c r="B40" s="1328" t="s">
        <v>561</v>
      </c>
      <c r="C40" s="1329"/>
      <c r="D40" s="1330"/>
      <c r="E40" s="863">
        <f>$F$31*20</f>
        <v>220</v>
      </c>
      <c r="F40" s="1331"/>
      <c r="G40" s="1332"/>
    </row>
    <row r="41" spans="1:7" ht="12.95" customHeight="1">
      <c r="B41" s="1328" t="s">
        <v>562</v>
      </c>
      <c r="C41" s="1329"/>
      <c r="D41" s="1330"/>
      <c r="E41" s="863">
        <f>$F$31*22</f>
        <v>242</v>
      </c>
      <c r="F41" s="1331"/>
      <c r="G41" s="1332"/>
    </row>
    <row r="42" spans="1:7" ht="12.95" customHeight="1">
      <c r="B42" s="1328" t="s">
        <v>563</v>
      </c>
      <c r="C42" s="1329"/>
      <c r="D42" s="1330"/>
      <c r="E42" s="863">
        <f>$F$31*30</f>
        <v>330</v>
      </c>
      <c r="F42" s="1331"/>
      <c r="G42" s="1332"/>
    </row>
    <row r="43" spans="1:7" ht="18" customHeight="1">
      <c r="B43" s="831"/>
      <c r="C43" s="831"/>
      <c r="D43" s="831"/>
      <c r="E43" s="831"/>
      <c r="F43" s="831"/>
      <c r="G43" s="831"/>
    </row>
    <row r="44" spans="1:7" ht="15" customHeight="1">
      <c r="A44" s="831"/>
      <c r="B44" s="1346" t="s">
        <v>564</v>
      </c>
      <c r="C44" s="1346"/>
      <c r="D44" s="1346"/>
      <c r="E44" s="1346"/>
      <c r="F44" s="1346"/>
      <c r="G44" s="1346"/>
    </row>
    <row r="45" spans="1:7" ht="15" customHeight="1">
      <c r="A45" s="831"/>
      <c r="B45" s="1343" t="s">
        <v>565</v>
      </c>
      <c r="C45" s="1344"/>
      <c r="D45" s="1344"/>
      <c r="E45" s="1345"/>
      <c r="F45" s="864" t="s">
        <v>566</v>
      </c>
      <c r="G45" s="865" t="s">
        <v>567</v>
      </c>
    </row>
    <row r="46" spans="1:7" ht="12.95" customHeight="1">
      <c r="B46" s="866">
        <v>1</v>
      </c>
      <c r="C46" s="1347"/>
      <c r="D46" s="1348"/>
      <c r="E46" s="1349"/>
      <c r="F46" s="867"/>
      <c r="G46" s="868"/>
    </row>
    <row r="47" spans="1:7" ht="12.95" customHeight="1">
      <c r="B47" s="866">
        <v>2</v>
      </c>
      <c r="C47" s="1347"/>
      <c r="D47" s="1348"/>
      <c r="E47" s="1349"/>
      <c r="F47" s="867"/>
      <c r="G47" s="868"/>
    </row>
    <row r="48" spans="1:7" ht="12.95" customHeight="1">
      <c r="B48" s="866">
        <v>3</v>
      </c>
      <c r="C48" s="1347"/>
      <c r="D48" s="1348"/>
      <c r="E48" s="1349"/>
      <c r="F48" s="867"/>
      <c r="G48" s="868"/>
    </row>
    <row r="49" spans="2:7" ht="12.95" customHeight="1">
      <c r="B49" s="866">
        <v>4</v>
      </c>
      <c r="C49" s="1347"/>
      <c r="D49" s="1348"/>
      <c r="E49" s="1349"/>
      <c r="F49" s="867"/>
      <c r="G49" s="869"/>
    </row>
    <row r="50" spans="2:7" ht="12.95" customHeight="1">
      <c r="B50" s="866"/>
      <c r="C50" s="1347"/>
      <c r="D50" s="1348"/>
      <c r="E50" s="1349"/>
      <c r="F50" s="867"/>
      <c r="G50" s="870"/>
    </row>
    <row r="51" spans="2:7" ht="12.95" customHeight="1">
      <c r="B51" s="866"/>
      <c r="C51" s="1347"/>
      <c r="D51" s="1348"/>
      <c r="E51" s="1349"/>
      <c r="F51" s="871"/>
      <c r="G51" s="872"/>
    </row>
    <row r="52" spans="2:7" ht="12.95" customHeight="1">
      <c r="B52" s="866"/>
      <c r="C52" s="1347"/>
      <c r="D52" s="1348"/>
      <c r="E52" s="1349"/>
      <c r="F52" s="867"/>
      <c r="G52" s="870"/>
    </row>
    <row r="53" spans="2:7" ht="12.95" customHeight="1">
      <c r="B53" s="866"/>
      <c r="C53" s="1347"/>
      <c r="D53" s="1348"/>
      <c r="E53" s="1349"/>
      <c r="F53" s="871"/>
      <c r="G53" s="872"/>
    </row>
    <row r="54" spans="2:7" ht="15">
      <c r="B54" s="873" t="s">
        <v>552</v>
      </c>
      <c r="C54" s="874" t="s">
        <v>568</v>
      </c>
      <c r="D54" s="831"/>
      <c r="E54" s="831"/>
      <c r="F54" s="875">
        <f>SUM(F46:F53)</f>
        <v>0</v>
      </c>
      <c r="G54" s="831" t="s">
        <v>569</v>
      </c>
    </row>
    <row r="55" spans="2:7">
      <c r="B55" s="829"/>
      <c r="C55" s="876"/>
      <c r="D55" s="831"/>
      <c r="E55" s="831"/>
      <c r="F55" s="831"/>
      <c r="G55" s="831"/>
    </row>
    <row r="56" spans="2:7" ht="3.75" customHeight="1">
      <c r="B56" s="831"/>
      <c r="C56" s="831"/>
      <c r="D56" s="831"/>
      <c r="E56" s="831"/>
      <c r="F56" s="831"/>
      <c r="G56" s="831"/>
    </row>
    <row r="57" spans="2:7" hidden="1">
      <c r="B57" s="831"/>
      <c r="C57" s="831"/>
      <c r="D57" s="831"/>
      <c r="E57" s="831"/>
      <c r="F57" s="831"/>
      <c r="G57" s="831"/>
    </row>
    <row r="58" spans="2:7" hidden="1">
      <c r="B58" s="831"/>
      <c r="C58" s="831"/>
      <c r="D58" s="831"/>
      <c r="E58" s="831"/>
      <c r="F58" s="831"/>
      <c r="G58" s="831"/>
    </row>
    <row r="59" spans="2:7">
      <c r="B59" s="831"/>
      <c r="C59" s="831"/>
      <c r="D59" s="831"/>
      <c r="E59" s="831"/>
      <c r="F59" s="831"/>
      <c r="G59" s="831"/>
    </row>
  </sheetData>
  <sheetProtection algorithmName="SHA-512" hashValue="hiegxx2mfX2rWUPeFkGEPpGRk4CYepfCpmrpNUdCc8sEiXZBbygibgNQK5MoAl0RhHLTnHXyWM7M1wEpd0sMQA==" saltValue="blu0Os1hTnqHJB+PsXJdHg==" spinCount="100000" sheet="1" objects="1" scenarios="1"/>
  <mergeCells count="67">
    <mergeCell ref="C52:E52"/>
    <mergeCell ref="C53:E53"/>
    <mergeCell ref="C46:E46"/>
    <mergeCell ref="C47:E47"/>
    <mergeCell ref="C48:E48"/>
    <mergeCell ref="C49:E49"/>
    <mergeCell ref="C50:E50"/>
    <mergeCell ref="C51:E51"/>
    <mergeCell ref="B34:G34"/>
    <mergeCell ref="B35:D35"/>
    <mergeCell ref="B36:D36"/>
    <mergeCell ref="F36:G36"/>
    <mergeCell ref="B45:E45"/>
    <mergeCell ref="B38:D38"/>
    <mergeCell ref="F38:G38"/>
    <mergeCell ref="B39:D39"/>
    <mergeCell ref="F39:G39"/>
    <mergeCell ref="B40:D40"/>
    <mergeCell ref="F40:G40"/>
    <mergeCell ref="B41:D41"/>
    <mergeCell ref="F41:G41"/>
    <mergeCell ref="B42:D42"/>
    <mergeCell ref="F42:G42"/>
    <mergeCell ref="B44:G44"/>
    <mergeCell ref="F15:G15"/>
    <mergeCell ref="B17:G17"/>
    <mergeCell ref="B18:E18"/>
    <mergeCell ref="B19:D19"/>
    <mergeCell ref="B37:D37"/>
    <mergeCell ref="F37:G37"/>
    <mergeCell ref="B23:D23"/>
    <mergeCell ref="B24:B30"/>
    <mergeCell ref="C24:D24"/>
    <mergeCell ref="C25:D25"/>
    <mergeCell ref="C26:D26"/>
    <mergeCell ref="C27:D27"/>
    <mergeCell ref="C28:D28"/>
    <mergeCell ref="C29:D29"/>
    <mergeCell ref="C30:D30"/>
    <mergeCell ref="C32:E32"/>
    <mergeCell ref="B20:B22"/>
    <mergeCell ref="C20:D20"/>
    <mergeCell ref="C21:D21"/>
    <mergeCell ref="C22:D22"/>
    <mergeCell ref="C12:E12"/>
    <mergeCell ref="C15:E15"/>
    <mergeCell ref="F12:G12"/>
    <mergeCell ref="C13:E13"/>
    <mergeCell ref="F13:G13"/>
    <mergeCell ref="C14:E14"/>
    <mergeCell ref="F14:G14"/>
    <mergeCell ref="C11:E11"/>
    <mergeCell ref="F11:G11"/>
    <mergeCell ref="B1:G1"/>
    <mergeCell ref="B2:F2"/>
    <mergeCell ref="F3:G3"/>
    <mergeCell ref="F4:G4"/>
    <mergeCell ref="F5:G5"/>
    <mergeCell ref="B6:B7"/>
    <mergeCell ref="C6:D7"/>
    <mergeCell ref="F6:G6"/>
    <mergeCell ref="F7:G7"/>
    <mergeCell ref="B8:B9"/>
    <mergeCell ref="C8:D9"/>
    <mergeCell ref="F8:G8"/>
    <mergeCell ref="F9:G9"/>
    <mergeCell ref="F10:G10"/>
  </mergeCells>
  <dataValidations disablePrompts="1" count="1">
    <dataValidation type="list" allowBlank="1" showInputMessage="1" showErrorMessage="1" sqref="C26:D30" xr:uid="{00000000-0002-0000-0500-000000000000}">
      <formula1>$G$63:$G$73</formula1>
    </dataValidation>
  </dataValidations>
  <printOptions horizontalCentered="1" verticalCentered="1"/>
  <pageMargins left="0.98425196850393704" right="0.19685039370078741" top="0.59055118110236227" bottom="0.78740157480314965" header="0.51181102362204722" footer="0.47244094488188981"/>
  <pageSetup paperSize="9" scale="95" orientation="portrait" verticalDpi="300" r:id="rId1"/>
  <headerFooter alignWithMargins="0">
    <oddHeader>&amp;L&amp;W</oddHeader>
    <oddFooter>&amp;L&amp;7CEA - arkusz organizacyjny na rok szkolny 2018/19, nr teczki: &amp;F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500-000001000000}">
          <x14:formula1>
            <xm:f>słownik!$D$87:$D$97</xm:f>
          </x14:formula1>
          <xm:sqref>C21:D22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99"/>
  </sheetPr>
  <dimension ref="B1:H11"/>
  <sheetViews>
    <sheetView showGridLines="0" view="pageBreakPreview" zoomScaleNormal="100" zoomScaleSheetLayoutView="100" workbookViewId="0">
      <selection activeCell="C10" sqref="C10"/>
    </sheetView>
  </sheetViews>
  <sheetFormatPr defaultRowHeight="12.75"/>
  <cols>
    <col min="1" max="1" width="3.5703125" customWidth="1"/>
    <col min="2" max="2" width="4.7109375" customWidth="1"/>
    <col min="3" max="3" width="16.28515625" customWidth="1"/>
    <col min="4" max="4" width="14.7109375" customWidth="1"/>
    <col min="5" max="5" width="57.42578125" customWidth="1"/>
    <col min="8" max="8" width="18.42578125" customWidth="1"/>
  </cols>
  <sheetData>
    <row r="1" spans="2:8">
      <c r="F1" s="1021"/>
      <c r="G1" s="1023" t="str">
        <f>wizyt!B1</f>
        <v/>
      </c>
      <c r="H1" s="1024" t="str">
        <f>wizyt!D1</f>
        <v>.</v>
      </c>
    </row>
    <row r="2" spans="2:8" ht="15.75">
      <c r="B2" s="1350" t="str">
        <f>wizyt!C3</f>
        <v>??</v>
      </c>
      <c r="C2" s="1351"/>
      <c r="E2" s="1025" t="s">
        <v>687</v>
      </c>
    </row>
    <row r="3" spans="2:8" ht="15.75">
      <c r="B3" s="1026"/>
      <c r="C3" s="1352" t="s">
        <v>688</v>
      </c>
      <c r="D3" s="1352"/>
      <c r="E3" s="1352"/>
      <c r="F3" s="1352"/>
      <c r="G3" s="1352"/>
      <c r="H3" s="1026" t="str">
        <f>wizyt!H3</f>
        <v>2021/2022</v>
      </c>
    </row>
    <row r="5" spans="2:8" ht="31.5" customHeight="1">
      <c r="B5" s="1027" t="s">
        <v>1</v>
      </c>
      <c r="C5" s="1027" t="s">
        <v>567</v>
      </c>
      <c r="D5" s="1027" t="s">
        <v>689</v>
      </c>
      <c r="E5" s="1027" t="s">
        <v>690</v>
      </c>
      <c r="F5" s="1027" t="s">
        <v>691</v>
      </c>
      <c r="G5" s="1027" t="s">
        <v>692</v>
      </c>
      <c r="H5" s="1027" t="s">
        <v>693</v>
      </c>
    </row>
    <row r="6" spans="2:8" s="1030" customFormat="1" ht="66" customHeight="1">
      <c r="B6" s="1028"/>
      <c r="C6" s="1039"/>
      <c r="D6" s="1029"/>
      <c r="E6" s="1040"/>
      <c r="F6" s="1028"/>
      <c r="G6" s="1028"/>
      <c r="H6" s="1041"/>
    </row>
    <row r="7" spans="2:8" s="1030" customFormat="1" ht="66" customHeight="1">
      <c r="B7" s="1028"/>
      <c r="C7" s="1039"/>
      <c r="D7" s="1029"/>
      <c r="E7" s="1040"/>
      <c r="F7" s="1028"/>
      <c r="G7" s="1028"/>
      <c r="H7" s="1041"/>
    </row>
    <row r="8" spans="2:8" s="1030" customFormat="1" ht="66" customHeight="1">
      <c r="B8" s="1028"/>
      <c r="C8" s="1039"/>
      <c r="D8" s="1029"/>
      <c r="E8" s="1040"/>
      <c r="F8" s="1028"/>
      <c r="G8" s="1028"/>
      <c r="H8" s="1041"/>
    </row>
    <row r="9" spans="2:8" s="1030" customFormat="1" ht="66" customHeight="1">
      <c r="B9" s="1028"/>
      <c r="C9" s="1039"/>
      <c r="D9" s="1029"/>
      <c r="E9" s="1040"/>
      <c r="F9" s="1028"/>
      <c r="G9" s="1028"/>
      <c r="H9" s="1041"/>
    </row>
    <row r="10" spans="2:8" s="1030" customFormat="1" ht="66" customHeight="1">
      <c r="B10" s="1028"/>
      <c r="C10" s="1039"/>
      <c r="D10" s="1029"/>
      <c r="E10" s="1040"/>
      <c r="F10" s="1028"/>
      <c r="G10" s="1028"/>
      <c r="H10" s="1041"/>
    </row>
    <row r="11" spans="2:8" s="1030" customFormat="1" ht="66" customHeight="1">
      <c r="B11" s="1028"/>
      <c r="C11" s="1039"/>
      <c r="D11" s="1029"/>
      <c r="E11" s="1040"/>
      <c r="F11" s="1028"/>
      <c r="G11" s="1028"/>
      <c r="H11" s="1041"/>
    </row>
  </sheetData>
  <sheetProtection algorithmName="SHA-512" hashValue="5aUKWHEyzKV3ribBurFw5tWyhEiQVs5uV5bN6RyesR30ntYU44QvVpKSj4TPEvFwWc670VJ4FQgsK/OoXyaFUg==" saltValue="b1zCaRMFgZ9XKKZTveZKXA==" spinCount="100000" sheet="1" objects="1" scenarios="1" formatRows="0" insertRows="0" deleteRows="0"/>
  <mergeCells count="2">
    <mergeCell ref="B2:C2"/>
    <mergeCell ref="C3:G3"/>
  </mergeCells>
  <pageMargins left="0.7" right="0.7" top="0.75" bottom="0.75" header="0.3" footer="0.3"/>
  <pageSetup paperSize="9" orientation="landscape" horizontalDpi="0" verticalDpi="0" r:id="rId1"/>
  <headerFooter>
    <oddFooter xml:space="preserve">&amp;LCEA - arkusz organizacyjny na rok szkolny 2018/19   nr teczki: &amp;F 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słownik!$D$87:$D$97</xm:f>
          </x14:formula1>
          <xm:sqref>D6:D11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  <pageSetUpPr fitToPage="1"/>
  </sheetPr>
  <dimension ref="A1:AC421"/>
  <sheetViews>
    <sheetView showGridLines="0" zoomScale="70" zoomScaleNormal="70" workbookViewId="0">
      <pane ySplit="4" topLeftCell="A191" activePane="bottomLeft" state="frozen"/>
      <selection pane="bottomLeft" activeCell="AI3" sqref="AI3"/>
    </sheetView>
  </sheetViews>
  <sheetFormatPr defaultColWidth="9.28515625" defaultRowHeight="15"/>
  <cols>
    <col min="1" max="1" width="7.140625" style="196" customWidth="1"/>
    <col min="2" max="2" width="5.85546875" style="196" customWidth="1"/>
    <col min="3" max="3" width="23.85546875" style="379" customWidth="1"/>
    <col min="4" max="4" width="5.5703125" style="196" customWidth="1"/>
    <col min="5" max="5" width="3.7109375" style="196" customWidth="1"/>
    <col min="6" max="6" width="3.7109375" style="380" customWidth="1"/>
    <col min="7" max="7" width="23.5703125" style="196" customWidth="1"/>
    <col min="8" max="8" width="7" style="196" customWidth="1"/>
    <col min="9" max="9" width="3.7109375" style="380" customWidth="1"/>
    <col min="10" max="10" width="3.7109375" style="196" customWidth="1"/>
    <col min="11" max="11" width="11.28515625" style="196" customWidth="1"/>
    <col min="12" max="12" width="8.5703125" style="380" customWidth="1"/>
    <col min="13" max="13" width="7.28515625" style="196" customWidth="1"/>
    <col min="14" max="14" width="45.5703125" style="196" customWidth="1"/>
    <col min="15" max="15" width="10" style="380" customWidth="1"/>
    <col min="16" max="17" width="6.28515625" style="196" customWidth="1"/>
    <col min="18" max="18" width="6.28515625" style="380" customWidth="1"/>
    <col min="19" max="20" width="9.28515625" style="381" customWidth="1"/>
    <col min="21" max="21" width="9.28515625" style="196" customWidth="1"/>
    <col min="22" max="22" width="7.42578125" style="382" customWidth="1"/>
    <col min="23" max="23" width="4.5703125" style="383" customWidth="1"/>
    <col min="24" max="24" width="20" style="384" customWidth="1"/>
    <col min="25" max="25" width="12.7109375" style="185" hidden="1" customWidth="1"/>
    <col min="26" max="26" width="7.140625" style="185" hidden="1" customWidth="1"/>
    <col min="27" max="27" width="9.85546875" style="185" hidden="1" customWidth="1"/>
    <col min="28" max="28" width="9.28515625" style="196" hidden="1" customWidth="1"/>
    <col min="29" max="16384" width="9.28515625" style="196"/>
  </cols>
  <sheetData>
    <row r="1" spans="1:28" ht="23.25" customHeight="1">
      <c r="T1" s="889" t="str">
        <f>wizyt!B1</f>
        <v/>
      </c>
      <c r="U1" s="1415" t="str">
        <f>wizyt!D1</f>
        <v>.</v>
      </c>
      <c r="V1" s="1415"/>
    </row>
    <row r="2" spans="1:28" ht="36" customHeight="1" thickBot="1">
      <c r="A2" s="186"/>
      <c r="B2" s="186"/>
      <c r="C2" s="1365" t="str">
        <f>wizyt!C3</f>
        <v>??</v>
      </c>
      <c r="D2" s="1366"/>
      <c r="E2" s="187"/>
      <c r="F2" s="188"/>
      <c r="G2" s="189"/>
      <c r="H2" s="190"/>
      <c r="I2" s="190"/>
      <c r="J2" s="190"/>
      <c r="K2" s="938"/>
      <c r="L2" s="190"/>
      <c r="M2" s="190"/>
      <c r="N2" s="190"/>
      <c r="O2" s="191"/>
      <c r="P2" s="190"/>
      <c r="Q2" s="190"/>
      <c r="R2" s="192"/>
      <c r="S2" s="192"/>
      <c r="T2" s="193" t="s">
        <v>248</v>
      </c>
      <c r="U2" s="1384" t="str">
        <f>wizyt!H3</f>
        <v>2021/2022</v>
      </c>
      <c r="V2" s="1384"/>
      <c r="W2" s="1384"/>
      <c r="X2" s="1384"/>
    </row>
    <row r="3" spans="1:28" ht="120.75" customHeight="1">
      <c r="A3" s="197" t="s">
        <v>1</v>
      </c>
      <c r="B3" s="198" t="s">
        <v>150</v>
      </c>
      <c r="C3" s="199" t="s">
        <v>249</v>
      </c>
      <c r="D3" s="200" t="s">
        <v>5</v>
      </c>
      <c r="E3" s="200" t="s">
        <v>250</v>
      </c>
      <c r="F3" s="201" t="s">
        <v>2</v>
      </c>
      <c r="G3" s="971" t="s">
        <v>670</v>
      </c>
      <c r="H3" s="972" t="s">
        <v>671</v>
      </c>
      <c r="I3" s="201" t="s">
        <v>0</v>
      </c>
      <c r="J3" s="201" t="s">
        <v>251</v>
      </c>
      <c r="K3" s="941" t="s">
        <v>117</v>
      </c>
      <c r="L3" s="202" t="s">
        <v>377</v>
      </c>
      <c r="M3" s="203" t="s">
        <v>252</v>
      </c>
      <c r="N3" s="549" t="s">
        <v>253</v>
      </c>
      <c r="O3" s="203" t="s">
        <v>316</v>
      </c>
      <c r="P3" s="547" t="s">
        <v>87</v>
      </c>
      <c r="Q3" s="547" t="s">
        <v>88</v>
      </c>
      <c r="R3" s="548" t="s">
        <v>383</v>
      </c>
      <c r="S3" s="203" t="s">
        <v>8</v>
      </c>
      <c r="T3" s="203" t="s">
        <v>254</v>
      </c>
      <c r="U3" s="203" t="s">
        <v>255</v>
      </c>
      <c r="V3" s="204" t="s">
        <v>256</v>
      </c>
      <c r="W3" s="204" t="s">
        <v>257</v>
      </c>
      <c r="X3" s="205" t="s">
        <v>258</v>
      </c>
    </row>
    <row r="4" spans="1:28" s="210" customFormat="1" ht="13.5" thickBot="1">
      <c r="A4" s="206">
        <v>1</v>
      </c>
      <c r="B4" s="207">
        <v>2</v>
      </c>
      <c r="C4" s="207">
        <v>3</v>
      </c>
      <c r="D4" s="207">
        <v>4</v>
      </c>
      <c r="E4" s="207">
        <v>5</v>
      </c>
      <c r="F4" s="207">
        <v>6</v>
      </c>
      <c r="G4" s="207">
        <v>7</v>
      </c>
      <c r="H4" s="207">
        <v>8</v>
      </c>
      <c r="I4" s="207">
        <v>9</v>
      </c>
      <c r="J4" s="207">
        <v>10</v>
      </c>
      <c r="K4" s="207">
        <v>11</v>
      </c>
      <c r="L4" s="207">
        <v>12</v>
      </c>
      <c r="M4" s="207">
        <v>13</v>
      </c>
      <c r="N4" s="207">
        <v>14</v>
      </c>
      <c r="O4" s="207">
        <v>15</v>
      </c>
      <c r="P4" s="207">
        <v>16</v>
      </c>
      <c r="Q4" s="207">
        <v>17</v>
      </c>
      <c r="R4" s="207">
        <v>18</v>
      </c>
      <c r="S4" s="207">
        <v>19</v>
      </c>
      <c r="T4" s="207">
        <v>20</v>
      </c>
      <c r="U4" s="207">
        <v>21</v>
      </c>
      <c r="V4" s="207">
        <v>22</v>
      </c>
      <c r="W4" s="207">
        <v>23</v>
      </c>
      <c r="X4" s="207">
        <v>24</v>
      </c>
      <c r="Y4" s="208" t="s">
        <v>259</v>
      </c>
      <c r="Z4" s="209"/>
      <c r="AA4" s="209"/>
      <c r="AB4" s="210" t="s">
        <v>260</v>
      </c>
    </row>
    <row r="5" spans="1:28" ht="17.100000000000001" customHeight="1" thickTop="1" thickBot="1">
      <c r="A5" s="211"/>
      <c r="B5" s="212"/>
      <c r="C5" s="213" t="s">
        <v>261</v>
      </c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5"/>
      <c r="P5" s="214"/>
      <c r="Q5" s="214"/>
      <c r="R5" s="214"/>
      <c r="S5" s="216">
        <f>SUM(S6:S13)</f>
        <v>0</v>
      </c>
      <c r="T5" s="216"/>
      <c r="U5" s="217">
        <f>SUM(U6:U13)</f>
        <v>0</v>
      </c>
      <c r="V5" s="216">
        <f>SUM(V6:V13)</f>
        <v>0</v>
      </c>
      <c r="W5" s="218"/>
      <c r="X5" s="219" t="s">
        <v>262</v>
      </c>
    </row>
    <row r="6" spans="1:28" ht="12.95" customHeight="1" thickTop="1">
      <c r="A6" s="1367"/>
      <c r="B6" s="1370"/>
      <c r="C6" s="1373"/>
      <c r="D6" s="1376">
        <v>1789</v>
      </c>
      <c r="E6" s="1379"/>
      <c r="F6" s="1355"/>
      <c r="G6" s="1357"/>
      <c r="H6" s="973"/>
      <c r="I6" s="1355"/>
      <c r="J6" s="1362"/>
      <c r="K6" s="329"/>
      <c r="L6" s="220"/>
      <c r="M6" s="221"/>
      <c r="N6" s="222"/>
      <c r="O6" s="221"/>
      <c r="P6" s="223"/>
      <c r="Q6" s="224"/>
      <c r="R6" s="221"/>
      <c r="S6" s="1399">
        <f>SUM(P6:R13)</f>
        <v>0</v>
      </c>
      <c r="T6" s="1403"/>
      <c r="U6" s="1404">
        <f>IF((S6-T6)&gt;=0,S6-T6,0)</f>
        <v>0</v>
      </c>
      <c r="V6" s="1396">
        <f>IF(S6&lt;T6,S6,T6)/IF(T6=0,1,T6)</f>
        <v>0</v>
      </c>
      <c r="W6" s="1386" t="str">
        <f>IF(V6=1,"pe",IF(V6&gt;0,"ne",""))</f>
        <v/>
      </c>
      <c r="X6" s="1389"/>
      <c r="Y6" s="185">
        <v>1</v>
      </c>
      <c r="Z6" s="185" t="s">
        <v>263</v>
      </c>
      <c r="AA6" s="185" t="str">
        <f>$C$2</f>
        <v>??</v>
      </c>
      <c r="AB6" s="225">
        <f>C6</f>
        <v>0</v>
      </c>
    </row>
    <row r="7" spans="1:28" ht="12.95" customHeight="1">
      <c r="A7" s="1368"/>
      <c r="B7" s="1371"/>
      <c r="C7" s="1374"/>
      <c r="D7" s="1377"/>
      <c r="E7" s="1380"/>
      <c r="F7" s="1355"/>
      <c r="G7" s="1358"/>
      <c r="H7" s="1353"/>
      <c r="I7" s="1355"/>
      <c r="J7" s="1363"/>
      <c r="K7" s="285"/>
      <c r="L7" s="226"/>
      <c r="M7" s="227"/>
      <c r="N7" s="228"/>
      <c r="O7" s="229"/>
      <c r="P7" s="230"/>
      <c r="Q7" s="231"/>
      <c r="R7" s="229"/>
      <c r="S7" s="1392"/>
      <c r="T7" s="1394"/>
      <c r="U7" s="1405"/>
      <c r="V7" s="1397"/>
      <c r="W7" s="1387"/>
      <c r="X7" s="1390"/>
      <c r="Y7" s="185">
        <f>IF(N7=N6,0,1)</f>
        <v>0</v>
      </c>
      <c r="Z7" s="185" t="s">
        <v>263</v>
      </c>
      <c r="AA7" s="185" t="str">
        <f t="shared" ref="AA7:AA59" si="0">$C$2</f>
        <v>??</v>
      </c>
      <c r="AB7" s="225">
        <f>AB6</f>
        <v>0</v>
      </c>
    </row>
    <row r="8" spans="1:28" ht="12.95" customHeight="1">
      <c r="A8" s="1368"/>
      <c r="B8" s="1371"/>
      <c r="C8" s="1374"/>
      <c r="D8" s="1377"/>
      <c r="E8" s="1380"/>
      <c r="F8" s="1355"/>
      <c r="G8" s="1358"/>
      <c r="H8" s="1353"/>
      <c r="I8" s="1355"/>
      <c r="J8" s="1363"/>
      <c r="K8" s="285"/>
      <c r="L8" s="226"/>
      <c r="M8" s="227"/>
      <c r="N8" s="228"/>
      <c r="O8" s="229"/>
      <c r="P8" s="230"/>
      <c r="Q8" s="231"/>
      <c r="R8" s="229"/>
      <c r="S8" s="1392"/>
      <c r="T8" s="1394"/>
      <c r="U8" s="1405"/>
      <c r="V8" s="1397"/>
      <c r="W8" s="1387"/>
      <c r="X8" s="1390"/>
      <c r="Y8" s="185">
        <f>IF(N8=N7,0,IF(N8=N6,0,1))</f>
        <v>0</v>
      </c>
      <c r="Z8" s="185" t="s">
        <v>263</v>
      </c>
      <c r="AA8" s="185" t="str">
        <f t="shared" si="0"/>
        <v>??</v>
      </c>
      <c r="AB8" s="225">
        <f t="shared" ref="AB8:AB13" si="1">AB7</f>
        <v>0</v>
      </c>
    </row>
    <row r="9" spans="1:28" ht="12.95" customHeight="1">
      <c r="A9" s="1368"/>
      <c r="B9" s="1371"/>
      <c r="C9" s="1374"/>
      <c r="D9" s="1377"/>
      <c r="E9" s="1380"/>
      <c r="F9" s="1355"/>
      <c r="G9" s="1358"/>
      <c r="H9" s="1353"/>
      <c r="I9" s="1355"/>
      <c r="J9" s="1363"/>
      <c r="K9" s="285"/>
      <c r="L9" s="226"/>
      <c r="M9" s="227"/>
      <c r="N9" s="228"/>
      <c r="O9" s="229"/>
      <c r="P9" s="230"/>
      <c r="Q9" s="231"/>
      <c r="R9" s="229"/>
      <c r="S9" s="1392"/>
      <c r="T9" s="1394"/>
      <c r="U9" s="1405"/>
      <c r="V9" s="1397"/>
      <c r="W9" s="1387"/>
      <c r="X9" s="1390"/>
      <c r="Y9" s="185">
        <f>IF(N9=N8,0,IF(N9=N7,0,IF(N9=N6,0,1)))</f>
        <v>0</v>
      </c>
      <c r="Z9" s="185" t="s">
        <v>263</v>
      </c>
      <c r="AA9" s="185" t="str">
        <f t="shared" si="0"/>
        <v>??</v>
      </c>
      <c r="AB9" s="225">
        <f t="shared" si="1"/>
        <v>0</v>
      </c>
    </row>
    <row r="10" spans="1:28" ht="12.95" customHeight="1">
      <c r="A10" s="1368"/>
      <c r="B10" s="1371"/>
      <c r="C10" s="1374"/>
      <c r="D10" s="1377"/>
      <c r="E10" s="1380"/>
      <c r="F10" s="1355"/>
      <c r="G10" s="1358"/>
      <c r="H10" s="1353"/>
      <c r="I10" s="1355"/>
      <c r="J10" s="1363"/>
      <c r="K10" s="285"/>
      <c r="L10" s="232"/>
      <c r="M10" s="227"/>
      <c r="N10" s="228"/>
      <c r="O10" s="229"/>
      <c r="P10" s="230"/>
      <c r="Q10" s="231"/>
      <c r="R10" s="229"/>
      <c r="S10" s="1392"/>
      <c r="T10" s="1394"/>
      <c r="U10" s="1405"/>
      <c r="V10" s="1397"/>
      <c r="W10" s="1387"/>
      <c r="X10" s="1390"/>
      <c r="Y10" s="185">
        <f>IF(N10=N9,0,IF(N10=N8,0,IF(N10=N7,0,IF(N10=N6,0,1))))</f>
        <v>0</v>
      </c>
      <c r="Z10" s="185" t="s">
        <v>263</v>
      </c>
      <c r="AA10" s="185" t="str">
        <f t="shared" si="0"/>
        <v>??</v>
      </c>
      <c r="AB10" s="225">
        <f t="shared" si="1"/>
        <v>0</v>
      </c>
    </row>
    <row r="11" spans="1:28" ht="12.95" customHeight="1">
      <c r="A11" s="1368"/>
      <c r="B11" s="1371"/>
      <c r="C11" s="1374"/>
      <c r="D11" s="1377"/>
      <c r="E11" s="1380"/>
      <c r="F11" s="1355"/>
      <c r="G11" s="1358"/>
      <c r="H11" s="1353"/>
      <c r="I11" s="1355"/>
      <c r="J11" s="1363"/>
      <c r="K11" s="285"/>
      <c r="L11" s="232"/>
      <c r="M11" s="227"/>
      <c r="N11" s="228"/>
      <c r="O11" s="229"/>
      <c r="P11" s="230"/>
      <c r="Q11" s="231"/>
      <c r="R11" s="229"/>
      <c r="S11" s="1392"/>
      <c r="T11" s="1394"/>
      <c r="U11" s="1405"/>
      <c r="V11" s="1397"/>
      <c r="W11" s="1387"/>
      <c r="X11" s="1390"/>
      <c r="Y11" s="185">
        <f>IF(N11=N10,0,IF(N11=N9,0,IF(N11=N8,0,IF(N11=N7,0,IF(N11=N6,0,1)))))</f>
        <v>0</v>
      </c>
      <c r="Z11" s="185" t="s">
        <v>263</v>
      </c>
      <c r="AA11" s="185" t="str">
        <f t="shared" si="0"/>
        <v>??</v>
      </c>
      <c r="AB11" s="225">
        <f t="shared" si="1"/>
        <v>0</v>
      </c>
    </row>
    <row r="12" spans="1:28" ht="12.95" customHeight="1">
      <c r="A12" s="1368"/>
      <c r="B12" s="1371"/>
      <c r="C12" s="1374"/>
      <c r="D12" s="1377"/>
      <c r="E12" s="1380"/>
      <c r="F12" s="1355"/>
      <c r="G12" s="1358"/>
      <c r="H12" s="1353"/>
      <c r="I12" s="1355"/>
      <c r="J12" s="1363"/>
      <c r="K12" s="285"/>
      <c r="L12" s="232"/>
      <c r="M12" s="227"/>
      <c r="N12" s="228"/>
      <c r="O12" s="229"/>
      <c r="P12" s="230"/>
      <c r="Q12" s="231"/>
      <c r="R12" s="229"/>
      <c r="S12" s="1392"/>
      <c r="T12" s="1394"/>
      <c r="U12" s="1405"/>
      <c r="V12" s="1397"/>
      <c r="W12" s="1387"/>
      <c r="X12" s="1390"/>
      <c r="Y12" s="185">
        <f>IF(N12=N11,0,IF(N12=N10,0,IF(N12=N9,0,IF(N12=N8,0,IF(N12=N7,0,IF(N12=N6,0,1))))))</f>
        <v>0</v>
      </c>
      <c r="Z12" s="185" t="s">
        <v>263</v>
      </c>
      <c r="AA12" s="185" t="str">
        <f t="shared" si="0"/>
        <v>??</v>
      </c>
      <c r="AB12" s="225">
        <f t="shared" si="1"/>
        <v>0</v>
      </c>
    </row>
    <row r="13" spans="1:28" ht="12.95" customHeight="1" thickBot="1">
      <c r="A13" s="1369"/>
      <c r="B13" s="1372"/>
      <c r="C13" s="1375"/>
      <c r="D13" s="1378"/>
      <c r="E13" s="1381"/>
      <c r="F13" s="1356"/>
      <c r="G13" s="1359"/>
      <c r="H13" s="1354"/>
      <c r="I13" s="1356"/>
      <c r="J13" s="1364"/>
      <c r="K13" s="942"/>
      <c r="L13" s="233"/>
      <c r="M13" s="234"/>
      <c r="N13" s="228"/>
      <c r="O13" s="235"/>
      <c r="P13" s="236"/>
      <c r="Q13" s="237"/>
      <c r="R13" s="235"/>
      <c r="S13" s="1393"/>
      <c r="T13" s="1395"/>
      <c r="U13" s="1406"/>
      <c r="V13" s="1398"/>
      <c r="W13" s="1388"/>
      <c r="X13" s="1391"/>
      <c r="Y13" s="185">
        <f>IF(N13=N12,0,IF(N13=N11,0,IF(N13=N10,0,IF(N13=N9,0,IF(N13=N8,0,IF(N13=N7,0,IF(N13=N6,0,1)))))))</f>
        <v>0</v>
      </c>
      <c r="Z13" s="185" t="s">
        <v>263</v>
      </c>
      <c r="AA13" s="185" t="str">
        <f t="shared" si="0"/>
        <v>??</v>
      </c>
      <c r="AB13" s="225">
        <f t="shared" si="1"/>
        <v>0</v>
      </c>
    </row>
    <row r="14" spans="1:28" ht="17.100000000000001" customHeight="1" thickTop="1" thickBot="1">
      <c r="A14" s="238"/>
      <c r="B14" s="239"/>
      <c r="C14" s="240" t="s">
        <v>7</v>
      </c>
      <c r="D14" s="241"/>
      <c r="E14" s="241"/>
      <c r="F14" s="241"/>
      <c r="G14" s="242"/>
      <c r="H14" s="241"/>
      <c r="I14" s="241"/>
      <c r="J14" s="241"/>
      <c r="K14" s="241"/>
      <c r="L14" s="243"/>
      <c r="M14" s="242"/>
      <c r="N14" s="242"/>
      <c r="O14" s="244"/>
      <c r="P14" s="239"/>
      <c r="Q14" s="239"/>
      <c r="R14" s="239"/>
      <c r="S14" s="245">
        <f>SUM(S15:S30)</f>
        <v>0</v>
      </c>
      <c r="T14" s="245"/>
      <c r="U14" s="246">
        <f>SUM(U15:U30)</f>
        <v>0</v>
      </c>
      <c r="V14" s="245">
        <f>SUM(V15:V30)</f>
        <v>0</v>
      </c>
      <c r="W14" s="247"/>
      <c r="X14" s="248" t="s">
        <v>262</v>
      </c>
      <c r="AA14" s="185" t="str">
        <f t="shared" si="0"/>
        <v>??</v>
      </c>
    </row>
    <row r="15" spans="1:28" ht="12.95" customHeight="1" thickTop="1" thickBot="1">
      <c r="A15" s="1368"/>
      <c r="B15" s="1370"/>
      <c r="C15" s="1374"/>
      <c r="D15" s="1377"/>
      <c r="E15" s="1379"/>
      <c r="F15" s="1355"/>
      <c r="G15" s="1382"/>
      <c r="H15" s="973"/>
      <c r="I15" s="1355"/>
      <c r="J15" s="1355"/>
      <c r="K15" s="329"/>
      <c r="L15" s="220"/>
      <c r="M15" s="227"/>
      <c r="N15" s="222"/>
      <c r="O15" s="221"/>
      <c r="P15" s="249"/>
      <c r="Q15" s="249"/>
      <c r="R15" s="227"/>
      <c r="S15" s="1392">
        <f>SUM(P15:R22)</f>
        <v>0</v>
      </c>
      <c r="T15" s="1394"/>
      <c r="U15" s="1360">
        <f>IF((S15-T15)&gt;=0,S15-T15,0)</f>
        <v>0</v>
      </c>
      <c r="V15" s="1400">
        <f>IF(S15&lt;T15,S15,T15)/IF(T15=0,1,T15)</f>
        <v>0</v>
      </c>
      <c r="W15" s="1386" t="str">
        <f>IF(V15=1,"pe",IF(V15&gt;0,"ne",""))</f>
        <v/>
      </c>
      <c r="X15" s="1385"/>
      <c r="Y15" s="185">
        <v>1</v>
      </c>
      <c r="Z15" s="185" t="s">
        <v>264</v>
      </c>
      <c r="AA15" s="185" t="str">
        <f t="shared" si="0"/>
        <v>??</v>
      </c>
      <c r="AB15" s="225">
        <f>C15</f>
        <v>0</v>
      </c>
    </row>
    <row r="16" spans="1:28" ht="12.95" customHeight="1" thickTop="1" thickBot="1">
      <c r="A16" s="1368"/>
      <c r="B16" s="1371"/>
      <c r="C16" s="1374"/>
      <c r="D16" s="1377"/>
      <c r="E16" s="1380"/>
      <c r="F16" s="1355"/>
      <c r="G16" s="1382"/>
      <c r="H16" s="1353"/>
      <c r="I16" s="1355"/>
      <c r="J16" s="1355"/>
      <c r="K16" s="285"/>
      <c r="L16" s="226"/>
      <c r="M16" s="227"/>
      <c r="N16" s="228"/>
      <c r="O16" s="229"/>
      <c r="P16" s="231"/>
      <c r="Q16" s="231"/>
      <c r="R16" s="229"/>
      <c r="S16" s="1392"/>
      <c r="T16" s="1394"/>
      <c r="U16" s="1361"/>
      <c r="V16" s="1400"/>
      <c r="W16" s="1387"/>
      <c r="X16" s="1385"/>
      <c r="Y16" s="185">
        <f>IF(N16=N15,0,1)</f>
        <v>0</v>
      </c>
      <c r="Z16" s="185" t="s">
        <v>264</v>
      </c>
      <c r="AA16" s="185" t="str">
        <f t="shared" si="0"/>
        <v>??</v>
      </c>
      <c r="AB16" s="225">
        <f t="shared" ref="AB16:AB30" si="2">AB15</f>
        <v>0</v>
      </c>
    </row>
    <row r="17" spans="1:28" ht="12.95" customHeight="1" thickTop="1" thickBot="1">
      <c r="A17" s="1368"/>
      <c r="B17" s="1371"/>
      <c r="C17" s="1374"/>
      <c r="D17" s="1377"/>
      <c r="E17" s="1380"/>
      <c r="F17" s="1355"/>
      <c r="G17" s="1382"/>
      <c r="H17" s="1353"/>
      <c r="I17" s="1355"/>
      <c r="J17" s="1355"/>
      <c r="K17" s="285"/>
      <c r="L17" s="226"/>
      <c r="M17" s="227"/>
      <c r="N17" s="228"/>
      <c r="O17" s="229"/>
      <c r="P17" s="231"/>
      <c r="Q17" s="231"/>
      <c r="R17" s="229"/>
      <c r="S17" s="1392"/>
      <c r="T17" s="1394"/>
      <c r="U17" s="1361"/>
      <c r="V17" s="1400"/>
      <c r="W17" s="1387"/>
      <c r="X17" s="1385"/>
      <c r="Y17" s="185">
        <f>IF(N17=N16,0,IF(N17=N15,0,1))</f>
        <v>0</v>
      </c>
      <c r="Z17" s="185" t="s">
        <v>264</v>
      </c>
      <c r="AA17" s="185" t="str">
        <f t="shared" si="0"/>
        <v>??</v>
      </c>
      <c r="AB17" s="225">
        <f t="shared" si="2"/>
        <v>0</v>
      </c>
    </row>
    <row r="18" spans="1:28" ht="12.95" customHeight="1" thickTop="1" thickBot="1">
      <c r="A18" s="1368"/>
      <c r="B18" s="1371"/>
      <c r="C18" s="1374"/>
      <c r="D18" s="1377"/>
      <c r="E18" s="1380"/>
      <c r="F18" s="1355"/>
      <c r="G18" s="1382"/>
      <c r="H18" s="1353"/>
      <c r="I18" s="1355"/>
      <c r="J18" s="1355"/>
      <c r="K18" s="285"/>
      <c r="L18" s="226"/>
      <c r="M18" s="227"/>
      <c r="N18" s="228"/>
      <c r="O18" s="229"/>
      <c r="P18" s="231"/>
      <c r="Q18" s="231"/>
      <c r="R18" s="229"/>
      <c r="S18" s="1392"/>
      <c r="T18" s="1394"/>
      <c r="U18" s="1361"/>
      <c r="V18" s="1400"/>
      <c r="W18" s="1387"/>
      <c r="X18" s="1385"/>
      <c r="Y18" s="185">
        <f>IF(N18=N17,0,IF(N18=N16,0,IF(N18=N15,0,1)))</f>
        <v>0</v>
      </c>
      <c r="Z18" s="185" t="s">
        <v>264</v>
      </c>
      <c r="AA18" s="185" t="str">
        <f t="shared" si="0"/>
        <v>??</v>
      </c>
      <c r="AB18" s="225">
        <f t="shared" si="2"/>
        <v>0</v>
      </c>
    </row>
    <row r="19" spans="1:28" ht="12.95" customHeight="1" thickTop="1" thickBot="1">
      <c r="A19" s="1368"/>
      <c r="B19" s="1371"/>
      <c r="C19" s="1374"/>
      <c r="D19" s="1377"/>
      <c r="E19" s="1380"/>
      <c r="F19" s="1355"/>
      <c r="G19" s="1382"/>
      <c r="H19" s="1353"/>
      <c r="I19" s="1355"/>
      <c r="J19" s="1355"/>
      <c r="K19" s="285"/>
      <c r="L19" s="232"/>
      <c r="M19" s="227"/>
      <c r="N19" s="228"/>
      <c r="O19" s="229"/>
      <c r="P19" s="231"/>
      <c r="Q19" s="231"/>
      <c r="R19" s="229"/>
      <c r="S19" s="1392"/>
      <c r="T19" s="1394"/>
      <c r="U19" s="1361"/>
      <c r="V19" s="1400"/>
      <c r="W19" s="1387"/>
      <c r="X19" s="1385"/>
      <c r="Y19" s="185">
        <f>IF(N19=N18,0,IF(N19=N17,0,IF(N19=N16,0,IF(N19=N15,0,1))))</f>
        <v>0</v>
      </c>
      <c r="Z19" s="185" t="s">
        <v>264</v>
      </c>
      <c r="AA19" s="185" t="str">
        <f t="shared" si="0"/>
        <v>??</v>
      </c>
      <c r="AB19" s="225">
        <f t="shared" si="2"/>
        <v>0</v>
      </c>
    </row>
    <row r="20" spans="1:28" ht="12.95" customHeight="1" thickTop="1" thickBot="1">
      <c r="A20" s="1368"/>
      <c r="B20" s="1371"/>
      <c r="C20" s="1374"/>
      <c r="D20" s="1377"/>
      <c r="E20" s="1380"/>
      <c r="F20" s="1355"/>
      <c r="G20" s="1382"/>
      <c r="H20" s="1353"/>
      <c r="I20" s="1355"/>
      <c r="J20" s="1355"/>
      <c r="K20" s="285"/>
      <c r="L20" s="232"/>
      <c r="M20" s="227"/>
      <c r="N20" s="228"/>
      <c r="O20" s="229"/>
      <c r="P20" s="231"/>
      <c r="Q20" s="231"/>
      <c r="R20" s="229"/>
      <c r="S20" s="1392"/>
      <c r="T20" s="1394"/>
      <c r="U20" s="1401" t="str">
        <f>IF(U15&gt;T15/2,"Błąd","")</f>
        <v/>
      </c>
      <c r="V20" s="1400"/>
      <c r="W20" s="1387"/>
      <c r="X20" s="1385"/>
      <c r="Y20" s="185">
        <f>IF(N20=N19,0,IF(N20=N18,0,IF(N20=N17,0,IF(N20=N16,0,IF(N20=N15,0,1)))))</f>
        <v>0</v>
      </c>
      <c r="Z20" s="185" t="s">
        <v>264</v>
      </c>
      <c r="AA20" s="185" t="str">
        <f t="shared" si="0"/>
        <v>??</v>
      </c>
      <c r="AB20" s="225">
        <f t="shared" si="2"/>
        <v>0</v>
      </c>
    </row>
    <row r="21" spans="1:28" ht="12.95" customHeight="1" thickTop="1" thickBot="1">
      <c r="A21" s="1368"/>
      <c r="B21" s="1371"/>
      <c r="C21" s="1374"/>
      <c r="D21" s="1377"/>
      <c r="E21" s="1380"/>
      <c r="F21" s="1355"/>
      <c r="G21" s="1382"/>
      <c r="H21" s="1353"/>
      <c r="I21" s="1355"/>
      <c r="J21" s="1355"/>
      <c r="K21" s="285"/>
      <c r="L21" s="232"/>
      <c r="M21" s="227"/>
      <c r="N21" s="228"/>
      <c r="O21" s="229"/>
      <c r="P21" s="231"/>
      <c r="Q21" s="231"/>
      <c r="R21" s="229"/>
      <c r="S21" s="1392"/>
      <c r="T21" s="1394"/>
      <c r="U21" s="1401"/>
      <c r="V21" s="1400"/>
      <c r="W21" s="1387"/>
      <c r="X21" s="1385"/>
      <c r="Y21" s="185">
        <f>IF(N21=N20,0,IF(N21=N19,0,IF(N21=N18,0,IF(N21=N17,0,IF(N21=N16,0,IF(N21=N15,0,1))))))</f>
        <v>0</v>
      </c>
      <c r="Z21" s="185" t="s">
        <v>264</v>
      </c>
      <c r="AA21" s="185" t="str">
        <f t="shared" si="0"/>
        <v>??</v>
      </c>
      <c r="AB21" s="225">
        <f t="shared" si="2"/>
        <v>0</v>
      </c>
    </row>
    <row r="22" spans="1:28" ht="12.95" customHeight="1" thickTop="1" thickBot="1">
      <c r="A22" s="1369"/>
      <c r="B22" s="1372"/>
      <c r="C22" s="1375"/>
      <c r="D22" s="1378"/>
      <c r="E22" s="1381"/>
      <c r="F22" s="1356"/>
      <c r="G22" s="1383"/>
      <c r="H22" s="1354"/>
      <c r="I22" s="1356"/>
      <c r="J22" s="1356"/>
      <c r="K22" s="942"/>
      <c r="L22" s="233"/>
      <c r="M22" s="235"/>
      <c r="N22" s="228"/>
      <c r="O22" s="235"/>
      <c r="P22" s="237"/>
      <c r="Q22" s="237"/>
      <c r="R22" s="235"/>
      <c r="S22" s="1393"/>
      <c r="T22" s="1395"/>
      <c r="U22" s="1402"/>
      <c r="V22" s="1400"/>
      <c r="W22" s="1388"/>
      <c r="X22" s="1385"/>
      <c r="Y22" s="185">
        <f>IF(N22=N21,0,IF(N22=N20,0,IF(N22=N19,0,IF(N22=N18,0,IF(N22=N17,0,IF(N22=N16,0,IF(N22=N15,0,1)))))))</f>
        <v>0</v>
      </c>
      <c r="Z22" s="185" t="s">
        <v>264</v>
      </c>
      <c r="AA22" s="185" t="str">
        <f t="shared" si="0"/>
        <v>??</v>
      </c>
      <c r="AB22" s="225">
        <f t="shared" si="2"/>
        <v>0</v>
      </c>
    </row>
    <row r="23" spans="1:28" ht="17.100000000000001" customHeight="1" thickTop="1" thickBot="1">
      <c r="A23" s="1367"/>
      <c r="B23" s="1370"/>
      <c r="C23" s="1373"/>
      <c r="D23" s="1376"/>
      <c r="E23" s="1379"/>
      <c r="F23" s="1407"/>
      <c r="G23" s="1410"/>
      <c r="H23" s="973"/>
      <c r="I23" s="1407"/>
      <c r="J23" s="1407"/>
      <c r="K23" s="329"/>
      <c r="L23" s="220"/>
      <c r="M23" s="221"/>
      <c r="N23" s="222"/>
      <c r="O23" s="221"/>
      <c r="P23" s="224"/>
      <c r="Q23" s="224"/>
      <c r="R23" s="221"/>
      <c r="S23" s="1399">
        <f>SUM(P23:R30)</f>
        <v>0</v>
      </c>
      <c r="T23" s="1403"/>
      <c r="U23" s="1360">
        <f>IF((S23-T23)&gt;=0,S23-T23,0)</f>
        <v>0</v>
      </c>
      <c r="V23" s="1400">
        <f>IF(S23&lt;T23,S23,T23)/IF(T23=0,1,T23)</f>
        <v>0</v>
      </c>
      <c r="W23" s="1386" t="str">
        <f>IF(V23=1,"pe",IF(V23&gt;0,"ne",""))</f>
        <v/>
      </c>
      <c r="X23" s="1385"/>
      <c r="Y23" s="185">
        <v>1</v>
      </c>
      <c r="Z23" s="185" t="s">
        <v>264</v>
      </c>
      <c r="AA23" s="185" t="str">
        <f t="shared" si="0"/>
        <v>??</v>
      </c>
      <c r="AB23" s="225">
        <f>C23</f>
        <v>0</v>
      </c>
    </row>
    <row r="24" spans="1:28" ht="12.95" customHeight="1" thickTop="1" thickBot="1">
      <c r="A24" s="1368"/>
      <c r="B24" s="1371"/>
      <c r="C24" s="1374"/>
      <c r="D24" s="1377"/>
      <c r="E24" s="1380"/>
      <c r="F24" s="1355"/>
      <c r="G24" s="1382"/>
      <c r="H24" s="1353"/>
      <c r="I24" s="1355"/>
      <c r="J24" s="1355"/>
      <c r="K24" s="285"/>
      <c r="L24" s="226"/>
      <c r="M24" s="227"/>
      <c r="N24" s="228"/>
      <c r="O24" s="229"/>
      <c r="P24" s="231"/>
      <c r="Q24" s="231"/>
      <c r="R24" s="229"/>
      <c r="S24" s="1392"/>
      <c r="T24" s="1394"/>
      <c r="U24" s="1361"/>
      <c r="V24" s="1400"/>
      <c r="W24" s="1387"/>
      <c r="X24" s="1385"/>
      <c r="Y24" s="185">
        <f>IF(N24=N23,0,1)</f>
        <v>0</v>
      </c>
      <c r="Z24" s="185" t="s">
        <v>264</v>
      </c>
      <c r="AA24" s="185" t="str">
        <f t="shared" si="0"/>
        <v>??</v>
      </c>
      <c r="AB24" s="225">
        <f>AB23</f>
        <v>0</v>
      </c>
    </row>
    <row r="25" spans="1:28" ht="12.95" customHeight="1" thickTop="1" thickBot="1">
      <c r="A25" s="1368"/>
      <c r="B25" s="1371"/>
      <c r="C25" s="1374"/>
      <c r="D25" s="1377"/>
      <c r="E25" s="1380"/>
      <c r="F25" s="1355"/>
      <c r="G25" s="1382"/>
      <c r="H25" s="1353"/>
      <c r="I25" s="1355"/>
      <c r="J25" s="1355"/>
      <c r="K25" s="285"/>
      <c r="L25" s="226"/>
      <c r="M25" s="227"/>
      <c r="N25" s="228"/>
      <c r="O25" s="229"/>
      <c r="P25" s="231"/>
      <c r="Q25" s="231"/>
      <c r="R25" s="229"/>
      <c r="S25" s="1392"/>
      <c r="T25" s="1394"/>
      <c r="U25" s="1361"/>
      <c r="V25" s="1400"/>
      <c r="W25" s="1387"/>
      <c r="X25" s="1385"/>
      <c r="Y25" s="185">
        <f>IF(N25=N24,0,IF(N25=N23,0,1))</f>
        <v>0</v>
      </c>
      <c r="Z25" s="185" t="s">
        <v>264</v>
      </c>
      <c r="AA25" s="185" t="str">
        <f t="shared" si="0"/>
        <v>??</v>
      </c>
      <c r="AB25" s="225">
        <f t="shared" si="2"/>
        <v>0</v>
      </c>
    </row>
    <row r="26" spans="1:28" ht="12.95" customHeight="1" thickTop="1" thickBot="1">
      <c r="A26" s="1368"/>
      <c r="B26" s="1371"/>
      <c r="C26" s="1374"/>
      <c r="D26" s="1377"/>
      <c r="E26" s="1380"/>
      <c r="F26" s="1355"/>
      <c r="G26" s="1382"/>
      <c r="H26" s="1353"/>
      <c r="I26" s="1355"/>
      <c r="J26" s="1355"/>
      <c r="K26" s="285"/>
      <c r="L26" s="226"/>
      <c r="M26" s="227"/>
      <c r="N26" s="228"/>
      <c r="O26" s="229"/>
      <c r="P26" s="231"/>
      <c r="Q26" s="231"/>
      <c r="R26" s="229"/>
      <c r="S26" s="1392"/>
      <c r="T26" s="1394"/>
      <c r="U26" s="1361"/>
      <c r="V26" s="1400"/>
      <c r="W26" s="1387"/>
      <c r="X26" s="1385"/>
      <c r="Y26" s="185">
        <f>IF(N26=N25,0,IF(N26=N24,0,IF(N26=N23,0,1)))</f>
        <v>0</v>
      </c>
      <c r="Z26" s="185" t="s">
        <v>264</v>
      </c>
      <c r="AA26" s="185" t="str">
        <f t="shared" si="0"/>
        <v>??</v>
      </c>
      <c r="AB26" s="225">
        <f t="shared" si="2"/>
        <v>0</v>
      </c>
    </row>
    <row r="27" spans="1:28" ht="12.95" customHeight="1" thickTop="1" thickBot="1">
      <c r="A27" s="1368"/>
      <c r="B27" s="1371"/>
      <c r="C27" s="1374"/>
      <c r="D27" s="1377"/>
      <c r="E27" s="1380"/>
      <c r="F27" s="1355"/>
      <c r="G27" s="1382"/>
      <c r="H27" s="1353"/>
      <c r="I27" s="1355"/>
      <c r="J27" s="1355"/>
      <c r="K27" s="285"/>
      <c r="L27" s="232"/>
      <c r="M27" s="227"/>
      <c r="N27" s="228"/>
      <c r="O27" s="229"/>
      <c r="P27" s="231"/>
      <c r="Q27" s="231"/>
      <c r="R27" s="229"/>
      <c r="S27" s="1392"/>
      <c r="T27" s="1394"/>
      <c r="U27" s="1361"/>
      <c r="V27" s="1400"/>
      <c r="W27" s="1387"/>
      <c r="X27" s="1385"/>
      <c r="Y27" s="185">
        <f>IF(N27=N26,0,IF(N27=N25,0,IF(N27=N24,0,IF(N27=N23,0,1))))</f>
        <v>0</v>
      </c>
      <c r="Z27" s="185" t="s">
        <v>264</v>
      </c>
      <c r="AA27" s="185" t="str">
        <f t="shared" si="0"/>
        <v>??</v>
      </c>
      <c r="AB27" s="225">
        <f t="shared" si="2"/>
        <v>0</v>
      </c>
    </row>
    <row r="28" spans="1:28" ht="12.95" customHeight="1" thickTop="1" thickBot="1">
      <c r="A28" s="1368"/>
      <c r="B28" s="1371"/>
      <c r="C28" s="1374"/>
      <c r="D28" s="1377"/>
      <c r="E28" s="1380"/>
      <c r="F28" s="1355"/>
      <c r="G28" s="1382"/>
      <c r="H28" s="1353"/>
      <c r="I28" s="1355"/>
      <c r="J28" s="1355"/>
      <c r="K28" s="285"/>
      <c r="L28" s="232"/>
      <c r="M28" s="227"/>
      <c r="N28" s="228"/>
      <c r="O28" s="229"/>
      <c r="P28" s="231"/>
      <c r="Q28" s="231"/>
      <c r="R28" s="229"/>
      <c r="S28" s="1392"/>
      <c r="T28" s="1394"/>
      <c r="U28" s="1401" t="str">
        <f>IF(U23&gt;T23/2,"Błąd","")</f>
        <v/>
      </c>
      <c r="V28" s="1400"/>
      <c r="W28" s="1387"/>
      <c r="X28" s="1385"/>
      <c r="Y28" s="185">
        <f>IF(N28=N27,0,IF(N28=N26,0,IF(N28=N25,0,IF(N28=N24,0,IF(N28=N23,0,1)))))</f>
        <v>0</v>
      </c>
      <c r="Z28" s="185" t="s">
        <v>264</v>
      </c>
      <c r="AA28" s="185" t="str">
        <f t="shared" si="0"/>
        <v>??</v>
      </c>
      <c r="AB28" s="225">
        <f t="shared" si="2"/>
        <v>0</v>
      </c>
    </row>
    <row r="29" spans="1:28" ht="12.95" customHeight="1" thickTop="1" thickBot="1">
      <c r="A29" s="1368"/>
      <c r="B29" s="1371"/>
      <c r="C29" s="1374"/>
      <c r="D29" s="1377"/>
      <c r="E29" s="1380"/>
      <c r="F29" s="1355"/>
      <c r="G29" s="1382"/>
      <c r="H29" s="1353"/>
      <c r="I29" s="1355"/>
      <c r="J29" s="1355"/>
      <c r="K29" s="285"/>
      <c r="L29" s="232"/>
      <c r="M29" s="227"/>
      <c r="N29" s="228"/>
      <c r="O29" s="229"/>
      <c r="P29" s="231"/>
      <c r="Q29" s="231"/>
      <c r="R29" s="229"/>
      <c r="S29" s="1392"/>
      <c r="T29" s="1394"/>
      <c r="U29" s="1401"/>
      <c r="V29" s="1400"/>
      <c r="W29" s="1387"/>
      <c r="X29" s="1385"/>
      <c r="Y29" s="185">
        <f>IF(N29=N28,0,IF(N29=N27,0,IF(N29=N26,0,IF(N29=N25,0,IF(N29=N24,0,IF(N29=N23,0,1))))))</f>
        <v>0</v>
      </c>
      <c r="Z29" s="185" t="s">
        <v>264</v>
      </c>
      <c r="AA29" s="185" t="str">
        <f t="shared" si="0"/>
        <v>??</v>
      </c>
      <c r="AB29" s="225">
        <f t="shared" si="2"/>
        <v>0</v>
      </c>
    </row>
    <row r="30" spans="1:28" ht="12.95" customHeight="1" thickTop="1" thickBot="1">
      <c r="A30" s="1369"/>
      <c r="B30" s="1372"/>
      <c r="C30" s="1375"/>
      <c r="D30" s="1378"/>
      <c r="E30" s="1381"/>
      <c r="F30" s="1356"/>
      <c r="G30" s="1383"/>
      <c r="H30" s="1354"/>
      <c r="I30" s="1356"/>
      <c r="J30" s="1356"/>
      <c r="K30" s="942"/>
      <c r="L30" s="233"/>
      <c r="M30" s="234"/>
      <c r="N30" s="228"/>
      <c r="O30" s="235"/>
      <c r="P30" s="237"/>
      <c r="Q30" s="237"/>
      <c r="R30" s="235"/>
      <c r="S30" s="1393"/>
      <c r="T30" s="1395"/>
      <c r="U30" s="1402"/>
      <c r="V30" s="1400"/>
      <c r="W30" s="1388"/>
      <c r="X30" s="1385"/>
      <c r="Y30" s="185">
        <f>IF(N30=N29,0,IF(N30=N28,0,IF(N30=N27,0,IF(N30=N26,0,IF(N30=N25,0,IF(N30=N24,0,IF(N30=N23,0,1)))))))</f>
        <v>0</v>
      </c>
      <c r="Z30" s="185" t="s">
        <v>264</v>
      </c>
      <c r="AA30" s="185" t="str">
        <f t="shared" si="0"/>
        <v>??</v>
      </c>
      <c r="AB30" s="225">
        <f t="shared" si="2"/>
        <v>0</v>
      </c>
    </row>
    <row r="31" spans="1:28" ht="20.25" customHeight="1" thickTop="1" thickBot="1">
      <c r="A31" s="238"/>
      <c r="B31" s="239"/>
      <c r="C31" s="240" t="s">
        <v>265</v>
      </c>
      <c r="D31" s="250"/>
      <c r="E31" s="250"/>
      <c r="F31" s="250"/>
      <c r="G31" s="239"/>
      <c r="H31" s="250"/>
      <c r="I31" s="250"/>
      <c r="J31" s="250"/>
      <c r="K31" s="943"/>
      <c r="L31" s="251"/>
      <c r="M31" s="239"/>
      <c r="N31" s="239"/>
      <c r="O31" s="239"/>
      <c r="P31" s="239"/>
      <c r="Q31" s="239"/>
      <c r="R31" s="252"/>
      <c r="S31" s="245">
        <f>SUM(S32:S67)</f>
        <v>0</v>
      </c>
      <c r="T31" s="245"/>
      <c r="U31" s="246">
        <f>SUM(U32:U67)</f>
        <v>0</v>
      </c>
      <c r="V31" s="245">
        <f>SUM(V32:V67)</f>
        <v>0</v>
      </c>
      <c r="W31" s="253"/>
      <c r="X31" s="219" t="s">
        <v>262</v>
      </c>
      <c r="AA31" s="185" t="str">
        <f t="shared" si="0"/>
        <v>??</v>
      </c>
    </row>
    <row r="32" spans="1:28" ht="12.95" customHeight="1" thickTop="1" thickBot="1">
      <c r="A32" s="1368"/>
      <c r="B32" s="1370"/>
      <c r="C32" s="1374"/>
      <c r="D32" s="1377"/>
      <c r="E32" s="1379"/>
      <c r="F32" s="1407"/>
      <c r="G32" s="1382"/>
      <c r="H32" s="1407"/>
      <c r="I32" s="1355"/>
      <c r="J32" s="1355"/>
      <c r="K32" s="329"/>
      <c r="L32" s="220"/>
      <c r="M32" s="227"/>
      <c r="N32" s="222"/>
      <c r="O32" s="221"/>
      <c r="P32" s="249"/>
      <c r="Q32" s="249"/>
      <c r="R32" s="227"/>
      <c r="S32" s="1392">
        <f>SUM(P32:R41)</f>
        <v>0</v>
      </c>
      <c r="T32" s="1394"/>
      <c r="U32" s="1360">
        <f>IF((S32-T32)&gt;=0,S32-T32,0)</f>
        <v>0</v>
      </c>
      <c r="V32" s="1400">
        <f>IF(S32&lt;T32,S32,T32)/IF(T32=0,1,T32)</f>
        <v>0</v>
      </c>
      <c r="W32" s="1386" t="str">
        <f>IF(V32=1,"pe",IF(V32&gt;0,"ne",""))</f>
        <v/>
      </c>
      <c r="X32" s="1385"/>
      <c r="Y32" s="185">
        <v>1</v>
      </c>
      <c r="Z32" s="185" t="s">
        <v>266</v>
      </c>
      <c r="AA32" s="185" t="str">
        <f t="shared" si="0"/>
        <v>??</v>
      </c>
      <c r="AB32" s="225">
        <f>C32</f>
        <v>0</v>
      </c>
    </row>
    <row r="33" spans="1:28" ht="12.95" customHeight="1" thickTop="1" thickBot="1">
      <c r="A33" s="1368"/>
      <c r="B33" s="1371"/>
      <c r="C33" s="1374"/>
      <c r="D33" s="1377"/>
      <c r="E33" s="1380"/>
      <c r="F33" s="1355"/>
      <c r="G33" s="1382"/>
      <c r="H33" s="1355"/>
      <c r="I33" s="1355"/>
      <c r="J33" s="1355"/>
      <c r="K33" s="285"/>
      <c r="L33" s="226"/>
      <c r="M33" s="227"/>
      <c r="N33" s="228"/>
      <c r="O33" s="229"/>
      <c r="P33" s="231"/>
      <c r="Q33" s="231"/>
      <c r="R33" s="229"/>
      <c r="S33" s="1392"/>
      <c r="T33" s="1394"/>
      <c r="U33" s="1361"/>
      <c r="V33" s="1400"/>
      <c r="W33" s="1387"/>
      <c r="X33" s="1385"/>
      <c r="Y33" s="185">
        <f>IF(N33=N32,0,1)</f>
        <v>0</v>
      </c>
      <c r="Z33" s="185" t="s">
        <v>266</v>
      </c>
      <c r="AA33" s="185" t="str">
        <f t="shared" si="0"/>
        <v>??</v>
      </c>
      <c r="AB33" s="225">
        <f t="shared" ref="AB33:AB51" si="3">AB32</f>
        <v>0</v>
      </c>
    </row>
    <row r="34" spans="1:28" ht="12.95" customHeight="1" thickTop="1" thickBot="1">
      <c r="A34" s="1368"/>
      <c r="B34" s="1371"/>
      <c r="C34" s="1374"/>
      <c r="D34" s="1377"/>
      <c r="E34" s="1380"/>
      <c r="F34" s="1355"/>
      <c r="G34" s="1382"/>
      <c r="H34" s="1408"/>
      <c r="I34" s="1355"/>
      <c r="J34" s="1355"/>
      <c r="K34" s="285"/>
      <c r="L34" s="226"/>
      <c r="M34" s="227"/>
      <c r="N34" s="228"/>
      <c r="O34" s="229"/>
      <c r="P34" s="231"/>
      <c r="Q34" s="231"/>
      <c r="R34" s="229"/>
      <c r="S34" s="1392"/>
      <c r="T34" s="1394"/>
      <c r="U34" s="1361"/>
      <c r="V34" s="1400"/>
      <c r="W34" s="1387"/>
      <c r="X34" s="1385"/>
      <c r="Y34" s="185">
        <f>IF(N34=N33,0,IF(N34=N32,0,1))</f>
        <v>0</v>
      </c>
      <c r="Z34" s="185" t="s">
        <v>266</v>
      </c>
      <c r="AA34" s="185" t="str">
        <f t="shared" si="0"/>
        <v>??</v>
      </c>
      <c r="AB34" s="225">
        <f t="shared" si="3"/>
        <v>0</v>
      </c>
    </row>
    <row r="35" spans="1:28" ht="12.95" customHeight="1" thickTop="1" thickBot="1">
      <c r="A35" s="1368"/>
      <c r="B35" s="1371"/>
      <c r="C35" s="1374"/>
      <c r="D35" s="1377"/>
      <c r="E35" s="1380"/>
      <c r="F35" s="1355"/>
      <c r="G35" s="1382"/>
      <c r="H35" s="1408"/>
      <c r="I35" s="1355"/>
      <c r="J35" s="1355"/>
      <c r="K35" s="285"/>
      <c r="L35" s="226"/>
      <c r="M35" s="227"/>
      <c r="N35" s="228"/>
      <c r="O35" s="229"/>
      <c r="P35" s="231"/>
      <c r="Q35" s="231"/>
      <c r="R35" s="229"/>
      <c r="S35" s="1392"/>
      <c r="T35" s="1394"/>
      <c r="U35" s="1361"/>
      <c r="V35" s="1400"/>
      <c r="W35" s="1387"/>
      <c r="X35" s="1385"/>
      <c r="Y35" s="185">
        <f>IF(N35=N34,0,IF(N35=N33,0,IF(N35=N32,0,1)))</f>
        <v>0</v>
      </c>
      <c r="Z35" s="185" t="s">
        <v>266</v>
      </c>
      <c r="AA35" s="185" t="str">
        <f t="shared" si="0"/>
        <v>??</v>
      </c>
      <c r="AB35" s="225">
        <f t="shared" si="3"/>
        <v>0</v>
      </c>
    </row>
    <row r="36" spans="1:28" ht="12.95" customHeight="1" thickTop="1" thickBot="1">
      <c r="A36" s="1368"/>
      <c r="B36" s="1371"/>
      <c r="C36" s="1374"/>
      <c r="D36" s="1377"/>
      <c r="E36" s="1380"/>
      <c r="F36" s="1355"/>
      <c r="G36" s="1382"/>
      <c r="H36" s="1408"/>
      <c r="I36" s="1355"/>
      <c r="J36" s="1355"/>
      <c r="K36" s="285"/>
      <c r="L36" s="232"/>
      <c r="M36" s="227"/>
      <c r="N36" s="228"/>
      <c r="O36" s="229"/>
      <c r="P36" s="249"/>
      <c r="Q36" s="249"/>
      <c r="R36" s="229"/>
      <c r="S36" s="1392"/>
      <c r="T36" s="1394"/>
      <c r="U36" s="1361"/>
      <c r="V36" s="1400"/>
      <c r="W36" s="1387"/>
      <c r="X36" s="1385"/>
      <c r="Y36" s="185">
        <f>IF(N36=N35,0,IF(N36=N34,0,IF(N36=N33,0,IF(N36=N32,0,1))))</f>
        <v>0</v>
      </c>
      <c r="Z36" s="185" t="s">
        <v>266</v>
      </c>
      <c r="AA36" s="185" t="str">
        <f t="shared" si="0"/>
        <v>??</v>
      </c>
      <c r="AB36" s="225">
        <f t="shared" si="3"/>
        <v>0</v>
      </c>
    </row>
    <row r="37" spans="1:28" ht="12.95" customHeight="1" thickTop="1" thickBot="1">
      <c r="A37" s="1368"/>
      <c r="B37" s="1371"/>
      <c r="C37" s="1374"/>
      <c r="D37" s="1377"/>
      <c r="E37" s="1380"/>
      <c r="F37" s="1355"/>
      <c r="G37" s="1382"/>
      <c r="H37" s="1408"/>
      <c r="I37" s="1355"/>
      <c r="J37" s="1355"/>
      <c r="K37" s="285"/>
      <c r="L37" s="232"/>
      <c r="M37" s="227"/>
      <c r="N37" s="228"/>
      <c r="O37" s="229"/>
      <c r="P37" s="249"/>
      <c r="Q37" s="249"/>
      <c r="R37" s="229"/>
      <c r="S37" s="1392"/>
      <c r="T37" s="1394"/>
      <c r="U37" s="1361"/>
      <c r="V37" s="1400"/>
      <c r="W37" s="1387"/>
      <c r="X37" s="1385"/>
      <c r="Y37" s="185">
        <f>IF(N37=N36,0,IF(N37=N35,0,IF(N37=N34,0,IF(N37=N33,0,IF(N37=N32,0,1)))))</f>
        <v>0</v>
      </c>
      <c r="Z37" s="185" t="s">
        <v>266</v>
      </c>
      <c r="AA37" s="185" t="str">
        <f t="shared" si="0"/>
        <v>??</v>
      </c>
      <c r="AB37" s="225">
        <f t="shared" si="3"/>
        <v>0</v>
      </c>
    </row>
    <row r="38" spans="1:28" ht="12.95" customHeight="1" thickTop="1" thickBot="1">
      <c r="A38" s="1368"/>
      <c r="B38" s="1371"/>
      <c r="C38" s="1374"/>
      <c r="D38" s="1377"/>
      <c r="E38" s="1380"/>
      <c r="F38" s="1355"/>
      <c r="G38" s="1382"/>
      <c r="H38" s="1408"/>
      <c r="I38" s="1355"/>
      <c r="J38" s="1355"/>
      <c r="K38" s="285"/>
      <c r="L38" s="232"/>
      <c r="M38" s="227"/>
      <c r="N38" s="228"/>
      <c r="O38" s="229"/>
      <c r="P38" s="249"/>
      <c r="Q38" s="249"/>
      <c r="R38" s="229"/>
      <c r="S38" s="1392"/>
      <c r="T38" s="1394"/>
      <c r="U38" s="1401" t="str">
        <f>IF(U32&gt;T32/2,"błąd","")</f>
        <v/>
      </c>
      <c r="V38" s="1400"/>
      <c r="W38" s="1387"/>
      <c r="X38" s="1385"/>
      <c r="Y38" s="185">
        <f>IF(N38=N37,0,IF(N38=N36,0,IF(N38=N35,0,IF(N38=N34,0,IF(N38=N33,0,IF(N38=N32,0,1))))))</f>
        <v>0</v>
      </c>
      <c r="Z38" s="185" t="s">
        <v>266</v>
      </c>
      <c r="AA38" s="185" t="str">
        <f t="shared" si="0"/>
        <v>??</v>
      </c>
      <c r="AB38" s="225">
        <f t="shared" si="3"/>
        <v>0</v>
      </c>
    </row>
    <row r="39" spans="1:28" ht="12.95" customHeight="1" thickTop="1" thickBot="1">
      <c r="A39" s="1368"/>
      <c r="B39" s="1371"/>
      <c r="C39" s="1374"/>
      <c r="D39" s="1377"/>
      <c r="E39" s="1380"/>
      <c r="F39" s="1355"/>
      <c r="G39" s="1382"/>
      <c r="H39" s="1408"/>
      <c r="I39" s="1355"/>
      <c r="J39" s="1355"/>
      <c r="K39" s="285"/>
      <c r="L39" s="232"/>
      <c r="M39" s="227"/>
      <c r="N39" s="228"/>
      <c r="O39" s="229"/>
      <c r="P39" s="231"/>
      <c r="Q39" s="231"/>
      <c r="R39" s="229"/>
      <c r="S39" s="1392"/>
      <c r="T39" s="1394"/>
      <c r="U39" s="1401"/>
      <c r="V39" s="1400"/>
      <c r="W39" s="1387"/>
      <c r="X39" s="1385"/>
      <c r="Y39" s="185">
        <f>IF(N39=N38,0,IF(N39=N37,0,IF(N39=N36,0,IF(N39=N35,0,IF(N39=N34,0,IF(N39=N33,0,IF(N39=N32,0,1)))))))</f>
        <v>0</v>
      </c>
      <c r="Z39" s="185" t="s">
        <v>266</v>
      </c>
      <c r="AA39" s="185" t="str">
        <f t="shared" si="0"/>
        <v>??</v>
      </c>
      <c r="AB39" s="225">
        <f t="shared" si="3"/>
        <v>0</v>
      </c>
    </row>
    <row r="40" spans="1:28" ht="12.95" customHeight="1" thickTop="1" thickBot="1">
      <c r="A40" s="1368"/>
      <c r="B40" s="1371"/>
      <c r="C40" s="1374"/>
      <c r="D40" s="1377"/>
      <c r="E40" s="1380"/>
      <c r="F40" s="1355"/>
      <c r="G40" s="1382"/>
      <c r="H40" s="1408"/>
      <c r="I40" s="1355"/>
      <c r="J40" s="1355"/>
      <c r="K40" s="285"/>
      <c r="L40" s="232"/>
      <c r="M40" s="227"/>
      <c r="N40" s="228"/>
      <c r="O40" s="229"/>
      <c r="P40" s="231"/>
      <c r="Q40" s="231"/>
      <c r="R40" s="229"/>
      <c r="S40" s="1392"/>
      <c r="T40" s="1394"/>
      <c r="U40" s="1401"/>
      <c r="V40" s="1400"/>
      <c r="W40" s="1387"/>
      <c r="X40" s="1385"/>
      <c r="Y40" s="185">
        <f>IF(N40=N39,0,IF(N40=N38,0,IF(N40=N37,0,IF(N40=N36,0,IF(N40=N35,0,IF(N40=N34,0,IF(N40=N33,IF(N40=N32,0,1))))))))</f>
        <v>0</v>
      </c>
      <c r="Z40" s="185" t="s">
        <v>266</v>
      </c>
      <c r="AA40" s="185" t="str">
        <f t="shared" si="0"/>
        <v>??</v>
      </c>
      <c r="AB40" s="225">
        <f t="shared" si="3"/>
        <v>0</v>
      </c>
    </row>
    <row r="41" spans="1:28" ht="12.95" customHeight="1" thickTop="1" thickBot="1">
      <c r="A41" s="1369"/>
      <c r="B41" s="1372"/>
      <c r="C41" s="1375"/>
      <c r="D41" s="1378"/>
      <c r="E41" s="1381"/>
      <c r="F41" s="1356"/>
      <c r="G41" s="1383"/>
      <c r="H41" s="1409"/>
      <c r="I41" s="1356"/>
      <c r="J41" s="1356"/>
      <c r="K41" s="942"/>
      <c r="L41" s="233"/>
      <c r="M41" s="235"/>
      <c r="N41" s="228"/>
      <c r="O41" s="235"/>
      <c r="P41" s="237"/>
      <c r="Q41" s="237"/>
      <c r="R41" s="235"/>
      <c r="S41" s="1393"/>
      <c r="T41" s="1395"/>
      <c r="U41" s="1402"/>
      <c r="V41" s="1400"/>
      <c r="W41" s="1388"/>
      <c r="X41" s="1385"/>
      <c r="Y41" s="185">
        <f>IF(N41=N40,0,IF(N41=N39,0,IF(N41=N38,0,IF(N41=N37,0,IF(N41=N36,0,IF(N41=N35,0,IF(N41=N34,0,IF(N41=N33,0,IF(N41=N32,0,1)))))))))</f>
        <v>0</v>
      </c>
      <c r="Z41" s="185" t="s">
        <v>266</v>
      </c>
      <c r="AA41" s="185" t="str">
        <f t="shared" si="0"/>
        <v>??</v>
      </c>
      <c r="AB41" s="225">
        <f t="shared" si="3"/>
        <v>0</v>
      </c>
    </row>
    <row r="42" spans="1:28" ht="12.95" customHeight="1" thickTop="1" thickBot="1">
      <c r="A42" s="1368"/>
      <c r="B42" s="1370"/>
      <c r="C42" s="1374"/>
      <c r="D42" s="1377"/>
      <c r="E42" s="1379"/>
      <c r="F42" s="1355"/>
      <c r="G42" s="1382"/>
      <c r="H42" s="1407"/>
      <c r="I42" s="1355"/>
      <c r="J42" s="1355"/>
      <c r="K42" s="939"/>
      <c r="L42" s="220"/>
      <c r="M42" s="227"/>
      <c r="N42" s="222"/>
      <c r="O42" s="221"/>
      <c r="P42" s="249"/>
      <c r="Q42" s="249"/>
      <c r="R42" s="227"/>
      <c r="S42" s="1392">
        <f>SUM(P42:R51)</f>
        <v>0</v>
      </c>
      <c r="T42" s="1394"/>
      <c r="U42" s="1360">
        <f>IF((S42-T42)&gt;=0,S42-T42,0)</f>
        <v>0</v>
      </c>
      <c r="V42" s="1400">
        <f>IF(S42&lt;T42,S42,T42)/IF(T42=0,1,T42)</f>
        <v>0</v>
      </c>
      <c r="W42" s="1386" t="str">
        <f>IF(V42=1,"pe",IF(V42&gt;0,"ne",""))</f>
        <v/>
      </c>
      <c r="X42" s="1385"/>
      <c r="Y42" s="185">
        <v>1</v>
      </c>
      <c r="Z42" s="185" t="s">
        <v>266</v>
      </c>
      <c r="AA42" s="185" t="str">
        <f t="shared" si="0"/>
        <v>??</v>
      </c>
      <c r="AB42" s="225">
        <f>C42</f>
        <v>0</v>
      </c>
    </row>
    <row r="43" spans="1:28" ht="12.95" customHeight="1" thickTop="1" thickBot="1">
      <c r="A43" s="1368"/>
      <c r="B43" s="1371"/>
      <c r="C43" s="1374"/>
      <c r="D43" s="1377"/>
      <c r="E43" s="1380"/>
      <c r="F43" s="1355"/>
      <c r="G43" s="1382"/>
      <c r="H43" s="1355"/>
      <c r="I43" s="1355"/>
      <c r="J43" s="1355"/>
      <c r="K43" s="285"/>
      <c r="L43" s="226"/>
      <c r="M43" s="227"/>
      <c r="N43" s="228"/>
      <c r="O43" s="229"/>
      <c r="P43" s="231"/>
      <c r="Q43" s="231"/>
      <c r="R43" s="229"/>
      <c r="S43" s="1392"/>
      <c r="T43" s="1394"/>
      <c r="U43" s="1361"/>
      <c r="V43" s="1400"/>
      <c r="W43" s="1387"/>
      <c r="X43" s="1385"/>
      <c r="Y43" s="185">
        <f>IF(N43=N42,0,1)</f>
        <v>0</v>
      </c>
      <c r="Z43" s="185" t="s">
        <v>266</v>
      </c>
      <c r="AA43" s="185" t="str">
        <f t="shared" si="0"/>
        <v>??</v>
      </c>
      <c r="AB43" s="225">
        <f t="shared" si="3"/>
        <v>0</v>
      </c>
    </row>
    <row r="44" spans="1:28" ht="12.95" customHeight="1" thickTop="1" thickBot="1">
      <c r="A44" s="1368"/>
      <c r="B44" s="1371"/>
      <c r="C44" s="1374"/>
      <c r="D44" s="1377"/>
      <c r="E44" s="1380"/>
      <c r="F44" s="1355"/>
      <c r="G44" s="1382"/>
      <c r="H44" s="1408"/>
      <c r="I44" s="1355"/>
      <c r="J44" s="1355"/>
      <c r="K44" s="285"/>
      <c r="L44" s="226"/>
      <c r="M44" s="227"/>
      <c r="N44" s="228"/>
      <c r="O44" s="229"/>
      <c r="P44" s="231"/>
      <c r="Q44" s="231"/>
      <c r="R44" s="229"/>
      <c r="S44" s="1392"/>
      <c r="T44" s="1394"/>
      <c r="U44" s="1361"/>
      <c r="V44" s="1400"/>
      <c r="W44" s="1387"/>
      <c r="X44" s="1385"/>
      <c r="Y44" s="185">
        <f>IF(N44=N43,0,IF(N44=N42,0,1))</f>
        <v>0</v>
      </c>
      <c r="Z44" s="185" t="s">
        <v>266</v>
      </c>
      <c r="AA44" s="185" t="str">
        <f t="shared" si="0"/>
        <v>??</v>
      </c>
      <c r="AB44" s="225">
        <f t="shared" si="3"/>
        <v>0</v>
      </c>
    </row>
    <row r="45" spans="1:28" ht="12.95" customHeight="1" thickTop="1" thickBot="1">
      <c r="A45" s="1368"/>
      <c r="B45" s="1371"/>
      <c r="C45" s="1374"/>
      <c r="D45" s="1377"/>
      <c r="E45" s="1380"/>
      <c r="F45" s="1355"/>
      <c r="G45" s="1382"/>
      <c r="H45" s="1408"/>
      <c r="I45" s="1355"/>
      <c r="J45" s="1355"/>
      <c r="K45" s="285"/>
      <c r="L45" s="226"/>
      <c r="M45" s="227"/>
      <c r="N45" s="228"/>
      <c r="O45" s="229"/>
      <c r="P45" s="231"/>
      <c r="Q45" s="231"/>
      <c r="R45" s="229"/>
      <c r="S45" s="1392"/>
      <c r="T45" s="1394"/>
      <c r="U45" s="1361"/>
      <c r="V45" s="1400"/>
      <c r="W45" s="1387"/>
      <c r="X45" s="1385"/>
      <c r="Y45" s="185">
        <f>IF(N45=N44,0,IF(N45=N43,0,IF(N45=N42,0,1)))</f>
        <v>0</v>
      </c>
      <c r="Z45" s="185" t="s">
        <v>266</v>
      </c>
      <c r="AA45" s="185" t="str">
        <f t="shared" si="0"/>
        <v>??</v>
      </c>
      <c r="AB45" s="225">
        <f t="shared" si="3"/>
        <v>0</v>
      </c>
    </row>
    <row r="46" spans="1:28" ht="12" customHeight="1" thickTop="1" thickBot="1">
      <c r="A46" s="1368"/>
      <c r="B46" s="1371"/>
      <c r="C46" s="1374"/>
      <c r="D46" s="1377"/>
      <c r="E46" s="1380"/>
      <c r="F46" s="1355"/>
      <c r="G46" s="1382"/>
      <c r="H46" s="1408"/>
      <c r="I46" s="1355"/>
      <c r="J46" s="1355"/>
      <c r="K46" s="285"/>
      <c r="L46" s="232"/>
      <c r="M46" s="227"/>
      <c r="N46" s="228"/>
      <c r="O46" s="229"/>
      <c r="P46" s="231"/>
      <c r="Q46" s="231"/>
      <c r="R46" s="229"/>
      <c r="S46" s="1392"/>
      <c r="T46" s="1394"/>
      <c r="U46" s="1361"/>
      <c r="V46" s="1400"/>
      <c r="W46" s="1387"/>
      <c r="X46" s="1385"/>
      <c r="Y46" s="185">
        <f>IF(N46=N45,0,IF(N46=N44,0,IF(N46=N43,0,IF(N46=N42,0,1))))</f>
        <v>0</v>
      </c>
      <c r="Z46" s="185" t="s">
        <v>266</v>
      </c>
      <c r="AA46" s="185" t="str">
        <f t="shared" si="0"/>
        <v>??</v>
      </c>
      <c r="AB46" s="225">
        <f t="shared" si="3"/>
        <v>0</v>
      </c>
    </row>
    <row r="47" spans="1:28" ht="12" customHeight="1" thickTop="1" thickBot="1">
      <c r="A47" s="1368"/>
      <c r="B47" s="1371"/>
      <c r="C47" s="1374"/>
      <c r="D47" s="1377"/>
      <c r="E47" s="1380"/>
      <c r="F47" s="1355"/>
      <c r="G47" s="1382"/>
      <c r="H47" s="1408"/>
      <c r="I47" s="1355"/>
      <c r="J47" s="1355"/>
      <c r="K47" s="285"/>
      <c r="L47" s="232"/>
      <c r="M47" s="227"/>
      <c r="N47" s="228"/>
      <c r="O47" s="229"/>
      <c r="P47" s="231"/>
      <c r="Q47" s="231"/>
      <c r="R47" s="229"/>
      <c r="S47" s="1392"/>
      <c r="T47" s="1394"/>
      <c r="U47" s="1361"/>
      <c r="V47" s="1400"/>
      <c r="W47" s="1387"/>
      <c r="X47" s="1385"/>
      <c r="Y47" s="185">
        <f>IF(N47=N46,0,IF(N47=N45,0,IF(N47=N44,0,IF(N47=N43,0,IF(N47=N42,0,1)))))</f>
        <v>0</v>
      </c>
      <c r="Z47" s="185" t="s">
        <v>266</v>
      </c>
      <c r="AA47" s="185" t="str">
        <f t="shared" si="0"/>
        <v>??</v>
      </c>
      <c r="AB47" s="225">
        <f t="shared" si="3"/>
        <v>0</v>
      </c>
    </row>
    <row r="48" spans="1:28" ht="12" customHeight="1" thickTop="1" thickBot="1">
      <c r="A48" s="1368"/>
      <c r="B48" s="1371"/>
      <c r="C48" s="1374"/>
      <c r="D48" s="1377"/>
      <c r="E48" s="1380"/>
      <c r="F48" s="1355"/>
      <c r="G48" s="1382"/>
      <c r="H48" s="1408"/>
      <c r="I48" s="1355"/>
      <c r="J48" s="1355"/>
      <c r="K48" s="285"/>
      <c r="L48" s="232"/>
      <c r="M48" s="227"/>
      <c r="N48" s="228"/>
      <c r="O48" s="229"/>
      <c r="P48" s="231"/>
      <c r="Q48" s="231"/>
      <c r="R48" s="229"/>
      <c r="S48" s="1392"/>
      <c r="T48" s="1394"/>
      <c r="U48" s="1401" t="str">
        <f>IF(U42&gt;T42/2,"błąd","")</f>
        <v/>
      </c>
      <c r="V48" s="1400"/>
      <c r="W48" s="1387"/>
      <c r="X48" s="1385"/>
      <c r="Y48" s="185">
        <f>IF(N48=N47,0,IF(N48=N46,0,IF(N48=N45,0,IF(N48=N44,0,IF(N48=N43,0,IF(N48=N42,0,1))))))</f>
        <v>0</v>
      </c>
      <c r="Z48" s="185" t="s">
        <v>266</v>
      </c>
      <c r="AA48" s="185" t="str">
        <f t="shared" si="0"/>
        <v>??</v>
      </c>
      <c r="AB48" s="225">
        <f t="shared" si="3"/>
        <v>0</v>
      </c>
    </row>
    <row r="49" spans="1:28" ht="12.95" customHeight="1" thickTop="1" thickBot="1">
      <c r="A49" s="1368"/>
      <c r="B49" s="1371"/>
      <c r="C49" s="1374"/>
      <c r="D49" s="1377"/>
      <c r="E49" s="1380"/>
      <c r="F49" s="1355"/>
      <c r="G49" s="1382"/>
      <c r="H49" s="1408"/>
      <c r="I49" s="1355"/>
      <c r="J49" s="1355"/>
      <c r="K49" s="285"/>
      <c r="L49" s="232"/>
      <c r="M49" s="227"/>
      <c r="N49" s="228"/>
      <c r="O49" s="229"/>
      <c r="P49" s="231"/>
      <c r="Q49" s="231"/>
      <c r="R49" s="229"/>
      <c r="S49" s="1392"/>
      <c r="T49" s="1394"/>
      <c r="U49" s="1401"/>
      <c r="V49" s="1400"/>
      <c r="W49" s="1387"/>
      <c r="X49" s="1385"/>
      <c r="Y49" s="185">
        <f>IF(N49=N48,0,IF(N49=N47,0,IF(N49=N46,0,IF(N49=N45,0,IF(N49=N44,0,IF(N49=N43,0,IF(N49=N42,0,1)))))))</f>
        <v>0</v>
      </c>
      <c r="Z49" s="185" t="s">
        <v>266</v>
      </c>
      <c r="AA49" s="185" t="str">
        <f t="shared" si="0"/>
        <v>??</v>
      </c>
      <c r="AB49" s="225">
        <f t="shared" si="3"/>
        <v>0</v>
      </c>
    </row>
    <row r="50" spans="1:28" ht="12.95" customHeight="1" thickTop="1" thickBot="1">
      <c r="A50" s="1368"/>
      <c r="B50" s="1371"/>
      <c r="C50" s="1374"/>
      <c r="D50" s="1377"/>
      <c r="E50" s="1380"/>
      <c r="F50" s="1355"/>
      <c r="G50" s="1382"/>
      <c r="H50" s="1408"/>
      <c r="I50" s="1355"/>
      <c r="J50" s="1355"/>
      <c r="K50" s="285"/>
      <c r="L50" s="232"/>
      <c r="M50" s="227"/>
      <c r="N50" s="228"/>
      <c r="O50" s="229"/>
      <c r="P50" s="231"/>
      <c r="Q50" s="231"/>
      <c r="R50" s="229"/>
      <c r="S50" s="1392"/>
      <c r="T50" s="1394"/>
      <c r="U50" s="1401"/>
      <c r="V50" s="1400"/>
      <c r="W50" s="1387"/>
      <c r="X50" s="1385"/>
      <c r="Y50" s="185">
        <f>IF(N50=N49,0,IF(N50=N48,0,IF(N50=N47,0,IF(N50=N46,0,IF(N50=N45,0,IF(N50=N44,0,IF(N50=N43,IF(N50=N42,0,1))))))))</f>
        <v>0</v>
      </c>
      <c r="Z50" s="185" t="s">
        <v>266</v>
      </c>
      <c r="AA50" s="185" t="str">
        <f t="shared" si="0"/>
        <v>??</v>
      </c>
      <c r="AB50" s="225">
        <f t="shared" si="3"/>
        <v>0</v>
      </c>
    </row>
    <row r="51" spans="1:28" ht="12.95" customHeight="1" thickTop="1" thickBot="1">
      <c r="A51" s="1369"/>
      <c r="B51" s="1372"/>
      <c r="C51" s="1375"/>
      <c r="D51" s="1378"/>
      <c r="E51" s="1381"/>
      <c r="F51" s="1356"/>
      <c r="G51" s="1383"/>
      <c r="H51" s="1409"/>
      <c r="I51" s="1356"/>
      <c r="J51" s="1356"/>
      <c r="K51" s="940"/>
      <c r="L51" s="233"/>
      <c r="M51" s="235"/>
      <c r="N51" s="228"/>
      <c r="O51" s="235"/>
      <c r="P51" s="237"/>
      <c r="Q51" s="237"/>
      <c r="R51" s="235"/>
      <c r="S51" s="1393"/>
      <c r="T51" s="1395"/>
      <c r="U51" s="1402"/>
      <c r="V51" s="1400"/>
      <c r="W51" s="1388"/>
      <c r="X51" s="1385"/>
      <c r="Y51" s="185">
        <f>IF(N51=N50,0,IF(N51=N49,0,IF(N51=N48,0,IF(N51=N47,0,IF(N51=N46,0,IF(N51=N45,0,IF(N51=N44,0,IF(N51=N43,0,IF(N51=N42,0,1)))))))))</f>
        <v>0</v>
      </c>
      <c r="Z51" s="185" t="s">
        <v>266</v>
      </c>
      <c r="AA51" s="185" t="str">
        <f t="shared" si="0"/>
        <v>??</v>
      </c>
      <c r="AB51" s="225">
        <f t="shared" si="3"/>
        <v>0</v>
      </c>
    </row>
    <row r="52" spans="1:28" ht="12.95" customHeight="1" thickTop="1">
      <c r="A52" s="1367"/>
      <c r="B52" s="1370"/>
      <c r="C52" s="1373"/>
      <c r="D52" s="1376"/>
      <c r="E52" s="1379"/>
      <c r="F52" s="1407"/>
      <c r="G52" s="1410"/>
      <c r="H52" s="973"/>
      <c r="I52" s="1407"/>
      <c r="J52" s="1407"/>
      <c r="K52" s="329"/>
      <c r="L52" s="220"/>
      <c r="M52" s="227"/>
      <c r="N52" s="222"/>
      <c r="O52" s="221"/>
      <c r="P52" s="249"/>
      <c r="Q52" s="249"/>
      <c r="R52" s="227"/>
      <c r="S52" s="1399">
        <f>SUM(P52:R59)</f>
        <v>0</v>
      </c>
      <c r="T52" s="1403"/>
      <c r="U52" s="1360">
        <f>IF((S52-T52)&gt;=0,S52-T52,0)</f>
        <v>0</v>
      </c>
      <c r="V52" s="1396">
        <f>IF(S52&lt;T52,S52,T52)/IF(T52=0,1,T52)</f>
        <v>0</v>
      </c>
      <c r="W52" s="1386" t="str">
        <f>IF(V52=1,"pe",IF(V52&gt;0,"ne",""))</f>
        <v/>
      </c>
      <c r="X52" s="1389"/>
      <c r="Y52" s="185">
        <v>1</v>
      </c>
      <c r="Z52" s="185" t="s">
        <v>266</v>
      </c>
      <c r="AA52" s="185" t="str">
        <f t="shared" si="0"/>
        <v>??</v>
      </c>
      <c r="AB52" s="225">
        <f>C52</f>
        <v>0</v>
      </c>
    </row>
    <row r="53" spans="1:28" ht="12.95" customHeight="1">
      <c r="A53" s="1368"/>
      <c r="B53" s="1371"/>
      <c r="C53" s="1374"/>
      <c r="D53" s="1377"/>
      <c r="E53" s="1380"/>
      <c r="F53" s="1355"/>
      <c r="G53" s="1382"/>
      <c r="H53" s="1353"/>
      <c r="I53" s="1355"/>
      <c r="J53" s="1355"/>
      <c r="K53" s="285"/>
      <c r="L53" s="226"/>
      <c r="M53" s="227"/>
      <c r="N53" s="228"/>
      <c r="O53" s="229"/>
      <c r="P53" s="231"/>
      <c r="Q53" s="231"/>
      <c r="R53" s="229"/>
      <c r="S53" s="1392"/>
      <c r="T53" s="1394"/>
      <c r="U53" s="1361"/>
      <c r="V53" s="1397"/>
      <c r="W53" s="1387"/>
      <c r="X53" s="1390"/>
      <c r="Y53" s="185">
        <f>IF(N53=N52,0,1)</f>
        <v>0</v>
      </c>
      <c r="Z53" s="185" t="s">
        <v>266</v>
      </c>
      <c r="AA53" s="185" t="str">
        <f t="shared" si="0"/>
        <v>??</v>
      </c>
      <c r="AB53" s="225">
        <f>AB52</f>
        <v>0</v>
      </c>
    </row>
    <row r="54" spans="1:28" ht="12.95" customHeight="1">
      <c r="A54" s="1368"/>
      <c r="B54" s="1371"/>
      <c r="C54" s="1374"/>
      <c r="D54" s="1377"/>
      <c r="E54" s="1380"/>
      <c r="F54" s="1355"/>
      <c r="G54" s="1382"/>
      <c r="H54" s="1353"/>
      <c r="I54" s="1355"/>
      <c r="J54" s="1355"/>
      <c r="K54" s="285"/>
      <c r="L54" s="226"/>
      <c r="M54" s="227"/>
      <c r="N54" s="228"/>
      <c r="O54" s="229"/>
      <c r="P54" s="231"/>
      <c r="Q54" s="231"/>
      <c r="R54" s="229"/>
      <c r="S54" s="1392"/>
      <c r="T54" s="1394"/>
      <c r="U54" s="1361"/>
      <c r="V54" s="1397"/>
      <c r="W54" s="1387"/>
      <c r="X54" s="1390"/>
      <c r="Y54" s="185">
        <f>IF(N54=N53,0,IF(N54=N52,0,1))</f>
        <v>0</v>
      </c>
      <c r="Z54" s="185" t="s">
        <v>266</v>
      </c>
      <c r="AA54" s="185" t="str">
        <f t="shared" si="0"/>
        <v>??</v>
      </c>
      <c r="AB54" s="225">
        <f>AB53</f>
        <v>0</v>
      </c>
    </row>
    <row r="55" spans="1:28" ht="12.95" customHeight="1">
      <c r="A55" s="1368"/>
      <c r="B55" s="1371"/>
      <c r="C55" s="1374"/>
      <c r="D55" s="1377"/>
      <c r="E55" s="1380"/>
      <c r="F55" s="1355"/>
      <c r="G55" s="1382"/>
      <c r="H55" s="1353"/>
      <c r="I55" s="1355"/>
      <c r="J55" s="1355"/>
      <c r="K55" s="285"/>
      <c r="L55" s="226"/>
      <c r="M55" s="227"/>
      <c r="N55" s="228"/>
      <c r="O55" s="229"/>
      <c r="P55" s="231"/>
      <c r="Q55" s="231"/>
      <c r="R55" s="229"/>
      <c r="S55" s="1392"/>
      <c r="T55" s="1394"/>
      <c r="U55" s="1361"/>
      <c r="V55" s="1397"/>
      <c r="W55" s="1387"/>
      <c r="X55" s="1390"/>
      <c r="Y55" s="185">
        <f>IF(N55=N54,0,IF(N55=N53,0,IF(N55=N52,0,1)))</f>
        <v>0</v>
      </c>
      <c r="Z55" s="185" t="s">
        <v>266</v>
      </c>
      <c r="AA55" s="185" t="str">
        <f t="shared" si="0"/>
        <v>??</v>
      </c>
      <c r="AB55" s="225">
        <f t="shared" ref="AB55:AB67" si="4">AB54</f>
        <v>0</v>
      </c>
    </row>
    <row r="56" spans="1:28" ht="12.95" customHeight="1">
      <c r="A56" s="1368"/>
      <c r="B56" s="1371"/>
      <c r="C56" s="1374"/>
      <c r="D56" s="1377"/>
      <c r="E56" s="1380"/>
      <c r="F56" s="1355"/>
      <c r="G56" s="1382"/>
      <c r="H56" s="1353"/>
      <c r="I56" s="1355"/>
      <c r="J56" s="1355"/>
      <c r="K56" s="285"/>
      <c r="L56" s="232"/>
      <c r="M56" s="227"/>
      <c r="N56" s="228"/>
      <c r="O56" s="229"/>
      <c r="P56" s="231"/>
      <c r="Q56" s="231"/>
      <c r="R56" s="229"/>
      <c r="S56" s="1392"/>
      <c r="T56" s="1394"/>
      <c r="U56" s="1361"/>
      <c r="V56" s="1397"/>
      <c r="W56" s="1387"/>
      <c r="X56" s="1390"/>
      <c r="Y56" s="185">
        <f>IF(N56=N55,0,IF(N56=N54,0,IF(N56=N53,0,IF(N56=N52,0,1))))</f>
        <v>0</v>
      </c>
      <c r="Z56" s="185" t="s">
        <v>266</v>
      </c>
      <c r="AA56" s="185" t="str">
        <f t="shared" si="0"/>
        <v>??</v>
      </c>
      <c r="AB56" s="225">
        <f t="shared" si="4"/>
        <v>0</v>
      </c>
    </row>
    <row r="57" spans="1:28" ht="12.95" customHeight="1">
      <c r="A57" s="1368"/>
      <c r="B57" s="1371"/>
      <c r="C57" s="1374"/>
      <c r="D57" s="1377"/>
      <c r="E57" s="1380"/>
      <c r="F57" s="1355"/>
      <c r="G57" s="1382"/>
      <c r="H57" s="1353"/>
      <c r="I57" s="1355"/>
      <c r="J57" s="1355"/>
      <c r="K57" s="285"/>
      <c r="L57" s="232"/>
      <c r="M57" s="227"/>
      <c r="N57" s="228"/>
      <c r="O57" s="229"/>
      <c r="P57" s="231"/>
      <c r="Q57" s="231"/>
      <c r="R57" s="229"/>
      <c r="S57" s="1392"/>
      <c r="T57" s="1394"/>
      <c r="U57" s="1401" t="str">
        <f>IF(U52&gt;T52/2,"błąd","")</f>
        <v/>
      </c>
      <c r="V57" s="1397"/>
      <c r="W57" s="1387"/>
      <c r="X57" s="1390"/>
      <c r="Y57" s="185">
        <f>IF(N57=N56,0,IF(N57=N55,0,IF(N57=N54,0,IF(N57=N53,0,IF(N57=N52,0,1)))))</f>
        <v>0</v>
      </c>
      <c r="Z57" s="185" t="s">
        <v>266</v>
      </c>
      <c r="AA57" s="185" t="str">
        <f t="shared" si="0"/>
        <v>??</v>
      </c>
      <c r="AB57" s="225">
        <f t="shared" si="4"/>
        <v>0</v>
      </c>
    </row>
    <row r="58" spans="1:28" ht="12.95" customHeight="1">
      <c r="A58" s="1368"/>
      <c r="B58" s="1371"/>
      <c r="C58" s="1374"/>
      <c r="D58" s="1377"/>
      <c r="E58" s="1380"/>
      <c r="F58" s="1355"/>
      <c r="G58" s="1382"/>
      <c r="H58" s="1353"/>
      <c r="I58" s="1355"/>
      <c r="J58" s="1355"/>
      <c r="K58" s="285"/>
      <c r="L58" s="232"/>
      <c r="M58" s="227"/>
      <c r="N58" s="228"/>
      <c r="O58" s="229"/>
      <c r="P58" s="231"/>
      <c r="Q58" s="231"/>
      <c r="R58" s="229"/>
      <c r="S58" s="1392"/>
      <c r="T58" s="1394"/>
      <c r="U58" s="1401"/>
      <c r="V58" s="1397"/>
      <c r="W58" s="1387"/>
      <c r="X58" s="1390"/>
      <c r="Y58" s="185">
        <f>IF(N58=N57,0,IF(N58=N56,0,IF(N58=N55,0,IF(N58=N54,0,IF(N58=N53,0,IF(N58=N52,0,1))))))</f>
        <v>0</v>
      </c>
      <c r="Z58" s="185" t="s">
        <v>266</v>
      </c>
      <c r="AA58" s="185" t="str">
        <f t="shared" si="0"/>
        <v>??</v>
      </c>
      <c r="AB58" s="225">
        <f t="shared" si="4"/>
        <v>0</v>
      </c>
    </row>
    <row r="59" spans="1:28" ht="12.95" customHeight="1" thickBot="1">
      <c r="A59" s="1369"/>
      <c r="B59" s="1372"/>
      <c r="C59" s="1375"/>
      <c r="D59" s="1378"/>
      <c r="E59" s="1381"/>
      <c r="F59" s="1356"/>
      <c r="G59" s="1383"/>
      <c r="H59" s="1354"/>
      <c r="I59" s="1356"/>
      <c r="J59" s="1356"/>
      <c r="K59" s="942"/>
      <c r="L59" s="233"/>
      <c r="M59" s="235"/>
      <c r="N59" s="228"/>
      <c r="O59" s="235"/>
      <c r="P59" s="237"/>
      <c r="Q59" s="237"/>
      <c r="R59" s="235"/>
      <c r="S59" s="1393"/>
      <c r="T59" s="1395"/>
      <c r="U59" s="1402"/>
      <c r="V59" s="1398"/>
      <c r="W59" s="1388"/>
      <c r="X59" s="1391"/>
      <c r="Y59" s="185">
        <f>IF(N59=N58,0,IF(N59=N57,0,IF(N59=N56,0,IF(N59=N55,0,IF(N59=N54,0,IF(N59=N53,0,IF(N59=N52,0,1)))))))</f>
        <v>0</v>
      </c>
      <c r="Z59" s="185" t="s">
        <v>266</v>
      </c>
      <c r="AA59" s="185" t="str">
        <f t="shared" si="0"/>
        <v>??</v>
      </c>
      <c r="AB59" s="225">
        <f t="shared" si="4"/>
        <v>0</v>
      </c>
    </row>
    <row r="60" spans="1:28" ht="12.95" customHeight="1" thickTop="1" thickBot="1">
      <c r="A60" s="1368"/>
      <c r="B60" s="1370"/>
      <c r="C60" s="1374"/>
      <c r="D60" s="1371"/>
      <c r="E60" s="1379"/>
      <c r="F60" s="1355"/>
      <c r="G60" s="1382"/>
      <c r="H60" s="973"/>
      <c r="I60" s="1355"/>
      <c r="J60" s="1355"/>
      <c r="K60" s="939"/>
      <c r="L60" s="220"/>
      <c r="M60" s="227"/>
      <c r="N60" s="222"/>
      <c r="O60" s="221"/>
      <c r="P60" s="249"/>
      <c r="Q60" s="249"/>
      <c r="R60" s="227"/>
      <c r="S60" s="1399">
        <f>SUM(P60:R67)</f>
        <v>0</v>
      </c>
      <c r="T60" s="1403"/>
      <c r="U60" s="1360">
        <f>IF((S60-T60)&gt;=0,S60-T60,0)</f>
        <v>0</v>
      </c>
      <c r="V60" s="1411">
        <f>IF(S60&lt;T60,S60,T60)/IF(T60=0,1,T60)</f>
        <v>0</v>
      </c>
      <c r="W60" s="1386" t="str">
        <f>IF(V60=1,"pe",IF(V60&gt;0,"ne",""))</f>
        <v/>
      </c>
      <c r="X60" s="1385"/>
      <c r="Y60" s="185">
        <v>1</v>
      </c>
      <c r="Z60" s="185" t="s">
        <v>266</v>
      </c>
      <c r="AA60" s="185" t="str">
        <f t="shared" ref="AA60:AA218" si="5">$C$2</f>
        <v>??</v>
      </c>
      <c r="AB60" s="225">
        <f>C60</f>
        <v>0</v>
      </c>
    </row>
    <row r="61" spans="1:28" ht="12.95" customHeight="1" thickTop="1" thickBot="1">
      <c r="A61" s="1368"/>
      <c r="B61" s="1371"/>
      <c r="C61" s="1374"/>
      <c r="D61" s="1371"/>
      <c r="E61" s="1380"/>
      <c r="F61" s="1355"/>
      <c r="G61" s="1382"/>
      <c r="H61" s="1353"/>
      <c r="I61" s="1355"/>
      <c r="J61" s="1355"/>
      <c r="K61" s="285"/>
      <c r="L61" s="226"/>
      <c r="M61" s="227"/>
      <c r="N61" s="228"/>
      <c r="O61" s="229"/>
      <c r="P61" s="231"/>
      <c r="Q61" s="231"/>
      <c r="R61" s="229"/>
      <c r="S61" s="1392"/>
      <c r="T61" s="1394"/>
      <c r="U61" s="1361"/>
      <c r="V61" s="1411"/>
      <c r="W61" s="1387"/>
      <c r="X61" s="1385"/>
      <c r="Y61" s="185">
        <f>IF(N61=N60,0,1)</f>
        <v>0</v>
      </c>
      <c r="Z61" s="185" t="s">
        <v>266</v>
      </c>
      <c r="AA61" s="185" t="str">
        <f t="shared" si="5"/>
        <v>??</v>
      </c>
      <c r="AB61" s="225">
        <f>AB60</f>
        <v>0</v>
      </c>
    </row>
    <row r="62" spans="1:28" ht="12.95" customHeight="1" thickTop="1" thickBot="1">
      <c r="A62" s="1368"/>
      <c r="B62" s="1371"/>
      <c r="C62" s="1374"/>
      <c r="D62" s="1371"/>
      <c r="E62" s="1380"/>
      <c r="F62" s="1355"/>
      <c r="G62" s="1382"/>
      <c r="H62" s="1353"/>
      <c r="I62" s="1355"/>
      <c r="J62" s="1355"/>
      <c r="K62" s="285"/>
      <c r="L62" s="226"/>
      <c r="M62" s="227"/>
      <c r="N62" s="228"/>
      <c r="O62" s="229"/>
      <c r="P62" s="231"/>
      <c r="Q62" s="231"/>
      <c r="R62" s="229"/>
      <c r="S62" s="1392"/>
      <c r="T62" s="1394"/>
      <c r="U62" s="1361"/>
      <c r="V62" s="1411"/>
      <c r="W62" s="1387"/>
      <c r="X62" s="1385"/>
      <c r="Y62" s="185">
        <f>IF(N62=N61,0,IF(N62=N60,0,1))</f>
        <v>0</v>
      </c>
      <c r="Z62" s="185" t="s">
        <v>266</v>
      </c>
      <c r="AA62" s="185" t="str">
        <f t="shared" si="5"/>
        <v>??</v>
      </c>
      <c r="AB62" s="225">
        <f t="shared" si="4"/>
        <v>0</v>
      </c>
    </row>
    <row r="63" spans="1:28" ht="12.95" customHeight="1" thickTop="1" thickBot="1">
      <c r="A63" s="1368"/>
      <c r="B63" s="1371"/>
      <c r="C63" s="1374"/>
      <c r="D63" s="1371"/>
      <c r="E63" s="1380"/>
      <c r="F63" s="1355"/>
      <c r="G63" s="1382"/>
      <c r="H63" s="1353"/>
      <c r="I63" s="1355"/>
      <c r="J63" s="1355"/>
      <c r="K63" s="285"/>
      <c r="L63" s="226"/>
      <c r="M63" s="227"/>
      <c r="N63" s="228"/>
      <c r="O63" s="229"/>
      <c r="P63" s="231"/>
      <c r="Q63" s="231"/>
      <c r="R63" s="229"/>
      <c r="S63" s="1392"/>
      <c r="T63" s="1394"/>
      <c r="U63" s="1361"/>
      <c r="V63" s="1411"/>
      <c r="W63" s="1387"/>
      <c r="X63" s="1385"/>
      <c r="Y63" s="185">
        <f>IF(N63=N62,0,IF(N63=N61,0,IF(N63=N60,0,1)))</f>
        <v>0</v>
      </c>
      <c r="Z63" s="185" t="s">
        <v>266</v>
      </c>
      <c r="AA63" s="185" t="str">
        <f t="shared" si="5"/>
        <v>??</v>
      </c>
      <c r="AB63" s="225">
        <f t="shared" si="4"/>
        <v>0</v>
      </c>
    </row>
    <row r="64" spans="1:28" ht="12.95" customHeight="1" thickTop="1" thickBot="1">
      <c r="A64" s="1368"/>
      <c r="B64" s="1371"/>
      <c r="C64" s="1374"/>
      <c r="D64" s="1371"/>
      <c r="E64" s="1380"/>
      <c r="F64" s="1355"/>
      <c r="G64" s="1382"/>
      <c r="H64" s="1353"/>
      <c r="I64" s="1355"/>
      <c r="J64" s="1355"/>
      <c r="K64" s="285"/>
      <c r="L64" s="232"/>
      <c r="M64" s="227"/>
      <c r="N64" s="228"/>
      <c r="O64" s="229"/>
      <c r="P64" s="231"/>
      <c r="Q64" s="231"/>
      <c r="R64" s="229"/>
      <c r="S64" s="1392"/>
      <c r="T64" s="1394"/>
      <c r="U64" s="1361"/>
      <c r="V64" s="1411"/>
      <c r="W64" s="1387"/>
      <c r="X64" s="1385"/>
      <c r="Y64" s="185">
        <f>IF(N64=N63,0,IF(N64=N62,0,IF(N64=N61,0,IF(N64=N60,0,1))))</f>
        <v>0</v>
      </c>
      <c r="Z64" s="185" t="s">
        <v>266</v>
      </c>
      <c r="AA64" s="185" t="str">
        <f t="shared" si="5"/>
        <v>??</v>
      </c>
      <c r="AB64" s="225">
        <f t="shared" si="4"/>
        <v>0</v>
      </c>
    </row>
    <row r="65" spans="1:28" ht="12.95" customHeight="1" thickTop="1" thickBot="1">
      <c r="A65" s="1368"/>
      <c r="B65" s="1371"/>
      <c r="C65" s="1374"/>
      <c r="D65" s="1371"/>
      <c r="E65" s="1380"/>
      <c r="F65" s="1355"/>
      <c r="G65" s="1382"/>
      <c r="H65" s="1353"/>
      <c r="I65" s="1355"/>
      <c r="J65" s="1355"/>
      <c r="K65" s="285"/>
      <c r="L65" s="232"/>
      <c r="M65" s="227"/>
      <c r="N65" s="228"/>
      <c r="O65" s="229"/>
      <c r="P65" s="231"/>
      <c r="Q65" s="231"/>
      <c r="R65" s="229"/>
      <c r="S65" s="1392"/>
      <c r="T65" s="1394"/>
      <c r="U65" s="1401" t="str">
        <f>IF(U60&gt;T60/2,"błąd","")</f>
        <v/>
      </c>
      <c r="V65" s="1411"/>
      <c r="W65" s="1387"/>
      <c r="X65" s="1385"/>
      <c r="Y65" s="185">
        <f>IF(N65=N64,0,IF(N65=N63,0,IF(N65=N62,0,IF(N65=N61,0,IF(N65=N60,0,1)))))</f>
        <v>0</v>
      </c>
      <c r="Z65" s="185" t="s">
        <v>266</v>
      </c>
      <c r="AA65" s="185" t="str">
        <f t="shared" si="5"/>
        <v>??</v>
      </c>
      <c r="AB65" s="225">
        <f t="shared" si="4"/>
        <v>0</v>
      </c>
    </row>
    <row r="66" spans="1:28" ht="12.95" customHeight="1" thickTop="1" thickBot="1">
      <c r="A66" s="1368"/>
      <c r="B66" s="1371"/>
      <c r="C66" s="1374"/>
      <c r="D66" s="1371"/>
      <c r="E66" s="1380"/>
      <c r="F66" s="1355"/>
      <c r="G66" s="1382"/>
      <c r="H66" s="1353"/>
      <c r="I66" s="1355"/>
      <c r="J66" s="1355"/>
      <c r="K66" s="285"/>
      <c r="L66" s="232"/>
      <c r="M66" s="227"/>
      <c r="N66" s="228"/>
      <c r="O66" s="229"/>
      <c r="P66" s="231"/>
      <c r="Q66" s="231"/>
      <c r="R66" s="229"/>
      <c r="S66" s="1392"/>
      <c r="T66" s="1394"/>
      <c r="U66" s="1401"/>
      <c r="V66" s="1411"/>
      <c r="W66" s="1387"/>
      <c r="X66" s="1385"/>
      <c r="Y66" s="185">
        <f>IF(N66=N65,0,IF(N66=N64,0,IF(N66=N63,0,IF(N66=N62,0,IF(N66=N61,0,IF(N66=N60,0,1))))))</f>
        <v>0</v>
      </c>
      <c r="Z66" s="185" t="s">
        <v>266</v>
      </c>
      <c r="AA66" s="185" t="str">
        <f t="shared" si="5"/>
        <v>??</v>
      </c>
      <c r="AB66" s="225">
        <f t="shared" si="4"/>
        <v>0</v>
      </c>
    </row>
    <row r="67" spans="1:28" ht="12.95" customHeight="1" thickTop="1" thickBot="1">
      <c r="A67" s="1369"/>
      <c r="B67" s="1372"/>
      <c r="C67" s="1375"/>
      <c r="D67" s="1372"/>
      <c r="E67" s="1381"/>
      <c r="F67" s="1356"/>
      <c r="G67" s="1383"/>
      <c r="H67" s="1354"/>
      <c r="I67" s="1356"/>
      <c r="J67" s="1356"/>
      <c r="K67" s="942"/>
      <c r="L67" s="233"/>
      <c r="M67" s="235"/>
      <c r="N67" s="228"/>
      <c r="O67" s="235"/>
      <c r="P67" s="237"/>
      <c r="Q67" s="237"/>
      <c r="R67" s="235"/>
      <c r="S67" s="1393"/>
      <c r="T67" s="1395"/>
      <c r="U67" s="1402"/>
      <c r="V67" s="1411"/>
      <c r="W67" s="1388"/>
      <c r="X67" s="1385"/>
      <c r="Y67" s="185">
        <f>IF(N67=N66,0,IF(N67=N65,0,IF(N67=N64,0,IF(N67=N63,0,IF(N67=N62,0,IF(N67=N61,0,IF(N67=N60,0,1)))))))</f>
        <v>0</v>
      </c>
      <c r="Z67" s="185" t="s">
        <v>266</v>
      </c>
      <c r="AA67" s="185" t="str">
        <f t="shared" si="5"/>
        <v>??</v>
      </c>
      <c r="AB67" s="225">
        <f t="shared" si="4"/>
        <v>0</v>
      </c>
    </row>
    <row r="68" spans="1:28" ht="18" customHeight="1" thickTop="1" thickBot="1">
      <c r="A68" s="238"/>
      <c r="B68" s="239"/>
      <c r="C68" s="240" t="s">
        <v>654</v>
      </c>
      <c r="D68" s="250"/>
      <c r="E68" s="250"/>
      <c r="F68" s="250"/>
      <c r="G68" s="239"/>
      <c r="H68" s="250"/>
      <c r="I68" s="250"/>
      <c r="J68" s="250"/>
      <c r="K68" s="250"/>
      <c r="L68" s="251"/>
      <c r="M68" s="239"/>
      <c r="N68" s="239"/>
      <c r="O68" s="239"/>
      <c r="P68" s="239"/>
      <c r="Q68" s="239"/>
      <c r="R68" s="252"/>
      <c r="S68" s="254">
        <f>SUM(S69:S402)</f>
        <v>0</v>
      </c>
      <c r="T68" s="254"/>
      <c r="U68" s="255">
        <f>SUM(U69:U402)</f>
        <v>0</v>
      </c>
      <c r="V68" s="254">
        <f>SUM(V69:V402)</f>
        <v>0</v>
      </c>
      <c r="W68" s="253"/>
      <c r="X68" s="219" t="s">
        <v>262</v>
      </c>
      <c r="AA68" s="185" t="str">
        <f t="shared" si="5"/>
        <v>??</v>
      </c>
    </row>
    <row r="69" spans="1:28" ht="12.95" customHeight="1" thickTop="1" thickBot="1">
      <c r="A69" s="1367">
        <v>4</v>
      </c>
      <c r="B69" s="1370"/>
      <c r="C69" s="1373"/>
      <c r="D69" s="1370"/>
      <c r="E69" s="1379"/>
      <c r="F69" s="1407"/>
      <c r="G69" s="1410"/>
      <c r="H69" s="1407" t="s">
        <v>672</v>
      </c>
      <c r="I69" s="1407"/>
      <c r="J69" s="1407"/>
      <c r="K69" s="329"/>
      <c r="L69" s="220"/>
      <c r="M69" s="221"/>
      <c r="N69" s="222"/>
      <c r="O69" s="221"/>
      <c r="P69" s="224"/>
      <c r="Q69" s="224"/>
      <c r="R69" s="221"/>
      <c r="S69" s="1399">
        <f>SUM(P69:R78)</f>
        <v>0</v>
      </c>
      <c r="T69" s="1399">
        <f>IF(S69&gt;0,18,0)</f>
        <v>0</v>
      </c>
      <c r="U69" s="1360">
        <f>IF((S69-T69)&gt;=0,S69-T69,0)</f>
        <v>0</v>
      </c>
      <c r="V69" s="1411">
        <f>IF(S69&lt;T69,S69,T69)/IF(T69=0,1,T69)</f>
        <v>0</v>
      </c>
      <c r="W69" s="1386" t="str">
        <f>IF(V69=1,"pe",IF(V69&gt;0,"ne",""))</f>
        <v/>
      </c>
      <c r="X69" s="1385"/>
      <c r="Y69" s="185">
        <v>1</v>
      </c>
      <c r="Z69" s="185" t="s">
        <v>266</v>
      </c>
      <c r="AA69" s="185" t="str">
        <f t="shared" si="5"/>
        <v>??</v>
      </c>
      <c r="AB69" s="225">
        <f>C69</f>
        <v>0</v>
      </c>
    </row>
    <row r="70" spans="1:28" ht="12.95" customHeight="1" thickTop="1" thickBot="1">
      <c r="A70" s="1368"/>
      <c r="B70" s="1371"/>
      <c r="C70" s="1374"/>
      <c r="D70" s="1371"/>
      <c r="E70" s="1380"/>
      <c r="F70" s="1355"/>
      <c r="G70" s="1382"/>
      <c r="H70" s="1355"/>
      <c r="I70" s="1355"/>
      <c r="J70" s="1355"/>
      <c r="K70" s="285"/>
      <c r="L70" s="226"/>
      <c r="M70" s="229"/>
      <c r="N70" s="228"/>
      <c r="O70" s="229"/>
      <c r="P70" s="231"/>
      <c r="Q70" s="231"/>
      <c r="R70" s="229"/>
      <c r="S70" s="1392"/>
      <c r="T70" s="1392"/>
      <c r="U70" s="1361"/>
      <c r="V70" s="1411"/>
      <c r="W70" s="1387"/>
      <c r="X70" s="1385"/>
      <c r="Y70" s="185">
        <f>IF(N70=N69,0,1)</f>
        <v>0</v>
      </c>
      <c r="Z70" s="185" t="s">
        <v>266</v>
      </c>
      <c r="AA70" s="185" t="str">
        <f t="shared" si="5"/>
        <v>??</v>
      </c>
      <c r="AB70" s="225">
        <f t="shared" ref="AB70:AB88" si="6">AB69</f>
        <v>0</v>
      </c>
    </row>
    <row r="71" spans="1:28" ht="12.95" customHeight="1" thickTop="1" thickBot="1">
      <c r="A71" s="1368"/>
      <c r="B71" s="1371"/>
      <c r="C71" s="1374"/>
      <c r="D71" s="1371"/>
      <c r="E71" s="1380"/>
      <c r="F71" s="1355"/>
      <c r="G71" s="1382"/>
      <c r="H71" s="1408"/>
      <c r="I71" s="1355"/>
      <c r="J71" s="1355"/>
      <c r="K71" s="285"/>
      <c r="L71" s="226"/>
      <c r="M71" s="229"/>
      <c r="N71" s="228"/>
      <c r="O71" s="229"/>
      <c r="P71" s="231"/>
      <c r="Q71" s="231"/>
      <c r="R71" s="229"/>
      <c r="S71" s="1392"/>
      <c r="T71" s="1392"/>
      <c r="U71" s="1361"/>
      <c r="V71" s="1411"/>
      <c r="W71" s="1387"/>
      <c r="X71" s="1385"/>
      <c r="Y71" s="185">
        <f>IF(N71=N70,0,IF(N71=N69,0,1))</f>
        <v>0</v>
      </c>
      <c r="Z71" s="185" t="s">
        <v>266</v>
      </c>
      <c r="AA71" s="185" t="str">
        <f t="shared" si="5"/>
        <v>??</v>
      </c>
      <c r="AB71" s="225">
        <f t="shared" si="6"/>
        <v>0</v>
      </c>
    </row>
    <row r="72" spans="1:28" ht="12.95" customHeight="1" thickTop="1" thickBot="1">
      <c r="A72" s="1368"/>
      <c r="B72" s="1371"/>
      <c r="C72" s="1374"/>
      <c r="D72" s="1371"/>
      <c r="E72" s="1380"/>
      <c r="F72" s="1355"/>
      <c r="G72" s="1382"/>
      <c r="H72" s="1408"/>
      <c r="I72" s="1355"/>
      <c r="J72" s="1355"/>
      <c r="K72" s="285"/>
      <c r="L72" s="226"/>
      <c r="M72" s="229"/>
      <c r="N72" s="228"/>
      <c r="O72" s="229"/>
      <c r="P72" s="231"/>
      <c r="Q72" s="231"/>
      <c r="R72" s="229"/>
      <c r="S72" s="1392"/>
      <c r="T72" s="1392"/>
      <c r="U72" s="1361"/>
      <c r="V72" s="1411"/>
      <c r="W72" s="1387"/>
      <c r="X72" s="1385"/>
      <c r="Y72" s="185">
        <f>IF(N72=N71,0,IF(N72=N70,0,IF(N72=N69,0,1)))</f>
        <v>0</v>
      </c>
      <c r="Z72" s="185" t="s">
        <v>266</v>
      </c>
      <c r="AA72" s="185" t="str">
        <f t="shared" si="5"/>
        <v>??</v>
      </c>
      <c r="AB72" s="225">
        <f t="shared" si="6"/>
        <v>0</v>
      </c>
    </row>
    <row r="73" spans="1:28" ht="12.95" customHeight="1" thickTop="1" thickBot="1">
      <c r="A73" s="1368"/>
      <c r="B73" s="1371"/>
      <c r="C73" s="1374"/>
      <c r="D73" s="1371"/>
      <c r="E73" s="1380"/>
      <c r="F73" s="1355"/>
      <c r="G73" s="1382"/>
      <c r="H73" s="1408"/>
      <c r="I73" s="1355"/>
      <c r="J73" s="1355"/>
      <c r="K73" s="285"/>
      <c r="L73" s="232"/>
      <c r="M73" s="229"/>
      <c r="N73" s="228"/>
      <c r="O73" s="229"/>
      <c r="P73" s="231"/>
      <c r="Q73" s="231"/>
      <c r="R73" s="229"/>
      <c r="S73" s="1392"/>
      <c r="T73" s="1392"/>
      <c r="U73" s="1361"/>
      <c r="V73" s="1411"/>
      <c r="W73" s="1387"/>
      <c r="X73" s="1385"/>
      <c r="Y73" s="185">
        <f>IF(N73=N72,0,IF(N73=N71,0,IF(N73=N70,0,IF(N73=N69,0,1))))</f>
        <v>0</v>
      </c>
      <c r="Z73" s="185" t="s">
        <v>266</v>
      </c>
      <c r="AA73" s="185" t="str">
        <f t="shared" si="5"/>
        <v>??</v>
      </c>
      <c r="AB73" s="225">
        <f t="shared" si="6"/>
        <v>0</v>
      </c>
    </row>
    <row r="74" spans="1:28" ht="12.95" customHeight="1" thickTop="1" thickBot="1">
      <c r="A74" s="1368"/>
      <c r="B74" s="1371"/>
      <c r="C74" s="1374"/>
      <c r="D74" s="1371"/>
      <c r="E74" s="1380"/>
      <c r="F74" s="1355"/>
      <c r="G74" s="1382"/>
      <c r="H74" s="1408"/>
      <c r="I74" s="1355"/>
      <c r="J74" s="1355"/>
      <c r="K74" s="285"/>
      <c r="L74" s="232"/>
      <c r="M74" s="229"/>
      <c r="N74" s="228"/>
      <c r="O74" s="229"/>
      <c r="P74" s="231"/>
      <c r="Q74" s="231"/>
      <c r="R74" s="229"/>
      <c r="S74" s="1392"/>
      <c r="T74" s="1392"/>
      <c r="U74" s="1361"/>
      <c r="V74" s="1411"/>
      <c r="W74" s="1387"/>
      <c r="X74" s="1385"/>
      <c r="Y74" s="185">
        <f>IF(N74=N73,0,IF(N74=N72,0,IF(N74=N71,0,IF(N74=N70,0,IF(N74=N69,0,1)))))</f>
        <v>0</v>
      </c>
      <c r="Z74" s="185" t="s">
        <v>266</v>
      </c>
      <c r="AA74" s="185" t="str">
        <f t="shared" si="5"/>
        <v>??</v>
      </c>
      <c r="AB74" s="225">
        <f t="shared" si="6"/>
        <v>0</v>
      </c>
    </row>
    <row r="75" spans="1:28" ht="12.95" customHeight="1" thickTop="1" thickBot="1">
      <c r="A75" s="1368"/>
      <c r="B75" s="1371"/>
      <c r="C75" s="1374"/>
      <c r="D75" s="1371"/>
      <c r="E75" s="1380"/>
      <c r="F75" s="1355"/>
      <c r="G75" s="1382"/>
      <c r="H75" s="1408"/>
      <c r="I75" s="1355"/>
      <c r="J75" s="1355"/>
      <c r="K75" s="285"/>
      <c r="L75" s="232"/>
      <c r="M75" s="229"/>
      <c r="N75" s="228"/>
      <c r="O75" s="229"/>
      <c r="P75" s="231"/>
      <c r="Q75" s="231"/>
      <c r="R75" s="229"/>
      <c r="S75" s="1392"/>
      <c r="T75" s="1392"/>
      <c r="U75" s="1401" t="str">
        <f>IF(U69&gt;9,"błąd","")</f>
        <v/>
      </c>
      <c r="V75" s="1411"/>
      <c r="W75" s="1387"/>
      <c r="X75" s="1385"/>
      <c r="Y75" s="185">
        <f>IF(N75=N74,0,IF(N75=N73,0,IF(N75=N72,0,IF(N75=N71,0,IF(N75=N70,0,IF(N75=N69,0,1))))))</f>
        <v>0</v>
      </c>
      <c r="Z75" s="185" t="s">
        <v>266</v>
      </c>
      <c r="AA75" s="185" t="str">
        <f t="shared" si="5"/>
        <v>??</v>
      </c>
      <c r="AB75" s="225">
        <f t="shared" si="6"/>
        <v>0</v>
      </c>
    </row>
    <row r="76" spans="1:28" ht="12.95" customHeight="1" thickTop="1" thickBot="1">
      <c r="A76" s="1368"/>
      <c r="B76" s="1371"/>
      <c r="C76" s="1374"/>
      <c r="D76" s="1371"/>
      <c r="E76" s="1380"/>
      <c r="F76" s="1355"/>
      <c r="G76" s="1382"/>
      <c r="H76" s="1408"/>
      <c r="I76" s="1355"/>
      <c r="J76" s="1355"/>
      <c r="K76" s="285"/>
      <c r="L76" s="232"/>
      <c r="M76" s="229"/>
      <c r="N76" s="228"/>
      <c r="O76" s="229"/>
      <c r="P76" s="231"/>
      <c r="Q76" s="231"/>
      <c r="R76" s="229"/>
      <c r="S76" s="1392"/>
      <c r="T76" s="1392"/>
      <c r="U76" s="1401"/>
      <c r="V76" s="1411"/>
      <c r="W76" s="1387"/>
      <c r="X76" s="1385"/>
      <c r="Y76" s="185">
        <f>IF(N76=N75,0,IF(N76=N74,0,IF(N76=N73,0,IF(N76=N72,0,IF(N76=N71,0,IF(N76=N70,0,IF(N76=N69,0,1)))))))</f>
        <v>0</v>
      </c>
      <c r="Z76" s="185" t="s">
        <v>266</v>
      </c>
      <c r="AA76" s="185" t="str">
        <f t="shared" si="5"/>
        <v>??</v>
      </c>
      <c r="AB76" s="225">
        <f t="shared" si="6"/>
        <v>0</v>
      </c>
    </row>
    <row r="77" spans="1:28" ht="12.95" customHeight="1" thickTop="1" thickBot="1">
      <c r="A77" s="1368"/>
      <c r="B77" s="1371"/>
      <c r="C77" s="1374"/>
      <c r="D77" s="1371"/>
      <c r="E77" s="1380"/>
      <c r="F77" s="1355"/>
      <c r="G77" s="1382"/>
      <c r="H77" s="1408"/>
      <c r="I77" s="1355"/>
      <c r="J77" s="1355"/>
      <c r="K77" s="285"/>
      <c r="L77" s="232"/>
      <c r="M77" s="229"/>
      <c r="N77" s="228"/>
      <c r="O77" s="229"/>
      <c r="P77" s="231"/>
      <c r="Q77" s="231"/>
      <c r="R77" s="229"/>
      <c r="S77" s="1392"/>
      <c r="T77" s="1392"/>
      <c r="U77" s="1401"/>
      <c r="V77" s="1411"/>
      <c r="W77" s="1387"/>
      <c r="X77" s="1385"/>
      <c r="Y77" s="185">
        <f>IF(N77=N76,0,IF(N77=N75,0,IF(N77=N74,0,IF(N77=N73,0,IF(N77=N72,0,IF(N77=N71,0,IF(N77=N70,IF(N77=N69,0,1))))))))</f>
        <v>0</v>
      </c>
      <c r="Z77" s="185" t="s">
        <v>266</v>
      </c>
      <c r="AA77" s="185" t="str">
        <f t="shared" si="5"/>
        <v>??</v>
      </c>
      <c r="AB77" s="225">
        <f t="shared" si="6"/>
        <v>0</v>
      </c>
    </row>
    <row r="78" spans="1:28" ht="12.95" customHeight="1" thickTop="1" thickBot="1">
      <c r="A78" s="1369"/>
      <c r="B78" s="1372"/>
      <c r="C78" s="1375"/>
      <c r="D78" s="1372"/>
      <c r="E78" s="1381"/>
      <c r="F78" s="1356"/>
      <c r="G78" s="1383"/>
      <c r="H78" s="1409"/>
      <c r="I78" s="1356"/>
      <c r="J78" s="1356"/>
      <c r="K78" s="940"/>
      <c r="L78" s="233"/>
      <c r="M78" s="235"/>
      <c r="N78" s="228"/>
      <c r="O78" s="235"/>
      <c r="P78" s="237"/>
      <c r="Q78" s="237"/>
      <c r="R78" s="235"/>
      <c r="S78" s="1393"/>
      <c r="T78" s="1393"/>
      <c r="U78" s="1402"/>
      <c r="V78" s="1411"/>
      <c r="W78" s="1388"/>
      <c r="X78" s="1385"/>
      <c r="Y78" s="185">
        <f>IF(N78=N77,0,IF(N78=N76,0,IF(N78=N75,0,IF(N78=N74,0,IF(N78=N73,0,IF(N78=N72,0,IF(N78=N71,0,IF(N78=N70,0,IF(N78=N69,0,1)))))))))</f>
        <v>0</v>
      </c>
      <c r="Z78" s="185" t="s">
        <v>266</v>
      </c>
      <c r="AA78" s="185" t="str">
        <f t="shared" si="5"/>
        <v>??</v>
      </c>
      <c r="AB78" s="225">
        <f t="shared" si="6"/>
        <v>0</v>
      </c>
    </row>
    <row r="79" spans="1:28" ht="12.95" customHeight="1" thickTop="1" thickBot="1">
      <c r="A79" s="1367"/>
      <c r="B79" s="1370"/>
      <c r="C79" s="1373"/>
      <c r="D79" s="1370"/>
      <c r="E79" s="1379"/>
      <c r="F79" s="1407"/>
      <c r="G79" s="1410"/>
      <c r="H79" s="1407" t="s">
        <v>672</v>
      </c>
      <c r="I79" s="1407"/>
      <c r="J79" s="1407"/>
      <c r="K79" s="329"/>
      <c r="L79" s="220"/>
      <c r="M79" s="221"/>
      <c r="N79" s="222"/>
      <c r="O79" s="221"/>
      <c r="P79" s="224"/>
      <c r="Q79" s="224"/>
      <c r="R79" s="221"/>
      <c r="S79" s="1399">
        <f>SUM(P79:R88)</f>
        <v>0</v>
      </c>
      <c r="T79" s="1399">
        <f t="shared" ref="T79" si="7">IF(S79&gt;0,18,0)</f>
        <v>0</v>
      </c>
      <c r="U79" s="1360">
        <f>IF((S79-T79)&gt;=0,S79-T79,0)</f>
        <v>0</v>
      </c>
      <c r="V79" s="1411">
        <f>IF(S79&lt;T79,S79,T79)/IF(T79=0,1,T79)</f>
        <v>0</v>
      </c>
      <c r="W79" s="1386" t="str">
        <f>IF(V79=1,"pe",IF(V79&gt;0,"ne",""))</f>
        <v/>
      </c>
      <c r="X79" s="1385"/>
      <c r="Y79" s="185">
        <v>1</v>
      </c>
      <c r="Z79" s="185" t="s">
        <v>266</v>
      </c>
      <c r="AA79" s="185" t="str">
        <f t="shared" si="5"/>
        <v>??</v>
      </c>
      <c r="AB79" s="225">
        <f>C79</f>
        <v>0</v>
      </c>
    </row>
    <row r="80" spans="1:28" ht="12.95" customHeight="1" thickTop="1" thickBot="1">
      <c r="A80" s="1367"/>
      <c r="B80" s="1371"/>
      <c r="C80" s="1374"/>
      <c r="D80" s="1371"/>
      <c r="E80" s="1380"/>
      <c r="F80" s="1355"/>
      <c r="G80" s="1382"/>
      <c r="H80" s="1355"/>
      <c r="I80" s="1355"/>
      <c r="J80" s="1355"/>
      <c r="K80" s="285"/>
      <c r="L80" s="226"/>
      <c r="M80" s="229"/>
      <c r="N80" s="228"/>
      <c r="O80" s="229"/>
      <c r="P80" s="231"/>
      <c r="Q80" s="231"/>
      <c r="R80" s="229"/>
      <c r="S80" s="1392"/>
      <c r="T80" s="1392"/>
      <c r="U80" s="1361"/>
      <c r="V80" s="1411"/>
      <c r="W80" s="1387"/>
      <c r="X80" s="1385"/>
      <c r="Y80" s="185">
        <f>IF(N80=N79,0,1)</f>
        <v>0</v>
      </c>
      <c r="Z80" s="185" t="s">
        <v>266</v>
      </c>
      <c r="AA80" s="185" t="str">
        <f t="shared" si="5"/>
        <v>??</v>
      </c>
      <c r="AB80" s="225">
        <f t="shared" si="6"/>
        <v>0</v>
      </c>
    </row>
    <row r="81" spans="1:28" ht="12.95" customHeight="1" thickTop="1" thickBot="1">
      <c r="A81" s="1367"/>
      <c r="B81" s="1371"/>
      <c r="C81" s="1374"/>
      <c r="D81" s="1371"/>
      <c r="E81" s="1380"/>
      <c r="F81" s="1355"/>
      <c r="G81" s="1382"/>
      <c r="H81" s="1408"/>
      <c r="I81" s="1355"/>
      <c r="J81" s="1355"/>
      <c r="K81" s="285"/>
      <c r="L81" s="226"/>
      <c r="M81" s="229"/>
      <c r="N81" s="228"/>
      <c r="O81" s="229"/>
      <c r="P81" s="231"/>
      <c r="Q81" s="231"/>
      <c r="R81" s="229"/>
      <c r="S81" s="1392"/>
      <c r="T81" s="1392"/>
      <c r="U81" s="1361"/>
      <c r="V81" s="1411"/>
      <c r="W81" s="1387"/>
      <c r="X81" s="1385"/>
      <c r="Y81" s="185">
        <f>IF(N81=N80,0,IF(N81=N79,0,1))</f>
        <v>0</v>
      </c>
      <c r="Z81" s="185" t="s">
        <v>266</v>
      </c>
      <c r="AA81" s="185" t="str">
        <f t="shared" si="5"/>
        <v>??</v>
      </c>
      <c r="AB81" s="225">
        <f t="shared" si="6"/>
        <v>0</v>
      </c>
    </row>
    <row r="82" spans="1:28" ht="12.95" customHeight="1" thickTop="1" thickBot="1">
      <c r="A82" s="1367"/>
      <c r="B82" s="1371"/>
      <c r="C82" s="1374"/>
      <c r="D82" s="1371"/>
      <c r="E82" s="1380"/>
      <c r="F82" s="1355"/>
      <c r="G82" s="1382"/>
      <c r="H82" s="1408"/>
      <c r="I82" s="1355"/>
      <c r="J82" s="1355"/>
      <c r="K82" s="285"/>
      <c r="L82" s="226"/>
      <c r="M82" s="229"/>
      <c r="N82" s="228"/>
      <c r="O82" s="229"/>
      <c r="P82" s="231"/>
      <c r="Q82" s="231"/>
      <c r="R82" s="229"/>
      <c r="S82" s="1392"/>
      <c r="T82" s="1392"/>
      <c r="U82" s="1361"/>
      <c r="V82" s="1411"/>
      <c r="W82" s="1387"/>
      <c r="X82" s="1385"/>
      <c r="Y82" s="185">
        <f>IF(N82=N81,0,IF(N82=N80,0,IF(N82=N79,0,1)))</f>
        <v>0</v>
      </c>
      <c r="Z82" s="185" t="s">
        <v>266</v>
      </c>
      <c r="AA82" s="185" t="str">
        <f t="shared" si="5"/>
        <v>??</v>
      </c>
      <c r="AB82" s="225">
        <f t="shared" si="6"/>
        <v>0</v>
      </c>
    </row>
    <row r="83" spans="1:28" ht="12.95" customHeight="1" thickTop="1" thickBot="1">
      <c r="A83" s="1367"/>
      <c r="B83" s="1371"/>
      <c r="C83" s="1374"/>
      <c r="D83" s="1371"/>
      <c r="E83" s="1380"/>
      <c r="F83" s="1355"/>
      <c r="G83" s="1382"/>
      <c r="H83" s="1408"/>
      <c r="I83" s="1355"/>
      <c r="J83" s="1355"/>
      <c r="K83" s="285"/>
      <c r="L83" s="232"/>
      <c r="M83" s="229"/>
      <c r="N83" s="228"/>
      <c r="O83" s="229"/>
      <c r="P83" s="231"/>
      <c r="Q83" s="231"/>
      <c r="R83" s="229"/>
      <c r="S83" s="1392"/>
      <c r="T83" s="1392"/>
      <c r="U83" s="1361"/>
      <c r="V83" s="1411"/>
      <c r="W83" s="1387"/>
      <c r="X83" s="1385"/>
      <c r="Y83" s="185">
        <f>IF(N83=N82,0,IF(N83=N81,0,IF(N83=N80,0,IF(N83=N79,0,1))))</f>
        <v>0</v>
      </c>
      <c r="Z83" s="185" t="s">
        <v>266</v>
      </c>
      <c r="AA83" s="185" t="str">
        <f t="shared" si="5"/>
        <v>??</v>
      </c>
      <c r="AB83" s="225">
        <f t="shared" si="6"/>
        <v>0</v>
      </c>
    </row>
    <row r="84" spans="1:28" ht="15" customHeight="1" thickTop="1" thickBot="1">
      <c r="A84" s="1367"/>
      <c r="B84" s="1371"/>
      <c r="C84" s="1374"/>
      <c r="D84" s="1371"/>
      <c r="E84" s="1380"/>
      <c r="F84" s="1355"/>
      <c r="G84" s="1382"/>
      <c r="H84" s="1408"/>
      <c r="I84" s="1355"/>
      <c r="J84" s="1355"/>
      <c r="K84" s="285"/>
      <c r="L84" s="232"/>
      <c r="M84" s="229"/>
      <c r="N84" s="228"/>
      <c r="O84" s="229"/>
      <c r="P84" s="231"/>
      <c r="Q84" s="231"/>
      <c r="R84" s="229"/>
      <c r="S84" s="1392"/>
      <c r="T84" s="1392"/>
      <c r="U84" s="1361"/>
      <c r="V84" s="1411"/>
      <c r="W84" s="1387"/>
      <c r="X84" s="1385"/>
      <c r="Y84" s="185">
        <f>IF(N84=N83,0,IF(N84=N82,0,IF(N84=N81,0,IF(N84=N80,0,IF(N84=N79,0,1)))))</f>
        <v>0</v>
      </c>
      <c r="Z84" s="185" t="s">
        <v>266</v>
      </c>
      <c r="AA84" s="185" t="str">
        <f t="shared" si="5"/>
        <v>??</v>
      </c>
      <c r="AB84" s="225">
        <f t="shared" si="6"/>
        <v>0</v>
      </c>
    </row>
    <row r="85" spans="1:28" ht="12.95" customHeight="1" thickTop="1" thickBot="1">
      <c r="A85" s="1367"/>
      <c r="B85" s="1371"/>
      <c r="C85" s="1374"/>
      <c r="D85" s="1371"/>
      <c r="E85" s="1380"/>
      <c r="F85" s="1355"/>
      <c r="G85" s="1382"/>
      <c r="H85" s="1408"/>
      <c r="I85" s="1355"/>
      <c r="J85" s="1355"/>
      <c r="K85" s="285"/>
      <c r="L85" s="232"/>
      <c r="M85" s="229"/>
      <c r="N85" s="228"/>
      <c r="O85" s="229"/>
      <c r="P85" s="231"/>
      <c r="Q85" s="231"/>
      <c r="R85" s="229"/>
      <c r="S85" s="1392"/>
      <c r="T85" s="1392"/>
      <c r="U85" s="1045" t="str">
        <f>IF(U79&gt;9,"błąd","")</f>
        <v/>
      </c>
      <c r="V85" s="1411"/>
      <c r="W85" s="1387"/>
      <c r="X85" s="1385"/>
      <c r="Y85" s="185">
        <f>IF(N85=N84,0,IF(N85=N83,0,IF(N85=N82,0,IF(N85=N81,0,IF(N85=N80,0,IF(N85=N79,0,1))))))</f>
        <v>0</v>
      </c>
      <c r="Z85" s="185" t="s">
        <v>266</v>
      </c>
      <c r="AA85" s="185" t="str">
        <f t="shared" si="5"/>
        <v>??</v>
      </c>
      <c r="AB85" s="225">
        <f t="shared" si="6"/>
        <v>0</v>
      </c>
    </row>
    <row r="86" spans="1:28" ht="12.95" customHeight="1" thickTop="1" thickBot="1">
      <c r="A86" s="1367"/>
      <c r="B86" s="1371"/>
      <c r="C86" s="1374"/>
      <c r="D86" s="1371"/>
      <c r="E86" s="1380"/>
      <c r="F86" s="1355"/>
      <c r="G86" s="1382"/>
      <c r="H86" s="1408"/>
      <c r="I86" s="1355"/>
      <c r="J86" s="1355"/>
      <c r="K86" s="285"/>
      <c r="L86" s="232"/>
      <c r="M86" s="229"/>
      <c r="N86" s="228"/>
      <c r="O86" s="229"/>
      <c r="P86" s="231"/>
      <c r="Q86" s="231"/>
      <c r="R86" s="229"/>
      <c r="S86" s="1392"/>
      <c r="T86" s="1392"/>
      <c r="U86" s="1045"/>
      <c r="V86" s="1411"/>
      <c r="W86" s="1387"/>
      <c r="X86" s="1385"/>
      <c r="Y86" s="185">
        <f>IF(N86=N85,0,IF(N86=N84,0,IF(N86=N83,0,IF(N86=N82,0,IF(N86=N81,0,IF(N86=N80,0,IF(N86=N79,0,1)))))))</f>
        <v>0</v>
      </c>
      <c r="Z86" s="185" t="s">
        <v>266</v>
      </c>
      <c r="AA86" s="185" t="str">
        <f t="shared" si="5"/>
        <v>??</v>
      </c>
      <c r="AB86" s="225">
        <f t="shared" si="6"/>
        <v>0</v>
      </c>
    </row>
    <row r="87" spans="1:28" ht="12.95" customHeight="1" thickTop="1" thickBot="1">
      <c r="A87" s="1367"/>
      <c r="B87" s="1371"/>
      <c r="C87" s="1374"/>
      <c r="D87" s="1371"/>
      <c r="E87" s="1380"/>
      <c r="F87" s="1355"/>
      <c r="G87" s="1382"/>
      <c r="H87" s="1408"/>
      <c r="I87" s="1355"/>
      <c r="J87" s="1355"/>
      <c r="K87" s="285"/>
      <c r="L87" s="232"/>
      <c r="M87" s="229"/>
      <c r="N87" s="228"/>
      <c r="O87" s="229"/>
      <c r="P87" s="231"/>
      <c r="Q87" s="231"/>
      <c r="R87" s="229"/>
      <c r="S87" s="1392"/>
      <c r="T87" s="1392"/>
      <c r="U87" s="1045"/>
      <c r="V87" s="1411"/>
      <c r="W87" s="1387"/>
      <c r="X87" s="1385"/>
      <c r="Y87" s="185">
        <f>IF(N87=N86,0,IF(N87=N85,0,IF(N87=N84,0,IF(N87=N83,0,IF(N87=N82,0,IF(N87=N81,0,IF(N87=N80,IF(N87=N79,0,1))))))))</f>
        <v>0</v>
      </c>
      <c r="Z87" s="185" t="s">
        <v>266</v>
      </c>
      <c r="AA87" s="185" t="str">
        <f t="shared" si="5"/>
        <v>??</v>
      </c>
      <c r="AB87" s="225">
        <f t="shared" si="6"/>
        <v>0</v>
      </c>
    </row>
    <row r="88" spans="1:28" ht="12.95" customHeight="1" thickTop="1" thickBot="1">
      <c r="A88" s="1367"/>
      <c r="B88" s="1372"/>
      <c r="C88" s="1375"/>
      <c r="D88" s="1372"/>
      <c r="E88" s="1381"/>
      <c r="F88" s="1356"/>
      <c r="G88" s="1383"/>
      <c r="H88" s="1409"/>
      <c r="I88" s="1356"/>
      <c r="J88" s="1356"/>
      <c r="K88" s="942"/>
      <c r="L88" s="233"/>
      <c r="M88" s="235"/>
      <c r="N88" s="228"/>
      <c r="O88" s="235"/>
      <c r="P88" s="237"/>
      <c r="Q88" s="237"/>
      <c r="R88" s="235"/>
      <c r="S88" s="1393"/>
      <c r="T88" s="1393"/>
      <c r="U88" s="1046"/>
      <c r="V88" s="1411"/>
      <c r="W88" s="1388"/>
      <c r="X88" s="1385"/>
      <c r="Y88" s="185">
        <f>IF(N88=N87,0,IF(N88=N86,0,IF(N88=N85,0,IF(N88=N84,0,IF(N88=N83,0,IF(N88=N82,0,IF(N88=N81,0,IF(N88=N80,0,IF(N88=N79,0,1)))))))))</f>
        <v>0</v>
      </c>
      <c r="Z88" s="185" t="s">
        <v>266</v>
      </c>
      <c r="AA88" s="185" t="str">
        <f t="shared" si="5"/>
        <v>??</v>
      </c>
      <c r="AB88" s="225">
        <f t="shared" si="6"/>
        <v>0</v>
      </c>
    </row>
    <row r="89" spans="1:28" ht="12.95" customHeight="1" thickTop="1" thickBot="1">
      <c r="A89" s="1367"/>
      <c r="B89" s="1370"/>
      <c r="C89" s="1373"/>
      <c r="D89" s="1370"/>
      <c r="E89" s="1379"/>
      <c r="F89" s="1407"/>
      <c r="G89" s="1410"/>
      <c r="H89" s="1407" t="s">
        <v>672</v>
      </c>
      <c r="I89" s="1407"/>
      <c r="J89" s="1407"/>
      <c r="K89" s="939"/>
      <c r="L89" s="220"/>
      <c r="M89" s="221"/>
      <c r="N89" s="222"/>
      <c r="O89" s="221"/>
      <c r="P89" s="224"/>
      <c r="Q89" s="224"/>
      <c r="R89" s="221"/>
      <c r="S89" s="1399">
        <f>SUM(P89:R98)</f>
        <v>0</v>
      </c>
      <c r="T89" s="1399">
        <f t="shared" ref="T89" si="8">IF(S89&gt;0,18,0)</f>
        <v>0</v>
      </c>
      <c r="U89" s="1360">
        <f>IF((S89-T89)&gt;=0,S89-T89,0)</f>
        <v>0</v>
      </c>
      <c r="V89" s="1411">
        <f>IF(S89&lt;T89,S89,T89)/IF(T89=0,1,T89)</f>
        <v>0</v>
      </c>
      <c r="W89" s="1386" t="str">
        <f>IF(V89=1,"pe",IF(V89&gt;0,"ne",""))</f>
        <v/>
      </c>
      <c r="X89" s="1385"/>
      <c r="Y89" s="185">
        <v>1</v>
      </c>
      <c r="Z89" s="185" t="s">
        <v>266</v>
      </c>
      <c r="AA89" s="185" t="str">
        <f t="shared" si="5"/>
        <v>??</v>
      </c>
      <c r="AB89" s="225">
        <f>C89</f>
        <v>0</v>
      </c>
    </row>
    <row r="90" spans="1:28" ht="12.95" customHeight="1" thickTop="1" thickBot="1">
      <c r="A90" s="1367"/>
      <c r="B90" s="1371"/>
      <c r="C90" s="1374"/>
      <c r="D90" s="1371"/>
      <c r="E90" s="1380"/>
      <c r="F90" s="1355"/>
      <c r="G90" s="1382"/>
      <c r="H90" s="1355"/>
      <c r="I90" s="1355"/>
      <c r="J90" s="1355"/>
      <c r="K90" s="285"/>
      <c r="L90" s="226"/>
      <c r="M90" s="229"/>
      <c r="N90" s="228"/>
      <c r="O90" s="229"/>
      <c r="P90" s="231"/>
      <c r="Q90" s="231"/>
      <c r="R90" s="229"/>
      <c r="S90" s="1392"/>
      <c r="T90" s="1392"/>
      <c r="U90" s="1361"/>
      <c r="V90" s="1411"/>
      <c r="W90" s="1387"/>
      <c r="X90" s="1385"/>
      <c r="Y90" s="185">
        <f>IF(N90=N89,0,1)</f>
        <v>0</v>
      </c>
      <c r="Z90" s="185" t="s">
        <v>266</v>
      </c>
      <c r="AA90" s="185" t="str">
        <f t="shared" si="5"/>
        <v>??</v>
      </c>
      <c r="AB90" s="225">
        <f t="shared" ref="AB90:AB118" si="9">AB89</f>
        <v>0</v>
      </c>
    </row>
    <row r="91" spans="1:28" ht="12.95" customHeight="1" thickTop="1" thickBot="1">
      <c r="A91" s="1367"/>
      <c r="B91" s="1371"/>
      <c r="C91" s="1374"/>
      <c r="D91" s="1371"/>
      <c r="E91" s="1380"/>
      <c r="F91" s="1355"/>
      <c r="G91" s="1382"/>
      <c r="H91" s="1408"/>
      <c r="I91" s="1355"/>
      <c r="J91" s="1355"/>
      <c r="K91" s="285"/>
      <c r="L91" s="226"/>
      <c r="M91" s="229"/>
      <c r="N91" s="228"/>
      <c r="O91" s="229"/>
      <c r="P91" s="231"/>
      <c r="Q91" s="231"/>
      <c r="R91" s="229"/>
      <c r="S91" s="1392"/>
      <c r="T91" s="1392"/>
      <c r="U91" s="1361"/>
      <c r="V91" s="1411"/>
      <c r="W91" s="1387"/>
      <c r="X91" s="1385"/>
      <c r="Y91" s="185">
        <f>IF(N91=N90,0,IF(N91=N89,0,1))</f>
        <v>0</v>
      </c>
      <c r="Z91" s="185" t="s">
        <v>266</v>
      </c>
      <c r="AA91" s="185" t="str">
        <f t="shared" si="5"/>
        <v>??</v>
      </c>
      <c r="AB91" s="225">
        <f t="shared" si="9"/>
        <v>0</v>
      </c>
    </row>
    <row r="92" spans="1:28" ht="12.95" customHeight="1" thickTop="1" thickBot="1">
      <c r="A92" s="1367"/>
      <c r="B92" s="1371"/>
      <c r="C92" s="1374"/>
      <c r="D92" s="1371"/>
      <c r="E92" s="1380"/>
      <c r="F92" s="1355"/>
      <c r="G92" s="1382"/>
      <c r="H92" s="1408"/>
      <c r="I92" s="1355"/>
      <c r="J92" s="1355"/>
      <c r="K92" s="285"/>
      <c r="L92" s="226"/>
      <c r="M92" s="229"/>
      <c r="N92" s="228"/>
      <c r="O92" s="229"/>
      <c r="P92" s="231"/>
      <c r="Q92" s="231"/>
      <c r="R92" s="229"/>
      <c r="S92" s="1392"/>
      <c r="T92" s="1392"/>
      <c r="U92" s="1361"/>
      <c r="V92" s="1411"/>
      <c r="W92" s="1387"/>
      <c r="X92" s="1385"/>
      <c r="Y92" s="185">
        <f>IF(N92=N91,0,IF(N92=N90,0,IF(N92=N89,0,1)))</f>
        <v>0</v>
      </c>
      <c r="Z92" s="185" t="s">
        <v>266</v>
      </c>
      <c r="AA92" s="185" t="str">
        <f t="shared" si="5"/>
        <v>??</v>
      </c>
      <c r="AB92" s="225">
        <f t="shared" si="9"/>
        <v>0</v>
      </c>
    </row>
    <row r="93" spans="1:28" ht="12.95" customHeight="1" thickTop="1" thickBot="1">
      <c r="A93" s="1367"/>
      <c r="B93" s="1371"/>
      <c r="C93" s="1374"/>
      <c r="D93" s="1371"/>
      <c r="E93" s="1380"/>
      <c r="F93" s="1355"/>
      <c r="G93" s="1382"/>
      <c r="H93" s="1408"/>
      <c r="I93" s="1355"/>
      <c r="J93" s="1355"/>
      <c r="K93" s="285"/>
      <c r="L93" s="232"/>
      <c r="M93" s="229"/>
      <c r="N93" s="228"/>
      <c r="O93" s="229"/>
      <c r="P93" s="231"/>
      <c r="Q93" s="231"/>
      <c r="R93" s="229"/>
      <c r="S93" s="1392"/>
      <c r="T93" s="1392"/>
      <c r="U93" s="1361"/>
      <c r="V93" s="1411"/>
      <c r="W93" s="1387"/>
      <c r="X93" s="1385"/>
      <c r="Y93" s="185">
        <f>IF(N93=N92,0,IF(N93=N91,0,IF(N93=N90,0,IF(N93=N89,0,1))))</f>
        <v>0</v>
      </c>
      <c r="Z93" s="185" t="s">
        <v>266</v>
      </c>
      <c r="AA93" s="185" t="str">
        <f t="shared" si="5"/>
        <v>??</v>
      </c>
      <c r="AB93" s="225">
        <f t="shared" si="9"/>
        <v>0</v>
      </c>
    </row>
    <row r="94" spans="1:28" ht="12.95" customHeight="1" thickTop="1" thickBot="1">
      <c r="A94" s="1367"/>
      <c r="B94" s="1371"/>
      <c r="C94" s="1374"/>
      <c r="D94" s="1371"/>
      <c r="E94" s="1380"/>
      <c r="F94" s="1355"/>
      <c r="G94" s="1382"/>
      <c r="H94" s="1408"/>
      <c r="I94" s="1355"/>
      <c r="J94" s="1355"/>
      <c r="K94" s="285"/>
      <c r="L94" s="232"/>
      <c r="M94" s="229"/>
      <c r="N94" s="228"/>
      <c r="O94" s="229"/>
      <c r="P94" s="231"/>
      <c r="Q94" s="231"/>
      <c r="R94" s="229"/>
      <c r="S94" s="1392"/>
      <c r="T94" s="1392"/>
      <c r="U94" s="1361"/>
      <c r="V94" s="1411"/>
      <c r="W94" s="1387"/>
      <c r="X94" s="1385"/>
      <c r="Y94" s="185">
        <f>IF(N94=N93,0,IF(N94=N92,0,IF(N94=N91,0,IF(N94=N90,0,IF(N94=N89,0,1)))))</f>
        <v>0</v>
      </c>
      <c r="Z94" s="185" t="s">
        <v>266</v>
      </c>
      <c r="AA94" s="185" t="str">
        <f t="shared" si="5"/>
        <v>??</v>
      </c>
      <c r="AB94" s="225">
        <f t="shared" si="9"/>
        <v>0</v>
      </c>
    </row>
    <row r="95" spans="1:28" ht="12.95" customHeight="1" thickTop="1" thickBot="1">
      <c r="A95" s="1367"/>
      <c r="B95" s="1371"/>
      <c r="C95" s="1374"/>
      <c r="D95" s="1371"/>
      <c r="E95" s="1380"/>
      <c r="F95" s="1355"/>
      <c r="G95" s="1382"/>
      <c r="H95" s="1408"/>
      <c r="I95" s="1355"/>
      <c r="J95" s="1355"/>
      <c r="K95" s="285"/>
      <c r="L95" s="232"/>
      <c r="M95" s="229"/>
      <c r="N95" s="228"/>
      <c r="O95" s="229"/>
      <c r="P95" s="231"/>
      <c r="Q95" s="231"/>
      <c r="R95" s="229"/>
      <c r="S95" s="1392"/>
      <c r="T95" s="1392"/>
      <c r="U95" s="1045" t="str">
        <f>IF(U89&gt;9,"błąd","")</f>
        <v/>
      </c>
      <c r="V95" s="1411"/>
      <c r="W95" s="1387"/>
      <c r="X95" s="1385"/>
      <c r="Y95" s="185">
        <f>IF(N95=N94,0,IF(N95=N93,0,IF(N95=N92,0,IF(N95=N91,0,IF(N95=N90,0,IF(N95=N89,0,1))))))</f>
        <v>0</v>
      </c>
      <c r="Z95" s="185" t="s">
        <v>266</v>
      </c>
      <c r="AA95" s="185" t="str">
        <f t="shared" si="5"/>
        <v>??</v>
      </c>
      <c r="AB95" s="225">
        <f t="shared" si="9"/>
        <v>0</v>
      </c>
    </row>
    <row r="96" spans="1:28" ht="12.95" customHeight="1" thickTop="1" thickBot="1">
      <c r="A96" s="1367"/>
      <c r="B96" s="1371"/>
      <c r="C96" s="1374"/>
      <c r="D96" s="1371"/>
      <c r="E96" s="1380"/>
      <c r="F96" s="1355"/>
      <c r="G96" s="1382"/>
      <c r="H96" s="1408"/>
      <c r="I96" s="1355"/>
      <c r="J96" s="1355"/>
      <c r="K96" s="285"/>
      <c r="L96" s="232"/>
      <c r="M96" s="229"/>
      <c r="N96" s="228"/>
      <c r="O96" s="229"/>
      <c r="P96" s="231"/>
      <c r="Q96" s="231"/>
      <c r="R96" s="229"/>
      <c r="S96" s="1392"/>
      <c r="T96" s="1392"/>
      <c r="U96" s="1045"/>
      <c r="V96" s="1411"/>
      <c r="W96" s="1387"/>
      <c r="X96" s="1385"/>
      <c r="Y96" s="185">
        <f>IF(N96=N95,0,IF(N96=N94,0,IF(N96=N93,0,IF(N96=N92,0,IF(N96=N91,0,IF(N96=N90,0,IF(N96=N89,0,1)))))))</f>
        <v>0</v>
      </c>
      <c r="Z96" s="185" t="s">
        <v>266</v>
      </c>
      <c r="AA96" s="185" t="str">
        <f t="shared" si="5"/>
        <v>??</v>
      </c>
      <c r="AB96" s="225">
        <f t="shared" si="9"/>
        <v>0</v>
      </c>
    </row>
    <row r="97" spans="1:28" ht="12.95" customHeight="1" thickTop="1" thickBot="1">
      <c r="A97" s="1367"/>
      <c r="B97" s="1371"/>
      <c r="C97" s="1374"/>
      <c r="D97" s="1371"/>
      <c r="E97" s="1380"/>
      <c r="F97" s="1355"/>
      <c r="G97" s="1382"/>
      <c r="H97" s="1408"/>
      <c r="I97" s="1355"/>
      <c r="J97" s="1355"/>
      <c r="K97" s="285"/>
      <c r="L97" s="232"/>
      <c r="M97" s="229"/>
      <c r="N97" s="228"/>
      <c r="O97" s="229"/>
      <c r="P97" s="231"/>
      <c r="Q97" s="231"/>
      <c r="R97" s="229"/>
      <c r="S97" s="1392"/>
      <c r="T97" s="1392"/>
      <c r="U97" s="1045"/>
      <c r="V97" s="1411"/>
      <c r="W97" s="1387"/>
      <c r="X97" s="1385"/>
      <c r="Y97" s="185">
        <f>IF(N97=N96,0,IF(N97=N95,0,IF(N97=N94,0,IF(N97=N93,0,IF(N97=N92,0,IF(N97=N91,0,IF(N97=N90,IF(N97=N89,0,1))))))))</f>
        <v>0</v>
      </c>
      <c r="Z97" s="185" t="s">
        <v>266</v>
      </c>
      <c r="AA97" s="185" t="str">
        <f t="shared" si="5"/>
        <v>??</v>
      </c>
      <c r="AB97" s="225">
        <f t="shared" si="9"/>
        <v>0</v>
      </c>
    </row>
    <row r="98" spans="1:28" ht="12.95" customHeight="1" thickTop="1" thickBot="1">
      <c r="A98" s="1367"/>
      <c r="B98" s="1372"/>
      <c r="C98" s="1375"/>
      <c r="D98" s="1372"/>
      <c r="E98" s="1381"/>
      <c r="F98" s="1356"/>
      <c r="G98" s="1383"/>
      <c r="H98" s="1409"/>
      <c r="I98" s="1356"/>
      <c r="J98" s="1356"/>
      <c r="K98" s="940"/>
      <c r="L98" s="233"/>
      <c r="M98" s="235"/>
      <c r="N98" s="228"/>
      <c r="O98" s="235"/>
      <c r="P98" s="237"/>
      <c r="Q98" s="237"/>
      <c r="R98" s="235"/>
      <c r="S98" s="1393"/>
      <c r="T98" s="1393"/>
      <c r="U98" s="1046"/>
      <c r="V98" s="1411"/>
      <c r="W98" s="1388"/>
      <c r="X98" s="1385"/>
      <c r="Y98" s="185">
        <f>IF(N98=N97,0,IF(N98=N96,0,IF(N98=N95,0,IF(N98=N94,0,IF(N98=N93,0,IF(N98=N92,0,IF(N98=N91,0,IF(N98=N90,0,IF(N98=N89,0,1)))))))))</f>
        <v>0</v>
      </c>
      <c r="Z98" s="185" t="s">
        <v>266</v>
      </c>
      <c r="AA98" s="185" t="str">
        <f t="shared" si="5"/>
        <v>??</v>
      </c>
      <c r="AB98" s="225">
        <f t="shared" si="9"/>
        <v>0</v>
      </c>
    </row>
    <row r="99" spans="1:28" ht="12.95" customHeight="1" thickTop="1" thickBot="1">
      <c r="A99" s="1367"/>
      <c r="B99" s="1370"/>
      <c r="C99" s="1373"/>
      <c r="D99" s="1370"/>
      <c r="E99" s="1379"/>
      <c r="F99" s="1407"/>
      <c r="G99" s="1410"/>
      <c r="H99" s="1407" t="s">
        <v>672</v>
      </c>
      <c r="I99" s="1407"/>
      <c r="J99" s="1407"/>
      <c r="K99" s="329"/>
      <c r="L99" s="220"/>
      <c r="M99" s="221"/>
      <c r="N99" s="222"/>
      <c r="O99" s="221"/>
      <c r="P99" s="224"/>
      <c r="Q99" s="224"/>
      <c r="R99" s="221"/>
      <c r="S99" s="1399">
        <f>SUM(P99:R108)</f>
        <v>0</v>
      </c>
      <c r="T99" s="1399">
        <f t="shared" ref="T99:T109" si="10">IF(S99&gt;0,18,0)</f>
        <v>0</v>
      </c>
      <c r="U99" s="1360">
        <f>IF((S99-T99)&gt;=0,S99-T99,0)</f>
        <v>0</v>
      </c>
      <c r="V99" s="1411">
        <f>IF(S99&lt;T99,S99,T99)/IF(T99=0,1,T99)</f>
        <v>0</v>
      </c>
      <c r="W99" s="1386" t="str">
        <f>IF(V99=1,"pe",IF(V99&gt;0,"ne",""))</f>
        <v/>
      </c>
      <c r="X99" s="1385"/>
      <c r="Y99" s="185">
        <v>1</v>
      </c>
      <c r="Z99" s="185" t="s">
        <v>266</v>
      </c>
      <c r="AA99" s="185" t="str">
        <f t="shared" si="5"/>
        <v>??</v>
      </c>
      <c r="AB99" s="225">
        <f>C99</f>
        <v>0</v>
      </c>
    </row>
    <row r="100" spans="1:28" ht="12.95" customHeight="1" thickTop="1" thickBot="1">
      <c r="A100" s="1367"/>
      <c r="B100" s="1371"/>
      <c r="C100" s="1374"/>
      <c r="D100" s="1371"/>
      <c r="E100" s="1380"/>
      <c r="F100" s="1355"/>
      <c r="G100" s="1382"/>
      <c r="H100" s="1355"/>
      <c r="I100" s="1355"/>
      <c r="J100" s="1355"/>
      <c r="K100" s="285"/>
      <c r="L100" s="226"/>
      <c r="M100" s="229"/>
      <c r="N100" s="228"/>
      <c r="O100" s="229"/>
      <c r="P100" s="231"/>
      <c r="Q100" s="231"/>
      <c r="R100" s="229"/>
      <c r="S100" s="1392"/>
      <c r="T100" s="1392"/>
      <c r="U100" s="1361"/>
      <c r="V100" s="1411"/>
      <c r="W100" s="1387"/>
      <c r="X100" s="1385"/>
      <c r="Y100" s="185">
        <f>IF(N100=N99,0,1)</f>
        <v>0</v>
      </c>
      <c r="Z100" s="185" t="s">
        <v>266</v>
      </c>
      <c r="AA100" s="185" t="str">
        <f t="shared" si="5"/>
        <v>??</v>
      </c>
      <c r="AB100" s="225">
        <f t="shared" si="9"/>
        <v>0</v>
      </c>
    </row>
    <row r="101" spans="1:28" ht="12.95" customHeight="1" thickTop="1" thickBot="1">
      <c r="A101" s="1367"/>
      <c r="B101" s="1371"/>
      <c r="C101" s="1374"/>
      <c r="D101" s="1371"/>
      <c r="E101" s="1380"/>
      <c r="F101" s="1355"/>
      <c r="G101" s="1382"/>
      <c r="H101" s="1408"/>
      <c r="I101" s="1355"/>
      <c r="J101" s="1355"/>
      <c r="K101" s="285"/>
      <c r="L101" s="226"/>
      <c r="M101" s="229"/>
      <c r="N101" s="228"/>
      <c r="O101" s="229"/>
      <c r="P101" s="231"/>
      <c r="Q101" s="231"/>
      <c r="R101" s="229"/>
      <c r="S101" s="1392"/>
      <c r="T101" s="1392"/>
      <c r="U101" s="1361"/>
      <c r="V101" s="1411"/>
      <c r="W101" s="1387"/>
      <c r="X101" s="1385"/>
      <c r="Y101" s="185">
        <f>IF(N101=N100,0,IF(N101=N99,0,1))</f>
        <v>0</v>
      </c>
      <c r="Z101" s="185" t="s">
        <v>266</v>
      </c>
      <c r="AA101" s="185" t="str">
        <f t="shared" si="5"/>
        <v>??</v>
      </c>
      <c r="AB101" s="225">
        <f t="shared" si="9"/>
        <v>0</v>
      </c>
    </row>
    <row r="102" spans="1:28" ht="12.95" customHeight="1" thickTop="1" thickBot="1">
      <c r="A102" s="1367"/>
      <c r="B102" s="1371"/>
      <c r="C102" s="1374"/>
      <c r="D102" s="1371"/>
      <c r="E102" s="1380"/>
      <c r="F102" s="1355"/>
      <c r="G102" s="1382"/>
      <c r="H102" s="1408"/>
      <c r="I102" s="1355"/>
      <c r="J102" s="1355"/>
      <c r="K102" s="285"/>
      <c r="L102" s="226"/>
      <c r="M102" s="229"/>
      <c r="N102" s="228"/>
      <c r="O102" s="229"/>
      <c r="P102" s="231"/>
      <c r="Q102" s="231"/>
      <c r="R102" s="229"/>
      <c r="S102" s="1392"/>
      <c r="T102" s="1392"/>
      <c r="U102" s="1361"/>
      <c r="V102" s="1411"/>
      <c r="W102" s="1387"/>
      <c r="X102" s="1385"/>
      <c r="Y102" s="185">
        <f>IF(N102=N101,0,IF(N102=N100,0,IF(N102=N99,0,1)))</f>
        <v>0</v>
      </c>
      <c r="Z102" s="185" t="s">
        <v>266</v>
      </c>
      <c r="AA102" s="185" t="str">
        <f t="shared" si="5"/>
        <v>??</v>
      </c>
      <c r="AB102" s="225">
        <f t="shared" si="9"/>
        <v>0</v>
      </c>
    </row>
    <row r="103" spans="1:28" ht="12.95" customHeight="1" thickTop="1" thickBot="1">
      <c r="A103" s="1367"/>
      <c r="B103" s="1371"/>
      <c r="C103" s="1374"/>
      <c r="D103" s="1371"/>
      <c r="E103" s="1380"/>
      <c r="F103" s="1355"/>
      <c r="G103" s="1382"/>
      <c r="H103" s="1408"/>
      <c r="I103" s="1355"/>
      <c r="J103" s="1355"/>
      <c r="K103" s="285"/>
      <c r="L103" s="232"/>
      <c r="M103" s="229"/>
      <c r="N103" s="228"/>
      <c r="O103" s="229"/>
      <c r="P103" s="231"/>
      <c r="Q103" s="231"/>
      <c r="R103" s="229"/>
      <c r="S103" s="1392"/>
      <c r="T103" s="1392"/>
      <c r="U103" s="1361"/>
      <c r="V103" s="1411"/>
      <c r="W103" s="1387"/>
      <c r="X103" s="1385"/>
      <c r="Y103" s="185">
        <f>IF(N103=N102,0,IF(N103=N101,0,IF(N103=N100,0,IF(N103=N99,0,1))))</f>
        <v>0</v>
      </c>
      <c r="Z103" s="185" t="s">
        <v>266</v>
      </c>
      <c r="AA103" s="185" t="str">
        <f t="shared" si="5"/>
        <v>??</v>
      </c>
      <c r="AB103" s="225">
        <f t="shared" si="9"/>
        <v>0</v>
      </c>
    </row>
    <row r="104" spans="1:28" ht="12.95" customHeight="1" thickTop="1" thickBot="1">
      <c r="A104" s="1367"/>
      <c r="B104" s="1371"/>
      <c r="C104" s="1374"/>
      <c r="D104" s="1371"/>
      <c r="E104" s="1380"/>
      <c r="F104" s="1355"/>
      <c r="G104" s="1382"/>
      <c r="H104" s="1408"/>
      <c r="I104" s="1355"/>
      <c r="J104" s="1355"/>
      <c r="K104" s="285"/>
      <c r="L104" s="232"/>
      <c r="M104" s="229"/>
      <c r="N104" s="228"/>
      <c r="O104" s="229"/>
      <c r="P104" s="231"/>
      <c r="Q104" s="231"/>
      <c r="R104" s="229"/>
      <c r="S104" s="1392"/>
      <c r="T104" s="1392"/>
      <c r="U104" s="1361"/>
      <c r="V104" s="1411"/>
      <c r="W104" s="1387"/>
      <c r="X104" s="1385"/>
      <c r="Y104" s="185">
        <f>IF(N104=N103,0,IF(N104=N102,0,IF(N104=N101,0,IF(N104=N100,0,IF(N104=N99,0,1)))))</f>
        <v>0</v>
      </c>
      <c r="Z104" s="185" t="s">
        <v>266</v>
      </c>
      <c r="AA104" s="185" t="str">
        <f t="shared" si="5"/>
        <v>??</v>
      </c>
      <c r="AB104" s="225">
        <f t="shared" si="9"/>
        <v>0</v>
      </c>
    </row>
    <row r="105" spans="1:28" ht="12.95" customHeight="1" thickTop="1" thickBot="1">
      <c r="A105" s="1367"/>
      <c r="B105" s="1371"/>
      <c r="C105" s="1374"/>
      <c r="D105" s="1371"/>
      <c r="E105" s="1380"/>
      <c r="F105" s="1355"/>
      <c r="G105" s="1382"/>
      <c r="H105" s="1408"/>
      <c r="I105" s="1355"/>
      <c r="J105" s="1355"/>
      <c r="K105" s="285"/>
      <c r="L105" s="232"/>
      <c r="M105" s="229"/>
      <c r="N105" s="228"/>
      <c r="O105" s="229"/>
      <c r="P105" s="231"/>
      <c r="Q105" s="231"/>
      <c r="R105" s="229"/>
      <c r="S105" s="1392"/>
      <c r="T105" s="1392"/>
      <c r="U105" s="1045" t="str">
        <f>IF(U99&gt;9,"błąd","")</f>
        <v/>
      </c>
      <c r="V105" s="1411"/>
      <c r="W105" s="1387"/>
      <c r="X105" s="1385"/>
      <c r="Y105" s="185">
        <f>IF(N105=N104,0,IF(N105=N103,0,IF(N105=N102,0,IF(N105=N101,0,IF(N105=N100,0,IF(N105=N99,0,1))))))</f>
        <v>0</v>
      </c>
      <c r="Z105" s="185" t="s">
        <v>266</v>
      </c>
      <c r="AA105" s="185" t="str">
        <f t="shared" si="5"/>
        <v>??</v>
      </c>
      <c r="AB105" s="225">
        <f t="shared" si="9"/>
        <v>0</v>
      </c>
    </row>
    <row r="106" spans="1:28" ht="12.95" customHeight="1" thickTop="1" thickBot="1">
      <c r="A106" s="1367"/>
      <c r="B106" s="1371"/>
      <c r="C106" s="1374"/>
      <c r="D106" s="1371"/>
      <c r="E106" s="1380"/>
      <c r="F106" s="1355"/>
      <c r="G106" s="1382"/>
      <c r="H106" s="1408"/>
      <c r="I106" s="1355"/>
      <c r="J106" s="1355"/>
      <c r="K106" s="285"/>
      <c r="L106" s="232"/>
      <c r="M106" s="229"/>
      <c r="N106" s="228"/>
      <c r="O106" s="229"/>
      <c r="P106" s="231"/>
      <c r="Q106" s="231"/>
      <c r="R106" s="229"/>
      <c r="S106" s="1392"/>
      <c r="T106" s="1392"/>
      <c r="U106" s="1045"/>
      <c r="V106" s="1411"/>
      <c r="W106" s="1387"/>
      <c r="X106" s="1385"/>
      <c r="Y106" s="185">
        <f>IF(N106=N105,0,IF(N106=N104,0,IF(N106=N103,0,IF(N106=N102,0,IF(N106=N101,0,IF(N106=N100,0,IF(N106=N99,0,1)))))))</f>
        <v>0</v>
      </c>
      <c r="Z106" s="185" t="s">
        <v>266</v>
      </c>
      <c r="AA106" s="185" t="str">
        <f t="shared" si="5"/>
        <v>??</v>
      </c>
      <c r="AB106" s="225">
        <f t="shared" si="9"/>
        <v>0</v>
      </c>
    </row>
    <row r="107" spans="1:28" ht="12.95" customHeight="1" thickTop="1" thickBot="1">
      <c r="A107" s="1367"/>
      <c r="B107" s="1371"/>
      <c r="C107" s="1374"/>
      <c r="D107" s="1371"/>
      <c r="E107" s="1380"/>
      <c r="F107" s="1355"/>
      <c r="G107" s="1382"/>
      <c r="H107" s="1408"/>
      <c r="I107" s="1355"/>
      <c r="J107" s="1355"/>
      <c r="K107" s="285"/>
      <c r="L107" s="232"/>
      <c r="M107" s="229"/>
      <c r="N107" s="228"/>
      <c r="O107" s="229"/>
      <c r="P107" s="231"/>
      <c r="Q107" s="231"/>
      <c r="R107" s="229"/>
      <c r="S107" s="1392"/>
      <c r="T107" s="1392"/>
      <c r="U107" s="1045"/>
      <c r="V107" s="1411"/>
      <c r="W107" s="1387"/>
      <c r="X107" s="1385"/>
      <c r="Y107" s="185">
        <f>IF(N107=N106,0,IF(N107=N105,0,IF(N107=N104,0,IF(N107=N103,0,IF(N107=N102,0,IF(N107=N101,0,IF(N107=N100,IF(N107=N99,0,1))))))))</f>
        <v>0</v>
      </c>
      <c r="Z107" s="185" t="s">
        <v>266</v>
      </c>
      <c r="AA107" s="185" t="str">
        <f t="shared" si="5"/>
        <v>??</v>
      </c>
      <c r="AB107" s="225">
        <f t="shared" si="9"/>
        <v>0</v>
      </c>
    </row>
    <row r="108" spans="1:28" ht="12.95" customHeight="1" thickTop="1" thickBot="1">
      <c r="A108" s="1367"/>
      <c r="B108" s="1372"/>
      <c r="C108" s="1375"/>
      <c r="D108" s="1372"/>
      <c r="E108" s="1381"/>
      <c r="F108" s="1356"/>
      <c r="G108" s="1383"/>
      <c r="H108" s="1409"/>
      <c r="I108" s="1356"/>
      <c r="J108" s="1356"/>
      <c r="K108" s="942"/>
      <c r="L108" s="233"/>
      <c r="M108" s="235"/>
      <c r="N108" s="228"/>
      <c r="O108" s="235"/>
      <c r="P108" s="237"/>
      <c r="Q108" s="237"/>
      <c r="R108" s="235"/>
      <c r="S108" s="1393"/>
      <c r="T108" s="1393"/>
      <c r="U108" s="1046"/>
      <c r="V108" s="1411"/>
      <c r="W108" s="1388"/>
      <c r="X108" s="1385"/>
      <c r="Y108" s="185">
        <f>IF(N108=N107,0,IF(N108=N106,0,IF(N108=N105,0,IF(N108=N104,0,IF(N108=N103,0,IF(N108=N102,0,IF(N108=N101,0,IF(N108=N100,0,IF(N108=N99,0,1)))))))))</f>
        <v>0</v>
      </c>
      <c r="Z108" s="185" t="s">
        <v>266</v>
      </c>
      <c r="AA108" s="185" t="str">
        <f t="shared" si="5"/>
        <v>??</v>
      </c>
      <c r="AB108" s="225">
        <f t="shared" si="9"/>
        <v>0</v>
      </c>
    </row>
    <row r="109" spans="1:28" ht="12.95" customHeight="1" thickTop="1" thickBot="1">
      <c r="A109" s="1367"/>
      <c r="B109" s="1370"/>
      <c r="C109" s="1373"/>
      <c r="D109" s="1370"/>
      <c r="E109" s="1379"/>
      <c r="F109" s="1407"/>
      <c r="G109" s="1410"/>
      <c r="H109" s="1407" t="s">
        <v>672</v>
      </c>
      <c r="I109" s="1407"/>
      <c r="J109" s="1407"/>
      <c r="K109" s="939"/>
      <c r="L109" s="220"/>
      <c r="M109" s="221"/>
      <c r="N109" s="222"/>
      <c r="O109" s="221"/>
      <c r="P109" s="224"/>
      <c r="Q109" s="224"/>
      <c r="R109" s="221"/>
      <c r="S109" s="1399">
        <f>SUM(P109:R118)</f>
        <v>0</v>
      </c>
      <c r="T109" s="1399">
        <f t="shared" si="10"/>
        <v>0</v>
      </c>
      <c r="U109" s="1360">
        <f>IF((S109-T109)&gt;=0,S109-T109,0)</f>
        <v>0</v>
      </c>
      <c r="V109" s="1411">
        <f>IF(S109&lt;T109,S109,T109)/IF(T109=0,1,T109)</f>
        <v>0</v>
      </c>
      <c r="W109" s="1386" t="str">
        <f>IF(V109=1,"pe",IF(V109&gt;0,"ne",""))</f>
        <v/>
      </c>
      <c r="X109" s="1385"/>
      <c r="Y109" s="185">
        <v>1</v>
      </c>
      <c r="Z109" s="185" t="s">
        <v>266</v>
      </c>
      <c r="AA109" s="185" t="str">
        <f t="shared" si="5"/>
        <v>??</v>
      </c>
      <c r="AB109" s="225">
        <f>C109</f>
        <v>0</v>
      </c>
    </row>
    <row r="110" spans="1:28" ht="12.95" customHeight="1" thickTop="1" thickBot="1">
      <c r="A110" s="1367"/>
      <c r="B110" s="1371"/>
      <c r="C110" s="1374"/>
      <c r="D110" s="1371"/>
      <c r="E110" s="1380"/>
      <c r="F110" s="1355"/>
      <c r="G110" s="1382"/>
      <c r="H110" s="1355"/>
      <c r="I110" s="1355"/>
      <c r="J110" s="1355"/>
      <c r="K110" s="285"/>
      <c r="L110" s="226"/>
      <c r="M110" s="229"/>
      <c r="N110" s="228"/>
      <c r="O110" s="229"/>
      <c r="P110" s="231"/>
      <c r="Q110" s="231"/>
      <c r="R110" s="229"/>
      <c r="S110" s="1392"/>
      <c r="T110" s="1392"/>
      <c r="U110" s="1361"/>
      <c r="V110" s="1411"/>
      <c r="W110" s="1387"/>
      <c r="X110" s="1385"/>
      <c r="Y110" s="185">
        <f>IF(N110=N109,0,1)</f>
        <v>0</v>
      </c>
      <c r="Z110" s="185" t="s">
        <v>266</v>
      </c>
      <c r="AA110" s="185" t="str">
        <f t="shared" si="5"/>
        <v>??</v>
      </c>
      <c r="AB110" s="225">
        <f t="shared" si="9"/>
        <v>0</v>
      </c>
    </row>
    <row r="111" spans="1:28" ht="12.95" customHeight="1" thickTop="1" thickBot="1">
      <c r="A111" s="1367"/>
      <c r="B111" s="1371"/>
      <c r="C111" s="1374"/>
      <c r="D111" s="1371"/>
      <c r="E111" s="1380"/>
      <c r="F111" s="1355"/>
      <c r="G111" s="1382"/>
      <c r="H111" s="1408"/>
      <c r="I111" s="1355"/>
      <c r="J111" s="1355"/>
      <c r="K111" s="285"/>
      <c r="L111" s="226"/>
      <c r="M111" s="229"/>
      <c r="N111" s="228"/>
      <c r="O111" s="229"/>
      <c r="P111" s="231"/>
      <c r="Q111" s="231"/>
      <c r="R111" s="229"/>
      <c r="S111" s="1392"/>
      <c r="T111" s="1392"/>
      <c r="U111" s="1361"/>
      <c r="V111" s="1411"/>
      <c r="W111" s="1387"/>
      <c r="X111" s="1385"/>
      <c r="Y111" s="185">
        <f>IF(N111=N110,0,IF(N111=N109,0,1))</f>
        <v>0</v>
      </c>
      <c r="Z111" s="185" t="s">
        <v>266</v>
      </c>
      <c r="AA111" s="185" t="str">
        <f t="shared" si="5"/>
        <v>??</v>
      </c>
      <c r="AB111" s="225">
        <f t="shared" si="9"/>
        <v>0</v>
      </c>
    </row>
    <row r="112" spans="1:28" ht="12.95" customHeight="1" thickTop="1" thickBot="1">
      <c r="A112" s="1367"/>
      <c r="B112" s="1371"/>
      <c r="C112" s="1374"/>
      <c r="D112" s="1371"/>
      <c r="E112" s="1380"/>
      <c r="F112" s="1355"/>
      <c r="G112" s="1382"/>
      <c r="H112" s="1408"/>
      <c r="I112" s="1355"/>
      <c r="J112" s="1355"/>
      <c r="K112" s="285"/>
      <c r="L112" s="226"/>
      <c r="M112" s="229"/>
      <c r="N112" s="228"/>
      <c r="O112" s="229"/>
      <c r="P112" s="231"/>
      <c r="Q112" s="231"/>
      <c r="R112" s="229"/>
      <c r="S112" s="1392"/>
      <c r="T112" s="1392"/>
      <c r="U112" s="1361"/>
      <c r="V112" s="1411"/>
      <c r="W112" s="1387"/>
      <c r="X112" s="1385"/>
      <c r="Y112" s="185">
        <f>IF(N112=N111,0,IF(N112=N110,0,IF(N112=N109,0,1)))</f>
        <v>0</v>
      </c>
      <c r="Z112" s="185" t="s">
        <v>266</v>
      </c>
      <c r="AA112" s="185" t="str">
        <f t="shared" si="5"/>
        <v>??</v>
      </c>
      <c r="AB112" s="225">
        <f t="shared" si="9"/>
        <v>0</v>
      </c>
    </row>
    <row r="113" spans="1:28" ht="12.95" customHeight="1" thickTop="1" thickBot="1">
      <c r="A113" s="1367"/>
      <c r="B113" s="1371"/>
      <c r="C113" s="1374"/>
      <c r="D113" s="1371"/>
      <c r="E113" s="1380"/>
      <c r="F113" s="1355"/>
      <c r="G113" s="1382"/>
      <c r="H113" s="1408"/>
      <c r="I113" s="1355"/>
      <c r="J113" s="1355"/>
      <c r="K113" s="285"/>
      <c r="L113" s="232"/>
      <c r="M113" s="229"/>
      <c r="N113" s="228"/>
      <c r="O113" s="229"/>
      <c r="P113" s="231"/>
      <c r="Q113" s="231"/>
      <c r="R113" s="229"/>
      <c r="S113" s="1392"/>
      <c r="T113" s="1392"/>
      <c r="U113" s="1361"/>
      <c r="V113" s="1411"/>
      <c r="W113" s="1387"/>
      <c r="X113" s="1385"/>
      <c r="Y113" s="185">
        <f>IF(N113=N112,0,IF(N113=N111,0,IF(N113=N110,0,IF(N113=N109,0,1))))</f>
        <v>0</v>
      </c>
      <c r="Z113" s="185" t="s">
        <v>266</v>
      </c>
      <c r="AA113" s="185" t="str">
        <f t="shared" si="5"/>
        <v>??</v>
      </c>
      <c r="AB113" s="225">
        <f t="shared" si="9"/>
        <v>0</v>
      </c>
    </row>
    <row r="114" spans="1:28" ht="12.95" customHeight="1" thickTop="1" thickBot="1">
      <c r="A114" s="1367"/>
      <c r="B114" s="1371"/>
      <c r="C114" s="1374"/>
      <c r="D114" s="1371"/>
      <c r="E114" s="1380"/>
      <c r="F114" s="1355"/>
      <c r="G114" s="1382"/>
      <c r="H114" s="1408"/>
      <c r="I114" s="1355"/>
      <c r="J114" s="1355"/>
      <c r="K114" s="285"/>
      <c r="L114" s="232"/>
      <c r="M114" s="229"/>
      <c r="N114" s="228"/>
      <c r="O114" s="229"/>
      <c r="P114" s="231"/>
      <c r="Q114" s="231"/>
      <c r="R114" s="229"/>
      <c r="S114" s="1392"/>
      <c r="T114" s="1392"/>
      <c r="U114" s="1361"/>
      <c r="V114" s="1411"/>
      <c r="W114" s="1387"/>
      <c r="X114" s="1385"/>
      <c r="Y114" s="185">
        <f>IF(N114=N113,0,IF(N114=N112,0,IF(N114=N111,0,IF(N114=N110,0,IF(N114=N109,0,1)))))</f>
        <v>0</v>
      </c>
      <c r="Z114" s="185" t="s">
        <v>266</v>
      </c>
      <c r="AA114" s="185" t="str">
        <f t="shared" si="5"/>
        <v>??</v>
      </c>
      <c r="AB114" s="225">
        <f t="shared" si="9"/>
        <v>0</v>
      </c>
    </row>
    <row r="115" spans="1:28" ht="12.95" customHeight="1" thickTop="1" thickBot="1">
      <c r="A115" s="1367"/>
      <c r="B115" s="1371"/>
      <c r="C115" s="1374"/>
      <c r="D115" s="1371"/>
      <c r="E115" s="1380"/>
      <c r="F115" s="1355"/>
      <c r="G115" s="1382"/>
      <c r="H115" s="1408"/>
      <c r="I115" s="1355"/>
      <c r="J115" s="1355"/>
      <c r="K115" s="285"/>
      <c r="L115" s="232"/>
      <c r="M115" s="229"/>
      <c r="N115" s="228"/>
      <c r="O115" s="229"/>
      <c r="P115" s="231"/>
      <c r="Q115" s="231"/>
      <c r="R115" s="229"/>
      <c r="S115" s="1392"/>
      <c r="T115" s="1392"/>
      <c r="U115" s="1045" t="str">
        <f>IF(U109&gt;9,"błąd","")</f>
        <v/>
      </c>
      <c r="V115" s="1411"/>
      <c r="W115" s="1387"/>
      <c r="X115" s="1385"/>
      <c r="Y115" s="185">
        <f>IF(N115=N114,0,IF(N115=N113,0,IF(N115=N112,0,IF(N115=N111,0,IF(N115=N110,0,IF(N115=N109,0,1))))))</f>
        <v>0</v>
      </c>
      <c r="Z115" s="185" t="s">
        <v>266</v>
      </c>
      <c r="AA115" s="185" t="str">
        <f t="shared" si="5"/>
        <v>??</v>
      </c>
      <c r="AB115" s="225">
        <f t="shared" si="9"/>
        <v>0</v>
      </c>
    </row>
    <row r="116" spans="1:28" ht="12.95" customHeight="1" thickTop="1" thickBot="1">
      <c r="A116" s="1367"/>
      <c r="B116" s="1371"/>
      <c r="C116" s="1374"/>
      <c r="D116" s="1371"/>
      <c r="E116" s="1380"/>
      <c r="F116" s="1355"/>
      <c r="G116" s="1382"/>
      <c r="H116" s="1408"/>
      <c r="I116" s="1355"/>
      <c r="J116" s="1355"/>
      <c r="K116" s="285"/>
      <c r="L116" s="232"/>
      <c r="M116" s="229"/>
      <c r="N116" s="228"/>
      <c r="O116" s="229"/>
      <c r="P116" s="231"/>
      <c r="Q116" s="231"/>
      <c r="R116" s="229"/>
      <c r="S116" s="1392"/>
      <c r="T116" s="1392"/>
      <c r="U116" s="1045"/>
      <c r="V116" s="1411"/>
      <c r="W116" s="1387"/>
      <c r="X116" s="1385"/>
      <c r="Y116" s="185">
        <f>IF(N116=N115,0,IF(N116=N114,0,IF(N116=N113,0,IF(N116=N112,0,IF(N116=N111,0,IF(N116=N110,0,IF(N116=N109,0,1)))))))</f>
        <v>0</v>
      </c>
      <c r="Z116" s="185" t="s">
        <v>266</v>
      </c>
      <c r="AA116" s="185" t="str">
        <f t="shared" si="5"/>
        <v>??</v>
      </c>
      <c r="AB116" s="225">
        <f t="shared" si="9"/>
        <v>0</v>
      </c>
    </row>
    <row r="117" spans="1:28" ht="12.95" customHeight="1" thickTop="1" thickBot="1">
      <c r="A117" s="1367"/>
      <c r="B117" s="1371"/>
      <c r="C117" s="1374"/>
      <c r="D117" s="1371"/>
      <c r="E117" s="1380"/>
      <c r="F117" s="1355"/>
      <c r="G117" s="1382"/>
      <c r="H117" s="1408"/>
      <c r="I117" s="1355"/>
      <c r="J117" s="1355"/>
      <c r="K117" s="285"/>
      <c r="L117" s="232"/>
      <c r="M117" s="229"/>
      <c r="N117" s="228"/>
      <c r="O117" s="229"/>
      <c r="P117" s="231"/>
      <c r="Q117" s="231"/>
      <c r="R117" s="229"/>
      <c r="S117" s="1392"/>
      <c r="T117" s="1392"/>
      <c r="U117" s="1045"/>
      <c r="V117" s="1411"/>
      <c r="W117" s="1387"/>
      <c r="X117" s="1385"/>
      <c r="Y117" s="185">
        <f>IF(N117=N116,0,IF(N117=N115,0,IF(N117=N114,0,IF(N117=N113,0,IF(N117=N112,0,IF(N117=N111,0,IF(N117=N110,IF(N117=N109,0,1))))))))</f>
        <v>0</v>
      </c>
      <c r="Z117" s="185" t="s">
        <v>266</v>
      </c>
      <c r="AA117" s="185" t="str">
        <f t="shared" si="5"/>
        <v>??</v>
      </c>
      <c r="AB117" s="225">
        <f t="shared" si="9"/>
        <v>0</v>
      </c>
    </row>
    <row r="118" spans="1:28" ht="12.95" customHeight="1" thickTop="1" thickBot="1">
      <c r="A118" s="1367"/>
      <c r="B118" s="1372"/>
      <c r="C118" s="1375"/>
      <c r="D118" s="1372"/>
      <c r="E118" s="1381"/>
      <c r="F118" s="1356"/>
      <c r="G118" s="1383"/>
      <c r="H118" s="1409"/>
      <c r="I118" s="1356"/>
      <c r="J118" s="1356"/>
      <c r="K118" s="940"/>
      <c r="L118" s="233"/>
      <c r="M118" s="235"/>
      <c r="N118" s="228"/>
      <c r="O118" s="235"/>
      <c r="P118" s="237"/>
      <c r="Q118" s="237"/>
      <c r="R118" s="235"/>
      <c r="S118" s="1393"/>
      <c r="T118" s="1393"/>
      <c r="U118" s="1046"/>
      <c r="V118" s="1411"/>
      <c r="W118" s="1388"/>
      <c r="X118" s="1385"/>
      <c r="Y118" s="185">
        <f>IF(N118=N117,0,IF(N118=N116,0,IF(N118=N115,0,IF(N118=N114,0,IF(N118=N113,0,IF(N118=N112,0,IF(N118=N111,0,IF(N118=N110,0,IF(N118=N109,0,1)))))))))</f>
        <v>0</v>
      </c>
      <c r="Z118" s="185" t="s">
        <v>266</v>
      </c>
      <c r="AA118" s="185" t="str">
        <f t="shared" si="5"/>
        <v>??</v>
      </c>
      <c r="AB118" s="225">
        <f t="shared" si="9"/>
        <v>0</v>
      </c>
    </row>
    <row r="119" spans="1:28" ht="12.95" customHeight="1" thickTop="1" thickBot="1">
      <c r="A119" s="1367"/>
      <c r="B119" s="1370"/>
      <c r="C119" s="1373"/>
      <c r="D119" s="1370"/>
      <c r="E119" s="1379"/>
      <c r="F119" s="1407"/>
      <c r="G119" s="1410"/>
      <c r="H119" s="1407" t="s">
        <v>672</v>
      </c>
      <c r="I119" s="1407"/>
      <c r="J119" s="1407"/>
      <c r="K119" s="329"/>
      <c r="L119" s="220"/>
      <c r="M119" s="221"/>
      <c r="N119" s="222"/>
      <c r="O119" s="221"/>
      <c r="P119" s="224"/>
      <c r="Q119" s="224"/>
      <c r="R119" s="221"/>
      <c r="S119" s="1399">
        <f>SUM(P119:R128)</f>
        <v>0</v>
      </c>
      <c r="T119" s="1399">
        <f>IF(S119&gt;0,18,0)</f>
        <v>0</v>
      </c>
      <c r="U119" s="1360">
        <f>IF((S119-T119)&gt;=0,S119-T119,0)</f>
        <v>0</v>
      </c>
      <c r="V119" s="1411">
        <f>IF(S119&lt;T119,S119,T119)/IF(T119=0,1,T119)</f>
        <v>0</v>
      </c>
      <c r="W119" s="1386" t="str">
        <f>IF(V119=1,"pe",IF(V119&gt;0,"ne",""))</f>
        <v/>
      </c>
      <c r="X119" s="1385"/>
      <c r="Y119" s="185">
        <v>1</v>
      </c>
      <c r="Z119" s="185" t="s">
        <v>266</v>
      </c>
      <c r="AA119" s="185" t="str">
        <f t="shared" si="5"/>
        <v>??</v>
      </c>
      <c r="AB119" s="225">
        <f>C119</f>
        <v>0</v>
      </c>
    </row>
    <row r="120" spans="1:28" ht="12.95" customHeight="1" thickTop="1" thickBot="1">
      <c r="A120" s="1368"/>
      <c r="B120" s="1371"/>
      <c r="C120" s="1374"/>
      <c r="D120" s="1371"/>
      <c r="E120" s="1380"/>
      <c r="F120" s="1355"/>
      <c r="G120" s="1382"/>
      <c r="H120" s="1355"/>
      <c r="I120" s="1355"/>
      <c r="J120" s="1355"/>
      <c r="K120" s="285"/>
      <c r="L120" s="226"/>
      <c r="M120" s="229"/>
      <c r="N120" s="228"/>
      <c r="O120" s="229"/>
      <c r="P120" s="231"/>
      <c r="Q120" s="231"/>
      <c r="R120" s="229"/>
      <c r="S120" s="1392"/>
      <c r="T120" s="1392"/>
      <c r="U120" s="1361"/>
      <c r="V120" s="1411"/>
      <c r="W120" s="1387"/>
      <c r="X120" s="1385"/>
      <c r="Y120" s="185">
        <f>IF(N120=N119,0,1)</f>
        <v>0</v>
      </c>
      <c r="Z120" s="185" t="s">
        <v>266</v>
      </c>
      <c r="AA120" s="185" t="str">
        <f t="shared" si="5"/>
        <v>??</v>
      </c>
      <c r="AB120" s="225">
        <f t="shared" ref="AB120:AB138" si="11">AB119</f>
        <v>0</v>
      </c>
    </row>
    <row r="121" spans="1:28" ht="12.95" customHeight="1" thickTop="1" thickBot="1">
      <c r="A121" s="1368"/>
      <c r="B121" s="1371"/>
      <c r="C121" s="1374"/>
      <c r="D121" s="1371"/>
      <c r="E121" s="1380"/>
      <c r="F121" s="1355"/>
      <c r="G121" s="1382"/>
      <c r="H121" s="1408"/>
      <c r="I121" s="1355"/>
      <c r="J121" s="1355"/>
      <c r="K121" s="285"/>
      <c r="L121" s="226"/>
      <c r="M121" s="229"/>
      <c r="N121" s="228"/>
      <c r="O121" s="229"/>
      <c r="P121" s="231"/>
      <c r="Q121" s="231"/>
      <c r="R121" s="229"/>
      <c r="S121" s="1392"/>
      <c r="T121" s="1392"/>
      <c r="U121" s="1361"/>
      <c r="V121" s="1411"/>
      <c r="W121" s="1387"/>
      <c r="X121" s="1385"/>
      <c r="Y121" s="185">
        <f>IF(N121=N120,0,IF(N121=N119,0,1))</f>
        <v>0</v>
      </c>
      <c r="Z121" s="185" t="s">
        <v>266</v>
      </c>
      <c r="AA121" s="185" t="str">
        <f t="shared" si="5"/>
        <v>??</v>
      </c>
      <c r="AB121" s="225">
        <f t="shared" si="11"/>
        <v>0</v>
      </c>
    </row>
    <row r="122" spans="1:28" ht="12.95" customHeight="1" thickTop="1" thickBot="1">
      <c r="A122" s="1368"/>
      <c r="B122" s="1371"/>
      <c r="C122" s="1374"/>
      <c r="D122" s="1371"/>
      <c r="E122" s="1380"/>
      <c r="F122" s="1355"/>
      <c r="G122" s="1382"/>
      <c r="H122" s="1408"/>
      <c r="I122" s="1355"/>
      <c r="J122" s="1355"/>
      <c r="K122" s="285"/>
      <c r="L122" s="226"/>
      <c r="M122" s="229"/>
      <c r="N122" s="228"/>
      <c r="O122" s="229"/>
      <c r="P122" s="231"/>
      <c r="Q122" s="231"/>
      <c r="R122" s="229"/>
      <c r="S122" s="1392"/>
      <c r="T122" s="1392"/>
      <c r="U122" s="1361"/>
      <c r="V122" s="1411"/>
      <c r="W122" s="1387"/>
      <c r="X122" s="1385"/>
      <c r="Y122" s="185">
        <f>IF(N122=N121,0,IF(N122=N120,0,IF(N122=N119,0,1)))</f>
        <v>0</v>
      </c>
      <c r="Z122" s="185" t="s">
        <v>266</v>
      </c>
      <c r="AA122" s="185" t="str">
        <f t="shared" si="5"/>
        <v>??</v>
      </c>
      <c r="AB122" s="225">
        <f t="shared" si="11"/>
        <v>0</v>
      </c>
    </row>
    <row r="123" spans="1:28" ht="12.95" customHeight="1" thickTop="1" thickBot="1">
      <c r="A123" s="1368"/>
      <c r="B123" s="1371"/>
      <c r="C123" s="1374"/>
      <c r="D123" s="1371"/>
      <c r="E123" s="1380"/>
      <c r="F123" s="1355"/>
      <c r="G123" s="1382"/>
      <c r="H123" s="1408"/>
      <c r="I123" s="1355"/>
      <c r="J123" s="1355"/>
      <c r="K123" s="285"/>
      <c r="L123" s="232"/>
      <c r="M123" s="229"/>
      <c r="N123" s="228"/>
      <c r="O123" s="229"/>
      <c r="P123" s="231"/>
      <c r="Q123" s="231"/>
      <c r="R123" s="229"/>
      <c r="S123" s="1392"/>
      <c r="T123" s="1392"/>
      <c r="U123" s="1361"/>
      <c r="V123" s="1411"/>
      <c r="W123" s="1387"/>
      <c r="X123" s="1385"/>
      <c r="Y123" s="185">
        <f>IF(N123=N122,0,IF(N123=N121,0,IF(N123=N120,0,IF(N123=N119,0,1))))</f>
        <v>0</v>
      </c>
      <c r="Z123" s="185" t="s">
        <v>266</v>
      </c>
      <c r="AA123" s="185" t="str">
        <f t="shared" si="5"/>
        <v>??</v>
      </c>
      <c r="AB123" s="225">
        <f t="shared" si="11"/>
        <v>0</v>
      </c>
    </row>
    <row r="124" spans="1:28" ht="12.95" customHeight="1" thickTop="1" thickBot="1">
      <c r="A124" s="1368"/>
      <c r="B124" s="1371"/>
      <c r="C124" s="1374"/>
      <c r="D124" s="1371"/>
      <c r="E124" s="1380"/>
      <c r="F124" s="1355"/>
      <c r="G124" s="1382"/>
      <c r="H124" s="1408"/>
      <c r="I124" s="1355"/>
      <c r="J124" s="1355"/>
      <c r="K124" s="285"/>
      <c r="L124" s="232"/>
      <c r="M124" s="229"/>
      <c r="N124" s="228"/>
      <c r="O124" s="229"/>
      <c r="P124" s="231"/>
      <c r="Q124" s="231"/>
      <c r="R124" s="229"/>
      <c r="S124" s="1392"/>
      <c r="T124" s="1392"/>
      <c r="U124" s="1361"/>
      <c r="V124" s="1411"/>
      <c r="W124" s="1387"/>
      <c r="X124" s="1385"/>
      <c r="Y124" s="185">
        <f>IF(N124=N123,0,IF(N124=N122,0,IF(N124=N121,0,IF(N124=N120,0,IF(N124=N119,0,1)))))</f>
        <v>0</v>
      </c>
      <c r="Z124" s="185" t="s">
        <v>266</v>
      </c>
      <c r="AA124" s="185" t="str">
        <f t="shared" si="5"/>
        <v>??</v>
      </c>
      <c r="AB124" s="225">
        <f t="shared" si="11"/>
        <v>0</v>
      </c>
    </row>
    <row r="125" spans="1:28" ht="12.95" customHeight="1" thickTop="1" thickBot="1">
      <c r="A125" s="1368"/>
      <c r="B125" s="1371"/>
      <c r="C125" s="1374"/>
      <c r="D125" s="1371"/>
      <c r="E125" s="1380"/>
      <c r="F125" s="1355"/>
      <c r="G125" s="1382"/>
      <c r="H125" s="1408"/>
      <c r="I125" s="1355"/>
      <c r="J125" s="1355"/>
      <c r="K125" s="285"/>
      <c r="L125" s="232"/>
      <c r="M125" s="229"/>
      <c r="N125" s="228"/>
      <c r="O125" s="229"/>
      <c r="P125" s="231"/>
      <c r="Q125" s="231"/>
      <c r="R125" s="229"/>
      <c r="S125" s="1392"/>
      <c r="T125" s="1392"/>
      <c r="U125" s="1045" t="str">
        <f>IF(U119&gt;9,"błąd","")</f>
        <v/>
      </c>
      <c r="V125" s="1411"/>
      <c r="W125" s="1387"/>
      <c r="X125" s="1385"/>
      <c r="Y125" s="185">
        <f>IF(N125=N124,0,IF(N125=N123,0,IF(N125=N122,0,IF(N125=N121,0,IF(N125=N120,0,IF(N125=N119,0,1))))))</f>
        <v>0</v>
      </c>
      <c r="Z125" s="185" t="s">
        <v>266</v>
      </c>
      <c r="AA125" s="185" t="str">
        <f t="shared" si="5"/>
        <v>??</v>
      </c>
      <c r="AB125" s="225">
        <f t="shared" si="11"/>
        <v>0</v>
      </c>
    </row>
    <row r="126" spans="1:28" ht="12.95" customHeight="1" thickTop="1" thickBot="1">
      <c r="A126" s="1368"/>
      <c r="B126" s="1371"/>
      <c r="C126" s="1374"/>
      <c r="D126" s="1371"/>
      <c r="E126" s="1380"/>
      <c r="F126" s="1355"/>
      <c r="G126" s="1382"/>
      <c r="H126" s="1408"/>
      <c r="I126" s="1355"/>
      <c r="J126" s="1355"/>
      <c r="K126" s="285"/>
      <c r="L126" s="232"/>
      <c r="M126" s="229"/>
      <c r="N126" s="228"/>
      <c r="O126" s="229"/>
      <c r="P126" s="231"/>
      <c r="Q126" s="231"/>
      <c r="R126" s="229"/>
      <c r="S126" s="1392"/>
      <c r="T126" s="1392"/>
      <c r="U126" s="1045"/>
      <c r="V126" s="1411"/>
      <c r="W126" s="1387"/>
      <c r="X126" s="1385"/>
      <c r="Y126" s="185">
        <f>IF(N126=N125,0,IF(N126=N124,0,IF(N126=N123,0,IF(N126=N122,0,IF(N126=N121,0,IF(N126=N120,0,IF(N126=N119,0,1)))))))</f>
        <v>0</v>
      </c>
      <c r="Z126" s="185" t="s">
        <v>266</v>
      </c>
      <c r="AA126" s="185" t="str">
        <f t="shared" si="5"/>
        <v>??</v>
      </c>
      <c r="AB126" s="225">
        <f t="shared" si="11"/>
        <v>0</v>
      </c>
    </row>
    <row r="127" spans="1:28" ht="12.95" customHeight="1" thickTop="1" thickBot="1">
      <c r="A127" s="1368"/>
      <c r="B127" s="1371"/>
      <c r="C127" s="1374"/>
      <c r="D127" s="1371"/>
      <c r="E127" s="1380"/>
      <c r="F127" s="1355"/>
      <c r="G127" s="1382"/>
      <c r="H127" s="1408"/>
      <c r="I127" s="1355"/>
      <c r="J127" s="1355"/>
      <c r="K127" s="285"/>
      <c r="L127" s="232"/>
      <c r="M127" s="229"/>
      <c r="N127" s="228"/>
      <c r="O127" s="229"/>
      <c r="P127" s="231"/>
      <c r="Q127" s="231"/>
      <c r="R127" s="229"/>
      <c r="S127" s="1392"/>
      <c r="T127" s="1392"/>
      <c r="U127" s="1045"/>
      <c r="V127" s="1411"/>
      <c r="W127" s="1387"/>
      <c r="X127" s="1385"/>
      <c r="Y127" s="185">
        <f>IF(N127=N126,0,IF(N127=N125,0,IF(N127=N124,0,IF(N127=N123,0,IF(N127=N122,0,IF(N127=N121,0,IF(N127=N120,IF(N127=N119,0,1))))))))</f>
        <v>0</v>
      </c>
      <c r="Z127" s="185" t="s">
        <v>266</v>
      </c>
      <c r="AA127" s="185" t="str">
        <f t="shared" si="5"/>
        <v>??</v>
      </c>
      <c r="AB127" s="225">
        <f t="shared" si="11"/>
        <v>0</v>
      </c>
    </row>
    <row r="128" spans="1:28" ht="12.95" customHeight="1" thickTop="1" thickBot="1">
      <c r="A128" s="1369"/>
      <c r="B128" s="1372"/>
      <c r="C128" s="1375"/>
      <c r="D128" s="1372"/>
      <c r="E128" s="1381"/>
      <c r="F128" s="1356"/>
      <c r="G128" s="1383"/>
      <c r="H128" s="1409"/>
      <c r="I128" s="1356"/>
      <c r="J128" s="1356"/>
      <c r="K128" s="940"/>
      <c r="L128" s="233"/>
      <c r="M128" s="235"/>
      <c r="N128" s="228"/>
      <c r="O128" s="235"/>
      <c r="P128" s="237"/>
      <c r="Q128" s="237"/>
      <c r="R128" s="235"/>
      <c r="S128" s="1393"/>
      <c r="T128" s="1393"/>
      <c r="U128" s="1046"/>
      <c r="V128" s="1411"/>
      <c r="W128" s="1388"/>
      <c r="X128" s="1385"/>
      <c r="Y128" s="185">
        <f>IF(N128=N127,0,IF(N128=N126,0,IF(N128=N125,0,IF(N128=N124,0,IF(N128=N123,0,IF(N128=N122,0,IF(N128=N121,0,IF(N128=N120,0,IF(N128=N119,0,1)))))))))</f>
        <v>0</v>
      </c>
      <c r="Z128" s="185" t="s">
        <v>266</v>
      </c>
      <c r="AA128" s="185" t="str">
        <f t="shared" si="5"/>
        <v>??</v>
      </c>
      <c r="AB128" s="225">
        <f t="shared" si="11"/>
        <v>0</v>
      </c>
    </row>
    <row r="129" spans="1:28" ht="12.95" customHeight="1" thickTop="1" thickBot="1">
      <c r="A129" s="1367"/>
      <c r="B129" s="1370"/>
      <c r="C129" s="1373"/>
      <c r="D129" s="1370"/>
      <c r="E129" s="1379"/>
      <c r="F129" s="1407"/>
      <c r="G129" s="1410"/>
      <c r="H129" s="1407" t="s">
        <v>672</v>
      </c>
      <c r="I129" s="1407"/>
      <c r="J129" s="1407"/>
      <c r="K129" s="329"/>
      <c r="L129" s="220"/>
      <c r="M129" s="221"/>
      <c r="N129" s="222"/>
      <c r="O129" s="221"/>
      <c r="P129" s="224"/>
      <c r="Q129" s="224"/>
      <c r="R129" s="221"/>
      <c r="S129" s="1399">
        <f>SUM(P129:R138)</f>
        <v>0</v>
      </c>
      <c r="T129" s="1399">
        <f t="shared" ref="T129" si="12">IF(S129&gt;0,18,0)</f>
        <v>0</v>
      </c>
      <c r="U129" s="1360">
        <f>IF((S129-T129)&gt;=0,S129-T129,0)</f>
        <v>0</v>
      </c>
      <c r="V129" s="1411">
        <f>IF(S129&lt;T129,S129,T129)/IF(T129=0,1,T129)</f>
        <v>0</v>
      </c>
      <c r="W129" s="1386" t="str">
        <f>IF(V129=1,"pe",IF(V129&gt;0,"ne",""))</f>
        <v/>
      </c>
      <c r="X129" s="1385"/>
      <c r="Y129" s="185">
        <v>1</v>
      </c>
      <c r="Z129" s="185" t="s">
        <v>266</v>
      </c>
      <c r="AA129" s="185" t="str">
        <f t="shared" si="5"/>
        <v>??</v>
      </c>
      <c r="AB129" s="225">
        <f>C129</f>
        <v>0</v>
      </c>
    </row>
    <row r="130" spans="1:28" ht="12.95" customHeight="1" thickTop="1" thickBot="1">
      <c r="A130" s="1367"/>
      <c r="B130" s="1371"/>
      <c r="C130" s="1374"/>
      <c r="D130" s="1371"/>
      <c r="E130" s="1380"/>
      <c r="F130" s="1355"/>
      <c r="G130" s="1382"/>
      <c r="H130" s="1355"/>
      <c r="I130" s="1355"/>
      <c r="J130" s="1355"/>
      <c r="K130" s="285"/>
      <c r="L130" s="226"/>
      <c r="M130" s="229"/>
      <c r="N130" s="228"/>
      <c r="O130" s="229"/>
      <c r="P130" s="231"/>
      <c r="Q130" s="231"/>
      <c r="R130" s="229"/>
      <c r="S130" s="1392"/>
      <c r="T130" s="1392"/>
      <c r="U130" s="1361"/>
      <c r="V130" s="1411"/>
      <c r="W130" s="1387"/>
      <c r="X130" s="1385"/>
      <c r="Y130" s="185">
        <f>IF(N130=N129,0,1)</f>
        <v>0</v>
      </c>
      <c r="Z130" s="185" t="s">
        <v>266</v>
      </c>
      <c r="AA130" s="185" t="str">
        <f t="shared" si="5"/>
        <v>??</v>
      </c>
      <c r="AB130" s="225">
        <f t="shared" si="11"/>
        <v>0</v>
      </c>
    </row>
    <row r="131" spans="1:28" ht="12.95" customHeight="1" thickTop="1" thickBot="1">
      <c r="A131" s="1367"/>
      <c r="B131" s="1371"/>
      <c r="C131" s="1374"/>
      <c r="D131" s="1371"/>
      <c r="E131" s="1380"/>
      <c r="F131" s="1355"/>
      <c r="G131" s="1382"/>
      <c r="H131" s="1408"/>
      <c r="I131" s="1355"/>
      <c r="J131" s="1355"/>
      <c r="K131" s="285"/>
      <c r="L131" s="226"/>
      <c r="M131" s="229"/>
      <c r="N131" s="228"/>
      <c r="O131" s="229"/>
      <c r="P131" s="231"/>
      <c r="Q131" s="231"/>
      <c r="R131" s="229"/>
      <c r="S131" s="1392"/>
      <c r="T131" s="1392"/>
      <c r="U131" s="1361"/>
      <c r="V131" s="1411"/>
      <c r="W131" s="1387"/>
      <c r="X131" s="1385"/>
      <c r="Y131" s="185">
        <f>IF(N131=N130,0,IF(N131=N129,0,1))</f>
        <v>0</v>
      </c>
      <c r="Z131" s="185" t="s">
        <v>266</v>
      </c>
      <c r="AA131" s="185" t="str">
        <f t="shared" si="5"/>
        <v>??</v>
      </c>
      <c r="AB131" s="225">
        <f t="shared" si="11"/>
        <v>0</v>
      </c>
    </row>
    <row r="132" spans="1:28" ht="12.95" customHeight="1" thickTop="1" thickBot="1">
      <c r="A132" s="1367"/>
      <c r="B132" s="1371"/>
      <c r="C132" s="1374"/>
      <c r="D132" s="1371"/>
      <c r="E132" s="1380"/>
      <c r="F132" s="1355"/>
      <c r="G132" s="1382"/>
      <c r="H132" s="1408"/>
      <c r="I132" s="1355"/>
      <c r="J132" s="1355"/>
      <c r="K132" s="285"/>
      <c r="L132" s="226"/>
      <c r="M132" s="229"/>
      <c r="N132" s="228"/>
      <c r="O132" s="229"/>
      <c r="P132" s="231"/>
      <c r="Q132" s="231"/>
      <c r="R132" s="229"/>
      <c r="S132" s="1392"/>
      <c r="T132" s="1392"/>
      <c r="U132" s="1361"/>
      <c r="V132" s="1411"/>
      <c r="W132" s="1387"/>
      <c r="X132" s="1385"/>
      <c r="Y132" s="185">
        <f>IF(N132=N131,0,IF(N132=N130,0,IF(N132=N129,0,1)))</f>
        <v>0</v>
      </c>
      <c r="Z132" s="185" t="s">
        <v>266</v>
      </c>
      <c r="AA132" s="185" t="str">
        <f t="shared" si="5"/>
        <v>??</v>
      </c>
      <c r="AB132" s="225">
        <f t="shared" si="11"/>
        <v>0</v>
      </c>
    </row>
    <row r="133" spans="1:28" ht="12.95" customHeight="1" thickTop="1" thickBot="1">
      <c r="A133" s="1367"/>
      <c r="B133" s="1371"/>
      <c r="C133" s="1374"/>
      <c r="D133" s="1371"/>
      <c r="E133" s="1380"/>
      <c r="F133" s="1355"/>
      <c r="G133" s="1382"/>
      <c r="H133" s="1408"/>
      <c r="I133" s="1355"/>
      <c r="J133" s="1355"/>
      <c r="K133" s="285"/>
      <c r="L133" s="232"/>
      <c r="M133" s="229"/>
      <c r="N133" s="228"/>
      <c r="O133" s="229"/>
      <c r="P133" s="231"/>
      <c r="Q133" s="231"/>
      <c r="R133" s="229"/>
      <c r="S133" s="1392"/>
      <c r="T133" s="1392"/>
      <c r="U133" s="1361"/>
      <c r="V133" s="1411"/>
      <c r="W133" s="1387"/>
      <c r="X133" s="1385"/>
      <c r="Y133" s="185">
        <f>IF(N133=N132,0,IF(N133=N131,0,IF(N133=N130,0,IF(N133=N129,0,1))))</f>
        <v>0</v>
      </c>
      <c r="Z133" s="185" t="s">
        <v>266</v>
      </c>
      <c r="AA133" s="185" t="str">
        <f t="shared" si="5"/>
        <v>??</v>
      </c>
      <c r="AB133" s="225">
        <f t="shared" si="11"/>
        <v>0</v>
      </c>
    </row>
    <row r="134" spans="1:28" ht="12.95" customHeight="1" thickTop="1" thickBot="1">
      <c r="A134" s="1367"/>
      <c r="B134" s="1371"/>
      <c r="C134" s="1374"/>
      <c r="D134" s="1371"/>
      <c r="E134" s="1380"/>
      <c r="F134" s="1355"/>
      <c r="G134" s="1382"/>
      <c r="H134" s="1408"/>
      <c r="I134" s="1355"/>
      <c r="J134" s="1355"/>
      <c r="K134" s="285"/>
      <c r="L134" s="232"/>
      <c r="M134" s="229"/>
      <c r="N134" s="228"/>
      <c r="O134" s="229"/>
      <c r="P134" s="231"/>
      <c r="Q134" s="231"/>
      <c r="R134" s="229"/>
      <c r="S134" s="1392"/>
      <c r="T134" s="1392"/>
      <c r="U134" s="1361"/>
      <c r="V134" s="1411"/>
      <c r="W134" s="1387"/>
      <c r="X134" s="1385"/>
      <c r="Y134" s="185">
        <f>IF(N134=N133,0,IF(N134=N132,0,IF(N134=N131,0,IF(N134=N130,0,IF(N134=N129,0,1)))))</f>
        <v>0</v>
      </c>
      <c r="Z134" s="185" t="s">
        <v>266</v>
      </c>
      <c r="AA134" s="185" t="str">
        <f t="shared" si="5"/>
        <v>??</v>
      </c>
      <c r="AB134" s="225">
        <f t="shared" si="11"/>
        <v>0</v>
      </c>
    </row>
    <row r="135" spans="1:28" ht="12.95" customHeight="1" thickTop="1" thickBot="1">
      <c r="A135" s="1367"/>
      <c r="B135" s="1371"/>
      <c r="C135" s="1374"/>
      <c r="D135" s="1371"/>
      <c r="E135" s="1380"/>
      <c r="F135" s="1355"/>
      <c r="G135" s="1382"/>
      <c r="H135" s="1408"/>
      <c r="I135" s="1355"/>
      <c r="J135" s="1355"/>
      <c r="K135" s="285"/>
      <c r="L135" s="232"/>
      <c r="M135" s="229"/>
      <c r="N135" s="228"/>
      <c r="O135" s="229"/>
      <c r="P135" s="231"/>
      <c r="Q135" s="231"/>
      <c r="R135" s="229"/>
      <c r="S135" s="1392"/>
      <c r="T135" s="1392"/>
      <c r="U135" s="1045" t="str">
        <f>IF(U129&gt;9,"błąd","")</f>
        <v/>
      </c>
      <c r="V135" s="1411"/>
      <c r="W135" s="1387"/>
      <c r="X135" s="1385"/>
      <c r="Y135" s="185">
        <f>IF(N135=N134,0,IF(N135=N133,0,IF(N135=N132,0,IF(N135=N131,0,IF(N135=N130,0,IF(N135=N129,0,1))))))</f>
        <v>0</v>
      </c>
      <c r="Z135" s="185" t="s">
        <v>266</v>
      </c>
      <c r="AA135" s="185" t="str">
        <f t="shared" si="5"/>
        <v>??</v>
      </c>
      <c r="AB135" s="225">
        <f t="shared" si="11"/>
        <v>0</v>
      </c>
    </row>
    <row r="136" spans="1:28" ht="12.95" customHeight="1" thickTop="1" thickBot="1">
      <c r="A136" s="1367"/>
      <c r="B136" s="1371"/>
      <c r="C136" s="1374"/>
      <c r="D136" s="1371"/>
      <c r="E136" s="1380"/>
      <c r="F136" s="1355"/>
      <c r="G136" s="1382"/>
      <c r="H136" s="1408"/>
      <c r="I136" s="1355"/>
      <c r="J136" s="1355"/>
      <c r="K136" s="285"/>
      <c r="L136" s="232"/>
      <c r="M136" s="229"/>
      <c r="N136" s="228"/>
      <c r="O136" s="229"/>
      <c r="P136" s="231"/>
      <c r="Q136" s="231"/>
      <c r="R136" s="229"/>
      <c r="S136" s="1392"/>
      <c r="T136" s="1392"/>
      <c r="U136" s="1045"/>
      <c r="V136" s="1411"/>
      <c r="W136" s="1387"/>
      <c r="X136" s="1385"/>
      <c r="Y136" s="185">
        <f>IF(N136=N135,0,IF(N136=N134,0,IF(N136=N133,0,IF(N136=N132,0,IF(N136=N131,0,IF(N136=N130,0,IF(N136=N129,0,1)))))))</f>
        <v>0</v>
      </c>
      <c r="Z136" s="185" t="s">
        <v>266</v>
      </c>
      <c r="AA136" s="185" t="str">
        <f t="shared" si="5"/>
        <v>??</v>
      </c>
      <c r="AB136" s="225">
        <f t="shared" si="11"/>
        <v>0</v>
      </c>
    </row>
    <row r="137" spans="1:28" ht="12.95" customHeight="1" thickTop="1" thickBot="1">
      <c r="A137" s="1367"/>
      <c r="B137" s="1371"/>
      <c r="C137" s="1374"/>
      <c r="D137" s="1371"/>
      <c r="E137" s="1380"/>
      <c r="F137" s="1355"/>
      <c r="G137" s="1382"/>
      <c r="H137" s="1408"/>
      <c r="I137" s="1355"/>
      <c r="J137" s="1355"/>
      <c r="K137" s="285"/>
      <c r="L137" s="232"/>
      <c r="M137" s="229"/>
      <c r="N137" s="228"/>
      <c r="O137" s="229"/>
      <c r="P137" s="231"/>
      <c r="Q137" s="231"/>
      <c r="R137" s="229"/>
      <c r="S137" s="1392"/>
      <c r="T137" s="1392"/>
      <c r="U137" s="1045"/>
      <c r="V137" s="1411"/>
      <c r="W137" s="1387"/>
      <c r="X137" s="1385"/>
      <c r="Y137" s="185">
        <f>IF(N137=N136,0,IF(N137=N135,0,IF(N137=N134,0,IF(N137=N133,0,IF(N137=N132,0,IF(N137=N131,0,IF(N137=N130,IF(N137=N129,0,1))))))))</f>
        <v>0</v>
      </c>
      <c r="Z137" s="185" t="s">
        <v>266</v>
      </c>
      <c r="AA137" s="185" t="str">
        <f t="shared" si="5"/>
        <v>??</v>
      </c>
      <c r="AB137" s="225">
        <f t="shared" si="11"/>
        <v>0</v>
      </c>
    </row>
    <row r="138" spans="1:28" ht="12.95" customHeight="1" thickTop="1" thickBot="1">
      <c r="A138" s="1367"/>
      <c r="B138" s="1372"/>
      <c r="C138" s="1375"/>
      <c r="D138" s="1372"/>
      <c r="E138" s="1381"/>
      <c r="F138" s="1356"/>
      <c r="G138" s="1383"/>
      <c r="H138" s="1409"/>
      <c r="I138" s="1356"/>
      <c r="J138" s="1356"/>
      <c r="K138" s="942"/>
      <c r="L138" s="233"/>
      <c r="M138" s="235"/>
      <c r="N138" s="228"/>
      <c r="O138" s="235"/>
      <c r="P138" s="237"/>
      <c r="Q138" s="237"/>
      <c r="R138" s="235"/>
      <c r="S138" s="1393"/>
      <c r="T138" s="1393"/>
      <c r="U138" s="1046"/>
      <c r="V138" s="1411"/>
      <c r="W138" s="1388"/>
      <c r="X138" s="1385"/>
      <c r="Y138" s="185">
        <f>IF(N138=N137,0,IF(N138=N136,0,IF(N138=N135,0,IF(N138=N134,0,IF(N138=N133,0,IF(N138=N132,0,IF(N138=N131,0,IF(N138=N130,0,IF(N138=N129,0,1)))))))))</f>
        <v>0</v>
      </c>
      <c r="Z138" s="185" t="s">
        <v>266</v>
      </c>
      <c r="AA138" s="185" t="str">
        <f t="shared" si="5"/>
        <v>??</v>
      </c>
      <c r="AB138" s="225">
        <f t="shared" si="11"/>
        <v>0</v>
      </c>
    </row>
    <row r="139" spans="1:28" ht="12.95" customHeight="1" thickTop="1" thickBot="1">
      <c r="A139" s="1367"/>
      <c r="B139" s="1370"/>
      <c r="C139" s="1373"/>
      <c r="D139" s="1370"/>
      <c r="E139" s="1379"/>
      <c r="F139" s="1407"/>
      <c r="G139" s="1410"/>
      <c r="H139" s="1407" t="s">
        <v>672</v>
      </c>
      <c r="I139" s="1407"/>
      <c r="J139" s="1407"/>
      <c r="K139" s="939"/>
      <c r="L139" s="220"/>
      <c r="M139" s="221"/>
      <c r="N139" s="222"/>
      <c r="O139" s="221"/>
      <c r="P139" s="224"/>
      <c r="Q139" s="224"/>
      <c r="R139" s="221"/>
      <c r="S139" s="1399">
        <f>SUM(P139:R148)</f>
        <v>0</v>
      </c>
      <c r="T139" s="1399">
        <f t="shared" ref="T139" si="13">IF(S139&gt;0,18,0)</f>
        <v>0</v>
      </c>
      <c r="U139" s="1360">
        <f>IF((S139-T139)&gt;=0,S139-T139,0)</f>
        <v>0</v>
      </c>
      <c r="V139" s="1411">
        <f>IF(S139&lt;T139,S139,T139)/IF(T139=0,1,T139)</f>
        <v>0</v>
      </c>
      <c r="W139" s="1386" t="str">
        <f>IF(V139=1,"pe",IF(V139&gt;0,"ne",""))</f>
        <v/>
      </c>
      <c r="X139" s="1385"/>
      <c r="Y139" s="185">
        <v>1</v>
      </c>
      <c r="Z139" s="185" t="s">
        <v>266</v>
      </c>
      <c r="AA139" s="185" t="str">
        <f t="shared" si="5"/>
        <v>??</v>
      </c>
      <c r="AB139" s="225">
        <f>C139</f>
        <v>0</v>
      </c>
    </row>
    <row r="140" spans="1:28" ht="12.95" customHeight="1" thickTop="1" thickBot="1">
      <c r="A140" s="1367"/>
      <c r="B140" s="1371"/>
      <c r="C140" s="1374"/>
      <c r="D140" s="1371"/>
      <c r="E140" s="1380"/>
      <c r="F140" s="1355"/>
      <c r="G140" s="1382"/>
      <c r="H140" s="1355"/>
      <c r="I140" s="1355"/>
      <c r="J140" s="1355"/>
      <c r="K140" s="285"/>
      <c r="L140" s="226"/>
      <c r="M140" s="229"/>
      <c r="N140" s="228"/>
      <c r="O140" s="229"/>
      <c r="P140" s="231"/>
      <c r="Q140" s="231"/>
      <c r="R140" s="229"/>
      <c r="S140" s="1392"/>
      <c r="T140" s="1392"/>
      <c r="U140" s="1361"/>
      <c r="V140" s="1411"/>
      <c r="W140" s="1387"/>
      <c r="X140" s="1385"/>
      <c r="Y140" s="185">
        <f>IF(N140=N139,0,1)</f>
        <v>0</v>
      </c>
      <c r="Z140" s="185" t="s">
        <v>266</v>
      </c>
      <c r="AA140" s="185" t="str">
        <f t="shared" si="5"/>
        <v>??</v>
      </c>
      <c r="AB140" s="225">
        <f t="shared" ref="AB140:AB168" si="14">AB139</f>
        <v>0</v>
      </c>
    </row>
    <row r="141" spans="1:28" ht="12.95" customHeight="1" thickTop="1" thickBot="1">
      <c r="A141" s="1367"/>
      <c r="B141" s="1371"/>
      <c r="C141" s="1374"/>
      <c r="D141" s="1371"/>
      <c r="E141" s="1380"/>
      <c r="F141" s="1355"/>
      <c r="G141" s="1382"/>
      <c r="H141" s="1408"/>
      <c r="I141" s="1355"/>
      <c r="J141" s="1355"/>
      <c r="K141" s="285"/>
      <c r="L141" s="226"/>
      <c r="M141" s="229"/>
      <c r="N141" s="228"/>
      <c r="O141" s="229"/>
      <c r="P141" s="231"/>
      <c r="Q141" s="231"/>
      <c r="R141" s="229"/>
      <c r="S141" s="1392"/>
      <c r="T141" s="1392"/>
      <c r="U141" s="1361"/>
      <c r="V141" s="1411"/>
      <c r="W141" s="1387"/>
      <c r="X141" s="1385"/>
      <c r="Y141" s="185">
        <f>IF(N141=N140,0,IF(N141=N139,0,1))</f>
        <v>0</v>
      </c>
      <c r="Z141" s="185" t="s">
        <v>266</v>
      </c>
      <c r="AA141" s="185" t="str">
        <f t="shared" si="5"/>
        <v>??</v>
      </c>
      <c r="AB141" s="225">
        <f t="shared" si="14"/>
        <v>0</v>
      </c>
    </row>
    <row r="142" spans="1:28" ht="12.95" customHeight="1" thickTop="1" thickBot="1">
      <c r="A142" s="1367"/>
      <c r="B142" s="1371"/>
      <c r="C142" s="1374"/>
      <c r="D142" s="1371"/>
      <c r="E142" s="1380"/>
      <c r="F142" s="1355"/>
      <c r="G142" s="1382"/>
      <c r="H142" s="1408"/>
      <c r="I142" s="1355"/>
      <c r="J142" s="1355"/>
      <c r="K142" s="285"/>
      <c r="L142" s="226"/>
      <c r="M142" s="229"/>
      <c r="N142" s="228"/>
      <c r="O142" s="229"/>
      <c r="P142" s="231"/>
      <c r="Q142" s="231"/>
      <c r="R142" s="229"/>
      <c r="S142" s="1392"/>
      <c r="T142" s="1392"/>
      <c r="U142" s="1361"/>
      <c r="V142" s="1411"/>
      <c r="W142" s="1387"/>
      <c r="X142" s="1385"/>
      <c r="Y142" s="185">
        <f>IF(N142=N141,0,IF(N142=N140,0,IF(N142=N139,0,1)))</f>
        <v>0</v>
      </c>
      <c r="Z142" s="185" t="s">
        <v>266</v>
      </c>
      <c r="AA142" s="185" t="str">
        <f t="shared" si="5"/>
        <v>??</v>
      </c>
      <c r="AB142" s="225">
        <f t="shared" si="14"/>
        <v>0</v>
      </c>
    </row>
    <row r="143" spans="1:28" ht="12.95" customHeight="1" thickTop="1" thickBot="1">
      <c r="A143" s="1367"/>
      <c r="B143" s="1371"/>
      <c r="C143" s="1374"/>
      <c r="D143" s="1371"/>
      <c r="E143" s="1380"/>
      <c r="F143" s="1355"/>
      <c r="G143" s="1382"/>
      <c r="H143" s="1408"/>
      <c r="I143" s="1355"/>
      <c r="J143" s="1355"/>
      <c r="K143" s="285"/>
      <c r="L143" s="232"/>
      <c r="M143" s="229"/>
      <c r="N143" s="228"/>
      <c r="O143" s="229"/>
      <c r="P143" s="231"/>
      <c r="Q143" s="231"/>
      <c r="R143" s="229"/>
      <c r="S143" s="1392"/>
      <c r="T143" s="1392"/>
      <c r="U143" s="1361"/>
      <c r="V143" s="1411"/>
      <c r="W143" s="1387"/>
      <c r="X143" s="1385"/>
      <c r="Y143" s="185">
        <f>IF(N143=N142,0,IF(N143=N141,0,IF(N143=N140,0,IF(N143=N139,0,1))))</f>
        <v>0</v>
      </c>
      <c r="Z143" s="185" t="s">
        <v>266</v>
      </c>
      <c r="AA143" s="185" t="str">
        <f t="shared" si="5"/>
        <v>??</v>
      </c>
      <c r="AB143" s="225">
        <f t="shared" si="14"/>
        <v>0</v>
      </c>
    </row>
    <row r="144" spans="1:28" ht="12.95" customHeight="1" thickTop="1" thickBot="1">
      <c r="A144" s="1367"/>
      <c r="B144" s="1371"/>
      <c r="C144" s="1374"/>
      <c r="D144" s="1371"/>
      <c r="E144" s="1380"/>
      <c r="F144" s="1355"/>
      <c r="G144" s="1382"/>
      <c r="H144" s="1408"/>
      <c r="I144" s="1355"/>
      <c r="J144" s="1355"/>
      <c r="K144" s="285"/>
      <c r="L144" s="232"/>
      <c r="M144" s="229"/>
      <c r="N144" s="228"/>
      <c r="O144" s="229"/>
      <c r="P144" s="231"/>
      <c r="Q144" s="231"/>
      <c r="R144" s="229"/>
      <c r="S144" s="1392"/>
      <c r="T144" s="1392"/>
      <c r="U144" s="1361"/>
      <c r="V144" s="1411"/>
      <c r="W144" s="1387"/>
      <c r="X144" s="1385"/>
      <c r="Y144" s="185">
        <f>IF(N144=N143,0,IF(N144=N142,0,IF(N144=N141,0,IF(N144=N140,0,IF(N144=N139,0,1)))))</f>
        <v>0</v>
      </c>
      <c r="Z144" s="185" t="s">
        <v>266</v>
      </c>
      <c r="AA144" s="185" t="str">
        <f t="shared" si="5"/>
        <v>??</v>
      </c>
      <c r="AB144" s="225">
        <f t="shared" si="14"/>
        <v>0</v>
      </c>
    </row>
    <row r="145" spans="1:28" ht="12.95" customHeight="1" thickTop="1" thickBot="1">
      <c r="A145" s="1367"/>
      <c r="B145" s="1371"/>
      <c r="C145" s="1374"/>
      <c r="D145" s="1371"/>
      <c r="E145" s="1380"/>
      <c r="F145" s="1355"/>
      <c r="G145" s="1382"/>
      <c r="H145" s="1408"/>
      <c r="I145" s="1355"/>
      <c r="J145" s="1355"/>
      <c r="K145" s="285"/>
      <c r="L145" s="232"/>
      <c r="M145" s="229"/>
      <c r="N145" s="228"/>
      <c r="O145" s="229"/>
      <c r="P145" s="231"/>
      <c r="Q145" s="231"/>
      <c r="R145" s="229"/>
      <c r="S145" s="1392"/>
      <c r="T145" s="1392"/>
      <c r="U145" s="1045" t="str">
        <f>IF(U139&gt;9,"błąd","")</f>
        <v/>
      </c>
      <c r="V145" s="1411"/>
      <c r="W145" s="1387"/>
      <c r="X145" s="1385"/>
      <c r="Y145" s="185">
        <f>IF(N145=N144,0,IF(N145=N143,0,IF(N145=N142,0,IF(N145=N141,0,IF(N145=N140,0,IF(N145=N139,0,1))))))</f>
        <v>0</v>
      </c>
      <c r="Z145" s="185" t="s">
        <v>266</v>
      </c>
      <c r="AA145" s="185" t="str">
        <f t="shared" si="5"/>
        <v>??</v>
      </c>
      <c r="AB145" s="225">
        <f t="shared" si="14"/>
        <v>0</v>
      </c>
    </row>
    <row r="146" spans="1:28" ht="12.95" customHeight="1" thickTop="1" thickBot="1">
      <c r="A146" s="1367"/>
      <c r="B146" s="1371"/>
      <c r="C146" s="1374"/>
      <c r="D146" s="1371"/>
      <c r="E146" s="1380"/>
      <c r="F146" s="1355"/>
      <c r="G146" s="1382"/>
      <c r="H146" s="1408"/>
      <c r="I146" s="1355"/>
      <c r="J146" s="1355"/>
      <c r="K146" s="285"/>
      <c r="L146" s="232"/>
      <c r="M146" s="229"/>
      <c r="N146" s="228"/>
      <c r="O146" s="229"/>
      <c r="P146" s="231"/>
      <c r="Q146" s="231"/>
      <c r="R146" s="229"/>
      <c r="S146" s="1392"/>
      <c r="T146" s="1392"/>
      <c r="U146" s="1045"/>
      <c r="V146" s="1411"/>
      <c r="W146" s="1387"/>
      <c r="X146" s="1385"/>
      <c r="Y146" s="185">
        <f>IF(N146=N145,0,IF(N146=N144,0,IF(N146=N143,0,IF(N146=N142,0,IF(N146=N141,0,IF(N146=N140,0,IF(N146=N139,0,1)))))))</f>
        <v>0</v>
      </c>
      <c r="Z146" s="185" t="s">
        <v>266</v>
      </c>
      <c r="AA146" s="185" t="str">
        <f t="shared" si="5"/>
        <v>??</v>
      </c>
      <c r="AB146" s="225">
        <f t="shared" si="14"/>
        <v>0</v>
      </c>
    </row>
    <row r="147" spans="1:28" ht="12.95" customHeight="1" thickTop="1" thickBot="1">
      <c r="A147" s="1367"/>
      <c r="B147" s="1371"/>
      <c r="C147" s="1374"/>
      <c r="D147" s="1371"/>
      <c r="E147" s="1380"/>
      <c r="F147" s="1355"/>
      <c r="G147" s="1382"/>
      <c r="H147" s="1408"/>
      <c r="I147" s="1355"/>
      <c r="J147" s="1355"/>
      <c r="K147" s="285"/>
      <c r="L147" s="232"/>
      <c r="M147" s="229"/>
      <c r="N147" s="228"/>
      <c r="O147" s="229"/>
      <c r="P147" s="231"/>
      <c r="Q147" s="231"/>
      <c r="R147" s="229"/>
      <c r="S147" s="1392"/>
      <c r="T147" s="1392"/>
      <c r="U147" s="1045"/>
      <c r="V147" s="1411"/>
      <c r="W147" s="1387"/>
      <c r="X147" s="1385"/>
      <c r="Y147" s="185">
        <f>IF(N147=N146,0,IF(N147=N145,0,IF(N147=N144,0,IF(N147=N143,0,IF(N147=N142,0,IF(N147=N141,0,IF(N147=N140,IF(N147=N139,0,1))))))))</f>
        <v>0</v>
      </c>
      <c r="Z147" s="185" t="s">
        <v>266</v>
      </c>
      <c r="AA147" s="185" t="str">
        <f t="shared" si="5"/>
        <v>??</v>
      </c>
      <c r="AB147" s="225">
        <f t="shared" si="14"/>
        <v>0</v>
      </c>
    </row>
    <row r="148" spans="1:28" ht="12.95" customHeight="1" thickTop="1" thickBot="1">
      <c r="A148" s="1367"/>
      <c r="B148" s="1372"/>
      <c r="C148" s="1375"/>
      <c r="D148" s="1372"/>
      <c r="E148" s="1381"/>
      <c r="F148" s="1356"/>
      <c r="G148" s="1383"/>
      <c r="H148" s="1409"/>
      <c r="I148" s="1356"/>
      <c r="J148" s="1356"/>
      <c r="K148" s="940"/>
      <c r="L148" s="233"/>
      <c r="M148" s="235"/>
      <c r="N148" s="228"/>
      <c r="O148" s="235"/>
      <c r="P148" s="237"/>
      <c r="Q148" s="237"/>
      <c r="R148" s="235"/>
      <c r="S148" s="1393"/>
      <c r="T148" s="1393"/>
      <c r="U148" s="1046"/>
      <c r="V148" s="1411"/>
      <c r="W148" s="1388"/>
      <c r="X148" s="1385"/>
      <c r="Y148" s="185">
        <f>IF(N148=N147,0,IF(N148=N146,0,IF(N148=N145,0,IF(N148=N144,0,IF(N148=N143,0,IF(N148=N142,0,IF(N148=N141,0,IF(N148=N140,0,IF(N148=N139,0,1)))))))))</f>
        <v>0</v>
      </c>
      <c r="Z148" s="185" t="s">
        <v>266</v>
      </c>
      <c r="AA148" s="185" t="str">
        <f t="shared" si="5"/>
        <v>??</v>
      </c>
      <c r="AB148" s="225">
        <f t="shared" si="14"/>
        <v>0</v>
      </c>
    </row>
    <row r="149" spans="1:28" ht="12.95" customHeight="1" thickTop="1" thickBot="1">
      <c r="A149" s="1367"/>
      <c r="B149" s="1370"/>
      <c r="C149" s="1373"/>
      <c r="D149" s="1370"/>
      <c r="E149" s="1379"/>
      <c r="F149" s="1407"/>
      <c r="G149" s="1410"/>
      <c r="H149" s="1407" t="s">
        <v>672</v>
      </c>
      <c r="I149" s="1407"/>
      <c r="J149" s="1407"/>
      <c r="K149" s="329"/>
      <c r="L149" s="220"/>
      <c r="M149" s="221"/>
      <c r="N149" s="222"/>
      <c r="O149" s="221"/>
      <c r="P149" s="224"/>
      <c r="Q149" s="224"/>
      <c r="R149" s="221"/>
      <c r="S149" s="1399">
        <f>SUM(P149:R158)</f>
        <v>0</v>
      </c>
      <c r="T149" s="1399">
        <f t="shared" ref="T149:T159" si="15">IF(S149&gt;0,18,0)</f>
        <v>0</v>
      </c>
      <c r="U149" s="1360">
        <f>IF((S149-T149)&gt;=0,S149-T149,0)</f>
        <v>0</v>
      </c>
      <c r="V149" s="1411">
        <f>IF(S149&lt;T149,S149,T149)/IF(T149=0,1,T149)</f>
        <v>0</v>
      </c>
      <c r="W149" s="1386" t="str">
        <f>IF(V149=1,"pe",IF(V149&gt;0,"ne",""))</f>
        <v/>
      </c>
      <c r="X149" s="1385"/>
      <c r="Y149" s="185">
        <v>1</v>
      </c>
      <c r="Z149" s="185" t="s">
        <v>266</v>
      </c>
      <c r="AA149" s="185" t="str">
        <f t="shared" si="5"/>
        <v>??</v>
      </c>
      <c r="AB149" s="225">
        <f>C149</f>
        <v>0</v>
      </c>
    </row>
    <row r="150" spans="1:28" ht="12.95" customHeight="1" thickTop="1" thickBot="1">
      <c r="A150" s="1367"/>
      <c r="B150" s="1371"/>
      <c r="C150" s="1374"/>
      <c r="D150" s="1371"/>
      <c r="E150" s="1380"/>
      <c r="F150" s="1355"/>
      <c r="G150" s="1382"/>
      <c r="H150" s="1355"/>
      <c r="I150" s="1355"/>
      <c r="J150" s="1355"/>
      <c r="K150" s="285"/>
      <c r="L150" s="226"/>
      <c r="M150" s="229"/>
      <c r="N150" s="228"/>
      <c r="O150" s="229"/>
      <c r="P150" s="231"/>
      <c r="Q150" s="231"/>
      <c r="R150" s="229"/>
      <c r="S150" s="1392"/>
      <c r="T150" s="1392"/>
      <c r="U150" s="1361"/>
      <c r="V150" s="1411"/>
      <c r="W150" s="1387"/>
      <c r="X150" s="1385"/>
      <c r="Y150" s="185">
        <f>IF(N150=N149,0,1)</f>
        <v>0</v>
      </c>
      <c r="Z150" s="185" t="s">
        <v>266</v>
      </c>
      <c r="AA150" s="185" t="str">
        <f t="shared" si="5"/>
        <v>??</v>
      </c>
      <c r="AB150" s="225">
        <f t="shared" si="14"/>
        <v>0</v>
      </c>
    </row>
    <row r="151" spans="1:28" ht="12.95" customHeight="1" thickTop="1" thickBot="1">
      <c r="A151" s="1367"/>
      <c r="B151" s="1371"/>
      <c r="C151" s="1374"/>
      <c r="D151" s="1371"/>
      <c r="E151" s="1380"/>
      <c r="F151" s="1355"/>
      <c r="G151" s="1382"/>
      <c r="H151" s="1408"/>
      <c r="I151" s="1355"/>
      <c r="J151" s="1355"/>
      <c r="K151" s="285"/>
      <c r="L151" s="226"/>
      <c r="M151" s="229"/>
      <c r="N151" s="228"/>
      <c r="O151" s="229"/>
      <c r="P151" s="231"/>
      <c r="Q151" s="231"/>
      <c r="R151" s="229"/>
      <c r="S151" s="1392"/>
      <c r="T151" s="1392"/>
      <c r="U151" s="1361"/>
      <c r="V151" s="1411"/>
      <c r="W151" s="1387"/>
      <c r="X151" s="1385"/>
      <c r="Y151" s="185">
        <f>IF(N151=N150,0,IF(N151=N149,0,1))</f>
        <v>0</v>
      </c>
      <c r="Z151" s="185" t="s">
        <v>266</v>
      </c>
      <c r="AA151" s="185" t="str">
        <f t="shared" si="5"/>
        <v>??</v>
      </c>
      <c r="AB151" s="225">
        <f t="shared" si="14"/>
        <v>0</v>
      </c>
    </row>
    <row r="152" spans="1:28" ht="12.95" customHeight="1" thickTop="1" thickBot="1">
      <c r="A152" s="1367"/>
      <c r="B152" s="1371"/>
      <c r="C152" s="1374"/>
      <c r="D152" s="1371"/>
      <c r="E152" s="1380"/>
      <c r="F152" s="1355"/>
      <c r="G152" s="1382"/>
      <c r="H152" s="1408"/>
      <c r="I152" s="1355"/>
      <c r="J152" s="1355"/>
      <c r="K152" s="285"/>
      <c r="L152" s="226"/>
      <c r="M152" s="229"/>
      <c r="N152" s="228"/>
      <c r="O152" s="229"/>
      <c r="P152" s="231"/>
      <c r="Q152" s="231"/>
      <c r="R152" s="229"/>
      <c r="S152" s="1392"/>
      <c r="T152" s="1392"/>
      <c r="U152" s="1361"/>
      <c r="V152" s="1411"/>
      <c r="W152" s="1387"/>
      <c r="X152" s="1385"/>
      <c r="Y152" s="185">
        <f>IF(N152=N151,0,IF(N152=N150,0,IF(N152=N149,0,1)))</f>
        <v>0</v>
      </c>
      <c r="Z152" s="185" t="s">
        <v>266</v>
      </c>
      <c r="AA152" s="185" t="str">
        <f t="shared" si="5"/>
        <v>??</v>
      </c>
      <c r="AB152" s="225">
        <f t="shared" si="14"/>
        <v>0</v>
      </c>
    </row>
    <row r="153" spans="1:28" ht="12.95" customHeight="1" thickTop="1" thickBot="1">
      <c r="A153" s="1367"/>
      <c r="B153" s="1371"/>
      <c r="C153" s="1374"/>
      <c r="D153" s="1371"/>
      <c r="E153" s="1380"/>
      <c r="F153" s="1355"/>
      <c r="G153" s="1382"/>
      <c r="H153" s="1408"/>
      <c r="I153" s="1355"/>
      <c r="J153" s="1355"/>
      <c r="K153" s="285"/>
      <c r="L153" s="232"/>
      <c r="M153" s="229"/>
      <c r="N153" s="228"/>
      <c r="O153" s="229"/>
      <c r="P153" s="231"/>
      <c r="Q153" s="231"/>
      <c r="R153" s="229"/>
      <c r="S153" s="1392"/>
      <c r="T153" s="1392"/>
      <c r="U153" s="1361"/>
      <c r="V153" s="1411"/>
      <c r="W153" s="1387"/>
      <c r="X153" s="1385"/>
      <c r="Y153" s="185">
        <f>IF(N153=N152,0,IF(N153=N151,0,IF(N153=N150,0,IF(N153=N149,0,1))))</f>
        <v>0</v>
      </c>
      <c r="Z153" s="185" t="s">
        <v>266</v>
      </c>
      <c r="AA153" s="185" t="str">
        <f t="shared" si="5"/>
        <v>??</v>
      </c>
      <c r="AB153" s="225">
        <f t="shared" si="14"/>
        <v>0</v>
      </c>
    </row>
    <row r="154" spans="1:28" ht="12.95" customHeight="1" thickTop="1" thickBot="1">
      <c r="A154" s="1367"/>
      <c r="B154" s="1371"/>
      <c r="C154" s="1374"/>
      <c r="D154" s="1371"/>
      <c r="E154" s="1380"/>
      <c r="F154" s="1355"/>
      <c r="G154" s="1382"/>
      <c r="H154" s="1408"/>
      <c r="I154" s="1355"/>
      <c r="J154" s="1355"/>
      <c r="K154" s="285"/>
      <c r="L154" s="232"/>
      <c r="M154" s="229"/>
      <c r="N154" s="228"/>
      <c r="O154" s="229"/>
      <c r="P154" s="231"/>
      <c r="Q154" s="231"/>
      <c r="R154" s="229"/>
      <c r="S154" s="1392"/>
      <c r="T154" s="1392"/>
      <c r="U154" s="1361"/>
      <c r="V154" s="1411"/>
      <c r="W154" s="1387"/>
      <c r="X154" s="1385"/>
      <c r="Y154" s="185">
        <f>IF(N154=N153,0,IF(N154=N152,0,IF(N154=N151,0,IF(N154=N150,0,IF(N154=N149,0,1)))))</f>
        <v>0</v>
      </c>
      <c r="Z154" s="185" t="s">
        <v>266</v>
      </c>
      <c r="AA154" s="185" t="str">
        <f t="shared" si="5"/>
        <v>??</v>
      </c>
      <c r="AB154" s="225">
        <f t="shared" si="14"/>
        <v>0</v>
      </c>
    </row>
    <row r="155" spans="1:28" ht="12.95" customHeight="1" thickTop="1" thickBot="1">
      <c r="A155" s="1367"/>
      <c r="B155" s="1371"/>
      <c r="C155" s="1374"/>
      <c r="D155" s="1371"/>
      <c r="E155" s="1380"/>
      <c r="F155" s="1355"/>
      <c r="G155" s="1382"/>
      <c r="H155" s="1408"/>
      <c r="I155" s="1355"/>
      <c r="J155" s="1355"/>
      <c r="K155" s="285"/>
      <c r="L155" s="232"/>
      <c r="M155" s="229"/>
      <c r="N155" s="228"/>
      <c r="O155" s="229"/>
      <c r="P155" s="231"/>
      <c r="Q155" s="231"/>
      <c r="R155" s="229"/>
      <c r="S155" s="1392"/>
      <c r="T155" s="1392"/>
      <c r="U155" s="1045" t="str">
        <f>IF(U149&gt;9,"błąd","")</f>
        <v/>
      </c>
      <c r="V155" s="1411"/>
      <c r="W155" s="1387"/>
      <c r="X155" s="1385"/>
      <c r="Y155" s="185">
        <f>IF(N155=N154,0,IF(N155=N153,0,IF(N155=N152,0,IF(N155=N151,0,IF(N155=N150,0,IF(N155=N149,0,1))))))</f>
        <v>0</v>
      </c>
      <c r="Z155" s="185" t="s">
        <v>266</v>
      </c>
      <c r="AA155" s="185" t="str">
        <f t="shared" si="5"/>
        <v>??</v>
      </c>
      <c r="AB155" s="225">
        <f t="shared" si="14"/>
        <v>0</v>
      </c>
    </row>
    <row r="156" spans="1:28" ht="12.95" customHeight="1" thickTop="1" thickBot="1">
      <c r="A156" s="1367"/>
      <c r="B156" s="1371"/>
      <c r="C156" s="1374"/>
      <c r="D156" s="1371"/>
      <c r="E156" s="1380"/>
      <c r="F156" s="1355"/>
      <c r="G156" s="1382"/>
      <c r="H156" s="1408"/>
      <c r="I156" s="1355"/>
      <c r="J156" s="1355"/>
      <c r="K156" s="285"/>
      <c r="L156" s="232"/>
      <c r="M156" s="229"/>
      <c r="N156" s="228"/>
      <c r="O156" s="229"/>
      <c r="P156" s="231"/>
      <c r="Q156" s="231"/>
      <c r="R156" s="229"/>
      <c r="S156" s="1392"/>
      <c r="T156" s="1392"/>
      <c r="U156" s="1045"/>
      <c r="V156" s="1411"/>
      <c r="W156" s="1387"/>
      <c r="X156" s="1385"/>
      <c r="Y156" s="185">
        <f>IF(N156=N155,0,IF(N156=N154,0,IF(N156=N153,0,IF(N156=N152,0,IF(N156=N151,0,IF(N156=N150,0,IF(N156=N149,0,1)))))))</f>
        <v>0</v>
      </c>
      <c r="Z156" s="185" t="s">
        <v>266</v>
      </c>
      <c r="AA156" s="185" t="str">
        <f t="shared" si="5"/>
        <v>??</v>
      </c>
      <c r="AB156" s="225">
        <f t="shared" si="14"/>
        <v>0</v>
      </c>
    </row>
    <row r="157" spans="1:28" ht="12.95" customHeight="1" thickTop="1" thickBot="1">
      <c r="A157" s="1367"/>
      <c r="B157" s="1371"/>
      <c r="C157" s="1374"/>
      <c r="D157" s="1371"/>
      <c r="E157" s="1380"/>
      <c r="F157" s="1355"/>
      <c r="G157" s="1382"/>
      <c r="H157" s="1408"/>
      <c r="I157" s="1355"/>
      <c r="J157" s="1355"/>
      <c r="K157" s="285"/>
      <c r="L157" s="232"/>
      <c r="M157" s="229"/>
      <c r="N157" s="228"/>
      <c r="O157" s="229"/>
      <c r="P157" s="231"/>
      <c r="Q157" s="231"/>
      <c r="R157" s="229"/>
      <c r="S157" s="1392"/>
      <c r="T157" s="1392"/>
      <c r="U157" s="1045"/>
      <c r="V157" s="1411"/>
      <c r="W157" s="1387"/>
      <c r="X157" s="1385"/>
      <c r="Y157" s="185">
        <f>IF(N157=N156,0,IF(N157=N155,0,IF(N157=N154,0,IF(N157=N153,0,IF(N157=N152,0,IF(N157=N151,0,IF(N157=N150,IF(N157=N149,0,1))))))))</f>
        <v>0</v>
      </c>
      <c r="Z157" s="185" t="s">
        <v>266</v>
      </c>
      <c r="AA157" s="185" t="str">
        <f t="shared" si="5"/>
        <v>??</v>
      </c>
      <c r="AB157" s="225">
        <f t="shared" si="14"/>
        <v>0</v>
      </c>
    </row>
    <row r="158" spans="1:28" ht="12.95" customHeight="1" thickTop="1" thickBot="1">
      <c r="A158" s="1367"/>
      <c r="B158" s="1372"/>
      <c r="C158" s="1375"/>
      <c r="D158" s="1372"/>
      <c r="E158" s="1381"/>
      <c r="F158" s="1356"/>
      <c r="G158" s="1383"/>
      <c r="H158" s="1409"/>
      <c r="I158" s="1356"/>
      <c r="J158" s="1356"/>
      <c r="K158" s="942"/>
      <c r="L158" s="233"/>
      <c r="M158" s="235"/>
      <c r="N158" s="228"/>
      <c r="O158" s="235"/>
      <c r="P158" s="237"/>
      <c r="Q158" s="237"/>
      <c r="R158" s="235"/>
      <c r="S158" s="1393"/>
      <c r="T158" s="1393"/>
      <c r="U158" s="1046"/>
      <c r="V158" s="1411"/>
      <c r="W158" s="1388"/>
      <c r="X158" s="1385"/>
      <c r="Y158" s="185">
        <f>IF(N158=N157,0,IF(N158=N156,0,IF(N158=N155,0,IF(N158=N154,0,IF(N158=N153,0,IF(N158=N152,0,IF(N158=N151,0,IF(N158=N150,0,IF(N158=N149,0,1)))))))))</f>
        <v>0</v>
      </c>
      <c r="Z158" s="185" t="s">
        <v>266</v>
      </c>
      <c r="AA158" s="185" t="str">
        <f t="shared" si="5"/>
        <v>??</v>
      </c>
      <c r="AB158" s="225">
        <f t="shared" si="14"/>
        <v>0</v>
      </c>
    </row>
    <row r="159" spans="1:28" ht="12.95" customHeight="1" thickTop="1" thickBot="1">
      <c r="A159" s="1367"/>
      <c r="B159" s="1370"/>
      <c r="C159" s="1373"/>
      <c r="D159" s="1370"/>
      <c r="E159" s="1379"/>
      <c r="F159" s="1407"/>
      <c r="G159" s="1410"/>
      <c r="H159" s="1407" t="s">
        <v>672</v>
      </c>
      <c r="I159" s="1407"/>
      <c r="J159" s="1407"/>
      <c r="K159" s="939"/>
      <c r="L159" s="220"/>
      <c r="M159" s="221"/>
      <c r="N159" s="222"/>
      <c r="O159" s="221"/>
      <c r="P159" s="224"/>
      <c r="Q159" s="224"/>
      <c r="R159" s="221"/>
      <c r="S159" s="1399">
        <f>SUM(P159:R168)</f>
        <v>0</v>
      </c>
      <c r="T159" s="1399">
        <f t="shared" si="15"/>
        <v>0</v>
      </c>
      <c r="U159" s="1360">
        <f>IF((S159-T159)&gt;=0,S159-T159,0)</f>
        <v>0</v>
      </c>
      <c r="V159" s="1411">
        <f>IF(S159&lt;T159,S159,T159)/IF(T159=0,1,T159)</f>
        <v>0</v>
      </c>
      <c r="W159" s="1386" t="str">
        <f>IF(V159=1,"pe",IF(V159&gt;0,"ne",""))</f>
        <v/>
      </c>
      <c r="X159" s="1385"/>
      <c r="Y159" s="185">
        <v>1</v>
      </c>
      <c r="Z159" s="185" t="s">
        <v>266</v>
      </c>
      <c r="AA159" s="185" t="str">
        <f t="shared" si="5"/>
        <v>??</v>
      </c>
      <c r="AB159" s="225">
        <f>C159</f>
        <v>0</v>
      </c>
    </row>
    <row r="160" spans="1:28" ht="12.95" customHeight="1" thickTop="1" thickBot="1">
      <c r="A160" s="1367"/>
      <c r="B160" s="1371"/>
      <c r="C160" s="1374"/>
      <c r="D160" s="1371"/>
      <c r="E160" s="1380"/>
      <c r="F160" s="1355"/>
      <c r="G160" s="1382"/>
      <c r="H160" s="1355"/>
      <c r="I160" s="1355"/>
      <c r="J160" s="1355"/>
      <c r="K160" s="285"/>
      <c r="L160" s="226"/>
      <c r="M160" s="229"/>
      <c r="N160" s="228"/>
      <c r="O160" s="229"/>
      <c r="P160" s="231"/>
      <c r="Q160" s="231"/>
      <c r="R160" s="229"/>
      <c r="S160" s="1392"/>
      <c r="T160" s="1392"/>
      <c r="U160" s="1361"/>
      <c r="V160" s="1411"/>
      <c r="W160" s="1387"/>
      <c r="X160" s="1385"/>
      <c r="Y160" s="185">
        <f>IF(N160=N159,0,1)</f>
        <v>0</v>
      </c>
      <c r="Z160" s="185" t="s">
        <v>266</v>
      </c>
      <c r="AA160" s="185" t="str">
        <f t="shared" si="5"/>
        <v>??</v>
      </c>
      <c r="AB160" s="225">
        <f t="shared" si="14"/>
        <v>0</v>
      </c>
    </row>
    <row r="161" spans="1:28" ht="12.95" customHeight="1" thickTop="1" thickBot="1">
      <c r="A161" s="1367"/>
      <c r="B161" s="1371"/>
      <c r="C161" s="1374"/>
      <c r="D161" s="1371"/>
      <c r="E161" s="1380"/>
      <c r="F161" s="1355"/>
      <c r="G161" s="1382"/>
      <c r="H161" s="1408"/>
      <c r="I161" s="1355"/>
      <c r="J161" s="1355"/>
      <c r="K161" s="285"/>
      <c r="L161" s="226"/>
      <c r="M161" s="229"/>
      <c r="N161" s="228"/>
      <c r="O161" s="229"/>
      <c r="P161" s="231"/>
      <c r="Q161" s="231"/>
      <c r="R161" s="229"/>
      <c r="S161" s="1392"/>
      <c r="T161" s="1392"/>
      <c r="U161" s="1361"/>
      <c r="V161" s="1411"/>
      <c r="W161" s="1387"/>
      <c r="X161" s="1385"/>
      <c r="Y161" s="185">
        <f>IF(N161=N160,0,IF(N161=N159,0,1))</f>
        <v>0</v>
      </c>
      <c r="Z161" s="185" t="s">
        <v>266</v>
      </c>
      <c r="AA161" s="185" t="str">
        <f t="shared" si="5"/>
        <v>??</v>
      </c>
      <c r="AB161" s="225">
        <f t="shared" si="14"/>
        <v>0</v>
      </c>
    </row>
    <row r="162" spans="1:28" ht="12.95" customHeight="1" thickTop="1" thickBot="1">
      <c r="A162" s="1367"/>
      <c r="B162" s="1371"/>
      <c r="C162" s="1374"/>
      <c r="D162" s="1371"/>
      <c r="E162" s="1380"/>
      <c r="F162" s="1355"/>
      <c r="G162" s="1382"/>
      <c r="H162" s="1408"/>
      <c r="I162" s="1355"/>
      <c r="J162" s="1355"/>
      <c r="K162" s="285"/>
      <c r="L162" s="226"/>
      <c r="M162" s="229"/>
      <c r="N162" s="228"/>
      <c r="O162" s="229"/>
      <c r="P162" s="231"/>
      <c r="Q162" s="231"/>
      <c r="R162" s="229"/>
      <c r="S162" s="1392"/>
      <c r="T162" s="1392"/>
      <c r="U162" s="1361"/>
      <c r="V162" s="1411"/>
      <c r="W162" s="1387"/>
      <c r="X162" s="1385"/>
      <c r="Y162" s="185">
        <f>IF(N162=N161,0,IF(N162=N160,0,IF(N162=N159,0,1)))</f>
        <v>0</v>
      </c>
      <c r="Z162" s="185" t="s">
        <v>266</v>
      </c>
      <c r="AA162" s="185" t="str">
        <f t="shared" si="5"/>
        <v>??</v>
      </c>
      <c r="AB162" s="225">
        <f t="shared" si="14"/>
        <v>0</v>
      </c>
    </row>
    <row r="163" spans="1:28" ht="12.95" customHeight="1" thickTop="1" thickBot="1">
      <c r="A163" s="1367"/>
      <c r="B163" s="1371"/>
      <c r="C163" s="1374"/>
      <c r="D163" s="1371"/>
      <c r="E163" s="1380"/>
      <c r="F163" s="1355"/>
      <c r="G163" s="1382"/>
      <c r="H163" s="1408"/>
      <c r="I163" s="1355"/>
      <c r="J163" s="1355"/>
      <c r="K163" s="285"/>
      <c r="L163" s="232"/>
      <c r="M163" s="229"/>
      <c r="N163" s="228"/>
      <c r="O163" s="229"/>
      <c r="P163" s="231"/>
      <c r="Q163" s="231"/>
      <c r="R163" s="229"/>
      <c r="S163" s="1392"/>
      <c r="T163" s="1392"/>
      <c r="U163" s="1361"/>
      <c r="V163" s="1411"/>
      <c r="W163" s="1387"/>
      <c r="X163" s="1385"/>
      <c r="Y163" s="185">
        <f>IF(N163=N162,0,IF(N163=N161,0,IF(N163=N160,0,IF(N163=N159,0,1))))</f>
        <v>0</v>
      </c>
      <c r="Z163" s="185" t="s">
        <v>266</v>
      </c>
      <c r="AA163" s="185" t="str">
        <f t="shared" si="5"/>
        <v>??</v>
      </c>
      <c r="AB163" s="225">
        <f t="shared" si="14"/>
        <v>0</v>
      </c>
    </row>
    <row r="164" spans="1:28" ht="12.95" customHeight="1" thickTop="1" thickBot="1">
      <c r="A164" s="1367"/>
      <c r="B164" s="1371"/>
      <c r="C164" s="1374"/>
      <c r="D164" s="1371"/>
      <c r="E164" s="1380"/>
      <c r="F164" s="1355"/>
      <c r="G164" s="1382"/>
      <c r="H164" s="1408"/>
      <c r="I164" s="1355"/>
      <c r="J164" s="1355"/>
      <c r="K164" s="285"/>
      <c r="L164" s="232"/>
      <c r="M164" s="229"/>
      <c r="N164" s="228"/>
      <c r="O164" s="229"/>
      <c r="P164" s="231"/>
      <c r="Q164" s="231"/>
      <c r="R164" s="229"/>
      <c r="S164" s="1392"/>
      <c r="T164" s="1392"/>
      <c r="U164" s="1361"/>
      <c r="V164" s="1411"/>
      <c r="W164" s="1387"/>
      <c r="X164" s="1385"/>
      <c r="Y164" s="185">
        <f>IF(N164=N163,0,IF(N164=N162,0,IF(N164=N161,0,IF(N164=N160,0,IF(N164=N159,0,1)))))</f>
        <v>0</v>
      </c>
      <c r="Z164" s="185" t="s">
        <v>266</v>
      </c>
      <c r="AA164" s="185" t="str">
        <f t="shared" si="5"/>
        <v>??</v>
      </c>
      <c r="AB164" s="225">
        <f t="shared" si="14"/>
        <v>0</v>
      </c>
    </row>
    <row r="165" spans="1:28" ht="12.95" customHeight="1" thickTop="1" thickBot="1">
      <c r="A165" s="1367"/>
      <c r="B165" s="1371"/>
      <c r="C165" s="1374"/>
      <c r="D165" s="1371"/>
      <c r="E165" s="1380"/>
      <c r="F165" s="1355"/>
      <c r="G165" s="1382"/>
      <c r="H165" s="1408"/>
      <c r="I165" s="1355"/>
      <c r="J165" s="1355"/>
      <c r="K165" s="285"/>
      <c r="L165" s="232"/>
      <c r="M165" s="229"/>
      <c r="N165" s="228"/>
      <c r="O165" s="229"/>
      <c r="P165" s="231"/>
      <c r="Q165" s="231"/>
      <c r="R165" s="229"/>
      <c r="S165" s="1392"/>
      <c r="T165" s="1392"/>
      <c r="U165" s="1045" t="str">
        <f>IF(U159&gt;9,"błąd","")</f>
        <v/>
      </c>
      <c r="V165" s="1411"/>
      <c r="W165" s="1387"/>
      <c r="X165" s="1385"/>
      <c r="Y165" s="185">
        <f>IF(N165=N164,0,IF(N165=N163,0,IF(N165=N162,0,IF(N165=N161,0,IF(N165=N160,0,IF(N165=N159,0,1))))))</f>
        <v>0</v>
      </c>
      <c r="Z165" s="185" t="s">
        <v>266</v>
      </c>
      <c r="AA165" s="185" t="str">
        <f t="shared" si="5"/>
        <v>??</v>
      </c>
      <c r="AB165" s="225">
        <f t="shared" si="14"/>
        <v>0</v>
      </c>
    </row>
    <row r="166" spans="1:28" ht="12.95" customHeight="1" thickTop="1" thickBot="1">
      <c r="A166" s="1367"/>
      <c r="B166" s="1371"/>
      <c r="C166" s="1374"/>
      <c r="D166" s="1371"/>
      <c r="E166" s="1380"/>
      <c r="F166" s="1355"/>
      <c r="G166" s="1382"/>
      <c r="H166" s="1408"/>
      <c r="I166" s="1355"/>
      <c r="J166" s="1355"/>
      <c r="K166" s="285"/>
      <c r="L166" s="232"/>
      <c r="M166" s="229"/>
      <c r="N166" s="228"/>
      <c r="O166" s="229"/>
      <c r="P166" s="231"/>
      <c r="Q166" s="231"/>
      <c r="R166" s="229"/>
      <c r="S166" s="1392"/>
      <c r="T166" s="1392"/>
      <c r="U166" s="1045"/>
      <c r="V166" s="1411"/>
      <c r="W166" s="1387"/>
      <c r="X166" s="1385"/>
      <c r="Y166" s="185">
        <f>IF(N166=N165,0,IF(N166=N164,0,IF(N166=N163,0,IF(N166=N162,0,IF(N166=N161,0,IF(N166=N160,0,IF(N166=N159,0,1)))))))</f>
        <v>0</v>
      </c>
      <c r="Z166" s="185" t="s">
        <v>266</v>
      </c>
      <c r="AA166" s="185" t="str">
        <f t="shared" si="5"/>
        <v>??</v>
      </c>
      <c r="AB166" s="225">
        <f t="shared" si="14"/>
        <v>0</v>
      </c>
    </row>
    <row r="167" spans="1:28" ht="12.95" customHeight="1" thickTop="1" thickBot="1">
      <c r="A167" s="1367"/>
      <c r="B167" s="1371"/>
      <c r="C167" s="1374"/>
      <c r="D167" s="1371"/>
      <c r="E167" s="1380"/>
      <c r="F167" s="1355"/>
      <c r="G167" s="1382"/>
      <c r="H167" s="1408"/>
      <c r="I167" s="1355"/>
      <c r="J167" s="1355"/>
      <c r="K167" s="285"/>
      <c r="L167" s="232"/>
      <c r="M167" s="229"/>
      <c r="N167" s="228"/>
      <c r="O167" s="229"/>
      <c r="P167" s="231"/>
      <c r="Q167" s="231"/>
      <c r="R167" s="229"/>
      <c r="S167" s="1392"/>
      <c r="T167" s="1392"/>
      <c r="U167" s="1045"/>
      <c r="V167" s="1411"/>
      <c r="W167" s="1387"/>
      <c r="X167" s="1385"/>
      <c r="Y167" s="185">
        <f>IF(N167=N166,0,IF(N167=N165,0,IF(N167=N164,0,IF(N167=N163,0,IF(N167=N162,0,IF(N167=N161,0,IF(N167=N160,IF(N167=N159,0,1))))))))</f>
        <v>0</v>
      </c>
      <c r="Z167" s="185" t="s">
        <v>266</v>
      </c>
      <c r="AA167" s="185" t="str">
        <f t="shared" si="5"/>
        <v>??</v>
      </c>
      <c r="AB167" s="225">
        <f t="shared" si="14"/>
        <v>0</v>
      </c>
    </row>
    <row r="168" spans="1:28" ht="12.95" customHeight="1" thickTop="1" thickBot="1">
      <c r="A168" s="1367"/>
      <c r="B168" s="1372"/>
      <c r="C168" s="1375"/>
      <c r="D168" s="1372"/>
      <c r="E168" s="1381"/>
      <c r="F168" s="1356"/>
      <c r="G168" s="1383"/>
      <c r="H168" s="1409"/>
      <c r="I168" s="1356"/>
      <c r="J168" s="1356"/>
      <c r="K168" s="942"/>
      <c r="L168" s="233"/>
      <c r="M168" s="235"/>
      <c r="N168" s="228"/>
      <c r="O168" s="235"/>
      <c r="P168" s="237"/>
      <c r="Q168" s="237"/>
      <c r="R168" s="235"/>
      <c r="S168" s="1393"/>
      <c r="T168" s="1393"/>
      <c r="U168" s="1046"/>
      <c r="V168" s="1411"/>
      <c r="W168" s="1388"/>
      <c r="X168" s="1385"/>
      <c r="Y168" s="185">
        <f>IF(N168=N167,0,IF(N168=N166,0,IF(N168=N165,0,IF(N168=N164,0,IF(N168=N163,0,IF(N168=N162,0,IF(N168=N161,0,IF(N168=N160,0,IF(N168=N159,0,1)))))))))</f>
        <v>0</v>
      </c>
      <c r="Z168" s="185" t="s">
        <v>266</v>
      </c>
      <c r="AA168" s="185" t="str">
        <f t="shared" si="5"/>
        <v>??</v>
      </c>
      <c r="AB168" s="225">
        <f t="shared" si="14"/>
        <v>0</v>
      </c>
    </row>
    <row r="169" spans="1:28" ht="12.95" customHeight="1" thickTop="1" thickBot="1">
      <c r="A169" s="1367"/>
      <c r="B169" s="1370"/>
      <c r="C169" s="1373"/>
      <c r="D169" s="1370"/>
      <c r="E169" s="1379"/>
      <c r="F169" s="1407"/>
      <c r="G169" s="1410"/>
      <c r="H169" s="1407" t="s">
        <v>672</v>
      </c>
      <c r="I169" s="1407"/>
      <c r="J169" s="1407"/>
      <c r="K169" s="329"/>
      <c r="L169" s="220"/>
      <c r="M169" s="221"/>
      <c r="N169" s="222"/>
      <c r="O169" s="221"/>
      <c r="P169" s="224"/>
      <c r="Q169" s="224"/>
      <c r="R169" s="221"/>
      <c r="S169" s="1399">
        <f>SUM(P169:R178)</f>
        <v>0</v>
      </c>
      <c r="T169" s="1399">
        <f>IF(S169&gt;0,18,0)</f>
        <v>0</v>
      </c>
      <c r="U169" s="1360">
        <f>IF((S169-T169)&gt;=0,S169-T169,0)</f>
        <v>0</v>
      </c>
      <c r="V169" s="1411">
        <f>IF(S169&lt;T169,S169,T169)/IF(T169=0,1,T169)</f>
        <v>0</v>
      </c>
      <c r="W169" s="1386" t="str">
        <f>IF(V169=1,"pe",IF(V169&gt;0,"ne",""))</f>
        <v/>
      </c>
      <c r="X169" s="1385"/>
      <c r="Y169" s="185">
        <v>1</v>
      </c>
      <c r="Z169" s="185" t="s">
        <v>266</v>
      </c>
      <c r="AA169" s="185" t="str">
        <f t="shared" si="5"/>
        <v>??</v>
      </c>
      <c r="AB169" s="225">
        <f>C169</f>
        <v>0</v>
      </c>
    </row>
    <row r="170" spans="1:28" ht="12.95" customHeight="1" thickTop="1" thickBot="1">
      <c r="A170" s="1368"/>
      <c r="B170" s="1371"/>
      <c r="C170" s="1374"/>
      <c r="D170" s="1371"/>
      <c r="E170" s="1380"/>
      <c r="F170" s="1355"/>
      <c r="G170" s="1382"/>
      <c r="H170" s="1355"/>
      <c r="I170" s="1355"/>
      <c r="J170" s="1355"/>
      <c r="K170" s="285"/>
      <c r="L170" s="226"/>
      <c r="M170" s="229"/>
      <c r="N170" s="228"/>
      <c r="O170" s="229"/>
      <c r="P170" s="231"/>
      <c r="Q170" s="231"/>
      <c r="R170" s="229"/>
      <c r="S170" s="1392"/>
      <c r="T170" s="1392"/>
      <c r="U170" s="1361"/>
      <c r="V170" s="1411"/>
      <c r="W170" s="1387"/>
      <c r="X170" s="1385"/>
      <c r="Y170" s="185">
        <f>IF(N170=N169,0,1)</f>
        <v>0</v>
      </c>
      <c r="Z170" s="185" t="s">
        <v>266</v>
      </c>
      <c r="AA170" s="185" t="str">
        <f t="shared" si="5"/>
        <v>??</v>
      </c>
      <c r="AB170" s="225">
        <f t="shared" ref="AB170:AB188" si="16">AB169</f>
        <v>0</v>
      </c>
    </row>
    <row r="171" spans="1:28" ht="12.95" customHeight="1" thickTop="1" thickBot="1">
      <c r="A171" s="1368"/>
      <c r="B171" s="1371"/>
      <c r="C171" s="1374"/>
      <c r="D171" s="1371"/>
      <c r="E171" s="1380"/>
      <c r="F171" s="1355"/>
      <c r="G171" s="1382"/>
      <c r="H171" s="1408"/>
      <c r="I171" s="1355"/>
      <c r="J171" s="1355"/>
      <c r="K171" s="285"/>
      <c r="L171" s="226"/>
      <c r="M171" s="229"/>
      <c r="N171" s="228"/>
      <c r="O171" s="229"/>
      <c r="P171" s="231"/>
      <c r="Q171" s="231"/>
      <c r="R171" s="229"/>
      <c r="S171" s="1392"/>
      <c r="T171" s="1392"/>
      <c r="U171" s="1361"/>
      <c r="V171" s="1411"/>
      <c r="W171" s="1387"/>
      <c r="X171" s="1385"/>
      <c r="Y171" s="185">
        <f>IF(N171=N170,0,IF(N171=N169,0,1))</f>
        <v>0</v>
      </c>
      <c r="Z171" s="185" t="s">
        <v>266</v>
      </c>
      <c r="AA171" s="185" t="str">
        <f t="shared" si="5"/>
        <v>??</v>
      </c>
      <c r="AB171" s="225">
        <f t="shared" si="16"/>
        <v>0</v>
      </c>
    </row>
    <row r="172" spans="1:28" ht="12.95" customHeight="1" thickTop="1" thickBot="1">
      <c r="A172" s="1368"/>
      <c r="B172" s="1371"/>
      <c r="C172" s="1374"/>
      <c r="D172" s="1371"/>
      <c r="E172" s="1380"/>
      <c r="F172" s="1355"/>
      <c r="G172" s="1382"/>
      <c r="H172" s="1408"/>
      <c r="I172" s="1355"/>
      <c r="J172" s="1355"/>
      <c r="K172" s="285"/>
      <c r="L172" s="226"/>
      <c r="M172" s="229"/>
      <c r="N172" s="228"/>
      <c r="O172" s="229"/>
      <c r="P172" s="231"/>
      <c r="Q172" s="231"/>
      <c r="R172" s="229"/>
      <c r="S172" s="1392"/>
      <c r="T172" s="1392"/>
      <c r="U172" s="1361"/>
      <c r="V172" s="1411"/>
      <c r="W172" s="1387"/>
      <c r="X172" s="1385"/>
      <c r="Y172" s="185">
        <f>IF(N172=N171,0,IF(N172=N170,0,IF(N172=N169,0,1)))</f>
        <v>0</v>
      </c>
      <c r="Z172" s="185" t="s">
        <v>266</v>
      </c>
      <c r="AA172" s="185" t="str">
        <f t="shared" si="5"/>
        <v>??</v>
      </c>
      <c r="AB172" s="225">
        <f t="shared" si="16"/>
        <v>0</v>
      </c>
    </row>
    <row r="173" spans="1:28" ht="12.95" customHeight="1" thickTop="1" thickBot="1">
      <c r="A173" s="1368"/>
      <c r="B173" s="1371"/>
      <c r="C173" s="1374"/>
      <c r="D173" s="1371"/>
      <c r="E173" s="1380"/>
      <c r="F173" s="1355"/>
      <c r="G173" s="1382"/>
      <c r="H173" s="1408"/>
      <c r="I173" s="1355"/>
      <c r="J173" s="1355"/>
      <c r="K173" s="285"/>
      <c r="L173" s="232"/>
      <c r="M173" s="229"/>
      <c r="N173" s="228"/>
      <c r="O173" s="229"/>
      <c r="P173" s="231"/>
      <c r="Q173" s="231"/>
      <c r="R173" s="229"/>
      <c r="S173" s="1392"/>
      <c r="T173" s="1392"/>
      <c r="U173" s="1361"/>
      <c r="V173" s="1411"/>
      <c r="W173" s="1387"/>
      <c r="X173" s="1385"/>
      <c r="Y173" s="185">
        <f>IF(N173=N172,0,IF(N173=N171,0,IF(N173=N170,0,IF(N173=N169,0,1))))</f>
        <v>0</v>
      </c>
      <c r="Z173" s="185" t="s">
        <v>266</v>
      </c>
      <c r="AA173" s="185" t="str">
        <f t="shared" si="5"/>
        <v>??</v>
      </c>
      <c r="AB173" s="225">
        <f t="shared" si="16"/>
        <v>0</v>
      </c>
    </row>
    <row r="174" spans="1:28" ht="12.95" customHeight="1" thickTop="1" thickBot="1">
      <c r="A174" s="1368"/>
      <c r="B174" s="1371"/>
      <c r="C174" s="1374"/>
      <c r="D174" s="1371"/>
      <c r="E174" s="1380"/>
      <c r="F174" s="1355"/>
      <c r="G174" s="1382"/>
      <c r="H174" s="1408"/>
      <c r="I174" s="1355"/>
      <c r="J174" s="1355"/>
      <c r="K174" s="285"/>
      <c r="L174" s="232"/>
      <c r="M174" s="229"/>
      <c r="N174" s="228"/>
      <c r="O174" s="229"/>
      <c r="P174" s="231"/>
      <c r="Q174" s="231"/>
      <c r="R174" s="229"/>
      <c r="S174" s="1392"/>
      <c r="T174" s="1392"/>
      <c r="U174" s="1361"/>
      <c r="V174" s="1411"/>
      <c r="W174" s="1387"/>
      <c r="X174" s="1385"/>
      <c r="Y174" s="185">
        <f>IF(N174=N173,0,IF(N174=N172,0,IF(N174=N171,0,IF(N174=N170,0,IF(N174=N169,0,1)))))</f>
        <v>0</v>
      </c>
      <c r="Z174" s="185" t="s">
        <v>266</v>
      </c>
      <c r="AA174" s="185" t="str">
        <f t="shared" si="5"/>
        <v>??</v>
      </c>
      <c r="AB174" s="225">
        <f t="shared" si="16"/>
        <v>0</v>
      </c>
    </row>
    <row r="175" spans="1:28" ht="12.95" customHeight="1" thickTop="1" thickBot="1">
      <c r="A175" s="1368"/>
      <c r="B175" s="1371"/>
      <c r="C175" s="1374"/>
      <c r="D175" s="1371"/>
      <c r="E175" s="1380"/>
      <c r="F175" s="1355"/>
      <c r="G175" s="1382"/>
      <c r="H175" s="1408"/>
      <c r="I175" s="1355"/>
      <c r="J175" s="1355"/>
      <c r="K175" s="285"/>
      <c r="L175" s="232"/>
      <c r="M175" s="229"/>
      <c r="N175" s="228"/>
      <c r="O175" s="229"/>
      <c r="P175" s="231"/>
      <c r="Q175" s="231"/>
      <c r="R175" s="229"/>
      <c r="S175" s="1392"/>
      <c r="T175" s="1392"/>
      <c r="U175" s="1045" t="str">
        <f>IF(U169&gt;9,"błąd","")</f>
        <v/>
      </c>
      <c r="V175" s="1411"/>
      <c r="W175" s="1387"/>
      <c r="X175" s="1385"/>
      <c r="Y175" s="185">
        <f>IF(N175=N174,0,IF(N175=N173,0,IF(N175=N172,0,IF(N175=N171,0,IF(N175=N170,0,IF(N175=N169,0,1))))))</f>
        <v>0</v>
      </c>
      <c r="Z175" s="185" t="s">
        <v>266</v>
      </c>
      <c r="AA175" s="185" t="str">
        <f t="shared" si="5"/>
        <v>??</v>
      </c>
      <c r="AB175" s="225">
        <f t="shared" si="16"/>
        <v>0</v>
      </c>
    </row>
    <row r="176" spans="1:28" ht="12.95" customHeight="1" thickTop="1" thickBot="1">
      <c r="A176" s="1368"/>
      <c r="B176" s="1371"/>
      <c r="C176" s="1374"/>
      <c r="D176" s="1371"/>
      <c r="E176" s="1380"/>
      <c r="F176" s="1355"/>
      <c r="G176" s="1382"/>
      <c r="H176" s="1408"/>
      <c r="I176" s="1355"/>
      <c r="J176" s="1355"/>
      <c r="K176" s="285"/>
      <c r="L176" s="232"/>
      <c r="M176" s="229"/>
      <c r="N176" s="228"/>
      <c r="O176" s="229"/>
      <c r="P176" s="231"/>
      <c r="Q176" s="231"/>
      <c r="R176" s="229"/>
      <c r="S176" s="1392"/>
      <c r="T176" s="1392"/>
      <c r="U176" s="1045"/>
      <c r="V176" s="1411"/>
      <c r="W176" s="1387"/>
      <c r="X176" s="1385"/>
      <c r="Y176" s="185">
        <f>IF(N176=N175,0,IF(N176=N174,0,IF(N176=N173,0,IF(N176=N172,0,IF(N176=N171,0,IF(N176=N170,0,IF(N176=N169,0,1)))))))</f>
        <v>0</v>
      </c>
      <c r="Z176" s="185" t="s">
        <v>266</v>
      </c>
      <c r="AA176" s="185" t="str">
        <f t="shared" si="5"/>
        <v>??</v>
      </c>
      <c r="AB176" s="225">
        <f t="shared" si="16"/>
        <v>0</v>
      </c>
    </row>
    <row r="177" spans="1:28" ht="12.95" customHeight="1" thickTop="1" thickBot="1">
      <c r="A177" s="1368"/>
      <c r="B177" s="1371"/>
      <c r="C177" s="1374"/>
      <c r="D177" s="1371"/>
      <c r="E177" s="1380"/>
      <c r="F177" s="1355"/>
      <c r="G177" s="1382"/>
      <c r="H177" s="1408"/>
      <c r="I177" s="1355"/>
      <c r="J177" s="1355"/>
      <c r="K177" s="285"/>
      <c r="L177" s="232"/>
      <c r="M177" s="229"/>
      <c r="N177" s="228"/>
      <c r="O177" s="229"/>
      <c r="P177" s="231"/>
      <c r="Q177" s="231"/>
      <c r="R177" s="229"/>
      <c r="S177" s="1392"/>
      <c r="T177" s="1392"/>
      <c r="U177" s="1045"/>
      <c r="V177" s="1411"/>
      <c r="W177" s="1387"/>
      <c r="X177" s="1385"/>
      <c r="Y177" s="185">
        <f>IF(N177=N176,0,IF(N177=N175,0,IF(N177=N174,0,IF(N177=N173,0,IF(N177=N172,0,IF(N177=N171,0,IF(N177=N170,IF(N177=N169,0,1))))))))</f>
        <v>0</v>
      </c>
      <c r="Z177" s="185" t="s">
        <v>266</v>
      </c>
      <c r="AA177" s="185" t="str">
        <f t="shared" si="5"/>
        <v>??</v>
      </c>
      <c r="AB177" s="225">
        <f t="shared" si="16"/>
        <v>0</v>
      </c>
    </row>
    <row r="178" spans="1:28" ht="12.95" customHeight="1" thickTop="1" thickBot="1">
      <c r="A178" s="1369"/>
      <c r="B178" s="1372"/>
      <c r="C178" s="1375"/>
      <c r="D178" s="1372"/>
      <c r="E178" s="1381"/>
      <c r="F178" s="1356"/>
      <c r="G178" s="1383"/>
      <c r="H178" s="1409"/>
      <c r="I178" s="1356"/>
      <c r="J178" s="1356"/>
      <c r="K178" s="940"/>
      <c r="L178" s="233"/>
      <c r="M178" s="235"/>
      <c r="N178" s="228"/>
      <c r="O178" s="235"/>
      <c r="P178" s="237"/>
      <c r="Q178" s="237"/>
      <c r="R178" s="235"/>
      <c r="S178" s="1393"/>
      <c r="T178" s="1393"/>
      <c r="U178" s="1046"/>
      <c r="V178" s="1411"/>
      <c r="W178" s="1388"/>
      <c r="X178" s="1385"/>
      <c r="Y178" s="185">
        <f>IF(N178=N177,0,IF(N178=N176,0,IF(N178=N175,0,IF(N178=N174,0,IF(N178=N173,0,IF(N178=N172,0,IF(N178=N171,0,IF(N178=N170,0,IF(N178=N169,0,1)))))))))</f>
        <v>0</v>
      </c>
      <c r="Z178" s="185" t="s">
        <v>266</v>
      </c>
      <c r="AA178" s="185" t="str">
        <f t="shared" si="5"/>
        <v>??</v>
      </c>
      <c r="AB178" s="225">
        <f t="shared" si="16"/>
        <v>0</v>
      </c>
    </row>
    <row r="179" spans="1:28" ht="12.95" customHeight="1" thickTop="1" thickBot="1">
      <c r="A179" s="1367"/>
      <c r="B179" s="1370"/>
      <c r="C179" s="1373"/>
      <c r="D179" s="1370"/>
      <c r="E179" s="1379"/>
      <c r="F179" s="1407"/>
      <c r="G179" s="1410"/>
      <c r="H179" s="1407" t="s">
        <v>672</v>
      </c>
      <c r="I179" s="1407"/>
      <c r="J179" s="1407"/>
      <c r="K179" s="329"/>
      <c r="L179" s="220"/>
      <c r="M179" s="221"/>
      <c r="N179" s="222"/>
      <c r="O179" s="221"/>
      <c r="P179" s="224"/>
      <c r="Q179" s="224"/>
      <c r="R179" s="221"/>
      <c r="S179" s="1399">
        <f>SUM(P179:R188)</f>
        <v>0</v>
      </c>
      <c r="T179" s="1399">
        <f t="shared" ref="T179" si="17">IF(S179&gt;0,18,0)</f>
        <v>0</v>
      </c>
      <c r="U179" s="1360">
        <f>IF((S179-T179)&gt;=0,S179-T179,0)</f>
        <v>0</v>
      </c>
      <c r="V179" s="1411">
        <f>IF(S179&lt;T179,S179,T179)/IF(T179=0,1,T179)</f>
        <v>0</v>
      </c>
      <c r="W179" s="1386" t="str">
        <f>IF(V179=1,"pe",IF(V179&gt;0,"ne",""))</f>
        <v/>
      </c>
      <c r="X179" s="1385"/>
      <c r="Y179" s="185">
        <v>1</v>
      </c>
      <c r="Z179" s="185" t="s">
        <v>266</v>
      </c>
      <c r="AA179" s="185" t="str">
        <f t="shared" si="5"/>
        <v>??</v>
      </c>
      <c r="AB179" s="225">
        <f>C179</f>
        <v>0</v>
      </c>
    </row>
    <row r="180" spans="1:28" ht="12.95" customHeight="1" thickTop="1" thickBot="1">
      <c r="A180" s="1367"/>
      <c r="B180" s="1371"/>
      <c r="C180" s="1374"/>
      <c r="D180" s="1371"/>
      <c r="E180" s="1380"/>
      <c r="F180" s="1355"/>
      <c r="G180" s="1382"/>
      <c r="H180" s="1355"/>
      <c r="I180" s="1355"/>
      <c r="J180" s="1355"/>
      <c r="K180" s="285"/>
      <c r="L180" s="226"/>
      <c r="M180" s="229"/>
      <c r="N180" s="228"/>
      <c r="O180" s="229"/>
      <c r="P180" s="231"/>
      <c r="Q180" s="231"/>
      <c r="R180" s="229"/>
      <c r="S180" s="1392"/>
      <c r="T180" s="1392"/>
      <c r="U180" s="1361"/>
      <c r="V180" s="1411"/>
      <c r="W180" s="1387"/>
      <c r="X180" s="1385"/>
      <c r="Y180" s="185">
        <f>IF(N180=N179,0,1)</f>
        <v>0</v>
      </c>
      <c r="Z180" s="185" t="s">
        <v>266</v>
      </c>
      <c r="AA180" s="185" t="str">
        <f t="shared" si="5"/>
        <v>??</v>
      </c>
      <c r="AB180" s="225">
        <f t="shared" si="16"/>
        <v>0</v>
      </c>
    </row>
    <row r="181" spans="1:28" ht="12.95" customHeight="1" thickTop="1" thickBot="1">
      <c r="A181" s="1367"/>
      <c r="B181" s="1371"/>
      <c r="C181" s="1374"/>
      <c r="D181" s="1371"/>
      <c r="E181" s="1380"/>
      <c r="F181" s="1355"/>
      <c r="G181" s="1382"/>
      <c r="H181" s="1408"/>
      <c r="I181" s="1355"/>
      <c r="J181" s="1355"/>
      <c r="K181" s="285"/>
      <c r="L181" s="226"/>
      <c r="M181" s="229"/>
      <c r="N181" s="228"/>
      <c r="O181" s="229"/>
      <c r="P181" s="231"/>
      <c r="Q181" s="231"/>
      <c r="R181" s="229"/>
      <c r="S181" s="1392"/>
      <c r="T181" s="1392"/>
      <c r="U181" s="1361"/>
      <c r="V181" s="1411"/>
      <c r="W181" s="1387"/>
      <c r="X181" s="1385"/>
      <c r="Y181" s="185">
        <f>IF(N181=N180,0,IF(N181=N179,0,1))</f>
        <v>0</v>
      </c>
      <c r="Z181" s="185" t="s">
        <v>266</v>
      </c>
      <c r="AA181" s="185" t="str">
        <f t="shared" si="5"/>
        <v>??</v>
      </c>
      <c r="AB181" s="225">
        <f t="shared" si="16"/>
        <v>0</v>
      </c>
    </row>
    <row r="182" spans="1:28" ht="12.95" customHeight="1" thickTop="1" thickBot="1">
      <c r="A182" s="1367"/>
      <c r="B182" s="1371"/>
      <c r="C182" s="1374"/>
      <c r="D182" s="1371"/>
      <c r="E182" s="1380"/>
      <c r="F182" s="1355"/>
      <c r="G182" s="1382"/>
      <c r="H182" s="1408"/>
      <c r="I182" s="1355"/>
      <c r="J182" s="1355"/>
      <c r="K182" s="285"/>
      <c r="L182" s="226"/>
      <c r="M182" s="229"/>
      <c r="N182" s="228"/>
      <c r="O182" s="229"/>
      <c r="P182" s="231"/>
      <c r="Q182" s="231"/>
      <c r="R182" s="229"/>
      <c r="S182" s="1392"/>
      <c r="T182" s="1392"/>
      <c r="U182" s="1361"/>
      <c r="V182" s="1411"/>
      <c r="W182" s="1387"/>
      <c r="X182" s="1385"/>
      <c r="Y182" s="185">
        <f>IF(N182=N181,0,IF(N182=N180,0,IF(N182=N179,0,1)))</f>
        <v>0</v>
      </c>
      <c r="Z182" s="185" t="s">
        <v>266</v>
      </c>
      <c r="AA182" s="185" t="str">
        <f t="shared" si="5"/>
        <v>??</v>
      </c>
      <c r="AB182" s="225">
        <f t="shared" si="16"/>
        <v>0</v>
      </c>
    </row>
    <row r="183" spans="1:28" ht="12.95" customHeight="1" thickTop="1" thickBot="1">
      <c r="A183" s="1367"/>
      <c r="B183" s="1371"/>
      <c r="C183" s="1374"/>
      <c r="D183" s="1371"/>
      <c r="E183" s="1380"/>
      <c r="F183" s="1355"/>
      <c r="G183" s="1382"/>
      <c r="H183" s="1408"/>
      <c r="I183" s="1355"/>
      <c r="J183" s="1355"/>
      <c r="K183" s="285"/>
      <c r="L183" s="232"/>
      <c r="M183" s="229"/>
      <c r="N183" s="228"/>
      <c r="O183" s="229"/>
      <c r="P183" s="231"/>
      <c r="Q183" s="231"/>
      <c r="R183" s="229"/>
      <c r="S183" s="1392"/>
      <c r="T183" s="1392"/>
      <c r="U183" s="1361"/>
      <c r="V183" s="1411"/>
      <c r="W183" s="1387"/>
      <c r="X183" s="1385"/>
      <c r="Y183" s="185">
        <f>IF(N183=N182,0,IF(N183=N181,0,IF(N183=N180,0,IF(N183=N179,0,1))))</f>
        <v>0</v>
      </c>
      <c r="Z183" s="185" t="s">
        <v>266</v>
      </c>
      <c r="AA183" s="185" t="str">
        <f t="shared" si="5"/>
        <v>??</v>
      </c>
      <c r="AB183" s="225">
        <f t="shared" si="16"/>
        <v>0</v>
      </c>
    </row>
    <row r="184" spans="1:28" ht="12.95" customHeight="1" thickTop="1" thickBot="1">
      <c r="A184" s="1367"/>
      <c r="B184" s="1371"/>
      <c r="C184" s="1374"/>
      <c r="D184" s="1371"/>
      <c r="E184" s="1380"/>
      <c r="F184" s="1355"/>
      <c r="G184" s="1382"/>
      <c r="H184" s="1408"/>
      <c r="I184" s="1355"/>
      <c r="J184" s="1355"/>
      <c r="K184" s="285"/>
      <c r="L184" s="232"/>
      <c r="M184" s="229"/>
      <c r="N184" s="228"/>
      <c r="O184" s="229"/>
      <c r="P184" s="231"/>
      <c r="Q184" s="231"/>
      <c r="R184" s="229"/>
      <c r="S184" s="1392"/>
      <c r="T184" s="1392"/>
      <c r="U184" s="1361"/>
      <c r="V184" s="1411"/>
      <c r="W184" s="1387"/>
      <c r="X184" s="1385"/>
      <c r="Y184" s="185">
        <f>IF(N184=N183,0,IF(N184=N182,0,IF(N184=N181,0,IF(N184=N180,0,IF(N184=N179,0,1)))))</f>
        <v>0</v>
      </c>
      <c r="Z184" s="185" t="s">
        <v>266</v>
      </c>
      <c r="AA184" s="185" t="str">
        <f t="shared" si="5"/>
        <v>??</v>
      </c>
      <c r="AB184" s="225">
        <f t="shared" si="16"/>
        <v>0</v>
      </c>
    </row>
    <row r="185" spans="1:28" ht="12.95" customHeight="1" thickTop="1" thickBot="1">
      <c r="A185" s="1367"/>
      <c r="B185" s="1371"/>
      <c r="C185" s="1374"/>
      <c r="D185" s="1371"/>
      <c r="E185" s="1380"/>
      <c r="F185" s="1355"/>
      <c r="G185" s="1382"/>
      <c r="H185" s="1408"/>
      <c r="I185" s="1355"/>
      <c r="J185" s="1355"/>
      <c r="K185" s="285"/>
      <c r="L185" s="232"/>
      <c r="M185" s="229"/>
      <c r="N185" s="228"/>
      <c r="O185" s="229"/>
      <c r="P185" s="231"/>
      <c r="Q185" s="231"/>
      <c r="R185" s="229"/>
      <c r="S185" s="1392"/>
      <c r="T185" s="1392"/>
      <c r="U185" s="1045" t="str">
        <f>IF(U179&gt;9,"błąd","")</f>
        <v/>
      </c>
      <c r="V185" s="1411"/>
      <c r="W185" s="1387"/>
      <c r="X185" s="1385"/>
      <c r="Y185" s="185">
        <f>IF(N185=N184,0,IF(N185=N183,0,IF(N185=N182,0,IF(N185=N181,0,IF(N185=N180,0,IF(N185=N179,0,1))))))</f>
        <v>0</v>
      </c>
      <c r="Z185" s="185" t="s">
        <v>266</v>
      </c>
      <c r="AA185" s="185" t="str">
        <f t="shared" si="5"/>
        <v>??</v>
      </c>
      <c r="AB185" s="225">
        <f t="shared" si="16"/>
        <v>0</v>
      </c>
    </row>
    <row r="186" spans="1:28" ht="12.95" customHeight="1" thickTop="1" thickBot="1">
      <c r="A186" s="1367"/>
      <c r="B186" s="1371"/>
      <c r="C186" s="1374"/>
      <c r="D186" s="1371"/>
      <c r="E186" s="1380"/>
      <c r="F186" s="1355"/>
      <c r="G186" s="1382"/>
      <c r="H186" s="1408"/>
      <c r="I186" s="1355"/>
      <c r="J186" s="1355"/>
      <c r="K186" s="285"/>
      <c r="L186" s="232"/>
      <c r="M186" s="229"/>
      <c r="N186" s="228"/>
      <c r="O186" s="229"/>
      <c r="P186" s="231"/>
      <c r="Q186" s="231"/>
      <c r="R186" s="229"/>
      <c r="S186" s="1392"/>
      <c r="T186" s="1392"/>
      <c r="U186" s="1045"/>
      <c r="V186" s="1411"/>
      <c r="W186" s="1387"/>
      <c r="X186" s="1385"/>
      <c r="Y186" s="185">
        <f>IF(N186=N185,0,IF(N186=N184,0,IF(N186=N183,0,IF(N186=N182,0,IF(N186=N181,0,IF(N186=N180,0,IF(N186=N179,0,1)))))))</f>
        <v>0</v>
      </c>
      <c r="Z186" s="185" t="s">
        <v>266</v>
      </c>
      <c r="AA186" s="185" t="str">
        <f t="shared" si="5"/>
        <v>??</v>
      </c>
      <c r="AB186" s="225">
        <f t="shared" si="16"/>
        <v>0</v>
      </c>
    </row>
    <row r="187" spans="1:28" ht="12.95" customHeight="1" thickTop="1" thickBot="1">
      <c r="A187" s="1367"/>
      <c r="B187" s="1371"/>
      <c r="C187" s="1374"/>
      <c r="D187" s="1371"/>
      <c r="E187" s="1380"/>
      <c r="F187" s="1355"/>
      <c r="G187" s="1382"/>
      <c r="H187" s="1408"/>
      <c r="I187" s="1355"/>
      <c r="J187" s="1355"/>
      <c r="K187" s="285"/>
      <c r="L187" s="232"/>
      <c r="M187" s="229"/>
      <c r="N187" s="228"/>
      <c r="O187" s="229"/>
      <c r="P187" s="231"/>
      <c r="Q187" s="231"/>
      <c r="R187" s="229"/>
      <c r="S187" s="1392"/>
      <c r="T187" s="1392"/>
      <c r="U187" s="1045"/>
      <c r="V187" s="1411"/>
      <c r="W187" s="1387"/>
      <c r="X187" s="1385"/>
      <c r="Y187" s="185">
        <f>IF(N187=N186,0,IF(N187=N185,0,IF(N187=N184,0,IF(N187=N183,0,IF(N187=N182,0,IF(N187=N181,0,IF(N187=N180,IF(N187=N179,0,1))))))))</f>
        <v>0</v>
      </c>
      <c r="Z187" s="185" t="s">
        <v>266</v>
      </c>
      <c r="AA187" s="185" t="str">
        <f t="shared" si="5"/>
        <v>??</v>
      </c>
      <c r="AB187" s="225">
        <f t="shared" si="16"/>
        <v>0</v>
      </c>
    </row>
    <row r="188" spans="1:28" ht="12.95" customHeight="1" thickTop="1" thickBot="1">
      <c r="A188" s="1367"/>
      <c r="B188" s="1372"/>
      <c r="C188" s="1375"/>
      <c r="D188" s="1372"/>
      <c r="E188" s="1381"/>
      <c r="F188" s="1356"/>
      <c r="G188" s="1383"/>
      <c r="H188" s="1409"/>
      <c r="I188" s="1356"/>
      <c r="J188" s="1356"/>
      <c r="K188" s="942"/>
      <c r="L188" s="233"/>
      <c r="M188" s="235"/>
      <c r="N188" s="228"/>
      <c r="O188" s="235"/>
      <c r="P188" s="237"/>
      <c r="Q188" s="237"/>
      <c r="R188" s="235"/>
      <c r="S188" s="1393"/>
      <c r="T188" s="1393"/>
      <c r="U188" s="1046"/>
      <c r="V188" s="1411"/>
      <c r="W188" s="1388"/>
      <c r="X188" s="1385"/>
      <c r="Y188" s="185">
        <f>IF(N188=N187,0,IF(N188=N186,0,IF(N188=N185,0,IF(N188=N184,0,IF(N188=N183,0,IF(N188=N182,0,IF(N188=N181,0,IF(N188=N180,0,IF(N188=N179,0,1)))))))))</f>
        <v>0</v>
      </c>
      <c r="Z188" s="185" t="s">
        <v>266</v>
      </c>
      <c r="AA188" s="185" t="str">
        <f t="shared" si="5"/>
        <v>??</v>
      </c>
      <c r="AB188" s="225">
        <f t="shared" si="16"/>
        <v>0</v>
      </c>
    </row>
    <row r="189" spans="1:28" ht="12.95" customHeight="1" thickTop="1" thickBot="1">
      <c r="A189" s="1367"/>
      <c r="B189" s="1370"/>
      <c r="C189" s="1373"/>
      <c r="D189" s="1370"/>
      <c r="E189" s="1379"/>
      <c r="F189" s="1407"/>
      <c r="G189" s="1410"/>
      <c r="H189" s="1407" t="s">
        <v>672</v>
      </c>
      <c r="I189" s="1407"/>
      <c r="J189" s="1407"/>
      <c r="K189" s="939"/>
      <c r="L189" s="220"/>
      <c r="M189" s="221"/>
      <c r="N189" s="222"/>
      <c r="O189" s="221"/>
      <c r="P189" s="224"/>
      <c r="Q189" s="224"/>
      <c r="R189" s="221"/>
      <c r="S189" s="1399">
        <f>SUM(P189:R198)</f>
        <v>0</v>
      </c>
      <c r="T189" s="1399">
        <f t="shared" ref="T189" si="18">IF(S189&gt;0,18,0)</f>
        <v>0</v>
      </c>
      <c r="U189" s="1360">
        <f>IF((S189-T189)&gt;=0,S189-T189,0)</f>
        <v>0</v>
      </c>
      <c r="V189" s="1411">
        <f>IF(S189&lt;T189,S189,T189)/IF(T189=0,1,T189)</f>
        <v>0</v>
      </c>
      <c r="W189" s="1386" t="str">
        <f>IF(V189=1,"pe",IF(V189&gt;0,"ne",""))</f>
        <v/>
      </c>
      <c r="X189" s="1385"/>
      <c r="Y189" s="185">
        <v>1</v>
      </c>
      <c r="Z189" s="185" t="s">
        <v>266</v>
      </c>
      <c r="AA189" s="185" t="str">
        <f t="shared" si="5"/>
        <v>??</v>
      </c>
      <c r="AB189" s="225">
        <f>C189</f>
        <v>0</v>
      </c>
    </row>
    <row r="190" spans="1:28" ht="12.95" customHeight="1" thickTop="1" thickBot="1">
      <c r="A190" s="1367"/>
      <c r="B190" s="1371"/>
      <c r="C190" s="1374"/>
      <c r="D190" s="1371"/>
      <c r="E190" s="1380"/>
      <c r="F190" s="1355"/>
      <c r="G190" s="1382"/>
      <c r="H190" s="1355"/>
      <c r="I190" s="1355"/>
      <c r="J190" s="1355"/>
      <c r="K190" s="285"/>
      <c r="L190" s="226"/>
      <c r="M190" s="229"/>
      <c r="N190" s="228"/>
      <c r="O190" s="229"/>
      <c r="P190" s="231"/>
      <c r="Q190" s="231"/>
      <c r="R190" s="229"/>
      <c r="S190" s="1392"/>
      <c r="T190" s="1392"/>
      <c r="U190" s="1361"/>
      <c r="V190" s="1411"/>
      <c r="W190" s="1387"/>
      <c r="X190" s="1385"/>
      <c r="Y190" s="185">
        <f>IF(N190=N189,0,1)</f>
        <v>0</v>
      </c>
      <c r="Z190" s="185" t="s">
        <v>266</v>
      </c>
      <c r="AA190" s="185" t="str">
        <f t="shared" si="5"/>
        <v>??</v>
      </c>
      <c r="AB190" s="225">
        <f t="shared" ref="AB190:AB218" si="19">AB189</f>
        <v>0</v>
      </c>
    </row>
    <row r="191" spans="1:28" ht="12.95" customHeight="1" thickTop="1" thickBot="1">
      <c r="A191" s="1367"/>
      <c r="B191" s="1371"/>
      <c r="C191" s="1374"/>
      <c r="D191" s="1371"/>
      <c r="E191" s="1380"/>
      <c r="F191" s="1355"/>
      <c r="G191" s="1382"/>
      <c r="H191" s="1408"/>
      <c r="I191" s="1355"/>
      <c r="J191" s="1355"/>
      <c r="K191" s="285"/>
      <c r="L191" s="226"/>
      <c r="M191" s="229"/>
      <c r="N191" s="228"/>
      <c r="O191" s="229"/>
      <c r="P191" s="231"/>
      <c r="Q191" s="231"/>
      <c r="R191" s="229"/>
      <c r="S191" s="1392"/>
      <c r="T191" s="1392"/>
      <c r="U191" s="1361"/>
      <c r="V191" s="1411"/>
      <c r="W191" s="1387"/>
      <c r="X191" s="1385"/>
      <c r="Y191" s="185">
        <f>IF(N191=N190,0,IF(N191=N189,0,1))</f>
        <v>0</v>
      </c>
      <c r="Z191" s="185" t="s">
        <v>266</v>
      </c>
      <c r="AA191" s="185" t="str">
        <f t="shared" si="5"/>
        <v>??</v>
      </c>
      <c r="AB191" s="225">
        <f t="shared" si="19"/>
        <v>0</v>
      </c>
    </row>
    <row r="192" spans="1:28" ht="12.95" customHeight="1" thickTop="1" thickBot="1">
      <c r="A192" s="1367"/>
      <c r="B192" s="1371"/>
      <c r="C192" s="1374"/>
      <c r="D192" s="1371"/>
      <c r="E192" s="1380"/>
      <c r="F192" s="1355"/>
      <c r="G192" s="1382"/>
      <c r="H192" s="1408"/>
      <c r="I192" s="1355"/>
      <c r="J192" s="1355"/>
      <c r="K192" s="285"/>
      <c r="L192" s="226"/>
      <c r="M192" s="229"/>
      <c r="N192" s="228"/>
      <c r="O192" s="229"/>
      <c r="P192" s="231"/>
      <c r="Q192" s="231"/>
      <c r="R192" s="229"/>
      <c r="S192" s="1392"/>
      <c r="T192" s="1392"/>
      <c r="U192" s="1361"/>
      <c r="V192" s="1411"/>
      <c r="W192" s="1387"/>
      <c r="X192" s="1385"/>
      <c r="Y192" s="185">
        <f>IF(N192=N191,0,IF(N192=N190,0,IF(N192=N189,0,1)))</f>
        <v>0</v>
      </c>
      <c r="Z192" s="185" t="s">
        <v>266</v>
      </c>
      <c r="AA192" s="185" t="str">
        <f t="shared" si="5"/>
        <v>??</v>
      </c>
      <c r="AB192" s="225">
        <f t="shared" si="19"/>
        <v>0</v>
      </c>
    </row>
    <row r="193" spans="1:28" ht="12.95" customHeight="1" thickTop="1" thickBot="1">
      <c r="A193" s="1367"/>
      <c r="B193" s="1371"/>
      <c r="C193" s="1374"/>
      <c r="D193" s="1371"/>
      <c r="E193" s="1380"/>
      <c r="F193" s="1355"/>
      <c r="G193" s="1382"/>
      <c r="H193" s="1408"/>
      <c r="I193" s="1355"/>
      <c r="J193" s="1355"/>
      <c r="K193" s="285"/>
      <c r="L193" s="232"/>
      <c r="M193" s="229"/>
      <c r="N193" s="228"/>
      <c r="O193" s="229"/>
      <c r="P193" s="231"/>
      <c r="Q193" s="231"/>
      <c r="R193" s="229"/>
      <c r="S193" s="1392"/>
      <c r="T193" s="1392"/>
      <c r="U193" s="1361"/>
      <c r="V193" s="1411"/>
      <c r="W193" s="1387"/>
      <c r="X193" s="1385"/>
      <c r="Y193" s="185">
        <f>IF(N193=N192,0,IF(N193=N191,0,IF(N193=N190,0,IF(N193=N189,0,1))))</f>
        <v>0</v>
      </c>
      <c r="Z193" s="185" t="s">
        <v>266</v>
      </c>
      <c r="AA193" s="185" t="str">
        <f t="shared" si="5"/>
        <v>??</v>
      </c>
      <c r="AB193" s="225">
        <f t="shared" si="19"/>
        <v>0</v>
      </c>
    </row>
    <row r="194" spans="1:28" ht="12.95" customHeight="1" thickTop="1" thickBot="1">
      <c r="A194" s="1367"/>
      <c r="B194" s="1371"/>
      <c r="C194" s="1374"/>
      <c r="D194" s="1371"/>
      <c r="E194" s="1380"/>
      <c r="F194" s="1355"/>
      <c r="G194" s="1382"/>
      <c r="H194" s="1408"/>
      <c r="I194" s="1355"/>
      <c r="J194" s="1355"/>
      <c r="K194" s="285"/>
      <c r="L194" s="232"/>
      <c r="M194" s="229"/>
      <c r="N194" s="228"/>
      <c r="O194" s="229"/>
      <c r="P194" s="231"/>
      <c r="Q194" s="231"/>
      <c r="R194" s="229"/>
      <c r="S194" s="1392"/>
      <c r="T194" s="1392"/>
      <c r="U194" s="1361"/>
      <c r="V194" s="1411"/>
      <c r="W194" s="1387"/>
      <c r="X194" s="1385"/>
      <c r="Y194" s="185">
        <f>IF(N194=N193,0,IF(N194=N192,0,IF(N194=N191,0,IF(N194=N190,0,IF(N194=N189,0,1)))))</f>
        <v>0</v>
      </c>
      <c r="Z194" s="185" t="s">
        <v>266</v>
      </c>
      <c r="AA194" s="185" t="str">
        <f t="shared" si="5"/>
        <v>??</v>
      </c>
      <c r="AB194" s="225">
        <f t="shared" si="19"/>
        <v>0</v>
      </c>
    </row>
    <row r="195" spans="1:28" ht="12.95" customHeight="1" thickTop="1" thickBot="1">
      <c r="A195" s="1367"/>
      <c r="B195" s="1371"/>
      <c r="C195" s="1374"/>
      <c r="D195" s="1371"/>
      <c r="E195" s="1380"/>
      <c r="F195" s="1355"/>
      <c r="G195" s="1382"/>
      <c r="H195" s="1408"/>
      <c r="I195" s="1355"/>
      <c r="J195" s="1355"/>
      <c r="K195" s="285"/>
      <c r="L195" s="232"/>
      <c r="M195" s="229"/>
      <c r="N195" s="228"/>
      <c r="O195" s="229"/>
      <c r="P195" s="231"/>
      <c r="Q195" s="231"/>
      <c r="R195" s="229"/>
      <c r="S195" s="1392"/>
      <c r="T195" s="1392"/>
      <c r="U195" s="1045" t="str">
        <f>IF(U189&gt;9,"błąd","")</f>
        <v/>
      </c>
      <c r="V195" s="1411"/>
      <c r="W195" s="1387"/>
      <c r="X195" s="1385"/>
      <c r="Y195" s="185">
        <f>IF(N195=N194,0,IF(N195=N193,0,IF(N195=N192,0,IF(N195=N191,0,IF(N195=N190,0,IF(N195=N189,0,1))))))</f>
        <v>0</v>
      </c>
      <c r="Z195" s="185" t="s">
        <v>266</v>
      </c>
      <c r="AA195" s="185" t="str">
        <f t="shared" si="5"/>
        <v>??</v>
      </c>
      <c r="AB195" s="225">
        <f t="shared" si="19"/>
        <v>0</v>
      </c>
    </row>
    <row r="196" spans="1:28" ht="12.95" customHeight="1" thickTop="1" thickBot="1">
      <c r="A196" s="1367"/>
      <c r="B196" s="1371"/>
      <c r="C196" s="1374"/>
      <c r="D196" s="1371"/>
      <c r="E196" s="1380"/>
      <c r="F196" s="1355"/>
      <c r="G196" s="1382"/>
      <c r="H196" s="1408"/>
      <c r="I196" s="1355"/>
      <c r="J196" s="1355"/>
      <c r="K196" s="285"/>
      <c r="L196" s="232"/>
      <c r="M196" s="229"/>
      <c r="N196" s="228"/>
      <c r="O196" s="229"/>
      <c r="P196" s="231"/>
      <c r="Q196" s="231"/>
      <c r="R196" s="229"/>
      <c r="S196" s="1392"/>
      <c r="T196" s="1392"/>
      <c r="U196" s="1045"/>
      <c r="V196" s="1411"/>
      <c r="W196" s="1387"/>
      <c r="X196" s="1385"/>
      <c r="Y196" s="185">
        <f>IF(N196=N195,0,IF(N196=N194,0,IF(N196=N193,0,IF(N196=N192,0,IF(N196=N191,0,IF(N196=N190,0,IF(N196=N189,0,1)))))))</f>
        <v>0</v>
      </c>
      <c r="Z196" s="185" t="s">
        <v>266</v>
      </c>
      <c r="AA196" s="185" t="str">
        <f t="shared" si="5"/>
        <v>??</v>
      </c>
      <c r="AB196" s="225">
        <f t="shared" si="19"/>
        <v>0</v>
      </c>
    </row>
    <row r="197" spans="1:28" ht="12.95" customHeight="1" thickTop="1" thickBot="1">
      <c r="A197" s="1367"/>
      <c r="B197" s="1371"/>
      <c r="C197" s="1374"/>
      <c r="D197" s="1371"/>
      <c r="E197" s="1380"/>
      <c r="F197" s="1355"/>
      <c r="G197" s="1382"/>
      <c r="H197" s="1408"/>
      <c r="I197" s="1355"/>
      <c r="J197" s="1355"/>
      <c r="K197" s="285"/>
      <c r="L197" s="232"/>
      <c r="M197" s="229"/>
      <c r="N197" s="228"/>
      <c r="O197" s="229"/>
      <c r="P197" s="231"/>
      <c r="Q197" s="231"/>
      <c r="R197" s="229"/>
      <c r="S197" s="1392"/>
      <c r="T197" s="1392"/>
      <c r="U197" s="1045"/>
      <c r="V197" s="1411"/>
      <c r="W197" s="1387"/>
      <c r="X197" s="1385"/>
      <c r="Y197" s="185">
        <f>IF(N197=N196,0,IF(N197=N195,0,IF(N197=N194,0,IF(N197=N193,0,IF(N197=N192,0,IF(N197=N191,0,IF(N197=N190,IF(N197=N189,0,1))))))))</f>
        <v>0</v>
      </c>
      <c r="Z197" s="185" t="s">
        <v>266</v>
      </c>
      <c r="AA197" s="185" t="str">
        <f t="shared" si="5"/>
        <v>??</v>
      </c>
      <c r="AB197" s="225">
        <f t="shared" si="19"/>
        <v>0</v>
      </c>
    </row>
    <row r="198" spans="1:28" ht="12.95" customHeight="1" thickTop="1" thickBot="1">
      <c r="A198" s="1367"/>
      <c r="B198" s="1372"/>
      <c r="C198" s="1375"/>
      <c r="D198" s="1372"/>
      <c r="E198" s="1381"/>
      <c r="F198" s="1356"/>
      <c r="G198" s="1383"/>
      <c r="H198" s="1409"/>
      <c r="I198" s="1356"/>
      <c r="J198" s="1356"/>
      <c r="K198" s="940"/>
      <c r="L198" s="233"/>
      <c r="M198" s="235"/>
      <c r="N198" s="228"/>
      <c r="O198" s="235"/>
      <c r="P198" s="237"/>
      <c r="Q198" s="237"/>
      <c r="R198" s="235"/>
      <c r="S198" s="1393"/>
      <c r="T198" s="1393"/>
      <c r="U198" s="1046"/>
      <c r="V198" s="1411"/>
      <c r="W198" s="1388"/>
      <c r="X198" s="1385"/>
      <c r="Y198" s="185">
        <f>IF(N198=N197,0,IF(N198=N196,0,IF(N198=N195,0,IF(N198=N194,0,IF(N198=N193,0,IF(N198=N192,0,IF(N198=N191,0,IF(N198=N190,0,IF(N198=N189,0,1)))))))))</f>
        <v>0</v>
      </c>
      <c r="Z198" s="185" t="s">
        <v>266</v>
      </c>
      <c r="AA198" s="185" t="str">
        <f t="shared" si="5"/>
        <v>??</v>
      </c>
      <c r="AB198" s="225">
        <f t="shared" si="19"/>
        <v>0</v>
      </c>
    </row>
    <row r="199" spans="1:28" ht="12.95" customHeight="1" thickTop="1" thickBot="1">
      <c r="A199" s="1367"/>
      <c r="B199" s="1370"/>
      <c r="C199" s="1373"/>
      <c r="D199" s="1370"/>
      <c r="E199" s="1379"/>
      <c r="F199" s="1407"/>
      <c r="G199" s="1410"/>
      <c r="H199" s="1407" t="s">
        <v>672</v>
      </c>
      <c r="I199" s="1407"/>
      <c r="J199" s="1407"/>
      <c r="K199" s="329"/>
      <c r="L199" s="220"/>
      <c r="M199" s="221"/>
      <c r="N199" s="222"/>
      <c r="O199" s="221"/>
      <c r="P199" s="224"/>
      <c r="Q199" s="224"/>
      <c r="R199" s="221"/>
      <c r="S199" s="1399">
        <f>SUM(P199:R208)</f>
        <v>0</v>
      </c>
      <c r="T199" s="1399">
        <f t="shared" ref="T199:T209" si="20">IF(S199&gt;0,18,0)</f>
        <v>0</v>
      </c>
      <c r="U199" s="1360">
        <f>IF((S199-T199)&gt;=0,S199-T199,0)</f>
        <v>0</v>
      </c>
      <c r="V199" s="1411">
        <f>IF(S199&lt;T199,S199,T199)/IF(T199=0,1,T199)</f>
        <v>0</v>
      </c>
      <c r="W199" s="1386" t="str">
        <f>IF(V199=1,"pe",IF(V199&gt;0,"ne",""))</f>
        <v/>
      </c>
      <c r="X199" s="1385"/>
      <c r="Y199" s="185">
        <v>1</v>
      </c>
      <c r="Z199" s="185" t="s">
        <v>266</v>
      </c>
      <c r="AA199" s="185" t="str">
        <f t="shared" si="5"/>
        <v>??</v>
      </c>
      <c r="AB199" s="225">
        <f>C199</f>
        <v>0</v>
      </c>
    </row>
    <row r="200" spans="1:28" ht="12.95" customHeight="1" thickTop="1" thickBot="1">
      <c r="A200" s="1367"/>
      <c r="B200" s="1371"/>
      <c r="C200" s="1374"/>
      <c r="D200" s="1371"/>
      <c r="E200" s="1380"/>
      <c r="F200" s="1355"/>
      <c r="G200" s="1382"/>
      <c r="H200" s="1355"/>
      <c r="I200" s="1355"/>
      <c r="J200" s="1355"/>
      <c r="K200" s="285"/>
      <c r="L200" s="226"/>
      <c r="M200" s="229"/>
      <c r="N200" s="228"/>
      <c r="O200" s="229"/>
      <c r="P200" s="231"/>
      <c r="Q200" s="231"/>
      <c r="R200" s="229"/>
      <c r="S200" s="1392"/>
      <c r="T200" s="1392"/>
      <c r="U200" s="1361"/>
      <c r="V200" s="1411"/>
      <c r="W200" s="1387"/>
      <c r="X200" s="1385"/>
      <c r="Y200" s="185">
        <f>IF(N200=N199,0,1)</f>
        <v>0</v>
      </c>
      <c r="Z200" s="185" t="s">
        <v>266</v>
      </c>
      <c r="AA200" s="185" t="str">
        <f t="shared" si="5"/>
        <v>??</v>
      </c>
      <c r="AB200" s="225">
        <f t="shared" si="19"/>
        <v>0</v>
      </c>
    </row>
    <row r="201" spans="1:28" ht="12.95" customHeight="1" thickTop="1" thickBot="1">
      <c r="A201" s="1367"/>
      <c r="B201" s="1371"/>
      <c r="C201" s="1374"/>
      <c r="D201" s="1371"/>
      <c r="E201" s="1380"/>
      <c r="F201" s="1355"/>
      <c r="G201" s="1382"/>
      <c r="H201" s="1408"/>
      <c r="I201" s="1355"/>
      <c r="J201" s="1355"/>
      <c r="K201" s="285"/>
      <c r="L201" s="226"/>
      <c r="M201" s="229"/>
      <c r="N201" s="228"/>
      <c r="O201" s="229"/>
      <c r="P201" s="231"/>
      <c r="Q201" s="231"/>
      <c r="R201" s="229"/>
      <c r="S201" s="1392"/>
      <c r="T201" s="1392"/>
      <c r="U201" s="1361"/>
      <c r="V201" s="1411"/>
      <c r="W201" s="1387"/>
      <c r="X201" s="1385"/>
      <c r="Y201" s="185">
        <f>IF(N201=N200,0,IF(N201=N199,0,1))</f>
        <v>0</v>
      </c>
      <c r="Z201" s="185" t="s">
        <v>266</v>
      </c>
      <c r="AA201" s="185" t="str">
        <f t="shared" si="5"/>
        <v>??</v>
      </c>
      <c r="AB201" s="225">
        <f t="shared" si="19"/>
        <v>0</v>
      </c>
    </row>
    <row r="202" spans="1:28" ht="12.95" customHeight="1" thickTop="1" thickBot="1">
      <c r="A202" s="1367"/>
      <c r="B202" s="1371"/>
      <c r="C202" s="1374"/>
      <c r="D202" s="1371"/>
      <c r="E202" s="1380"/>
      <c r="F202" s="1355"/>
      <c r="G202" s="1382"/>
      <c r="H202" s="1408"/>
      <c r="I202" s="1355"/>
      <c r="J202" s="1355"/>
      <c r="K202" s="285"/>
      <c r="L202" s="226"/>
      <c r="M202" s="229"/>
      <c r="N202" s="228"/>
      <c r="O202" s="229"/>
      <c r="P202" s="231"/>
      <c r="Q202" s="231"/>
      <c r="R202" s="229"/>
      <c r="S202" s="1392"/>
      <c r="T202" s="1392"/>
      <c r="U202" s="1361"/>
      <c r="V202" s="1411"/>
      <c r="W202" s="1387"/>
      <c r="X202" s="1385"/>
      <c r="Y202" s="185">
        <f>IF(N202=N201,0,IF(N202=N200,0,IF(N202=N199,0,1)))</f>
        <v>0</v>
      </c>
      <c r="Z202" s="185" t="s">
        <v>266</v>
      </c>
      <c r="AA202" s="185" t="str">
        <f t="shared" si="5"/>
        <v>??</v>
      </c>
      <c r="AB202" s="225">
        <f t="shared" si="19"/>
        <v>0</v>
      </c>
    </row>
    <row r="203" spans="1:28" ht="12.95" customHeight="1" thickTop="1" thickBot="1">
      <c r="A203" s="1367"/>
      <c r="B203" s="1371"/>
      <c r="C203" s="1374"/>
      <c r="D203" s="1371"/>
      <c r="E203" s="1380"/>
      <c r="F203" s="1355"/>
      <c r="G203" s="1382"/>
      <c r="H203" s="1408"/>
      <c r="I203" s="1355"/>
      <c r="J203" s="1355"/>
      <c r="K203" s="285"/>
      <c r="L203" s="232"/>
      <c r="M203" s="229"/>
      <c r="N203" s="228"/>
      <c r="O203" s="229"/>
      <c r="P203" s="231"/>
      <c r="Q203" s="231"/>
      <c r="R203" s="229"/>
      <c r="S203" s="1392"/>
      <c r="T203" s="1392"/>
      <c r="U203" s="1361"/>
      <c r="V203" s="1411"/>
      <c r="W203" s="1387"/>
      <c r="X203" s="1385"/>
      <c r="Y203" s="185">
        <f>IF(N203=N202,0,IF(N203=N201,0,IF(N203=N200,0,IF(N203=N199,0,1))))</f>
        <v>0</v>
      </c>
      <c r="Z203" s="185" t="s">
        <v>266</v>
      </c>
      <c r="AA203" s="185" t="str">
        <f t="shared" si="5"/>
        <v>??</v>
      </c>
      <c r="AB203" s="225">
        <f t="shared" si="19"/>
        <v>0</v>
      </c>
    </row>
    <row r="204" spans="1:28" ht="12.95" customHeight="1" thickTop="1" thickBot="1">
      <c r="A204" s="1367"/>
      <c r="B204" s="1371"/>
      <c r="C204" s="1374"/>
      <c r="D204" s="1371"/>
      <c r="E204" s="1380"/>
      <c r="F204" s="1355"/>
      <c r="G204" s="1382"/>
      <c r="H204" s="1408"/>
      <c r="I204" s="1355"/>
      <c r="J204" s="1355"/>
      <c r="K204" s="285"/>
      <c r="L204" s="232"/>
      <c r="M204" s="229"/>
      <c r="N204" s="228"/>
      <c r="O204" s="229"/>
      <c r="P204" s="231"/>
      <c r="Q204" s="231"/>
      <c r="R204" s="229"/>
      <c r="S204" s="1392"/>
      <c r="T204" s="1392"/>
      <c r="U204" s="1361"/>
      <c r="V204" s="1411"/>
      <c r="W204" s="1387"/>
      <c r="X204" s="1385"/>
      <c r="Y204" s="185">
        <f>IF(N204=N203,0,IF(N204=N202,0,IF(N204=N201,0,IF(N204=N200,0,IF(N204=N199,0,1)))))</f>
        <v>0</v>
      </c>
      <c r="Z204" s="185" t="s">
        <v>266</v>
      </c>
      <c r="AA204" s="185" t="str">
        <f t="shared" si="5"/>
        <v>??</v>
      </c>
      <c r="AB204" s="225">
        <f t="shared" si="19"/>
        <v>0</v>
      </c>
    </row>
    <row r="205" spans="1:28" ht="12.95" customHeight="1" thickTop="1" thickBot="1">
      <c r="A205" s="1367"/>
      <c r="B205" s="1371"/>
      <c r="C205" s="1374"/>
      <c r="D205" s="1371"/>
      <c r="E205" s="1380"/>
      <c r="F205" s="1355"/>
      <c r="G205" s="1382"/>
      <c r="H205" s="1408"/>
      <c r="I205" s="1355"/>
      <c r="J205" s="1355"/>
      <c r="K205" s="285"/>
      <c r="L205" s="232"/>
      <c r="M205" s="229"/>
      <c r="N205" s="228"/>
      <c r="O205" s="229"/>
      <c r="P205" s="231"/>
      <c r="Q205" s="231"/>
      <c r="R205" s="229"/>
      <c r="S205" s="1392"/>
      <c r="T205" s="1392"/>
      <c r="U205" s="1045" t="str">
        <f>IF(U199&gt;9,"błąd","")</f>
        <v/>
      </c>
      <c r="V205" s="1411"/>
      <c r="W205" s="1387"/>
      <c r="X205" s="1385"/>
      <c r="Y205" s="185">
        <f>IF(N205=N204,0,IF(N205=N203,0,IF(N205=N202,0,IF(N205=N201,0,IF(N205=N200,0,IF(N205=N199,0,1))))))</f>
        <v>0</v>
      </c>
      <c r="Z205" s="185" t="s">
        <v>266</v>
      </c>
      <c r="AA205" s="185" t="str">
        <f t="shared" si="5"/>
        <v>??</v>
      </c>
      <c r="AB205" s="225">
        <f t="shared" si="19"/>
        <v>0</v>
      </c>
    </row>
    <row r="206" spans="1:28" ht="12.95" customHeight="1" thickTop="1" thickBot="1">
      <c r="A206" s="1367"/>
      <c r="B206" s="1371"/>
      <c r="C206" s="1374"/>
      <c r="D206" s="1371"/>
      <c r="E206" s="1380"/>
      <c r="F206" s="1355"/>
      <c r="G206" s="1382"/>
      <c r="H206" s="1408"/>
      <c r="I206" s="1355"/>
      <c r="J206" s="1355"/>
      <c r="K206" s="285"/>
      <c r="L206" s="232"/>
      <c r="M206" s="229"/>
      <c r="N206" s="228"/>
      <c r="O206" s="229"/>
      <c r="P206" s="231"/>
      <c r="Q206" s="231"/>
      <c r="R206" s="229"/>
      <c r="S206" s="1392"/>
      <c r="T206" s="1392"/>
      <c r="U206" s="1045"/>
      <c r="V206" s="1411"/>
      <c r="W206" s="1387"/>
      <c r="X206" s="1385"/>
      <c r="Y206" s="185">
        <f>IF(N206=N205,0,IF(N206=N204,0,IF(N206=N203,0,IF(N206=N202,0,IF(N206=N201,0,IF(N206=N200,0,IF(N206=N199,0,1)))))))</f>
        <v>0</v>
      </c>
      <c r="Z206" s="185" t="s">
        <v>266</v>
      </c>
      <c r="AA206" s="185" t="str">
        <f t="shared" si="5"/>
        <v>??</v>
      </c>
      <c r="AB206" s="225">
        <f t="shared" si="19"/>
        <v>0</v>
      </c>
    </row>
    <row r="207" spans="1:28" ht="12.95" customHeight="1" thickTop="1" thickBot="1">
      <c r="A207" s="1367"/>
      <c r="B207" s="1371"/>
      <c r="C207" s="1374"/>
      <c r="D207" s="1371"/>
      <c r="E207" s="1380"/>
      <c r="F207" s="1355"/>
      <c r="G207" s="1382"/>
      <c r="H207" s="1408"/>
      <c r="I207" s="1355"/>
      <c r="J207" s="1355"/>
      <c r="K207" s="285"/>
      <c r="L207" s="232"/>
      <c r="M207" s="229"/>
      <c r="N207" s="228"/>
      <c r="O207" s="229"/>
      <c r="P207" s="231"/>
      <c r="Q207" s="231"/>
      <c r="R207" s="229"/>
      <c r="S207" s="1392"/>
      <c r="T207" s="1392"/>
      <c r="U207" s="1045"/>
      <c r="V207" s="1411"/>
      <c r="W207" s="1387"/>
      <c r="X207" s="1385"/>
      <c r="Y207" s="185">
        <f>IF(N207=N206,0,IF(N207=N205,0,IF(N207=N204,0,IF(N207=N203,0,IF(N207=N202,0,IF(N207=N201,0,IF(N207=N200,IF(N207=N199,0,1))))))))</f>
        <v>0</v>
      </c>
      <c r="Z207" s="185" t="s">
        <v>266</v>
      </c>
      <c r="AA207" s="185" t="str">
        <f t="shared" si="5"/>
        <v>??</v>
      </c>
      <c r="AB207" s="225">
        <f t="shared" si="19"/>
        <v>0</v>
      </c>
    </row>
    <row r="208" spans="1:28" ht="12.95" customHeight="1" thickTop="1" thickBot="1">
      <c r="A208" s="1367"/>
      <c r="B208" s="1372"/>
      <c r="C208" s="1375"/>
      <c r="D208" s="1372"/>
      <c r="E208" s="1381"/>
      <c r="F208" s="1356"/>
      <c r="G208" s="1383"/>
      <c r="H208" s="1409"/>
      <c r="I208" s="1356"/>
      <c r="J208" s="1356"/>
      <c r="K208" s="942"/>
      <c r="L208" s="233"/>
      <c r="M208" s="235"/>
      <c r="N208" s="228"/>
      <c r="O208" s="235"/>
      <c r="P208" s="237"/>
      <c r="Q208" s="237"/>
      <c r="R208" s="235"/>
      <c r="S208" s="1393"/>
      <c r="T208" s="1393"/>
      <c r="U208" s="1046"/>
      <c r="V208" s="1411"/>
      <c r="W208" s="1388"/>
      <c r="X208" s="1385"/>
      <c r="Y208" s="185">
        <f>IF(N208=N207,0,IF(N208=N206,0,IF(N208=N205,0,IF(N208=N204,0,IF(N208=N203,0,IF(N208=N202,0,IF(N208=N201,0,IF(N208=N200,0,IF(N208=N199,0,1)))))))))</f>
        <v>0</v>
      </c>
      <c r="Z208" s="185" t="s">
        <v>266</v>
      </c>
      <c r="AA208" s="185" t="str">
        <f t="shared" si="5"/>
        <v>??</v>
      </c>
      <c r="AB208" s="225">
        <f t="shared" si="19"/>
        <v>0</v>
      </c>
    </row>
    <row r="209" spans="1:28" ht="12.95" customHeight="1" thickTop="1" thickBot="1">
      <c r="A209" s="1367"/>
      <c r="B209" s="1370"/>
      <c r="C209" s="1373"/>
      <c r="D209" s="1370"/>
      <c r="E209" s="1379"/>
      <c r="F209" s="1407"/>
      <c r="G209" s="1410"/>
      <c r="H209" s="1407" t="s">
        <v>672</v>
      </c>
      <c r="I209" s="1407"/>
      <c r="J209" s="1407"/>
      <c r="K209" s="939"/>
      <c r="L209" s="220"/>
      <c r="M209" s="221"/>
      <c r="N209" s="222"/>
      <c r="O209" s="221"/>
      <c r="P209" s="224"/>
      <c r="Q209" s="224"/>
      <c r="R209" s="221"/>
      <c r="S209" s="1399">
        <f>SUM(P209:R218)</f>
        <v>0</v>
      </c>
      <c r="T209" s="1399">
        <f t="shared" si="20"/>
        <v>0</v>
      </c>
      <c r="U209" s="1360">
        <f>IF((S209-T209)&gt;=0,S209-T209,0)</f>
        <v>0</v>
      </c>
      <c r="V209" s="1411">
        <f>IF(S209&lt;T209,S209,T209)/IF(T209=0,1,T209)</f>
        <v>0</v>
      </c>
      <c r="W209" s="1386" t="str">
        <f>IF(V209=1,"pe",IF(V209&gt;0,"ne",""))</f>
        <v/>
      </c>
      <c r="X209" s="1385"/>
      <c r="Y209" s="185">
        <v>1</v>
      </c>
      <c r="Z209" s="185" t="s">
        <v>266</v>
      </c>
      <c r="AA209" s="185" t="str">
        <f t="shared" si="5"/>
        <v>??</v>
      </c>
      <c r="AB209" s="225">
        <f>C209</f>
        <v>0</v>
      </c>
    </row>
    <row r="210" spans="1:28" ht="12.95" customHeight="1" thickTop="1" thickBot="1">
      <c r="A210" s="1367"/>
      <c r="B210" s="1371"/>
      <c r="C210" s="1374"/>
      <c r="D210" s="1371"/>
      <c r="E210" s="1380"/>
      <c r="F210" s="1355"/>
      <c r="G210" s="1382"/>
      <c r="H210" s="1355"/>
      <c r="I210" s="1355"/>
      <c r="J210" s="1355"/>
      <c r="K210" s="285"/>
      <c r="L210" s="226"/>
      <c r="M210" s="229"/>
      <c r="N210" s="228"/>
      <c r="O210" s="229"/>
      <c r="P210" s="231"/>
      <c r="Q210" s="231"/>
      <c r="R210" s="229"/>
      <c r="S210" s="1392"/>
      <c r="T210" s="1392"/>
      <c r="U210" s="1361"/>
      <c r="V210" s="1411"/>
      <c r="W210" s="1387"/>
      <c r="X210" s="1385"/>
      <c r="Y210" s="185">
        <f>IF(N210=N209,0,1)</f>
        <v>0</v>
      </c>
      <c r="Z210" s="185" t="s">
        <v>266</v>
      </c>
      <c r="AA210" s="185" t="str">
        <f t="shared" si="5"/>
        <v>??</v>
      </c>
      <c r="AB210" s="225">
        <f t="shared" si="19"/>
        <v>0</v>
      </c>
    </row>
    <row r="211" spans="1:28" ht="12.95" customHeight="1" thickTop="1" thickBot="1">
      <c r="A211" s="1367"/>
      <c r="B211" s="1371"/>
      <c r="C211" s="1374"/>
      <c r="D211" s="1371"/>
      <c r="E211" s="1380"/>
      <c r="F211" s="1355"/>
      <c r="G211" s="1382"/>
      <c r="H211" s="1408"/>
      <c r="I211" s="1355"/>
      <c r="J211" s="1355"/>
      <c r="K211" s="285"/>
      <c r="L211" s="226"/>
      <c r="M211" s="229"/>
      <c r="N211" s="228"/>
      <c r="O211" s="229"/>
      <c r="P211" s="231"/>
      <c r="Q211" s="231"/>
      <c r="R211" s="229"/>
      <c r="S211" s="1392"/>
      <c r="T211" s="1392"/>
      <c r="U211" s="1361"/>
      <c r="V211" s="1411"/>
      <c r="W211" s="1387"/>
      <c r="X211" s="1385"/>
      <c r="Y211" s="185">
        <f>IF(N211=N210,0,IF(N211=N209,0,1))</f>
        <v>0</v>
      </c>
      <c r="Z211" s="185" t="s">
        <v>266</v>
      </c>
      <c r="AA211" s="185" t="str">
        <f t="shared" si="5"/>
        <v>??</v>
      </c>
      <c r="AB211" s="225">
        <f t="shared" si="19"/>
        <v>0</v>
      </c>
    </row>
    <row r="212" spans="1:28" ht="12.95" customHeight="1" thickTop="1" thickBot="1">
      <c r="A212" s="1367"/>
      <c r="B212" s="1371"/>
      <c r="C212" s="1374"/>
      <c r="D212" s="1371"/>
      <c r="E212" s="1380"/>
      <c r="F212" s="1355"/>
      <c r="G212" s="1382"/>
      <c r="H212" s="1408"/>
      <c r="I212" s="1355"/>
      <c r="J212" s="1355"/>
      <c r="K212" s="285"/>
      <c r="L212" s="226"/>
      <c r="M212" s="229"/>
      <c r="N212" s="228"/>
      <c r="O212" s="229"/>
      <c r="P212" s="231"/>
      <c r="Q212" s="231"/>
      <c r="R212" s="229"/>
      <c r="S212" s="1392"/>
      <c r="T212" s="1392"/>
      <c r="U212" s="1361"/>
      <c r="V212" s="1411"/>
      <c r="W212" s="1387"/>
      <c r="X212" s="1385"/>
      <c r="Y212" s="185">
        <f>IF(N212=N211,0,IF(N212=N210,0,IF(N212=N209,0,1)))</f>
        <v>0</v>
      </c>
      <c r="Z212" s="185" t="s">
        <v>266</v>
      </c>
      <c r="AA212" s="185" t="str">
        <f t="shared" si="5"/>
        <v>??</v>
      </c>
      <c r="AB212" s="225">
        <f t="shared" si="19"/>
        <v>0</v>
      </c>
    </row>
    <row r="213" spans="1:28" ht="12.95" customHeight="1" thickTop="1" thickBot="1">
      <c r="A213" s="1367"/>
      <c r="B213" s="1371"/>
      <c r="C213" s="1374"/>
      <c r="D213" s="1371"/>
      <c r="E213" s="1380"/>
      <c r="F213" s="1355"/>
      <c r="G213" s="1382"/>
      <c r="H213" s="1408"/>
      <c r="I213" s="1355"/>
      <c r="J213" s="1355"/>
      <c r="K213" s="285"/>
      <c r="L213" s="232"/>
      <c r="M213" s="229"/>
      <c r="N213" s="228"/>
      <c r="O213" s="229"/>
      <c r="P213" s="231"/>
      <c r="Q213" s="231"/>
      <c r="R213" s="229"/>
      <c r="S213" s="1392"/>
      <c r="T213" s="1392"/>
      <c r="U213" s="1361"/>
      <c r="V213" s="1411"/>
      <c r="W213" s="1387"/>
      <c r="X213" s="1385"/>
      <c r="Y213" s="185">
        <f>IF(N213=N212,0,IF(N213=N211,0,IF(N213=N210,0,IF(N213=N209,0,1))))</f>
        <v>0</v>
      </c>
      <c r="Z213" s="185" t="s">
        <v>266</v>
      </c>
      <c r="AA213" s="185" t="str">
        <f t="shared" si="5"/>
        <v>??</v>
      </c>
      <c r="AB213" s="225">
        <f t="shared" si="19"/>
        <v>0</v>
      </c>
    </row>
    <row r="214" spans="1:28" ht="12.95" customHeight="1" thickTop="1" thickBot="1">
      <c r="A214" s="1367"/>
      <c r="B214" s="1371"/>
      <c r="C214" s="1374"/>
      <c r="D214" s="1371"/>
      <c r="E214" s="1380"/>
      <c r="F214" s="1355"/>
      <c r="G214" s="1382"/>
      <c r="H214" s="1408"/>
      <c r="I214" s="1355"/>
      <c r="J214" s="1355"/>
      <c r="K214" s="285"/>
      <c r="L214" s="232"/>
      <c r="M214" s="229"/>
      <c r="N214" s="228"/>
      <c r="O214" s="229"/>
      <c r="P214" s="231"/>
      <c r="Q214" s="231"/>
      <c r="R214" s="229"/>
      <c r="S214" s="1392"/>
      <c r="T214" s="1392"/>
      <c r="U214" s="1361"/>
      <c r="V214" s="1411"/>
      <c r="W214" s="1387"/>
      <c r="X214" s="1385"/>
      <c r="Y214" s="185">
        <f>IF(N214=N213,0,IF(N214=N212,0,IF(N214=N211,0,IF(N214=N210,0,IF(N214=N209,0,1)))))</f>
        <v>0</v>
      </c>
      <c r="Z214" s="185" t="s">
        <v>266</v>
      </c>
      <c r="AA214" s="185" t="str">
        <f t="shared" si="5"/>
        <v>??</v>
      </c>
      <c r="AB214" s="225">
        <f t="shared" si="19"/>
        <v>0</v>
      </c>
    </row>
    <row r="215" spans="1:28" ht="12.95" customHeight="1" thickTop="1" thickBot="1">
      <c r="A215" s="1367"/>
      <c r="B215" s="1371"/>
      <c r="C215" s="1374"/>
      <c r="D215" s="1371"/>
      <c r="E215" s="1380"/>
      <c r="F215" s="1355"/>
      <c r="G215" s="1382"/>
      <c r="H215" s="1408"/>
      <c r="I215" s="1355"/>
      <c r="J215" s="1355"/>
      <c r="K215" s="285"/>
      <c r="L215" s="232"/>
      <c r="M215" s="229"/>
      <c r="N215" s="228"/>
      <c r="O215" s="229"/>
      <c r="P215" s="231"/>
      <c r="Q215" s="231"/>
      <c r="R215" s="229"/>
      <c r="S215" s="1392"/>
      <c r="T215" s="1392"/>
      <c r="U215" s="1045" t="str">
        <f>IF(U209&gt;9,"błąd","")</f>
        <v/>
      </c>
      <c r="V215" s="1411"/>
      <c r="W215" s="1387"/>
      <c r="X215" s="1385"/>
      <c r="Y215" s="185">
        <f>IF(N215=N214,0,IF(N215=N213,0,IF(N215=N212,0,IF(N215=N211,0,IF(N215=N210,0,IF(N215=N209,0,1))))))</f>
        <v>0</v>
      </c>
      <c r="Z215" s="185" t="s">
        <v>266</v>
      </c>
      <c r="AA215" s="185" t="str">
        <f t="shared" si="5"/>
        <v>??</v>
      </c>
      <c r="AB215" s="225">
        <f t="shared" si="19"/>
        <v>0</v>
      </c>
    </row>
    <row r="216" spans="1:28" ht="12.95" customHeight="1" thickTop="1" thickBot="1">
      <c r="A216" s="1367"/>
      <c r="B216" s="1371"/>
      <c r="C216" s="1374"/>
      <c r="D216" s="1371"/>
      <c r="E216" s="1380"/>
      <c r="F216" s="1355"/>
      <c r="G216" s="1382"/>
      <c r="H216" s="1408"/>
      <c r="I216" s="1355"/>
      <c r="J216" s="1355"/>
      <c r="K216" s="285"/>
      <c r="L216" s="232"/>
      <c r="M216" s="229"/>
      <c r="N216" s="228"/>
      <c r="O216" s="229"/>
      <c r="P216" s="231"/>
      <c r="Q216" s="231"/>
      <c r="R216" s="229"/>
      <c r="S216" s="1392"/>
      <c r="T216" s="1392"/>
      <c r="U216" s="1045"/>
      <c r="V216" s="1411"/>
      <c r="W216" s="1387"/>
      <c r="X216" s="1385"/>
      <c r="Y216" s="185">
        <f>IF(N216=N215,0,IF(N216=N214,0,IF(N216=N213,0,IF(N216=N212,0,IF(N216=N211,0,IF(N216=N210,0,IF(N216=N209,0,1)))))))</f>
        <v>0</v>
      </c>
      <c r="Z216" s="185" t="s">
        <v>266</v>
      </c>
      <c r="AA216" s="185" t="str">
        <f t="shared" si="5"/>
        <v>??</v>
      </c>
      <c r="AB216" s="225">
        <f t="shared" si="19"/>
        <v>0</v>
      </c>
    </row>
    <row r="217" spans="1:28" ht="12.95" customHeight="1" thickTop="1" thickBot="1">
      <c r="A217" s="1367"/>
      <c r="B217" s="1371"/>
      <c r="C217" s="1374"/>
      <c r="D217" s="1371"/>
      <c r="E217" s="1380"/>
      <c r="F217" s="1355"/>
      <c r="G217" s="1382"/>
      <c r="H217" s="1408"/>
      <c r="I217" s="1355"/>
      <c r="J217" s="1355"/>
      <c r="K217" s="285"/>
      <c r="L217" s="232"/>
      <c r="M217" s="229"/>
      <c r="N217" s="228"/>
      <c r="O217" s="229"/>
      <c r="P217" s="231"/>
      <c r="Q217" s="231"/>
      <c r="R217" s="229"/>
      <c r="S217" s="1392"/>
      <c r="T217" s="1392"/>
      <c r="U217" s="1045"/>
      <c r="V217" s="1411"/>
      <c r="W217" s="1387"/>
      <c r="X217" s="1385"/>
      <c r="Y217" s="185">
        <f>IF(N217=N216,0,IF(N217=N215,0,IF(N217=N214,0,IF(N217=N213,0,IF(N217=N212,0,IF(N217=N211,0,IF(N217=N210,IF(N217=N209,0,1))))))))</f>
        <v>0</v>
      </c>
      <c r="Z217" s="185" t="s">
        <v>266</v>
      </c>
      <c r="AA217" s="185" t="str">
        <f t="shared" si="5"/>
        <v>??</v>
      </c>
      <c r="AB217" s="225">
        <f t="shared" si="19"/>
        <v>0</v>
      </c>
    </row>
    <row r="218" spans="1:28" ht="12.95" customHeight="1" thickTop="1" thickBot="1">
      <c r="A218" s="1367"/>
      <c r="B218" s="1372"/>
      <c r="C218" s="1375"/>
      <c r="D218" s="1372"/>
      <c r="E218" s="1381"/>
      <c r="F218" s="1356"/>
      <c r="G218" s="1383"/>
      <c r="H218" s="1409"/>
      <c r="I218" s="1356"/>
      <c r="J218" s="1356"/>
      <c r="K218" s="942"/>
      <c r="L218" s="233"/>
      <c r="M218" s="235"/>
      <c r="N218" s="228"/>
      <c r="O218" s="235"/>
      <c r="P218" s="237"/>
      <c r="Q218" s="237"/>
      <c r="R218" s="235"/>
      <c r="S218" s="1393"/>
      <c r="T218" s="1393"/>
      <c r="U218" s="1046"/>
      <c r="V218" s="1411"/>
      <c r="W218" s="1388"/>
      <c r="X218" s="1385"/>
      <c r="Y218" s="185">
        <f>IF(N218=N217,0,IF(N218=N216,0,IF(N218=N215,0,IF(N218=N214,0,IF(N218=N213,0,IF(N218=N212,0,IF(N218=N211,0,IF(N218=N210,0,IF(N218=N209,0,1)))))))))</f>
        <v>0</v>
      </c>
      <c r="Z218" s="185" t="s">
        <v>266</v>
      </c>
      <c r="AA218" s="185" t="str">
        <f t="shared" si="5"/>
        <v>??</v>
      </c>
      <c r="AB218" s="225">
        <f t="shared" si="19"/>
        <v>0</v>
      </c>
    </row>
    <row r="219" spans="1:28" ht="12.95" customHeight="1" thickTop="1" thickBot="1">
      <c r="A219" s="1367"/>
      <c r="B219" s="1370"/>
      <c r="C219" s="1373"/>
      <c r="D219" s="1370"/>
      <c r="E219" s="1379"/>
      <c r="F219" s="1407"/>
      <c r="G219" s="1410"/>
      <c r="H219" s="973"/>
      <c r="I219" s="1407"/>
      <c r="J219" s="1407"/>
      <c r="K219" s="329"/>
      <c r="L219" s="220"/>
      <c r="M219" s="221"/>
      <c r="N219" s="222"/>
      <c r="O219" s="221"/>
      <c r="P219" s="224"/>
      <c r="Q219" s="224"/>
      <c r="R219" s="221"/>
      <c r="S219" s="1399">
        <f>SUM(P219:R226)</f>
        <v>0</v>
      </c>
      <c r="T219" s="1399">
        <f t="shared" ref="T219" si="21">IF(S219&gt;0,18,0)</f>
        <v>0</v>
      </c>
      <c r="U219" s="1360">
        <f>IF((S219-T219)&gt;=0,S219-T219,0)</f>
        <v>0</v>
      </c>
      <c r="V219" s="1411">
        <f>IF(S219&lt;T219,S219,T219)/IF(T219=0,1,T219)</f>
        <v>0</v>
      </c>
      <c r="W219" s="1386" t="str">
        <f>IF(V219=1,"pe",IF(V219&gt;0,"ne",""))</f>
        <v/>
      </c>
      <c r="X219" s="1385"/>
      <c r="Y219" s="185">
        <v>1</v>
      </c>
      <c r="Z219" s="185" t="s">
        <v>267</v>
      </c>
      <c r="AA219" s="185" t="str">
        <f t="shared" ref="AA219:AA232" si="22">$C$2</f>
        <v>??</v>
      </c>
      <c r="AB219" s="225">
        <f>C219</f>
        <v>0</v>
      </c>
    </row>
    <row r="220" spans="1:28" ht="12.95" customHeight="1" thickTop="1" thickBot="1">
      <c r="A220" s="1367"/>
      <c r="B220" s="1371"/>
      <c r="C220" s="1374"/>
      <c r="D220" s="1371"/>
      <c r="E220" s="1380"/>
      <c r="F220" s="1355"/>
      <c r="G220" s="1382"/>
      <c r="H220" s="1353"/>
      <c r="I220" s="1355"/>
      <c r="J220" s="1355"/>
      <c r="K220" s="285"/>
      <c r="L220" s="226"/>
      <c r="M220" s="229"/>
      <c r="N220" s="228"/>
      <c r="O220" s="229"/>
      <c r="P220" s="231"/>
      <c r="Q220" s="231"/>
      <c r="R220" s="229"/>
      <c r="S220" s="1392"/>
      <c r="T220" s="1392"/>
      <c r="U220" s="1361"/>
      <c r="V220" s="1411"/>
      <c r="W220" s="1387"/>
      <c r="X220" s="1385"/>
      <c r="Y220" s="185">
        <f>IF(N220=N219,0,1)</f>
        <v>0</v>
      </c>
      <c r="Z220" s="185" t="s">
        <v>267</v>
      </c>
      <c r="AA220" s="185" t="str">
        <f t="shared" si="22"/>
        <v>??</v>
      </c>
      <c r="AB220" s="225">
        <f>AB219</f>
        <v>0</v>
      </c>
    </row>
    <row r="221" spans="1:28" ht="12.95" customHeight="1" thickTop="1" thickBot="1">
      <c r="A221" s="1367"/>
      <c r="B221" s="1371"/>
      <c r="C221" s="1374"/>
      <c r="D221" s="1371"/>
      <c r="E221" s="1380"/>
      <c r="F221" s="1355"/>
      <c r="G221" s="1382"/>
      <c r="H221" s="1353"/>
      <c r="I221" s="1355"/>
      <c r="J221" s="1355"/>
      <c r="K221" s="285"/>
      <c r="L221" s="226"/>
      <c r="M221" s="229"/>
      <c r="N221" s="228"/>
      <c r="O221" s="229"/>
      <c r="P221" s="231"/>
      <c r="Q221" s="231"/>
      <c r="R221" s="229"/>
      <c r="S221" s="1392"/>
      <c r="T221" s="1392"/>
      <c r="U221" s="1361"/>
      <c r="V221" s="1411"/>
      <c r="W221" s="1387"/>
      <c r="X221" s="1385"/>
      <c r="Y221" s="185">
        <f>IF(N221=N220,0,IF(N221=N219,0,1))</f>
        <v>0</v>
      </c>
      <c r="Z221" s="185" t="s">
        <v>267</v>
      </c>
      <c r="AA221" s="185" t="str">
        <f t="shared" si="22"/>
        <v>??</v>
      </c>
      <c r="AB221" s="225">
        <f t="shared" ref="AB221:AB242" si="23">AB220</f>
        <v>0</v>
      </c>
    </row>
    <row r="222" spans="1:28" ht="12.95" customHeight="1" thickTop="1" thickBot="1">
      <c r="A222" s="1367"/>
      <c r="B222" s="1371"/>
      <c r="C222" s="1374"/>
      <c r="D222" s="1371"/>
      <c r="E222" s="1380"/>
      <c r="F222" s="1355"/>
      <c r="G222" s="1382"/>
      <c r="H222" s="1353"/>
      <c r="I222" s="1355"/>
      <c r="J222" s="1355"/>
      <c r="K222" s="285"/>
      <c r="L222" s="226"/>
      <c r="M222" s="229"/>
      <c r="N222" s="228"/>
      <c r="O222" s="229"/>
      <c r="P222" s="231"/>
      <c r="Q222" s="231"/>
      <c r="R222" s="229"/>
      <c r="S222" s="1392"/>
      <c r="T222" s="1392"/>
      <c r="U222" s="1361"/>
      <c r="V222" s="1411"/>
      <c r="W222" s="1387"/>
      <c r="X222" s="1385"/>
      <c r="Y222" s="185">
        <f>IF(N222=N221,0,IF(N222=N220,0,IF(N222=N219,0,1)))</f>
        <v>0</v>
      </c>
      <c r="Z222" s="185" t="s">
        <v>267</v>
      </c>
      <c r="AA222" s="185" t="str">
        <f t="shared" si="22"/>
        <v>??</v>
      </c>
      <c r="AB222" s="225">
        <f t="shared" si="23"/>
        <v>0</v>
      </c>
    </row>
    <row r="223" spans="1:28" ht="12.95" customHeight="1" thickTop="1" thickBot="1">
      <c r="A223" s="1367"/>
      <c r="B223" s="1371"/>
      <c r="C223" s="1374"/>
      <c r="D223" s="1371"/>
      <c r="E223" s="1380"/>
      <c r="F223" s="1355"/>
      <c r="G223" s="1382"/>
      <c r="H223" s="1353"/>
      <c r="I223" s="1355"/>
      <c r="J223" s="1355"/>
      <c r="K223" s="285"/>
      <c r="L223" s="232"/>
      <c r="M223" s="229"/>
      <c r="N223" s="228"/>
      <c r="O223" s="229"/>
      <c r="P223" s="231"/>
      <c r="Q223" s="231"/>
      <c r="R223" s="229"/>
      <c r="S223" s="1392"/>
      <c r="T223" s="1392"/>
      <c r="U223" s="1361"/>
      <c r="V223" s="1411"/>
      <c r="W223" s="1387"/>
      <c r="X223" s="1385"/>
      <c r="Y223" s="185">
        <f>IF(N223=N222,0,IF(N223=N221,0,IF(N223=N220,0,IF(N223=N219,0,1))))</f>
        <v>0</v>
      </c>
      <c r="Z223" s="185" t="s">
        <v>267</v>
      </c>
      <c r="AA223" s="185" t="str">
        <f t="shared" si="22"/>
        <v>??</v>
      </c>
      <c r="AB223" s="225">
        <f t="shared" si="23"/>
        <v>0</v>
      </c>
    </row>
    <row r="224" spans="1:28" ht="12.95" customHeight="1" thickTop="1" thickBot="1">
      <c r="A224" s="1367"/>
      <c r="B224" s="1371"/>
      <c r="C224" s="1374"/>
      <c r="D224" s="1371"/>
      <c r="E224" s="1380"/>
      <c r="F224" s="1355"/>
      <c r="G224" s="1382"/>
      <c r="H224" s="1353"/>
      <c r="I224" s="1355"/>
      <c r="J224" s="1355"/>
      <c r="K224" s="285"/>
      <c r="L224" s="232"/>
      <c r="M224" s="229"/>
      <c r="N224" s="228"/>
      <c r="O224" s="229"/>
      <c r="P224" s="231"/>
      <c r="Q224" s="231"/>
      <c r="R224" s="229"/>
      <c r="S224" s="1392"/>
      <c r="T224" s="1392"/>
      <c r="U224" s="1401" t="str">
        <f>IF(U219&gt;9,"błąd","")</f>
        <v/>
      </c>
      <c r="V224" s="1411"/>
      <c r="W224" s="1387"/>
      <c r="X224" s="1385"/>
      <c r="Y224" s="185">
        <f>IF(N224=N223,0,IF(N224=N222,0,IF(N224=N221,0,IF(N224=N220,0,IF(N224=N219,0,1)))))</f>
        <v>0</v>
      </c>
      <c r="Z224" s="185" t="s">
        <v>267</v>
      </c>
      <c r="AA224" s="185" t="str">
        <f t="shared" si="22"/>
        <v>??</v>
      </c>
      <c r="AB224" s="225">
        <f t="shared" si="23"/>
        <v>0</v>
      </c>
    </row>
    <row r="225" spans="1:28" ht="12.95" customHeight="1" thickTop="1" thickBot="1">
      <c r="A225" s="1367"/>
      <c r="B225" s="1371"/>
      <c r="C225" s="1374"/>
      <c r="D225" s="1371"/>
      <c r="E225" s="1380"/>
      <c r="F225" s="1355"/>
      <c r="G225" s="1382"/>
      <c r="H225" s="1353"/>
      <c r="I225" s="1355"/>
      <c r="J225" s="1355"/>
      <c r="K225" s="285"/>
      <c r="L225" s="232"/>
      <c r="M225" s="229"/>
      <c r="N225" s="228"/>
      <c r="O225" s="229"/>
      <c r="P225" s="231"/>
      <c r="Q225" s="231"/>
      <c r="R225" s="229"/>
      <c r="S225" s="1392"/>
      <c r="T225" s="1392"/>
      <c r="U225" s="1401"/>
      <c r="V225" s="1411"/>
      <c r="W225" s="1387"/>
      <c r="X225" s="1385"/>
      <c r="Y225" s="185">
        <f>IF(N225=N224,0,IF(N225=N223,0,IF(N225=N222,0,IF(N225=N221,0,IF(N225=N220,0,IF(N225=N219,0,1))))))</f>
        <v>0</v>
      </c>
      <c r="Z225" s="185" t="s">
        <v>267</v>
      </c>
      <c r="AA225" s="185" t="str">
        <f t="shared" si="22"/>
        <v>??</v>
      </c>
      <c r="AB225" s="225">
        <f t="shared" si="23"/>
        <v>0</v>
      </c>
    </row>
    <row r="226" spans="1:28" ht="12.95" customHeight="1" thickTop="1" thickBot="1">
      <c r="A226" s="1367"/>
      <c r="B226" s="1372"/>
      <c r="C226" s="1375"/>
      <c r="D226" s="1372"/>
      <c r="E226" s="1381"/>
      <c r="F226" s="1356"/>
      <c r="G226" s="1383"/>
      <c r="H226" s="1354"/>
      <c r="I226" s="1356"/>
      <c r="J226" s="1356"/>
      <c r="K226" s="942"/>
      <c r="L226" s="233"/>
      <c r="M226" s="235"/>
      <c r="N226" s="228"/>
      <c r="O226" s="235"/>
      <c r="P226" s="237"/>
      <c r="Q226" s="237"/>
      <c r="R226" s="235"/>
      <c r="S226" s="1393"/>
      <c r="T226" s="1393"/>
      <c r="U226" s="1402"/>
      <c r="V226" s="1411"/>
      <c r="W226" s="1388"/>
      <c r="X226" s="1385"/>
      <c r="Y226" s="185">
        <f>IF(N226=N225,0,IF(N226=N224,0,IF(N226=N223,0,IF(N226=N222,0,IF(N226=N221,0,IF(N226=N220,0,IF(N226=N219,0,1)))))))</f>
        <v>0</v>
      </c>
      <c r="Z226" s="185" t="s">
        <v>267</v>
      </c>
      <c r="AA226" s="185" t="str">
        <f t="shared" si="22"/>
        <v>??</v>
      </c>
      <c r="AB226" s="225">
        <f t="shared" si="23"/>
        <v>0</v>
      </c>
    </row>
    <row r="227" spans="1:28" ht="12.95" customHeight="1" thickTop="1" thickBot="1">
      <c r="A227" s="1367"/>
      <c r="B227" s="1370"/>
      <c r="C227" s="1373"/>
      <c r="D227" s="1370"/>
      <c r="E227" s="1379"/>
      <c r="F227" s="1407"/>
      <c r="G227" s="1410"/>
      <c r="H227" s="973"/>
      <c r="I227" s="1407"/>
      <c r="J227" s="1407"/>
      <c r="K227" s="939"/>
      <c r="L227" s="220"/>
      <c r="M227" s="221"/>
      <c r="N227" s="222"/>
      <c r="O227" s="221"/>
      <c r="P227" s="224"/>
      <c r="Q227" s="224"/>
      <c r="R227" s="221"/>
      <c r="S227" s="1399">
        <f>SUM(P227:R234)</f>
        <v>0</v>
      </c>
      <c r="T227" s="1399">
        <f t="shared" ref="T227" si="24">IF(S227&gt;0,18,0)</f>
        <v>0</v>
      </c>
      <c r="U227" s="1360">
        <f>IF((S227-T227)&gt;=0,S227-T227,0)</f>
        <v>0</v>
      </c>
      <c r="V227" s="1411">
        <f>IF(S227&lt;T227,S227,T227)/IF(T227=0,1,T227)</f>
        <v>0</v>
      </c>
      <c r="W227" s="1386" t="str">
        <f>IF(V227=1,"pe",IF(V227&gt;0,"ne",""))</f>
        <v/>
      </c>
      <c r="X227" s="1385"/>
      <c r="Y227" s="185">
        <v>1</v>
      </c>
      <c r="Z227" s="185" t="s">
        <v>267</v>
      </c>
      <c r="AA227" s="185" t="str">
        <f t="shared" si="22"/>
        <v>??</v>
      </c>
      <c r="AB227" s="225">
        <f>C227</f>
        <v>0</v>
      </c>
    </row>
    <row r="228" spans="1:28" ht="12.95" customHeight="1" thickTop="1" thickBot="1">
      <c r="A228" s="1367"/>
      <c r="B228" s="1371"/>
      <c r="C228" s="1374"/>
      <c r="D228" s="1371"/>
      <c r="E228" s="1380"/>
      <c r="F228" s="1355"/>
      <c r="G228" s="1382"/>
      <c r="H228" s="1353"/>
      <c r="I228" s="1355"/>
      <c r="J228" s="1355"/>
      <c r="K228" s="285"/>
      <c r="L228" s="226"/>
      <c r="M228" s="229"/>
      <c r="N228" s="228"/>
      <c r="O228" s="229"/>
      <c r="P228" s="231"/>
      <c r="Q228" s="231"/>
      <c r="R228" s="229"/>
      <c r="S228" s="1392"/>
      <c r="T228" s="1392"/>
      <c r="U228" s="1361"/>
      <c r="V228" s="1411"/>
      <c r="W228" s="1387"/>
      <c r="X228" s="1385"/>
      <c r="Y228" s="185">
        <f>IF(N228=N227,0,1)</f>
        <v>0</v>
      </c>
      <c r="Z228" s="185" t="s">
        <v>267</v>
      </c>
      <c r="AA228" s="185" t="str">
        <f t="shared" si="22"/>
        <v>??</v>
      </c>
      <c r="AB228" s="225">
        <f>AB227</f>
        <v>0</v>
      </c>
    </row>
    <row r="229" spans="1:28" ht="12.95" customHeight="1" thickTop="1" thickBot="1">
      <c r="A229" s="1367"/>
      <c r="B229" s="1371"/>
      <c r="C229" s="1374"/>
      <c r="D229" s="1371"/>
      <c r="E229" s="1380"/>
      <c r="F229" s="1355"/>
      <c r="G229" s="1382"/>
      <c r="H229" s="1353"/>
      <c r="I229" s="1355"/>
      <c r="J229" s="1355"/>
      <c r="K229" s="285"/>
      <c r="L229" s="226"/>
      <c r="M229" s="229"/>
      <c r="N229" s="228"/>
      <c r="O229" s="229"/>
      <c r="P229" s="231"/>
      <c r="Q229" s="231"/>
      <c r="R229" s="229"/>
      <c r="S229" s="1392"/>
      <c r="T229" s="1392"/>
      <c r="U229" s="1361"/>
      <c r="V229" s="1411"/>
      <c r="W229" s="1387"/>
      <c r="X229" s="1385"/>
      <c r="Y229" s="185">
        <f>IF(N229=N228,0,IF(N229=N227,0,1))</f>
        <v>0</v>
      </c>
      <c r="Z229" s="185" t="s">
        <v>267</v>
      </c>
      <c r="AA229" s="185" t="str">
        <f t="shared" si="22"/>
        <v>??</v>
      </c>
      <c r="AB229" s="225">
        <f t="shared" si="23"/>
        <v>0</v>
      </c>
    </row>
    <row r="230" spans="1:28" ht="12.95" customHeight="1" thickTop="1" thickBot="1">
      <c r="A230" s="1367"/>
      <c r="B230" s="1371"/>
      <c r="C230" s="1374"/>
      <c r="D230" s="1371"/>
      <c r="E230" s="1380"/>
      <c r="F230" s="1355"/>
      <c r="G230" s="1382"/>
      <c r="H230" s="1353"/>
      <c r="I230" s="1355"/>
      <c r="J230" s="1355"/>
      <c r="K230" s="285"/>
      <c r="L230" s="226"/>
      <c r="M230" s="229"/>
      <c r="N230" s="228"/>
      <c r="O230" s="229"/>
      <c r="P230" s="231"/>
      <c r="Q230" s="231"/>
      <c r="R230" s="229"/>
      <c r="S230" s="1392"/>
      <c r="T230" s="1392"/>
      <c r="U230" s="1361"/>
      <c r="V230" s="1411"/>
      <c r="W230" s="1387"/>
      <c r="X230" s="1385"/>
      <c r="Y230" s="185">
        <f>IF(N230=N229,0,IF(N230=N228,0,IF(N230=N227,0,1)))</f>
        <v>0</v>
      </c>
      <c r="Z230" s="185" t="s">
        <v>267</v>
      </c>
      <c r="AA230" s="185" t="str">
        <f t="shared" si="22"/>
        <v>??</v>
      </c>
      <c r="AB230" s="225">
        <f t="shared" si="23"/>
        <v>0</v>
      </c>
    </row>
    <row r="231" spans="1:28" ht="12.95" customHeight="1" thickTop="1" thickBot="1">
      <c r="A231" s="1367"/>
      <c r="B231" s="1371"/>
      <c r="C231" s="1374"/>
      <c r="D231" s="1371"/>
      <c r="E231" s="1380"/>
      <c r="F231" s="1355"/>
      <c r="G231" s="1382"/>
      <c r="H231" s="1353"/>
      <c r="I231" s="1355"/>
      <c r="J231" s="1355"/>
      <c r="K231" s="285"/>
      <c r="L231" s="232"/>
      <c r="M231" s="229"/>
      <c r="N231" s="228"/>
      <c r="O231" s="229"/>
      <c r="P231" s="231"/>
      <c r="Q231" s="231"/>
      <c r="R231" s="229"/>
      <c r="S231" s="1392"/>
      <c r="T231" s="1392"/>
      <c r="U231" s="1361"/>
      <c r="V231" s="1411"/>
      <c r="W231" s="1387"/>
      <c r="X231" s="1385"/>
      <c r="Y231" s="185">
        <f>IF(N231=N230,0,IF(N231=N229,0,IF(N231=N228,0,IF(N231=N227,0,1))))</f>
        <v>0</v>
      </c>
      <c r="Z231" s="185" t="s">
        <v>267</v>
      </c>
      <c r="AA231" s="185" t="str">
        <f t="shared" si="22"/>
        <v>??</v>
      </c>
      <c r="AB231" s="225">
        <f t="shared" si="23"/>
        <v>0</v>
      </c>
    </row>
    <row r="232" spans="1:28" ht="12.95" customHeight="1" thickTop="1" thickBot="1">
      <c r="A232" s="1367"/>
      <c r="B232" s="1371"/>
      <c r="C232" s="1374"/>
      <c r="D232" s="1371"/>
      <c r="E232" s="1380"/>
      <c r="F232" s="1355"/>
      <c r="G232" s="1382"/>
      <c r="H232" s="1353"/>
      <c r="I232" s="1355"/>
      <c r="J232" s="1355"/>
      <c r="K232" s="285"/>
      <c r="L232" s="232"/>
      <c r="M232" s="229"/>
      <c r="N232" s="228"/>
      <c r="O232" s="229"/>
      <c r="P232" s="231"/>
      <c r="Q232" s="231"/>
      <c r="R232" s="229"/>
      <c r="S232" s="1392"/>
      <c r="T232" s="1392"/>
      <c r="U232" s="1401" t="str">
        <f>IF(U227&gt;9,"błąd","")</f>
        <v/>
      </c>
      <c r="V232" s="1411"/>
      <c r="W232" s="1387"/>
      <c r="X232" s="1385"/>
      <c r="Y232" s="185">
        <f>IF(N232=N231,0,IF(N232=N230,0,IF(N232=N229,0,IF(N232=N228,0,IF(N232=N227,0,1)))))</f>
        <v>0</v>
      </c>
      <c r="Z232" s="185" t="s">
        <v>267</v>
      </c>
      <c r="AA232" s="185" t="str">
        <f t="shared" si="22"/>
        <v>??</v>
      </c>
      <c r="AB232" s="225">
        <f t="shared" si="23"/>
        <v>0</v>
      </c>
    </row>
    <row r="233" spans="1:28" ht="12.95" customHeight="1" thickTop="1" thickBot="1">
      <c r="A233" s="1367"/>
      <c r="B233" s="1371"/>
      <c r="C233" s="1374"/>
      <c r="D233" s="1371"/>
      <c r="E233" s="1380"/>
      <c r="F233" s="1355"/>
      <c r="G233" s="1382"/>
      <c r="H233" s="1353"/>
      <c r="I233" s="1355"/>
      <c r="J233" s="1355"/>
      <c r="K233" s="285"/>
      <c r="L233" s="232"/>
      <c r="M233" s="229"/>
      <c r="N233" s="228"/>
      <c r="O233" s="229"/>
      <c r="P233" s="231"/>
      <c r="Q233" s="231"/>
      <c r="R233" s="229"/>
      <c r="S233" s="1392"/>
      <c r="T233" s="1392"/>
      <c r="U233" s="1401"/>
      <c r="V233" s="1411"/>
      <c r="W233" s="1387"/>
      <c r="X233" s="1385"/>
      <c r="Y233" s="185">
        <f>IF(N233=N232,0,IF(N233=N231,0,IF(N233=N230,0,IF(N233=N229,0,IF(N233=N228,0,IF(N233=N227,0,1))))))</f>
        <v>0</v>
      </c>
      <c r="Z233" s="185" t="s">
        <v>267</v>
      </c>
      <c r="AA233" s="185" t="str">
        <f t="shared" ref="AA233:AA394" si="25">$C$2</f>
        <v>??</v>
      </c>
      <c r="AB233" s="225">
        <f t="shared" si="23"/>
        <v>0</v>
      </c>
    </row>
    <row r="234" spans="1:28" ht="12.95" customHeight="1" thickTop="1" thickBot="1">
      <c r="A234" s="1367"/>
      <c r="B234" s="1372"/>
      <c r="C234" s="1375"/>
      <c r="D234" s="1372"/>
      <c r="E234" s="1381"/>
      <c r="F234" s="1356"/>
      <c r="G234" s="1383"/>
      <c r="H234" s="1354"/>
      <c r="I234" s="1356"/>
      <c r="J234" s="1356"/>
      <c r="K234" s="940"/>
      <c r="L234" s="233"/>
      <c r="M234" s="235"/>
      <c r="N234" s="228"/>
      <c r="O234" s="235"/>
      <c r="P234" s="237"/>
      <c r="Q234" s="237"/>
      <c r="R234" s="235"/>
      <c r="S234" s="1393"/>
      <c r="T234" s="1393"/>
      <c r="U234" s="1402"/>
      <c r="V234" s="1411"/>
      <c r="W234" s="1388"/>
      <c r="X234" s="1385"/>
      <c r="Y234" s="185">
        <f>IF(N234=N233,0,IF(N234=N232,0,IF(N234=N231,0,IF(N234=N230,0,IF(N234=N229,0,IF(N234=N228,0,IF(N234=N227,0,1)))))))</f>
        <v>0</v>
      </c>
      <c r="Z234" s="185" t="s">
        <v>267</v>
      </c>
      <c r="AA234" s="185" t="str">
        <f t="shared" si="25"/>
        <v>??</v>
      </c>
      <c r="AB234" s="225">
        <f t="shared" si="23"/>
        <v>0</v>
      </c>
    </row>
    <row r="235" spans="1:28" ht="12.95" customHeight="1" thickTop="1" thickBot="1">
      <c r="A235" s="1367"/>
      <c r="B235" s="1370"/>
      <c r="C235" s="1373"/>
      <c r="D235" s="1370"/>
      <c r="E235" s="1379"/>
      <c r="F235" s="1407"/>
      <c r="G235" s="1410"/>
      <c r="H235" s="973"/>
      <c r="I235" s="1407"/>
      <c r="J235" s="1407"/>
      <c r="K235" s="329"/>
      <c r="L235" s="220"/>
      <c r="M235" s="221"/>
      <c r="N235" s="222"/>
      <c r="O235" s="221"/>
      <c r="P235" s="224"/>
      <c r="Q235" s="224"/>
      <c r="R235" s="221"/>
      <c r="S235" s="1399">
        <f>SUM(P235:R242)</f>
        <v>0</v>
      </c>
      <c r="T235" s="1399">
        <f t="shared" ref="T235" si="26">IF(S235&gt;0,18,0)</f>
        <v>0</v>
      </c>
      <c r="U235" s="1360">
        <f>IF((S235-T235)&gt;=0,S235-T235,0)</f>
        <v>0</v>
      </c>
      <c r="V235" s="1411">
        <f>IF(S235&lt;T235,S235,T235)/IF(T235=0,1,T235)</f>
        <v>0</v>
      </c>
      <c r="W235" s="1386" t="str">
        <f>IF(V235=1,"pe",IF(V235&gt;0,"ne",""))</f>
        <v/>
      </c>
      <c r="X235" s="1385"/>
      <c r="Y235" s="185">
        <v>1</v>
      </c>
      <c r="Z235" s="185" t="s">
        <v>267</v>
      </c>
      <c r="AA235" s="185" t="str">
        <f t="shared" si="25"/>
        <v>??</v>
      </c>
      <c r="AB235" s="225">
        <f>C235</f>
        <v>0</v>
      </c>
    </row>
    <row r="236" spans="1:28" ht="12.95" customHeight="1" thickTop="1" thickBot="1">
      <c r="A236" s="1367"/>
      <c r="B236" s="1371"/>
      <c r="C236" s="1374"/>
      <c r="D236" s="1371"/>
      <c r="E236" s="1380"/>
      <c r="F236" s="1355"/>
      <c r="G236" s="1382"/>
      <c r="H236" s="1353"/>
      <c r="I236" s="1355"/>
      <c r="J236" s="1355"/>
      <c r="K236" s="285"/>
      <c r="L236" s="226"/>
      <c r="M236" s="229"/>
      <c r="N236" s="228"/>
      <c r="O236" s="229"/>
      <c r="P236" s="231"/>
      <c r="Q236" s="231"/>
      <c r="R236" s="229"/>
      <c r="S236" s="1392"/>
      <c r="T236" s="1392"/>
      <c r="U236" s="1361"/>
      <c r="V236" s="1411"/>
      <c r="W236" s="1387"/>
      <c r="X236" s="1385"/>
      <c r="Y236" s="185">
        <f>IF(N236=N235,0,1)</f>
        <v>0</v>
      </c>
      <c r="Z236" s="185" t="s">
        <v>267</v>
      </c>
      <c r="AA236" s="185" t="str">
        <f t="shared" si="25"/>
        <v>??</v>
      </c>
      <c r="AB236" s="225">
        <f>AB235</f>
        <v>0</v>
      </c>
    </row>
    <row r="237" spans="1:28" ht="12.95" customHeight="1" thickTop="1" thickBot="1">
      <c r="A237" s="1367"/>
      <c r="B237" s="1371"/>
      <c r="C237" s="1374"/>
      <c r="D237" s="1371"/>
      <c r="E237" s="1380"/>
      <c r="F237" s="1355"/>
      <c r="G237" s="1382"/>
      <c r="H237" s="1353"/>
      <c r="I237" s="1355"/>
      <c r="J237" s="1355"/>
      <c r="K237" s="285"/>
      <c r="L237" s="226"/>
      <c r="M237" s="229"/>
      <c r="N237" s="228"/>
      <c r="O237" s="229"/>
      <c r="P237" s="231"/>
      <c r="Q237" s="231"/>
      <c r="R237" s="229"/>
      <c r="S237" s="1392"/>
      <c r="T237" s="1392"/>
      <c r="U237" s="1361"/>
      <c r="V237" s="1411"/>
      <c r="W237" s="1387"/>
      <c r="X237" s="1385"/>
      <c r="Y237" s="185">
        <f>IF(N237=N236,0,IF(N237=N235,0,1))</f>
        <v>0</v>
      </c>
      <c r="Z237" s="185" t="s">
        <v>267</v>
      </c>
      <c r="AA237" s="185" t="str">
        <f t="shared" si="25"/>
        <v>??</v>
      </c>
      <c r="AB237" s="225">
        <f t="shared" si="23"/>
        <v>0</v>
      </c>
    </row>
    <row r="238" spans="1:28" ht="12.95" customHeight="1" thickTop="1" thickBot="1">
      <c r="A238" s="1367"/>
      <c r="B238" s="1371"/>
      <c r="C238" s="1374"/>
      <c r="D238" s="1371"/>
      <c r="E238" s="1380"/>
      <c r="F238" s="1355"/>
      <c r="G238" s="1382"/>
      <c r="H238" s="1353"/>
      <c r="I238" s="1355"/>
      <c r="J238" s="1355"/>
      <c r="K238" s="285"/>
      <c r="L238" s="226"/>
      <c r="M238" s="229"/>
      <c r="N238" s="228"/>
      <c r="O238" s="229"/>
      <c r="P238" s="231"/>
      <c r="Q238" s="231"/>
      <c r="R238" s="229"/>
      <c r="S238" s="1392"/>
      <c r="T238" s="1392"/>
      <c r="U238" s="1361"/>
      <c r="V238" s="1411"/>
      <c r="W238" s="1387"/>
      <c r="X238" s="1385"/>
      <c r="Y238" s="185">
        <f>IF(N238=N237,0,IF(N238=N236,0,IF(N238=N235,0,1)))</f>
        <v>0</v>
      </c>
      <c r="Z238" s="185" t="s">
        <v>267</v>
      </c>
      <c r="AA238" s="185" t="str">
        <f t="shared" si="25"/>
        <v>??</v>
      </c>
      <c r="AB238" s="225">
        <f t="shared" si="23"/>
        <v>0</v>
      </c>
    </row>
    <row r="239" spans="1:28" ht="12.95" customHeight="1" thickTop="1" thickBot="1">
      <c r="A239" s="1367"/>
      <c r="B239" s="1371"/>
      <c r="C239" s="1374"/>
      <c r="D239" s="1371"/>
      <c r="E239" s="1380"/>
      <c r="F239" s="1355"/>
      <c r="G239" s="1382"/>
      <c r="H239" s="1353"/>
      <c r="I239" s="1355"/>
      <c r="J239" s="1355"/>
      <c r="K239" s="285"/>
      <c r="L239" s="232"/>
      <c r="M239" s="229"/>
      <c r="N239" s="228"/>
      <c r="O239" s="229"/>
      <c r="P239" s="231"/>
      <c r="Q239" s="231"/>
      <c r="R239" s="229"/>
      <c r="S239" s="1392"/>
      <c r="T239" s="1392"/>
      <c r="U239" s="1361"/>
      <c r="V239" s="1411"/>
      <c r="W239" s="1387"/>
      <c r="X239" s="1385"/>
      <c r="Y239" s="185">
        <f>IF(N239=N238,0,IF(N239=N237,0,IF(N239=N236,0,IF(N239=N235,0,1))))</f>
        <v>0</v>
      </c>
      <c r="Z239" s="185" t="s">
        <v>267</v>
      </c>
      <c r="AA239" s="185" t="str">
        <f t="shared" si="25"/>
        <v>??</v>
      </c>
      <c r="AB239" s="225">
        <f t="shared" si="23"/>
        <v>0</v>
      </c>
    </row>
    <row r="240" spans="1:28" ht="12.95" customHeight="1" thickTop="1" thickBot="1">
      <c r="A240" s="1367"/>
      <c r="B240" s="1371"/>
      <c r="C240" s="1374"/>
      <c r="D240" s="1371"/>
      <c r="E240" s="1380"/>
      <c r="F240" s="1355"/>
      <c r="G240" s="1382"/>
      <c r="H240" s="1353"/>
      <c r="I240" s="1355"/>
      <c r="J240" s="1355"/>
      <c r="K240" s="285"/>
      <c r="L240" s="232"/>
      <c r="M240" s="229"/>
      <c r="N240" s="228"/>
      <c r="O240" s="229"/>
      <c r="P240" s="231"/>
      <c r="Q240" s="231"/>
      <c r="R240" s="229"/>
      <c r="S240" s="1392"/>
      <c r="T240" s="1392"/>
      <c r="U240" s="1401" t="str">
        <f>IF(U235&gt;9,"błąd","")</f>
        <v/>
      </c>
      <c r="V240" s="1411"/>
      <c r="W240" s="1387"/>
      <c r="X240" s="1385"/>
      <c r="Y240" s="185">
        <f>IF(N240=N239,0,IF(N240=N238,0,IF(N240=N237,0,IF(N240=N236,0,IF(N240=N235,0,1)))))</f>
        <v>0</v>
      </c>
      <c r="Z240" s="185" t="s">
        <v>267</v>
      </c>
      <c r="AA240" s="185" t="str">
        <f t="shared" si="25"/>
        <v>??</v>
      </c>
      <c r="AB240" s="225">
        <f t="shared" si="23"/>
        <v>0</v>
      </c>
    </row>
    <row r="241" spans="1:28" ht="12.95" customHeight="1" thickTop="1" thickBot="1">
      <c r="A241" s="1367"/>
      <c r="B241" s="1371"/>
      <c r="C241" s="1374"/>
      <c r="D241" s="1371"/>
      <c r="E241" s="1380"/>
      <c r="F241" s="1355"/>
      <c r="G241" s="1382"/>
      <c r="H241" s="1353"/>
      <c r="I241" s="1355"/>
      <c r="J241" s="1355"/>
      <c r="K241" s="285"/>
      <c r="L241" s="232"/>
      <c r="M241" s="229"/>
      <c r="N241" s="228"/>
      <c r="O241" s="229"/>
      <c r="P241" s="231"/>
      <c r="Q241" s="231"/>
      <c r="R241" s="229"/>
      <c r="S241" s="1392"/>
      <c r="T241" s="1392"/>
      <c r="U241" s="1401"/>
      <c r="V241" s="1411"/>
      <c r="W241" s="1387"/>
      <c r="X241" s="1385"/>
      <c r="Y241" s="185">
        <f>IF(N241=N240,0,IF(N241=N239,0,IF(N241=N238,0,IF(N241=N237,0,IF(N241=N236,0,IF(N241=N235,0,1))))))</f>
        <v>0</v>
      </c>
      <c r="Z241" s="185" t="s">
        <v>267</v>
      </c>
      <c r="AA241" s="185" t="str">
        <f t="shared" si="25"/>
        <v>??</v>
      </c>
      <c r="AB241" s="225">
        <f t="shared" si="23"/>
        <v>0</v>
      </c>
    </row>
    <row r="242" spans="1:28" ht="12.95" customHeight="1" thickTop="1" thickBot="1">
      <c r="A242" s="1367"/>
      <c r="B242" s="1372"/>
      <c r="C242" s="1375"/>
      <c r="D242" s="1372"/>
      <c r="E242" s="1381"/>
      <c r="F242" s="1356"/>
      <c r="G242" s="1383"/>
      <c r="H242" s="1354"/>
      <c r="I242" s="1356"/>
      <c r="J242" s="1356"/>
      <c r="K242" s="942"/>
      <c r="L242" s="233"/>
      <c r="M242" s="235"/>
      <c r="N242" s="228"/>
      <c r="O242" s="235"/>
      <c r="P242" s="237"/>
      <c r="Q242" s="237"/>
      <c r="R242" s="235"/>
      <c r="S242" s="1393"/>
      <c r="T242" s="1393"/>
      <c r="U242" s="1402"/>
      <c r="V242" s="1411"/>
      <c r="W242" s="1388"/>
      <c r="X242" s="1385"/>
      <c r="Y242" s="185">
        <f>IF(N242=N241,0,IF(N242=N240,0,IF(N242=N239,0,IF(N242=N238,0,IF(N242=N237,0,IF(N242=N236,0,IF(N242=N235,0,1)))))))</f>
        <v>0</v>
      </c>
      <c r="Z242" s="185" t="s">
        <v>267</v>
      </c>
      <c r="AA242" s="185" t="str">
        <f t="shared" si="25"/>
        <v>??</v>
      </c>
      <c r="AB242" s="225">
        <f t="shared" si="23"/>
        <v>0</v>
      </c>
    </row>
    <row r="243" spans="1:28" ht="12.95" customHeight="1" thickTop="1" thickBot="1">
      <c r="A243" s="1367"/>
      <c r="B243" s="1370"/>
      <c r="C243" s="1373"/>
      <c r="D243" s="1370"/>
      <c r="E243" s="1379"/>
      <c r="F243" s="1407"/>
      <c r="G243" s="1410"/>
      <c r="H243" s="973"/>
      <c r="I243" s="1407"/>
      <c r="J243" s="1407"/>
      <c r="K243" s="939"/>
      <c r="L243" s="220"/>
      <c r="M243" s="221"/>
      <c r="N243" s="222"/>
      <c r="O243" s="221"/>
      <c r="P243" s="224"/>
      <c r="Q243" s="224"/>
      <c r="R243" s="221"/>
      <c r="S243" s="1399">
        <f>SUM(P243:R250)</f>
        <v>0</v>
      </c>
      <c r="T243" s="1399">
        <f t="shared" ref="T243" si="27">IF(S243&gt;0,18,0)</f>
        <v>0</v>
      </c>
      <c r="U243" s="1360">
        <f>IF((S243-T243)&gt;=0,S243-T243,0)</f>
        <v>0</v>
      </c>
      <c r="V243" s="1411">
        <f>IF(S243&lt;T243,S243,T243)/IF(T243=0,1,T243)</f>
        <v>0</v>
      </c>
      <c r="W243" s="1386" t="str">
        <f>IF(V243=1,"pe",IF(V243&gt;0,"ne",""))</f>
        <v/>
      </c>
      <c r="X243" s="1385"/>
      <c r="Y243" s="185">
        <v>1</v>
      </c>
      <c r="Z243" s="185" t="s">
        <v>267</v>
      </c>
      <c r="AA243" s="185" t="str">
        <f t="shared" si="25"/>
        <v>??</v>
      </c>
      <c r="AB243" s="225">
        <f>C243</f>
        <v>0</v>
      </c>
    </row>
    <row r="244" spans="1:28" ht="12.95" customHeight="1" thickTop="1" thickBot="1">
      <c r="A244" s="1367"/>
      <c r="B244" s="1371"/>
      <c r="C244" s="1374"/>
      <c r="D244" s="1371"/>
      <c r="E244" s="1380"/>
      <c r="F244" s="1355"/>
      <c r="G244" s="1382"/>
      <c r="H244" s="1353"/>
      <c r="I244" s="1355"/>
      <c r="J244" s="1355"/>
      <c r="K244" s="285"/>
      <c r="L244" s="226"/>
      <c r="M244" s="229"/>
      <c r="N244" s="228"/>
      <c r="O244" s="229"/>
      <c r="P244" s="231"/>
      <c r="Q244" s="231"/>
      <c r="R244" s="229"/>
      <c r="S244" s="1392"/>
      <c r="T244" s="1392"/>
      <c r="U244" s="1361"/>
      <c r="V244" s="1411"/>
      <c r="W244" s="1387"/>
      <c r="X244" s="1385"/>
      <c r="Y244" s="185">
        <f>IF(N244=N243,0,1)</f>
        <v>0</v>
      </c>
      <c r="Z244" s="185" t="s">
        <v>267</v>
      </c>
      <c r="AA244" s="185" t="str">
        <f t="shared" si="25"/>
        <v>??</v>
      </c>
      <c r="AB244" s="225">
        <f t="shared" ref="AB244:AB306" si="28">AB243</f>
        <v>0</v>
      </c>
    </row>
    <row r="245" spans="1:28" ht="12.95" customHeight="1" thickTop="1" thickBot="1">
      <c r="A245" s="1367"/>
      <c r="B245" s="1371"/>
      <c r="C245" s="1374"/>
      <c r="D245" s="1371"/>
      <c r="E245" s="1380"/>
      <c r="F245" s="1355"/>
      <c r="G245" s="1382"/>
      <c r="H245" s="1353"/>
      <c r="I245" s="1355"/>
      <c r="J245" s="1355"/>
      <c r="K245" s="285"/>
      <c r="L245" s="226"/>
      <c r="M245" s="229"/>
      <c r="N245" s="228"/>
      <c r="O245" s="229"/>
      <c r="P245" s="231"/>
      <c r="Q245" s="231"/>
      <c r="R245" s="229"/>
      <c r="S245" s="1392"/>
      <c r="T245" s="1392"/>
      <c r="U245" s="1361"/>
      <c r="V245" s="1411"/>
      <c r="W245" s="1387"/>
      <c r="X245" s="1385"/>
      <c r="Y245" s="185">
        <f>IF(N245=N244,0,IF(N245=N243,0,1))</f>
        <v>0</v>
      </c>
      <c r="Z245" s="185" t="s">
        <v>267</v>
      </c>
      <c r="AA245" s="185" t="str">
        <f t="shared" si="25"/>
        <v>??</v>
      </c>
      <c r="AB245" s="225">
        <f t="shared" si="28"/>
        <v>0</v>
      </c>
    </row>
    <row r="246" spans="1:28" ht="12.95" customHeight="1" thickTop="1" thickBot="1">
      <c r="A246" s="1367"/>
      <c r="B246" s="1371"/>
      <c r="C246" s="1374"/>
      <c r="D246" s="1371"/>
      <c r="E246" s="1380"/>
      <c r="F246" s="1355"/>
      <c r="G246" s="1382"/>
      <c r="H246" s="1353"/>
      <c r="I246" s="1355"/>
      <c r="J246" s="1355"/>
      <c r="K246" s="285"/>
      <c r="L246" s="226"/>
      <c r="M246" s="229"/>
      <c r="N246" s="228"/>
      <c r="O246" s="229"/>
      <c r="P246" s="231"/>
      <c r="Q246" s="231"/>
      <c r="R246" s="229"/>
      <c r="S246" s="1392"/>
      <c r="T246" s="1392"/>
      <c r="U246" s="1361"/>
      <c r="V246" s="1411"/>
      <c r="W246" s="1387"/>
      <c r="X246" s="1385"/>
      <c r="Y246" s="185">
        <f>IF(N246=N245,0,IF(N246=N244,0,IF(N246=N243,0,1)))</f>
        <v>0</v>
      </c>
      <c r="Z246" s="185" t="s">
        <v>267</v>
      </c>
      <c r="AA246" s="185" t="str">
        <f t="shared" si="25"/>
        <v>??</v>
      </c>
      <c r="AB246" s="225">
        <f t="shared" si="28"/>
        <v>0</v>
      </c>
    </row>
    <row r="247" spans="1:28" ht="12.95" customHeight="1" thickTop="1" thickBot="1">
      <c r="A247" s="1367"/>
      <c r="B247" s="1371"/>
      <c r="C247" s="1374"/>
      <c r="D247" s="1371"/>
      <c r="E247" s="1380"/>
      <c r="F247" s="1355"/>
      <c r="G247" s="1382"/>
      <c r="H247" s="1353"/>
      <c r="I247" s="1355"/>
      <c r="J247" s="1355"/>
      <c r="K247" s="285"/>
      <c r="L247" s="232"/>
      <c r="M247" s="229"/>
      <c r="N247" s="228"/>
      <c r="O247" s="229"/>
      <c r="P247" s="231"/>
      <c r="Q247" s="231"/>
      <c r="R247" s="229"/>
      <c r="S247" s="1392"/>
      <c r="T247" s="1392"/>
      <c r="U247" s="1361"/>
      <c r="V247" s="1411"/>
      <c r="W247" s="1387"/>
      <c r="X247" s="1385"/>
      <c r="Y247" s="185">
        <f>IF(N247=N246,0,IF(N247=N245,0,IF(N247=N244,0,IF(N247=N243,0,1))))</f>
        <v>0</v>
      </c>
      <c r="Z247" s="185" t="s">
        <v>267</v>
      </c>
      <c r="AA247" s="185" t="str">
        <f t="shared" si="25"/>
        <v>??</v>
      </c>
      <c r="AB247" s="225">
        <f t="shared" si="28"/>
        <v>0</v>
      </c>
    </row>
    <row r="248" spans="1:28" ht="12.95" customHeight="1" thickTop="1" thickBot="1">
      <c r="A248" s="1367"/>
      <c r="B248" s="1371"/>
      <c r="C248" s="1374"/>
      <c r="D248" s="1371"/>
      <c r="E248" s="1380"/>
      <c r="F248" s="1355"/>
      <c r="G248" s="1382"/>
      <c r="H248" s="1353"/>
      <c r="I248" s="1355"/>
      <c r="J248" s="1355"/>
      <c r="K248" s="285"/>
      <c r="L248" s="232"/>
      <c r="M248" s="229"/>
      <c r="N248" s="228"/>
      <c r="O248" s="229"/>
      <c r="P248" s="231"/>
      <c r="Q248" s="231"/>
      <c r="R248" s="229"/>
      <c r="S248" s="1392"/>
      <c r="T248" s="1392"/>
      <c r="U248" s="1401" t="str">
        <f>IF(U243&gt;9,"błąd","")</f>
        <v/>
      </c>
      <c r="V248" s="1411"/>
      <c r="W248" s="1387"/>
      <c r="X248" s="1385"/>
      <c r="Y248" s="185">
        <f>IF(N248=N247,0,IF(N248=N246,0,IF(N248=N245,0,IF(N248=N244,0,IF(N248=N243,0,1)))))</f>
        <v>0</v>
      </c>
      <c r="Z248" s="185" t="s">
        <v>267</v>
      </c>
      <c r="AA248" s="185" t="str">
        <f t="shared" si="25"/>
        <v>??</v>
      </c>
      <c r="AB248" s="225">
        <f t="shared" si="28"/>
        <v>0</v>
      </c>
    </row>
    <row r="249" spans="1:28" ht="12.95" customHeight="1" thickTop="1" thickBot="1">
      <c r="A249" s="1367"/>
      <c r="B249" s="1371"/>
      <c r="C249" s="1374"/>
      <c r="D249" s="1371"/>
      <c r="E249" s="1380"/>
      <c r="F249" s="1355"/>
      <c r="G249" s="1382"/>
      <c r="H249" s="1353"/>
      <c r="I249" s="1355"/>
      <c r="J249" s="1355"/>
      <c r="K249" s="285"/>
      <c r="L249" s="232"/>
      <c r="M249" s="229"/>
      <c r="N249" s="228"/>
      <c r="O249" s="229"/>
      <c r="P249" s="231"/>
      <c r="Q249" s="231"/>
      <c r="R249" s="229"/>
      <c r="S249" s="1392"/>
      <c r="T249" s="1392"/>
      <c r="U249" s="1401"/>
      <c r="V249" s="1411"/>
      <c r="W249" s="1387"/>
      <c r="X249" s="1385"/>
      <c r="Y249" s="185">
        <f>IF(N249=N248,0,IF(N249=N247,0,IF(N249=N246,0,IF(N249=N245,0,IF(N249=N244,0,IF(N249=N243,0,1))))))</f>
        <v>0</v>
      </c>
      <c r="Z249" s="185" t="s">
        <v>267</v>
      </c>
      <c r="AA249" s="185" t="str">
        <f t="shared" si="25"/>
        <v>??</v>
      </c>
      <c r="AB249" s="225">
        <f t="shared" si="28"/>
        <v>0</v>
      </c>
    </row>
    <row r="250" spans="1:28" ht="12.95" customHeight="1" thickTop="1" thickBot="1">
      <c r="A250" s="1367"/>
      <c r="B250" s="1372"/>
      <c r="C250" s="1375"/>
      <c r="D250" s="1372"/>
      <c r="E250" s="1381"/>
      <c r="F250" s="1356"/>
      <c r="G250" s="1383"/>
      <c r="H250" s="1354"/>
      <c r="I250" s="1356"/>
      <c r="J250" s="1356"/>
      <c r="K250" s="940"/>
      <c r="L250" s="233"/>
      <c r="M250" s="235"/>
      <c r="N250" s="228"/>
      <c r="O250" s="235"/>
      <c r="P250" s="237"/>
      <c r="Q250" s="237"/>
      <c r="R250" s="235"/>
      <c r="S250" s="1393"/>
      <c r="T250" s="1393"/>
      <c r="U250" s="1402"/>
      <c r="V250" s="1411"/>
      <c r="W250" s="1388"/>
      <c r="X250" s="1385"/>
      <c r="Y250" s="185">
        <f>IF(N250=N249,0,IF(N250=N248,0,IF(N250=N247,0,IF(N250=N246,0,IF(N250=N245,0,IF(N250=N244,0,IF(N250=N243,0,1)))))))</f>
        <v>0</v>
      </c>
      <c r="Z250" s="185" t="s">
        <v>267</v>
      </c>
      <c r="AA250" s="185" t="str">
        <f t="shared" si="25"/>
        <v>??</v>
      </c>
      <c r="AB250" s="225">
        <f t="shared" si="28"/>
        <v>0</v>
      </c>
    </row>
    <row r="251" spans="1:28" ht="12.95" customHeight="1" thickTop="1" thickBot="1">
      <c r="A251" s="1367"/>
      <c r="B251" s="1370"/>
      <c r="C251" s="1373"/>
      <c r="D251" s="1370"/>
      <c r="E251" s="1379"/>
      <c r="F251" s="1407"/>
      <c r="G251" s="1410"/>
      <c r="H251" s="973"/>
      <c r="I251" s="1407"/>
      <c r="J251" s="1407"/>
      <c r="K251" s="329"/>
      <c r="L251" s="220"/>
      <c r="M251" s="221"/>
      <c r="N251" s="222"/>
      <c r="O251" s="221"/>
      <c r="P251" s="224"/>
      <c r="Q251" s="224"/>
      <c r="R251" s="221"/>
      <c r="S251" s="1399">
        <f>SUM(P251:R258)</f>
        <v>0</v>
      </c>
      <c r="T251" s="1399">
        <f t="shared" ref="T251" si="29">IF(S251&gt;0,18,0)</f>
        <v>0</v>
      </c>
      <c r="U251" s="1360">
        <f>IF((S251-T251)&gt;=0,S251-T251,0)</f>
        <v>0</v>
      </c>
      <c r="V251" s="1411">
        <f>IF(S251&lt;T251,S251,T251)/IF(T251=0,1,T251)</f>
        <v>0</v>
      </c>
      <c r="W251" s="1386" t="str">
        <f>IF(V251=1,"pe",IF(V251&gt;0,"ne",""))</f>
        <v/>
      </c>
      <c r="X251" s="1385"/>
      <c r="Y251" s="185">
        <v>1</v>
      </c>
      <c r="Z251" s="185" t="s">
        <v>267</v>
      </c>
      <c r="AA251" s="185" t="str">
        <f t="shared" si="25"/>
        <v>??</v>
      </c>
      <c r="AB251" s="225">
        <f>C251</f>
        <v>0</v>
      </c>
    </row>
    <row r="252" spans="1:28" ht="12.95" customHeight="1" thickTop="1" thickBot="1">
      <c r="A252" s="1367"/>
      <c r="B252" s="1371"/>
      <c r="C252" s="1374"/>
      <c r="D252" s="1371"/>
      <c r="E252" s="1380"/>
      <c r="F252" s="1355"/>
      <c r="G252" s="1382"/>
      <c r="H252" s="1353"/>
      <c r="I252" s="1355"/>
      <c r="J252" s="1355"/>
      <c r="K252" s="285"/>
      <c r="L252" s="226"/>
      <c r="M252" s="229"/>
      <c r="N252" s="228"/>
      <c r="O252" s="229"/>
      <c r="P252" s="231"/>
      <c r="Q252" s="231"/>
      <c r="R252" s="229"/>
      <c r="S252" s="1392"/>
      <c r="T252" s="1392"/>
      <c r="U252" s="1361"/>
      <c r="V252" s="1411"/>
      <c r="W252" s="1387"/>
      <c r="X252" s="1385"/>
      <c r="Y252" s="185">
        <f>IF(N252=N251,0,1)</f>
        <v>0</v>
      </c>
      <c r="Z252" s="185" t="s">
        <v>267</v>
      </c>
      <c r="AA252" s="185" t="str">
        <f t="shared" si="25"/>
        <v>??</v>
      </c>
      <c r="AB252" s="225">
        <f>AB251</f>
        <v>0</v>
      </c>
    </row>
    <row r="253" spans="1:28" ht="12.95" customHeight="1" thickTop="1" thickBot="1">
      <c r="A253" s="1367"/>
      <c r="B253" s="1371"/>
      <c r="C253" s="1374"/>
      <c r="D253" s="1371"/>
      <c r="E253" s="1380"/>
      <c r="F253" s="1355"/>
      <c r="G253" s="1382"/>
      <c r="H253" s="1353"/>
      <c r="I253" s="1355"/>
      <c r="J253" s="1355"/>
      <c r="K253" s="285"/>
      <c r="L253" s="226"/>
      <c r="M253" s="229"/>
      <c r="N253" s="228"/>
      <c r="O253" s="229"/>
      <c r="P253" s="231"/>
      <c r="Q253" s="231"/>
      <c r="R253" s="229"/>
      <c r="S253" s="1392"/>
      <c r="T253" s="1392"/>
      <c r="U253" s="1361"/>
      <c r="V253" s="1411"/>
      <c r="W253" s="1387"/>
      <c r="X253" s="1385"/>
      <c r="Y253" s="185">
        <f>IF(N253=N252,0,IF(N253=N251,0,1))</f>
        <v>0</v>
      </c>
      <c r="Z253" s="185" t="s">
        <v>267</v>
      </c>
      <c r="AA253" s="185" t="str">
        <f t="shared" si="25"/>
        <v>??</v>
      </c>
      <c r="AB253" s="225">
        <f t="shared" si="28"/>
        <v>0</v>
      </c>
    </row>
    <row r="254" spans="1:28" ht="12.95" customHeight="1" thickTop="1" thickBot="1">
      <c r="A254" s="1367"/>
      <c r="B254" s="1371"/>
      <c r="C254" s="1374"/>
      <c r="D254" s="1371"/>
      <c r="E254" s="1380"/>
      <c r="F254" s="1355"/>
      <c r="G254" s="1382"/>
      <c r="H254" s="1353"/>
      <c r="I254" s="1355"/>
      <c r="J254" s="1355"/>
      <c r="K254" s="285"/>
      <c r="L254" s="226"/>
      <c r="M254" s="229"/>
      <c r="N254" s="228"/>
      <c r="O254" s="229"/>
      <c r="P254" s="231"/>
      <c r="Q254" s="231"/>
      <c r="R254" s="229"/>
      <c r="S254" s="1392"/>
      <c r="T254" s="1392"/>
      <c r="U254" s="1361"/>
      <c r="V254" s="1411"/>
      <c r="W254" s="1387"/>
      <c r="X254" s="1385"/>
      <c r="Y254" s="185">
        <f>IF(N254=N253,0,IF(N254=N252,0,IF(N254=N251,0,1)))</f>
        <v>0</v>
      </c>
      <c r="Z254" s="185" t="s">
        <v>267</v>
      </c>
      <c r="AA254" s="185" t="str">
        <f t="shared" si="25"/>
        <v>??</v>
      </c>
      <c r="AB254" s="225">
        <f t="shared" si="28"/>
        <v>0</v>
      </c>
    </row>
    <row r="255" spans="1:28" ht="12.95" customHeight="1" thickTop="1" thickBot="1">
      <c r="A255" s="1367"/>
      <c r="B255" s="1371"/>
      <c r="C255" s="1374"/>
      <c r="D255" s="1371"/>
      <c r="E255" s="1380"/>
      <c r="F255" s="1355"/>
      <c r="G255" s="1382"/>
      <c r="H255" s="1353"/>
      <c r="I255" s="1355"/>
      <c r="J255" s="1355"/>
      <c r="K255" s="285"/>
      <c r="L255" s="232"/>
      <c r="M255" s="229"/>
      <c r="N255" s="228"/>
      <c r="O255" s="229"/>
      <c r="P255" s="231"/>
      <c r="Q255" s="231"/>
      <c r="R255" s="229"/>
      <c r="S255" s="1392"/>
      <c r="T255" s="1392"/>
      <c r="U255" s="1361"/>
      <c r="V255" s="1411"/>
      <c r="W255" s="1387"/>
      <c r="X255" s="1385"/>
      <c r="Y255" s="185">
        <f>IF(N255=N254,0,IF(N255=N253,0,IF(N255=N252,0,IF(N255=N251,0,1))))</f>
        <v>0</v>
      </c>
      <c r="Z255" s="185" t="s">
        <v>267</v>
      </c>
      <c r="AA255" s="185" t="str">
        <f t="shared" si="25"/>
        <v>??</v>
      </c>
      <c r="AB255" s="225">
        <f t="shared" si="28"/>
        <v>0</v>
      </c>
    </row>
    <row r="256" spans="1:28" ht="12.95" customHeight="1" thickTop="1" thickBot="1">
      <c r="A256" s="1367"/>
      <c r="B256" s="1371"/>
      <c r="C256" s="1374"/>
      <c r="D256" s="1371"/>
      <c r="E256" s="1380"/>
      <c r="F256" s="1355"/>
      <c r="G256" s="1382"/>
      <c r="H256" s="1353"/>
      <c r="I256" s="1355"/>
      <c r="J256" s="1355"/>
      <c r="K256" s="285"/>
      <c r="L256" s="232"/>
      <c r="M256" s="229"/>
      <c r="N256" s="228"/>
      <c r="O256" s="229"/>
      <c r="P256" s="231"/>
      <c r="Q256" s="231"/>
      <c r="R256" s="229"/>
      <c r="S256" s="1392"/>
      <c r="T256" s="1392"/>
      <c r="U256" s="1401" t="str">
        <f>IF(U251&gt;9,"błąd","")</f>
        <v/>
      </c>
      <c r="V256" s="1411"/>
      <c r="W256" s="1387"/>
      <c r="X256" s="1385"/>
      <c r="Y256" s="185">
        <f>IF(N256=N255,0,IF(N256=N254,0,IF(N256=N253,0,IF(N256=N252,0,IF(N256=N251,0,1)))))</f>
        <v>0</v>
      </c>
      <c r="Z256" s="185" t="s">
        <v>267</v>
      </c>
      <c r="AA256" s="185" t="str">
        <f t="shared" si="25"/>
        <v>??</v>
      </c>
      <c r="AB256" s="225">
        <f t="shared" si="28"/>
        <v>0</v>
      </c>
    </row>
    <row r="257" spans="1:28" ht="12.95" customHeight="1" thickTop="1" thickBot="1">
      <c r="A257" s="1367"/>
      <c r="B257" s="1371"/>
      <c r="C257" s="1374"/>
      <c r="D257" s="1371"/>
      <c r="E257" s="1380"/>
      <c r="F257" s="1355"/>
      <c r="G257" s="1382"/>
      <c r="H257" s="1353"/>
      <c r="I257" s="1355"/>
      <c r="J257" s="1355"/>
      <c r="K257" s="285"/>
      <c r="L257" s="232"/>
      <c r="M257" s="229"/>
      <c r="N257" s="228"/>
      <c r="O257" s="229"/>
      <c r="P257" s="231"/>
      <c r="Q257" s="231"/>
      <c r="R257" s="229"/>
      <c r="S257" s="1392"/>
      <c r="T257" s="1392"/>
      <c r="U257" s="1401"/>
      <c r="V257" s="1411"/>
      <c r="W257" s="1387"/>
      <c r="X257" s="1385"/>
      <c r="Y257" s="185">
        <f>IF(N257=N256,0,IF(N257=N255,0,IF(N257=N254,0,IF(N257=N253,0,IF(N257=N252,0,IF(N257=N251,0,1))))))</f>
        <v>0</v>
      </c>
      <c r="Z257" s="185" t="s">
        <v>267</v>
      </c>
      <c r="AA257" s="185" t="str">
        <f t="shared" si="25"/>
        <v>??</v>
      </c>
      <c r="AB257" s="225">
        <f t="shared" si="28"/>
        <v>0</v>
      </c>
    </row>
    <row r="258" spans="1:28" ht="12.95" customHeight="1" thickTop="1" thickBot="1">
      <c r="A258" s="1367"/>
      <c r="B258" s="1372"/>
      <c r="C258" s="1375"/>
      <c r="D258" s="1372"/>
      <c r="E258" s="1381"/>
      <c r="F258" s="1356"/>
      <c r="G258" s="1383"/>
      <c r="H258" s="1354"/>
      <c r="I258" s="1356"/>
      <c r="J258" s="1356"/>
      <c r="K258" s="942"/>
      <c r="L258" s="233"/>
      <c r="M258" s="235"/>
      <c r="N258" s="228"/>
      <c r="O258" s="235"/>
      <c r="P258" s="237"/>
      <c r="Q258" s="237"/>
      <c r="R258" s="235"/>
      <c r="S258" s="1393"/>
      <c r="T258" s="1393"/>
      <c r="U258" s="1402"/>
      <c r="V258" s="1411"/>
      <c r="W258" s="1388"/>
      <c r="X258" s="1385"/>
      <c r="Y258" s="185">
        <f>IF(N258=N257,0,IF(N258=N256,0,IF(N258=N255,0,IF(N258=N254,0,IF(N258=N253,0,IF(N258=N252,0,IF(N258=N251,0,1)))))))</f>
        <v>0</v>
      </c>
      <c r="Z258" s="185" t="s">
        <v>267</v>
      </c>
      <c r="AA258" s="185" t="str">
        <f t="shared" si="25"/>
        <v>??</v>
      </c>
      <c r="AB258" s="225">
        <f t="shared" si="28"/>
        <v>0</v>
      </c>
    </row>
    <row r="259" spans="1:28" ht="12.95" customHeight="1" thickTop="1" thickBot="1">
      <c r="A259" s="1367"/>
      <c r="B259" s="1370"/>
      <c r="C259" s="1373"/>
      <c r="D259" s="1370"/>
      <c r="E259" s="1379"/>
      <c r="F259" s="1407"/>
      <c r="G259" s="1410"/>
      <c r="H259" s="973"/>
      <c r="I259" s="1407"/>
      <c r="J259" s="1407"/>
      <c r="K259" s="939"/>
      <c r="L259" s="220"/>
      <c r="M259" s="221"/>
      <c r="N259" s="222"/>
      <c r="O259" s="221"/>
      <c r="P259" s="224"/>
      <c r="Q259" s="224"/>
      <c r="R259" s="221"/>
      <c r="S259" s="1399">
        <f>SUM(P259:R266)</f>
        <v>0</v>
      </c>
      <c r="T259" s="1399">
        <f t="shared" ref="T259" si="30">IF(S259&gt;0,18,0)</f>
        <v>0</v>
      </c>
      <c r="U259" s="1360">
        <f>IF((S259-T259)&gt;=0,S259-T259,0)</f>
        <v>0</v>
      </c>
      <c r="V259" s="1411">
        <f>IF(S259&lt;T259,S259,T259)/IF(T259=0,1,T259)</f>
        <v>0</v>
      </c>
      <c r="W259" s="1386" t="str">
        <f>IF(V259=1,"pe",IF(V259&gt;0,"ne",""))</f>
        <v/>
      </c>
      <c r="X259" s="1385"/>
      <c r="Y259" s="185">
        <v>1</v>
      </c>
      <c r="Z259" s="185" t="s">
        <v>267</v>
      </c>
      <c r="AA259" s="185" t="str">
        <f t="shared" si="25"/>
        <v>??</v>
      </c>
      <c r="AB259" s="225">
        <f>C259</f>
        <v>0</v>
      </c>
    </row>
    <row r="260" spans="1:28" ht="12.95" customHeight="1" thickTop="1" thickBot="1">
      <c r="A260" s="1367"/>
      <c r="B260" s="1371"/>
      <c r="C260" s="1374"/>
      <c r="D260" s="1371"/>
      <c r="E260" s="1380"/>
      <c r="F260" s="1355"/>
      <c r="G260" s="1382"/>
      <c r="H260" s="1353"/>
      <c r="I260" s="1355"/>
      <c r="J260" s="1355"/>
      <c r="K260" s="285"/>
      <c r="L260" s="226"/>
      <c r="M260" s="229"/>
      <c r="N260" s="228"/>
      <c r="O260" s="229"/>
      <c r="P260" s="231"/>
      <c r="Q260" s="231"/>
      <c r="R260" s="229"/>
      <c r="S260" s="1392"/>
      <c r="T260" s="1392"/>
      <c r="U260" s="1361"/>
      <c r="V260" s="1411"/>
      <c r="W260" s="1387"/>
      <c r="X260" s="1385"/>
      <c r="Y260" s="185">
        <f>IF(N260=N259,0,1)</f>
        <v>0</v>
      </c>
      <c r="Z260" s="185" t="s">
        <v>267</v>
      </c>
      <c r="AA260" s="185" t="str">
        <f t="shared" si="25"/>
        <v>??</v>
      </c>
      <c r="AB260" s="225">
        <f>AB259</f>
        <v>0</v>
      </c>
    </row>
    <row r="261" spans="1:28" ht="12.95" customHeight="1" thickTop="1" thickBot="1">
      <c r="A261" s="1367"/>
      <c r="B261" s="1371"/>
      <c r="C261" s="1374"/>
      <c r="D261" s="1371"/>
      <c r="E261" s="1380"/>
      <c r="F261" s="1355"/>
      <c r="G261" s="1382"/>
      <c r="H261" s="1353"/>
      <c r="I261" s="1355"/>
      <c r="J261" s="1355"/>
      <c r="K261" s="285"/>
      <c r="L261" s="226"/>
      <c r="M261" s="229"/>
      <c r="N261" s="228"/>
      <c r="O261" s="229"/>
      <c r="P261" s="231"/>
      <c r="Q261" s="231"/>
      <c r="R261" s="229"/>
      <c r="S261" s="1392"/>
      <c r="T261" s="1392"/>
      <c r="U261" s="1361"/>
      <c r="V261" s="1411"/>
      <c r="W261" s="1387"/>
      <c r="X261" s="1385"/>
      <c r="Y261" s="185">
        <f>IF(N261=N260,0,IF(N261=N259,0,1))</f>
        <v>0</v>
      </c>
      <c r="Z261" s="185" t="s">
        <v>267</v>
      </c>
      <c r="AA261" s="185" t="str">
        <f t="shared" si="25"/>
        <v>??</v>
      </c>
      <c r="AB261" s="225">
        <f t="shared" si="28"/>
        <v>0</v>
      </c>
    </row>
    <row r="262" spans="1:28" ht="12.95" customHeight="1" thickTop="1" thickBot="1">
      <c r="A262" s="1367"/>
      <c r="B262" s="1371"/>
      <c r="C262" s="1374"/>
      <c r="D262" s="1371"/>
      <c r="E262" s="1380"/>
      <c r="F262" s="1355"/>
      <c r="G262" s="1382"/>
      <c r="H262" s="1353"/>
      <c r="I262" s="1355"/>
      <c r="J262" s="1355"/>
      <c r="K262" s="285"/>
      <c r="L262" s="226"/>
      <c r="M262" s="229"/>
      <c r="N262" s="228"/>
      <c r="O262" s="229"/>
      <c r="P262" s="231"/>
      <c r="Q262" s="231"/>
      <c r="R262" s="229"/>
      <c r="S262" s="1392"/>
      <c r="T262" s="1392"/>
      <c r="U262" s="1361"/>
      <c r="V262" s="1411"/>
      <c r="W262" s="1387"/>
      <c r="X262" s="1385"/>
      <c r="Y262" s="185">
        <f>IF(N262=N261,0,IF(N262=N260,0,IF(N262=N259,0,1)))</f>
        <v>0</v>
      </c>
      <c r="Z262" s="185" t="s">
        <v>267</v>
      </c>
      <c r="AA262" s="185" t="str">
        <f t="shared" si="25"/>
        <v>??</v>
      </c>
      <c r="AB262" s="225">
        <f t="shared" si="28"/>
        <v>0</v>
      </c>
    </row>
    <row r="263" spans="1:28" ht="12.95" customHeight="1" thickTop="1" thickBot="1">
      <c r="A263" s="1367"/>
      <c r="B263" s="1371"/>
      <c r="C263" s="1374"/>
      <c r="D263" s="1371"/>
      <c r="E263" s="1380"/>
      <c r="F263" s="1355"/>
      <c r="G263" s="1382"/>
      <c r="H263" s="1353"/>
      <c r="I263" s="1355"/>
      <c r="J263" s="1355"/>
      <c r="K263" s="285"/>
      <c r="L263" s="232"/>
      <c r="M263" s="229"/>
      <c r="N263" s="228"/>
      <c r="O263" s="229"/>
      <c r="P263" s="231"/>
      <c r="Q263" s="231"/>
      <c r="R263" s="229"/>
      <c r="S263" s="1392"/>
      <c r="T263" s="1392"/>
      <c r="U263" s="1361"/>
      <c r="V263" s="1411"/>
      <c r="W263" s="1387"/>
      <c r="X263" s="1385"/>
      <c r="Y263" s="185">
        <f>IF(N263=N262,0,IF(N263=N261,0,IF(N263=N260,0,IF(N263=N259,0,1))))</f>
        <v>0</v>
      </c>
      <c r="Z263" s="185" t="s">
        <v>267</v>
      </c>
      <c r="AA263" s="185" t="str">
        <f t="shared" si="25"/>
        <v>??</v>
      </c>
      <c r="AB263" s="225">
        <f t="shared" si="28"/>
        <v>0</v>
      </c>
    </row>
    <row r="264" spans="1:28" ht="12.95" customHeight="1" thickTop="1" thickBot="1">
      <c r="A264" s="1367"/>
      <c r="B264" s="1371"/>
      <c r="C264" s="1374"/>
      <c r="D264" s="1371"/>
      <c r="E264" s="1380"/>
      <c r="F264" s="1355"/>
      <c r="G264" s="1382"/>
      <c r="H264" s="1353"/>
      <c r="I264" s="1355"/>
      <c r="J264" s="1355"/>
      <c r="K264" s="285"/>
      <c r="L264" s="232"/>
      <c r="M264" s="229"/>
      <c r="N264" s="228"/>
      <c r="O264" s="229"/>
      <c r="P264" s="231"/>
      <c r="Q264" s="231"/>
      <c r="R264" s="229"/>
      <c r="S264" s="1392"/>
      <c r="T264" s="1392"/>
      <c r="U264" s="1401" t="str">
        <f>IF(U259&gt;9,"błąd","")</f>
        <v/>
      </c>
      <c r="V264" s="1411"/>
      <c r="W264" s="1387"/>
      <c r="X264" s="1385"/>
      <c r="Y264" s="185">
        <f>IF(N264=N263,0,IF(N264=N262,0,IF(N264=N261,0,IF(N264=N260,0,IF(N264=N259,0,1)))))</f>
        <v>0</v>
      </c>
      <c r="Z264" s="185" t="s">
        <v>267</v>
      </c>
      <c r="AA264" s="185" t="str">
        <f t="shared" si="25"/>
        <v>??</v>
      </c>
      <c r="AB264" s="225">
        <f t="shared" si="28"/>
        <v>0</v>
      </c>
    </row>
    <row r="265" spans="1:28" ht="12.95" customHeight="1" thickTop="1" thickBot="1">
      <c r="A265" s="1367"/>
      <c r="B265" s="1371"/>
      <c r="C265" s="1374"/>
      <c r="D265" s="1371"/>
      <c r="E265" s="1380"/>
      <c r="F265" s="1355"/>
      <c r="G265" s="1382"/>
      <c r="H265" s="1353"/>
      <c r="I265" s="1355"/>
      <c r="J265" s="1355"/>
      <c r="K265" s="285"/>
      <c r="L265" s="232"/>
      <c r="M265" s="229"/>
      <c r="N265" s="228"/>
      <c r="O265" s="229"/>
      <c r="P265" s="231"/>
      <c r="Q265" s="231"/>
      <c r="R265" s="229"/>
      <c r="S265" s="1392"/>
      <c r="T265" s="1392"/>
      <c r="U265" s="1401"/>
      <c r="V265" s="1411"/>
      <c r="W265" s="1387"/>
      <c r="X265" s="1385"/>
      <c r="Y265" s="185">
        <f>IF(N265=N264,0,IF(N265=N263,0,IF(N265=N262,0,IF(N265=N261,0,IF(N265=N260,0,IF(N265=N259,0,1))))))</f>
        <v>0</v>
      </c>
      <c r="Z265" s="185" t="s">
        <v>267</v>
      </c>
      <c r="AA265" s="185" t="str">
        <f t="shared" si="25"/>
        <v>??</v>
      </c>
      <c r="AB265" s="225">
        <f t="shared" si="28"/>
        <v>0</v>
      </c>
    </row>
    <row r="266" spans="1:28" ht="12.95" customHeight="1" thickTop="1" thickBot="1">
      <c r="A266" s="1367"/>
      <c r="B266" s="1372"/>
      <c r="C266" s="1375"/>
      <c r="D266" s="1372"/>
      <c r="E266" s="1381"/>
      <c r="F266" s="1356"/>
      <c r="G266" s="1383"/>
      <c r="H266" s="1354"/>
      <c r="I266" s="1356"/>
      <c r="J266" s="1356"/>
      <c r="K266" s="940"/>
      <c r="L266" s="233"/>
      <c r="M266" s="235"/>
      <c r="N266" s="228"/>
      <c r="O266" s="235"/>
      <c r="P266" s="237"/>
      <c r="Q266" s="237"/>
      <c r="R266" s="235"/>
      <c r="S266" s="1393"/>
      <c r="T266" s="1393"/>
      <c r="U266" s="1402"/>
      <c r="V266" s="1411"/>
      <c r="W266" s="1388"/>
      <c r="X266" s="1385"/>
      <c r="Y266" s="185">
        <f>IF(N266=N265,0,IF(N266=N264,0,IF(N266=N263,0,IF(N266=N262,0,IF(N266=N261,0,IF(N266=N260,0,IF(N266=N259,0,1)))))))</f>
        <v>0</v>
      </c>
      <c r="Z266" s="185" t="s">
        <v>267</v>
      </c>
      <c r="AA266" s="185" t="str">
        <f t="shared" si="25"/>
        <v>??</v>
      </c>
      <c r="AB266" s="225">
        <f t="shared" si="28"/>
        <v>0</v>
      </c>
    </row>
    <row r="267" spans="1:28" ht="12.95" customHeight="1" thickTop="1" thickBot="1">
      <c r="A267" s="1367"/>
      <c r="B267" s="1370"/>
      <c r="C267" s="1373"/>
      <c r="D267" s="1370"/>
      <c r="E267" s="1379"/>
      <c r="F267" s="1407"/>
      <c r="G267" s="1410"/>
      <c r="H267" s="973"/>
      <c r="I267" s="1407"/>
      <c r="J267" s="1407"/>
      <c r="K267" s="329"/>
      <c r="L267" s="220"/>
      <c r="M267" s="221"/>
      <c r="N267" s="222"/>
      <c r="O267" s="221"/>
      <c r="P267" s="224"/>
      <c r="Q267" s="224"/>
      <c r="R267" s="221"/>
      <c r="S267" s="1399">
        <f>SUM(P267:R274)</f>
        <v>0</v>
      </c>
      <c r="T267" s="1399">
        <f t="shared" ref="T267" si="31">IF(S267&gt;0,18,0)</f>
        <v>0</v>
      </c>
      <c r="U267" s="1360">
        <f>IF((S267-T267)&gt;=0,S267-T267,0)</f>
        <v>0</v>
      </c>
      <c r="V267" s="1411">
        <f>IF(S267&lt;T267,S267,T267)/IF(T267=0,1,T267)</f>
        <v>0</v>
      </c>
      <c r="W267" s="1386" t="str">
        <f>IF(V267=1,"pe",IF(V267&gt;0,"ne",""))</f>
        <v/>
      </c>
      <c r="X267" s="1385"/>
      <c r="Y267" s="185">
        <v>1</v>
      </c>
      <c r="Z267" s="185" t="s">
        <v>267</v>
      </c>
      <c r="AA267" s="185" t="str">
        <f t="shared" si="25"/>
        <v>??</v>
      </c>
      <c r="AB267" s="225">
        <f>C267</f>
        <v>0</v>
      </c>
    </row>
    <row r="268" spans="1:28" ht="12.95" customHeight="1" thickTop="1" thickBot="1">
      <c r="A268" s="1367"/>
      <c r="B268" s="1371"/>
      <c r="C268" s="1374"/>
      <c r="D268" s="1371"/>
      <c r="E268" s="1380"/>
      <c r="F268" s="1355"/>
      <c r="G268" s="1382"/>
      <c r="H268" s="1353"/>
      <c r="I268" s="1355"/>
      <c r="J268" s="1355"/>
      <c r="K268" s="285"/>
      <c r="L268" s="226"/>
      <c r="M268" s="229"/>
      <c r="N268" s="228"/>
      <c r="O268" s="229"/>
      <c r="P268" s="231"/>
      <c r="Q268" s="231"/>
      <c r="R268" s="229"/>
      <c r="S268" s="1392"/>
      <c r="T268" s="1392"/>
      <c r="U268" s="1361"/>
      <c r="V268" s="1411"/>
      <c r="W268" s="1387"/>
      <c r="X268" s="1385"/>
      <c r="Y268" s="185">
        <f>IF(N268=N267,0,1)</f>
        <v>0</v>
      </c>
      <c r="Z268" s="185" t="s">
        <v>267</v>
      </c>
      <c r="AA268" s="185" t="str">
        <f t="shared" si="25"/>
        <v>??</v>
      </c>
      <c r="AB268" s="225">
        <f>AB267</f>
        <v>0</v>
      </c>
    </row>
    <row r="269" spans="1:28" ht="12.95" customHeight="1" thickTop="1" thickBot="1">
      <c r="A269" s="1367"/>
      <c r="B269" s="1371"/>
      <c r="C269" s="1374"/>
      <c r="D269" s="1371"/>
      <c r="E269" s="1380"/>
      <c r="F269" s="1355"/>
      <c r="G269" s="1382"/>
      <c r="H269" s="1353"/>
      <c r="I269" s="1355"/>
      <c r="J269" s="1355"/>
      <c r="K269" s="285"/>
      <c r="L269" s="226"/>
      <c r="M269" s="229"/>
      <c r="N269" s="228"/>
      <c r="O269" s="229"/>
      <c r="P269" s="231"/>
      <c r="Q269" s="231"/>
      <c r="R269" s="229"/>
      <c r="S269" s="1392"/>
      <c r="T269" s="1392"/>
      <c r="U269" s="1361"/>
      <c r="V269" s="1411"/>
      <c r="W269" s="1387"/>
      <c r="X269" s="1385"/>
      <c r="Y269" s="185">
        <f>IF(N269=N268,0,IF(N269=N267,0,1))</f>
        <v>0</v>
      </c>
      <c r="Z269" s="185" t="s">
        <v>267</v>
      </c>
      <c r="AA269" s="185" t="str">
        <f t="shared" si="25"/>
        <v>??</v>
      </c>
      <c r="AB269" s="225">
        <f t="shared" si="28"/>
        <v>0</v>
      </c>
    </row>
    <row r="270" spans="1:28" ht="12.95" customHeight="1" thickTop="1" thickBot="1">
      <c r="A270" s="1367"/>
      <c r="B270" s="1371"/>
      <c r="C270" s="1374"/>
      <c r="D270" s="1371"/>
      <c r="E270" s="1380"/>
      <c r="F270" s="1355"/>
      <c r="G270" s="1382"/>
      <c r="H270" s="1353"/>
      <c r="I270" s="1355"/>
      <c r="J270" s="1355"/>
      <c r="K270" s="285"/>
      <c r="L270" s="226"/>
      <c r="M270" s="229"/>
      <c r="N270" s="228"/>
      <c r="O270" s="229"/>
      <c r="P270" s="231"/>
      <c r="Q270" s="231"/>
      <c r="R270" s="229"/>
      <c r="S270" s="1392"/>
      <c r="T270" s="1392"/>
      <c r="U270" s="1361"/>
      <c r="V270" s="1411"/>
      <c r="W270" s="1387"/>
      <c r="X270" s="1385"/>
      <c r="Y270" s="185">
        <f>IF(N270=N269,0,IF(N270=N268,0,IF(N270=N267,0,1)))</f>
        <v>0</v>
      </c>
      <c r="Z270" s="185" t="s">
        <v>267</v>
      </c>
      <c r="AA270" s="185" t="str">
        <f t="shared" si="25"/>
        <v>??</v>
      </c>
      <c r="AB270" s="225">
        <f t="shared" si="28"/>
        <v>0</v>
      </c>
    </row>
    <row r="271" spans="1:28" ht="12.95" customHeight="1" thickTop="1" thickBot="1">
      <c r="A271" s="1367"/>
      <c r="B271" s="1371"/>
      <c r="C271" s="1374"/>
      <c r="D271" s="1371"/>
      <c r="E271" s="1380"/>
      <c r="F271" s="1355"/>
      <c r="G271" s="1382"/>
      <c r="H271" s="1353"/>
      <c r="I271" s="1355"/>
      <c r="J271" s="1355"/>
      <c r="K271" s="285"/>
      <c r="L271" s="232"/>
      <c r="M271" s="229"/>
      <c r="N271" s="228"/>
      <c r="O271" s="229"/>
      <c r="P271" s="231"/>
      <c r="Q271" s="231"/>
      <c r="R271" s="229"/>
      <c r="S271" s="1392"/>
      <c r="T271" s="1392"/>
      <c r="U271" s="1361"/>
      <c r="V271" s="1411"/>
      <c r="W271" s="1387"/>
      <c r="X271" s="1385"/>
      <c r="Y271" s="185">
        <f>IF(N271=N270,0,IF(N271=N269,0,IF(N271=N268,0,IF(N271=N267,0,1))))</f>
        <v>0</v>
      </c>
      <c r="Z271" s="185" t="s">
        <v>267</v>
      </c>
      <c r="AA271" s="185" t="str">
        <f t="shared" si="25"/>
        <v>??</v>
      </c>
      <c r="AB271" s="225">
        <f t="shared" si="28"/>
        <v>0</v>
      </c>
    </row>
    <row r="272" spans="1:28" ht="12.95" customHeight="1" thickTop="1" thickBot="1">
      <c r="A272" s="1367"/>
      <c r="B272" s="1371"/>
      <c r="C272" s="1374"/>
      <c r="D272" s="1371"/>
      <c r="E272" s="1380"/>
      <c r="F272" s="1355"/>
      <c r="G272" s="1382"/>
      <c r="H272" s="1353"/>
      <c r="I272" s="1355"/>
      <c r="J272" s="1355"/>
      <c r="K272" s="285"/>
      <c r="L272" s="232"/>
      <c r="M272" s="229"/>
      <c r="N272" s="228"/>
      <c r="O272" s="229"/>
      <c r="P272" s="231"/>
      <c r="Q272" s="231"/>
      <c r="R272" s="229"/>
      <c r="S272" s="1392"/>
      <c r="T272" s="1392"/>
      <c r="U272" s="1401" t="str">
        <f>IF(U267&gt;9,"błąd","")</f>
        <v/>
      </c>
      <c r="V272" s="1411"/>
      <c r="W272" s="1387"/>
      <c r="X272" s="1385"/>
      <c r="Y272" s="185">
        <f>IF(N272=N271,0,IF(N272=N270,0,IF(N272=N269,0,IF(N272=N268,0,IF(N272=N267,0,1)))))</f>
        <v>0</v>
      </c>
      <c r="Z272" s="185" t="s">
        <v>267</v>
      </c>
      <c r="AA272" s="185" t="str">
        <f t="shared" si="25"/>
        <v>??</v>
      </c>
      <c r="AB272" s="225">
        <f t="shared" si="28"/>
        <v>0</v>
      </c>
    </row>
    <row r="273" spans="1:28" ht="12.95" customHeight="1" thickTop="1" thickBot="1">
      <c r="A273" s="1367"/>
      <c r="B273" s="1371"/>
      <c r="C273" s="1374"/>
      <c r="D273" s="1371"/>
      <c r="E273" s="1380"/>
      <c r="F273" s="1355"/>
      <c r="G273" s="1382"/>
      <c r="H273" s="1353"/>
      <c r="I273" s="1355"/>
      <c r="J273" s="1355"/>
      <c r="K273" s="285"/>
      <c r="L273" s="232"/>
      <c r="M273" s="229"/>
      <c r="N273" s="228"/>
      <c r="O273" s="229"/>
      <c r="P273" s="231"/>
      <c r="Q273" s="231"/>
      <c r="R273" s="229"/>
      <c r="S273" s="1392"/>
      <c r="T273" s="1392"/>
      <c r="U273" s="1401"/>
      <c r="V273" s="1411"/>
      <c r="W273" s="1387"/>
      <c r="X273" s="1385"/>
      <c r="Y273" s="185">
        <f>IF(N273=N272,0,IF(N273=N271,0,IF(N273=N270,0,IF(N273=N269,0,IF(N273=N268,0,IF(N273=N267,0,1))))))</f>
        <v>0</v>
      </c>
      <c r="Z273" s="185" t="s">
        <v>267</v>
      </c>
      <c r="AA273" s="185" t="str">
        <f t="shared" si="25"/>
        <v>??</v>
      </c>
      <c r="AB273" s="225">
        <f t="shared" si="28"/>
        <v>0</v>
      </c>
    </row>
    <row r="274" spans="1:28" ht="12.95" customHeight="1" thickTop="1" thickBot="1">
      <c r="A274" s="1367"/>
      <c r="B274" s="1372"/>
      <c r="C274" s="1375"/>
      <c r="D274" s="1372"/>
      <c r="E274" s="1381"/>
      <c r="F274" s="1356"/>
      <c r="G274" s="1383"/>
      <c r="H274" s="1354"/>
      <c r="I274" s="1356"/>
      <c r="J274" s="1356"/>
      <c r="K274" s="942"/>
      <c r="L274" s="233"/>
      <c r="M274" s="235"/>
      <c r="N274" s="228"/>
      <c r="O274" s="235"/>
      <c r="P274" s="237"/>
      <c r="Q274" s="237"/>
      <c r="R274" s="235"/>
      <c r="S274" s="1393"/>
      <c r="T274" s="1393"/>
      <c r="U274" s="1402"/>
      <c r="V274" s="1411"/>
      <c r="W274" s="1388"/>
      <c r="X274" s="1385"/>
      <c r="Y274" s="185">
        <f>IF(N274=N273,0,IF(N274=N272,0,IF(N274=N271,0,IF(N274=N270,0,IF(N274=N269,0,IF(N274=N268,0,IF(N274=N267,0,1)))))))</f>
        <v>0</v>
      </c>
      <c r="Z274" s="185" t="s">
        <v>267</v>
      </c>
      <c r="AA274" s="185" t="str">
        <f t="shared" si="25"/>
        <v>??</v>
      </c>
      <c r="AB274" s="225">
        <f t="shared" si="28"/>
        <v>0</v>
      </c>
    </row>
    <row r="275" spans="1:28" ht="12.95" customHeight="1" thickTop="1" thickBot="1">
      <c r="A275" s="1367"/>
      <c r="B275" s="1370"/>
      <c r="C275" s="1373"/>
      <c r="D275" s="1370"/>
      <c r="E275" s="1379"/>
      <c r="F275" s="1407"/>
      <c r="G275" s="1410"/>
      <c r="H275" s="973"/>
      <c r="I275" s="1407"/>
      <c r="J275" s="1407"/>
      <c r="K275" s="939"/>
      <c r="L275" s="220"/>
      <c r="M275" s="221"/>
      <c r="N275" s="222"/>
      <c r="O275" s="221"/>
      <c r="P275" s="224"/>
      <c r="Q275" s="224"/>
      <c r="R275" s="221"/>
      <c r="S275" s="1399">
        <f>SUM(P275:R282)</f>
        <v>0</v>
      </c>
      <c r="T275" s="1399">
        <f t="shared" ref="T275" si="32">IF(S275&gt;0,18,0)</f>
        <v>0</v>
      </c>
      <c r="U275" s="1360">
        <f>IF((S275-T275)&gt;=0,S275-T275,0)</f>
        <v>0</v>
      </c>
      <c r="V275" s="1411">
        <f>IF(S275&lt;T275,S275,T275)/IF(T275=0,1,T275)</f>
        <v>0</v>
      </c>
      <c r="W275" s="1386" t="str">
        <f>IF(V275=1,"pe",IF(V275&gt;0,"ne",""))</f>
        <v/>
      </c>
      <c r="X275" s="1385"/>
      <c r="Y275" s="185">
        <v>1</v>
      </c>
      <c r="Z275" s="185" t="s">
        <v>267</v>
      </c>
      <c r="AA275" s="185" t="str">
        <f t="shared" si="25"/>
        <v>??</v>
      </c>
      <c r="AB275" s="225">
        <f>C275</f>
        <v>0</v>
      </c>
    </row>
    <row r="276" spans="1:28" ht="12.95" customHeight="1" thickTop="1" thickBot="1">
      <c r="A276" s="1367"/>
      <c r="B276" s="1371"/>
      <c r="C276" s="1374"/>
      <c r="D276" s="1371"/>
      <c r="E276" s="1380"/>
      <c r="F276" s="1355"/>
      <c r="G276" s="1382"/>
      <c r="H276" s="1353"/>
      <c r="I276" s="1355"/>
      <c r="J276" s="1355"/>
      <c r="K276" s="285"/>
      <c r="L276" s="226"/>
      <c r="M276" s="229"/>
      <c r="N276" s="228"/>
      <c r="O276" s="229"/>
      <c r="P276" s="231"/>
      <c r="Q276" s="231"/>
      <c r="R276" s="229"/>
      <c r="S276" s="1392"/>
      <c r="T276" s="1392"/>
      <c r="U276" s="1361"/>
      <c r="V276" s="1411"/>
      <c r="W276" s="1387"/>
      <c r="X276" s="1385"/>
      <c r="Y276" s="185">
        <f>IF(N276=N275,0,1)</f>
        <v>0</v>
      </c>
      <c r="Z276" s="185" t="s">
        <v>267</v>
      </c>
      <c r="AA276" s="185" t="str">
        <f t="shared" si="25"/>
        <v>??</v>
      </c>
      <c r="AB276" s="225">
        <f>AB275</f>
        <v>0</v>
      </c>
    </row>
    <row r="277" spans="1:28" ht="12.95" customHeight="1" thickTop="1" thickBot="1">
      <c r="A277" s="1367"/>
      <c r="B277" s="1371"/>
      <c r="C277" s="1374"/>
      <c r="D277" s="1371"/>
      <c r="E277" s="1380"/>
      <c r="F277" s="1355"/>
      <c r="G277" s="1382"/>
      <c r="H277" s="1353"/>
      <c r="I277" s="1355"/>
      <c r="J277" s="1355"/>
      <c r="K277" s="285"/>
      <c r="L277" s="226"/>
      <c r="M277" s="229"/>
      <c r="N277" s="228"/>
      <c r="O277" s="229"/>
      <c r="P277" s="231"/>
      <c r="Q277" s="231"/>
      <c r="R277" s="229"/>
      <c r="S277" s="1392"/>
      <c r="T277" s="1392"/>
      <c r="U277" s="1361"/>
      <c r="V277" s="1411"/>
      <c r="W277" s="1387"/>
      <c r="X277" s="1385"/>
      <c r="Y277" s="185">
        <f>IF(N277=N276,0,IF(N277=N275,0,1))</f>
        <v>0</v>
      </c>
      <c r="Z277" s="185" t="s">
        <v>267</v>
      </c>
      <c r="AA277" s="185" t="str">
        <f t="shared" si="25"/>
        <v>??</v>
      </c>
      <c r="AB277" s="225">
        <f t="shared" si="28"/>
        <v>0</v>
      </c>
    </row>
    <row r="278" spans="1:28" ht="12.95" customHeight="1" thickTop="1" thickBot="1">
      <c r="A278" s="1367"/>
      <c r="B278" s="1371"/>
      <c r="C278" s="1374"/>
      <c r="D278" s="1371"/>
      <c r="E278" s="1380"/>
      <c r="F278" s="1355"/>
      <c r="G278" s="1382"/>
      <c r="H278" s="1353"/>
      <c r="I278" s="1355"/>
      <c r="J278" s="1355"/>
      <c r="K278" s="285"/>
      <c r="L278" s="226"/>
      <c r="M278" s="229"/>
      <c r="N278" s="228"/>
      <c r="O278" s="229"/>
      <c r="P278" s="231"/>
      <c r="Q278" s="231"/>
      <c r="R278" s="229"/>
      <c r="S278" s="1392"/>
      <c r="T278" s="1392"/>
      <c r="U278" s="1361"/>
      <c r="V278" s="1411"/>
      <c r="W278" s="1387"/>
      <c r="X278" s="1385"/>
      <c r="Y278" s="185">
        <f>IF(N278=N277,0,IF(N278=N276,0,IF(N278=N275,0,1)))</f>
        <v>0</v>
      </c>
      <c r="Z278" s="185" t="s">
        <v>267</v>
      </c>
      <c r="AA278" s="185" t="str">
        <f t="shared" si="25"/>
        <v>??</v>
      </c>
      <c r="AB278" s="225">
        <f t="shared" si="28"/>
        <v>0</v>
      </c>
    </row>
    <row r="279" spans="1:28" ht="12.95" customHeight="1" thickTop="1" thickBot="1">
      <c r="A279" s="1367"/>
      <c r="B279" s="1371"/>
      <c r="C279" s="1374"/>
      <c r="D279" s="1371"/>
      <c r="E279" s="1380"/>
      <c r="F279" s="1355"/>
      <c r="G279" s="1382"/>
      <c r="H279" s="1353"/>
      <c r="I279" s="1355"/>
      <c r="J279" s="1355"/>
      <c r="K279" s="285"/>
      <c r="L279" s="232"/>
      <c r="M279" s="229"/>
      <c r="N279" s="228"/>
      <c r="O279" s="229"/>
      <c r="P279" s="231"/>
      <c r="Q279" s="231"/>
      <c r="R279" s="229"/>
      <c r="S279" s="1392"/>
      <c r="T279" s="1392"/>
      <c r="U279" s="1361"/>
      <c r="V279" s="1411"/>
      <c r="W279" s="1387"/>
      <c r="X279" s="1385"/>
      <c r="Y279" s="185">
        <f>IF(N279=N278,0,IF(N279=N277,0,IF(N279=N276,0,IF(N279=N275,0,1))))</f>
        <v>0</v>
      </c>
      <c r="Z279" s="185" t="s">
        <v>267</v>
      </c>
      <c r="AA279" s="185" t="str">
        <f t="shared" si="25"/>
        <v>??</v>
      </c>
      <c r="AB279" s="225">
        <f t="shared" si="28"/>
        <v>0</v>
      </c>
    </row>
    <row r="280" spans="1:28" ht="12.95" customHeight="1" thickTop="1" thickBot="1">
      <c r="A280" s="1367"/>
      <c r="B280" s="1371"/>
      <c r="C280" s="1374"/>
      <c r="D280" s="1371"/>
      <c r="E280" s="1380"/>
      <c r="F280" s="1355"/>
      <c r="G280" s="1382"/>
      <c r="H280" s="1353"/>
      <c r="I280" s="1355"/>
      <c r="J280" s="1355"/>
      <c r="K280" s="285"/>
      <c r="L280" s="232"/>
      <c r="M280" s="229"/>
      <c r="N280" s="228"/>
      <c r="O280" s="229"/>
      <c r="P280" s="231"/>
      <c r="Q280" s="231"/>
      <c r="R280" s="229"/>
      <c r="S280" s="1392"/>
      <c r="T280" s="1392"/>
      <c r="U280" s="1401" t="str">
        <f>IF(U275&gt;9,"błąd","")</f>
        <v/>
      </c>
      <c r="V280" s="1411"/>
      <c r="W280" s="1387"/>
      <c r="X280" s="1385"/>
      <c r="Y280" s="185">
        <f>IF(N280=N279,0,IF(N280=N278,0,IF(N280=N277,0,IF(N280=N276,0,IF(N280=N275,0,1)))))</f>
        <v>0</v>
      </c>
      <c r="Z280" s="185" t="s">
        <v>267</v>
      </c>
      <c r="AA280" s="185" t="str">
        <f t="shared" si="25"/>
        <v>??</v>
      </c>
      <c r="AB280" s="225">
        <f t="shared" si="28"/>
        <v>0</v>
      </c>
    </row>
    <row r="281" spans="1:28" ht="12.95" customHeight="1" thickTop="1" thickBot="1">
      <c r="A281" s="1367"/>
      <c r="B281" s="1371"/>
      <c r="C281" s="1374"/>
      <c r="D281" s="1371"/>
      <c r="E281" s="1380"/>
      <c r="F281" s="1355"/>
      <c r="G281" s="1382"/>
      <c r="H281" s="1353"/>
      <c r="I281" s="1355"/>
      <c r="J281" s="1355"/>
      <c r="K281" s="285"/>
      <c r="L281" s="232"/>
      <c r="M281" s="229"/>
      <c r="N281" s="228"/>
      <c r="O281" s="229"/>
      <c r="P281" s="231"/>
      <c r="Q281" s="231"/>
      <c r="R281" s="229"/>
      <c r="S281" s="1392"/>
      <c r="T281" s="1392"/>
      <c r="U281" s="1401"/>
      <c r="V281" s="1411"/>
      <c r="W281" s="1387"/>
      <c r="X281" s="1385"/>
      <c r="Y281" s="185">
        <f>IF(N281=N280,0,IF(N281=N279,0,IF(N281=N278,0,IF(N281=N277,0,IF(N281=N276,0,IF(N281=N275,0,1))))))</f>
        <v>0</v>
      </c>
      <c r="Z281" s="185" t="s">
        <v>267</v>
      </c>
      <c r="AA281" s="185" t="str">
        <f t="shared" si="25"/>
        <v>??</v>
      </c>
      <c r="AB281" s="225">
        <f t="shared" si="28"/>
        <v>0</v>
      </c>
    </row>
    <row r="282" spans="1:28" ht="12.95" customHeight="1" thickTop="1" thickBot="1">
      <c r="A282" s="1367"/>
      <c r="B282" s="1372"/>
      <c r="C282" s="1375"/>
      <c r="D282" s="1372"/>
      <c r="E282" s="1381"/>
      <c r="F282" s="1356"/>
      <c r="G282" s="1383"/>
      <c r="H282" s="1354"/>
      <c r="I282" s="1356"/>
      <c r="J282" s="1356"/>
      <c r="K282" s="940"/>
      <c r="L282" s="233"/>
      <c r="M282" s="235"/>
      <c r="N282" s="228"/>
      <c r="O282" s="235"/>
      <c r="P282" s="237"/>
      <c r="Q282" s="237"/>
      <c r="R282" s="235"/>
      <c r="S282" s="1393"/>
      <c r="T282" s="1393"/>
      <c r="U282" s="1402"/>
      <c r="V282" s="1411"/>
      <c r="W282" s="1388"/>
      <c r="X282" s="1385"/>
      <c r="Y282" s="185">
        <f>IF(N282=N281,0,IF(N282=N280,0,IF(N282=N279,0,IF(N282=N278,0,IF(N282=N277,0,IF(N282=N276,0,IF(N282=N275,0,1)))))))</f>
        <v>0</v>
      </c>
      <c r="Z282" s="185" t="s">
        <v>267</v>
      </c>
      <c r="AA282" s="185" t="str">
        <f t="shared" si="25"/>
        <v>??</v>
      </c>
      <c r="AB282" s="225">
        <f t="shared" si="28"/>
        <v>0</v>
      </c>
    </row>
    <row r="283" spans="1:28" ht="12.95" customHeight="1" thickTop="1" thickBot="1">
      <c r="A283" s="1367"/>
      <c r="B283" s="1370"/>
      <c r="C283" s="1373"/>
      <c r="D283" s="1370"/>
      <c r="E283" s="1379"/>
      <c r="F283" s="1407"/>
      <c r="G283" s="1410"/>
      <c r="H283" s="973"/>
      <c r="I283" s="1407"/>
      <c r="J283" s="1407"/>
      <c r="K283" s="329"/>
      <c r="L283" s="220"/>
      <c r="M283" s="221"/>
      <c r="N283" s="222"/>
      <c r="O283" s="221"/>
      <c r="P283" s="224"/>
      <c r="Q283" s="224"/>
      <c r="R283" s="221"/>
      <c r="S283" s="1399">
        <f>SUM(P283:R290)</f>
        <v>0</v>
      </c>
      <c r="T283" s="1399">
        <f t="shared" ref="T283" si="33">IF(S283&gt;0,18,0)</f>
        <v>0</v>
      </c>
      <c r="U283" s="1360">
        <f>IF((S283-T283)&gt;=0,S283-T283,0)</f>
        <v>0</v>
      </c>
      <c r="V283" s="1411">
        <f>IF(S283&lt;T283,S283,T283)/IF(T283=0,1,T283)</f>
        <v>0</v>
      </c>
      <c r="W283" s="1386" t="str">
        <f>IF(V283=1,"pe",IF(V283&gt;0,"ne",""))</f>
        <v/>
      </c>
      <c r="X283" s="1385"/>
      <c r="Y283" s="185">
        <v>1</v>
      </c>
      <c r="Z283" s="185" t="s">
        <v>267</v>
      </c>
      <c r="AA283" s="185" t="str">
        <f t="shared" si="25"/>
        <v>??</v>
      </c>
      <c r="AB283" s="225">
        <f>C283</f>
        <v>0</v>
      </c>
    </row>
    <row r="284" spans="1:28" ht="12.95" customHeight="1" thickTop="1" thickBot="1">
      <c r="A284" s="1367"/>
      <c r="B284" s="1371"/>
      <c r="C284" s="1374"/>
      <c r="D284" s="1371"/>
      <c r="E284" s="1380"/>
      <c r="F284" s="1355"/>
      <c r="G284" s="1382"/>
      <c r="H284" s="1353"/>
      <c r="I284" s="1355"/>
      <c r="J284" s="1355"/>
      <c r="K284" s="285"/>
      <c r="L284" s="226"/>
      <c r="M284" s="229"/>
      <c r="N284" s="228"/>
      <c r="O284" s="229"/>
      <c r="P284" s="231"/>
      <c r="Q284" s="231"/>
      <c r="R284" s="229"/>
      <c r="S284" s="1392"/>
      <c r="T284" s="1392"/>
      <c r="U284" s="1361"/>
      <c r="V284" s="1411"/>
      <c r="W284" s="1387"/>
      <c r="X284" s="1385"/>
      <c r="Y284" s="185">
        <f>IF(N284=N283,0,1)</f>
        <v>0</v>
      </c>
      <c r="Z284" s="185" t="s">
        <v>267</v>
      </c>
      <c r="AA284" s="185" t="str">
        <f t="shared" si="25"/>
        <v>??</v>
      </c>
      <c r="AB284" s="225">
        <f>AB283</f>
        <v>0</v>
      </c>
    </row>
    <row r="285" spans="1:28" ht="12.95" customHeight="1" thickTop="1" thickBot="1">
      <c r="A285" s="1367"/>
      <c r="B285" s="1371"/>
      <c r="C285" s="1374"/>
      <c r="D285" s="1371"/>
      <c r="E285" s="1380"/>
      <c r="F285" s="1355"/>
      <c r="G285" s="1382"/>
      <c r="H285" s="1353"/>
      <c r="I285" s="1355"/>
      <c r="J285" s="1355"/>
      <c r="K285" s="285"/>
      <c r="L285" s="226"/>
      <c r="M285" s="229"/>
      <c r="N285" s="228"/>
      <c r="O285" s="229"/>
      <c r="P285" s="231"/>
      <c r="Q285" s="231"/>
      <c r="R285" s="229"/>
      <c r="S285" s="1392"/>
      <c r="T285" s="1392"/>
      <c r="U285" s="1361"/>
      <c r="V285" s="1411"/>
      <c r="W285" s="1387"/>
      <c r="X285" s="1385"/>
      <c r="Y285" s="185">
        <f>IF(N285=N284,0,IF(N285=N283,0,1))</f>
        <v>0</v>
      </c>
      <c r="Z285" s="185" t="s">
        <v>267</v>
      </c>
      <c r="AA285" s="185" t="str">
        <f t="shared" si="25"/>
        <v>??</v>
      </c>
      <c r="AB285" s="225">
        <f t="shared" si="28"/>
        <v>0</v>
      </c>
    </row>
    <row r="286" spans="1:28" ht="12.95" customHeight="1" thickTop="1" thickBot="1">
      <c r="A286" s="1367"/>
      <c r="B286" s="1371"/>
      <c r="C286" s="1374"/>
      <c r="D286" s="1371"/>
      <c r="E286" s="1380"/>
      <c r="F286" s="1355"/>
      <c r="G286" s="1382"/>
      <c r="H286" s="1353"/>
      <c r="I286" s="1355"/>
      <c r="J286" s="1355"/>
      <c r="K286" s="285"/>
      <c r="L286" s="226"/>
      <c r="M286" s="229"/>
      <c r="N286" s="228"/>
      <c r="O286" s="229"/>
      <c r="P286" s="231"/>
      <c r="Q286" s="231"/>
      <c r="R286" s="229"/>
      <c r="S286" s="1392"/>
      <c r="T286" s="1392"/>
      <c r="U286" s="1361"/>
      <c r="V286" s="1411"/>
      <c r="W286" s="1387"/>
      <c r="X286" s="1385"/>
      <c r="Y286" s="185">
        <f>IF(N286=N285,0,IF(N286=N284,0,IF(N286=N283,0,1)))</f>
        <v>0</v>
      </c>
      <c r="Z286" s="185" t="s">
        <v>267</v>
      </c>
      <c r="AA286" s="185" t="str">
        <f t="shared" si="25"/>
        <v>??</v>
      </c>
      <c r="AB286" s="225">
        <f t="shared" si="28"/>
        <v>0</v>
      </c>
    </row>
    <row r="287" spans="1:28" ht="12.95" customHeight="1" thickTop="1" thickBot="1">
      <c r="A287" s="1367"/>
      <c r="B287" s="1371"/>
      <c r="C287" s="1374"/>
      <c r="D287" s="1371"/>
      <c r="E287" s="1380"/>
      <c r="F287" s="1355"/>
      <c r="G287" s="1382"/>
      <c r="H287" s="1353"/>
      <c r="I287" s="1355"/>
      <c r="J287" s="1355"/>
      <c r="K287" s="285"/>
      <c r="L287" s="232"/>
      <c r="M287" s="229"/>
      <c r="N287" s="228"/>
      <c r="O287" s="229"/>
      <c r="P287" s="231"/>
      <c r="Q287" s="231"/>
      <c r="R287" s="229"/>
      <c r="S287" s="1392"/>
      <c r="T287" s="1392"/>
      <c r="U287" s="1361"/>
      <c r="V287" s="1411"/>
      <c r="W287" s="1387"/>
      <c r="X287" s="1385"/>
      <c r="Y287" s="185">
        <f>IF(N287=N286,0,IF(N287=N285,0,IF(N287=N284,0,IF(N287=N283,0,1))))</f>
        <v>0</v>
      </c>
      <c r="Z287" s="185" t="s">
        <v>267</v>
      </c>
      <c r="AA287" s="185" t="str">
        <f t="shared" si="25"/>
        <v>??</v>
      </c>
      <c r="AB287" s="225">
        <f t="shared" si="28"/>
        <v>0</v>
      </c>
    </row>
    <row r="288" spans="1:28" ht="12.95" customHeight="1" thickTop="1" thickBot="1">
      <c r="A288" s="1367"/>
      <c r="B288" s="1371"/>
      <c r="C288" s="1374"/>
      <c r="D288" s="1371"/>
      <c r="E288" s="1380"/>
      <c r="F288" s="1355"/>
      <c r="G288" s="1382"/>
      <c r="H288" s="1353"/>
      <c r="I288" s="1355"/>
      <c r="J288" s="1355"/>
      <c r="K288" s="285"/>
      <c r="L288" s="232"/>
      <c r="M288" s="229"/>
      <c r="N288" s="228"/>
      <c r="O288" s="229"/>
      <c r="P288" s="231"/>
      <c r="Q288" s="231"/>
      <c r="R288" s="229"/>
      <c r="S288" s="1392"/>
      <c r="T288" s="1392"/>
      <c r="U288" s="1401" t="str">
        <f>IF(U283&gt;9,"błąd","")</f>
        <v/>
      </c>
      <c r="V288" s="1411"/>
      <c r="W288" s="1387"/>
      <c r="X288" s="1385"/>
      <c r="Y288" s="185">
        <f>IF(N288=N287,0,IF(N288=N286,0,IF(N288=N285,0,IF(N288=N284,0,IF(N288=N283,0,1)))))</f>
        <v>0</v>
      </c>
      <c r="Z288" s="185" t="s">
        <v>267</v>
      </c>
      <c r="AA288" s="185" t="str">
        <f t="shared" si="25"/>
        <v>??</v>
      </c>
      <c r="AB288" s="225">
        <f t="shared" si="28"/>
        <v>0</v>
      </c>
    </row>
    <row r="289" spans="1:28" ht="12.95" customHeight="1" thickTop="1" thickBot="1">
      <c r="A289" s="1367"/>
      <c r="B289" s="1371"/>
      <c r="C289" s="1374"/>
      <c r="D289" s="1371"/>
      <c r="E289" s="1380"/>
      <c r="F289" s="1355"/>
      <c r="G289" s="1382"/>
      <c r="H289" s="1353"/>
      <c r="I289" s="1355"/>
      <c r="J289" s="1355"/>
      <c r="K289" s="285"/>
      <c r="L289" s="232"/>
      <c r="M289" s="229"/>
      <c r="N289" s="228"/>
      <c r="O289" s="229"/>
      <c r="P289" s="231"/>
      <c r="Q289" s="231"/>
      <c r="R289" s="229"/>
      <c r="S289" s="1392"/>
      <c r="T289" s="1392"/>
      <c r="U289" s="1401"/>
      <c r="V289" s="1411"/>
      <c r="W289" s="1387"/>
      <c r="X289" s="1385"/>
      <c r="Y289" s="185">
        <f>IF(N289=N288,0,IF(N289=N287,0,IF(N289=N286,0,IF(N289=N285,0,IF(N289=N284,0,IF(N289=N283,0,1))))))</f>
        <v>0</v>
      </c>
      <c r="Z289" s="185" t="s">
        <v>267</v>
      </c>
      <c r="AA289" s="185" t="str">
        <f t="shared" si="25"/>
        <v>??</v>
      </c>
      <c r="AB289" s="225">
        <f t="shared" si="28"/>
        <v>0</v>
      </c>
    </row>
    <row r="290" spans="1:28" ht="12.95" customHeight="1" thickTop="1" thickBot="1">
      <c r="A290" s="1367"/>
      <c r="B290" s="1372"/>
      <c r="C290" s="1375"/>
      <c r="D290" s="1372"/>
      <c r="E290" s="1381"/>
      <c r="F290" s="1356"/>
      <c r="G290" s="1383"/>
      <c r="H290" s="1354"/>
      <c r="I290" s="1356"/>
      <c r="J290" s="1356"/>
      <c r="K290" s="942"/>
      <c r="L290" s="233"/>
      <c r="M290" s="235"/>
      <c r="N290" s="228"/>
      <c r="O290" s="235"/>
      <c r="P290" s="237"/>
      <c r="Q290" s="237"/>
      <c r="R290" s="235"/>
      <c r="S290" s="1393"/>
      <c r="T290" s="1393"/>
      <c r="U290" s="1402"/>
      <c r="V290" s="1411"/>
      <c r="W290" s="1388"/>
      <c r="X290" s="1385"/>
      <c r="Y290" s="185">
        <f>IF(N290=N289,0,IF(N290=N288,0,IF(N290=N287,0,IF(N290=N286,0,IF(N290=N285,0,IF(N290=N284,0,IF(N290=N283,0,1)))))))</f>
        <v>0</v>
      </c>
      <c r="Z290" s="185" t="s">
        <v>267</v>
      </c>
      <c r="AA290" s="185" t="str">
        <f t="shared" si="25"/>
        <v>??</v>
      </c>
      <c r="AB290" s="225">
        <f t="shared" si="28"/>
        <v>0</v>
      </c>
    </row>
    <row r="291" spans="1:28" ht="12.95" customHeight="1" thickTop="1" thickBot="1">
      <c r="A291" s="1367"/>
      <c r="B291" s="1370"/>
      <c r="C291" s="1373"/>
      <c r="D291" s="1370"/>
      <c r="E291" s="1379"/>
      <c r="F291" s="1407"/>
      <c r="G291" s="1410"/>
      <c r="H291" s="973"/>
      <c r="I291" s="1407"/>
      <c r="J291" s="1407"/>
      <c r="K291" s="939"/>
      <c r="L291" s="220"/>
      <c r="M291" s="221"/>
      <c r="N291" s="222"/>
      <c r="O291" s="221"/>
      <c r="P291" s="224"/>
      <c r="Q291" s="224"/>
      <c r="R291" s="221"/>
      <c r="S291" s="1399">
        <f>SUM(P291:R298)</f>
        <v>0</v>
      </c>
      <c r="T291" s="1399">
        <f t="shared" ref="T291" si="34">IF(S291&gt;0,18,0)</f>
        <v>0</v>
      </c>
      <c r="U291" s="1360">
        <f>IF((S291-T291)&gt;=0,S291-T291,0)</f>
        <v>0</v>
      </c>
      <c r="V291" s="1411">
        <f>IF(S291&lt;T291,S291,T291)/IF(T291=0,1,T291)</f>
        <v>0</v>
      </c>
      <c r="W291" s="1386" t="str">
        <f>IF(V291=1,"pe",IF(V291&gt;0,"ne",""))</f>
        <v/>
      </c>
      <c r="X291" s="1385"/>
      <c r="Y291" s="185">
        <v>1</v>
      </c>
      <c r="Z291" s="185" t="s">
        <v>267</v>
      </c>
      <c r="AA291" s="185" t="str">
        <f t="shared" si="25"/>
        <v>??</v>
      </c>
      <c r="AB291" s="225">
        <f>C291</f>
        <v>0</v>
      </c>
    </row>
    <row r="292" spans="1:28" ht="12.95" customHeight="1" thickTop="1" thickBot="1">
      <c r="A292" s="1367"/>
      <c r="B292" s="1371"/>
      <c r="C292" s="1374"/>
      <c r="D292" s="1371"/>
      <c r="E292" s="1380"/>
      <c r="F292" s="1355"/>
      <c r="G292" s="1382"/>
      <c r="H292" s="1353"/>
      <c r="I292" s="1355"/>
      <c r="J292" s="1355"/>
      <c r="K292" s="285"/>
      <c r="L292" s="226"/>
      <c r="M292" s="229"/>
      <c r="N292" s="228"/>
      <c r="O292" s="229"/>
      <c r="P292" s="231"/>
      <c r="Q292" s="231"/>
      <c r="R292" s="229"/>
      <c r="S292" s="1392"/>
      <c r="T292" s="1392"/>
      <c r="U292" s="1361"/>
      <c r="V292" s="1411"/>
      <c r="W292" s="1387"/>
      <c r="X292" s="1385"/>
      <c r="Y292" s="185">
        <f>IF(N292=N291,0,1)</f>
        <v>0</v>
      </c>
      <c r="Z292" s="185" t="s">
        <v>267</v>
      </c>
      <c r="AA292" s="185" t="str">
        <f t="shared" si="25"/>
        <v>??</v>
      </c>
      <c r="AB292" s="225">
        <f>AB291</f>
        <v>0</v>
      </c>
    </row>
    <row r="293" spans="1:28" ht="12.95" customHeight="1" thickTop="1" thickBot="1">
      <c r="A293" s="1367"/>
      <c r="B293" s="1371"/>
      <c r="C293" s="1374"/>
      <c r="D293" s="1371"/>
      <c r="E293" s="1380"/>
      <c r="F293" s="1355"/>
      <c r="G293" s="1382"/>
      <c r="H293" s="1353"/>
      <c r="I293" s="1355"/>
      <c r="J293" s="1355"/>
      <c r="K293" s="285"/>
      <c r="L293" s="226"/>
      <c r="M293" s="229"/>
      <c r="N293" s="228"/>
      <c r="O293" s="229"/>
      <c r="P293" s="231"/>
      <c r="Q293" s="231"/>
      <c r="R293" s="229"/>
      <c r="S293" s="1392"/>
      <c r="T293" s="1392"/>
      <c r="U293" s="1361"/>
      <c r="V293" s="1411"/>
      <c r="W293" s="1387"/>
      <c r="X293" s="1385"/>
      <c r="Y293" s="185">
        <f>IF(N293=N292,0,IF(N293=N291,0,1))</f>
        <v>0</v>
      </c>
      <c r="Z293" s="185" t="s">
        <v>267</v>
      </c>
      <c r="AA293" s="185" t="str">
        <f t="shared" si="25"/>
        <v>??</v>
      </c>
      <c r="AB293" s="225">
        <f t="shared" si="28"/>
        <v>0</v>
      </c>
    </row>
    <row r="294" spans="1:28" ht="12.95" customHeight="1" thickTop="1" thickBot="1">
      <c r="A294" s="1367"/>
      <c r="B294" s="1371"/>
      <c r="C294" s="1374"/>
      <c r="D294" s="1371"/>
      <c r="E294" s="1380"/>
      <c r="F294" s="1355"/>
      <c r="G294" s="1382"/>
      <c r="H294" s="1353"/>
      <c r="I294" s="1355"/>
      <c r="J294" s="1355"/>
      <c r="K294" s="285"/>
      <c r="L294" s="226"/>
      <c r="M294" s="229"/>
      <c r="N294" s="228"/>
      <c r="O294" s="229"/>
      <c r="P294" s="231"/>
      <c r="Q294" s="231"/>
      <c r="R294" s="229"/>
      <c r="S294" s="1392"/>
      <c r="T294" s="1392"/>
      <c r="U294" s="1361"/>
      <c r="V294" s="1411"/>
      <c r="W294" s="1387"/>
      <c r="X294" s="1385"/>
      <c r="Y294" s="185">
        <f>IF(N294=N293,0,IF(N294=N292,0,IF(N294=N291,0,1)))</f>
        <v>0</v>
      </c>
      <c r="Z294" s="185" t="s">
        <v>267</v>
      </c>
      <c r="AA294" s="185" t="str">
        <f t="shared" si="25"/>
        <v>??</v>
      </c>
      <c r="AB294" s="225">
        <f t="shared" si="28"/>
        <v>0</v>
      </c>
    </row>
    <row r="295" spans="1:28" ht="12.95" customHeight="1" thickTop="1" thickBot="1">
      <c r="A295" s="1367"/>
      <c r="B295" s="1371"/>
      <c r="C295" s="1374"/>
      <c r="D295" s="1371"/>
      <c r="E295" s="1380"/>
      <c r="F295" s="1355"/>
      <c r="G295" s="1382"/>
      <c r="H295" s="1353"/>
      <c r="I295" s="1355"/>
      <c r="J295" s="1355"/>
      <c r="K295" s="285"/>
      <c r="L295" s="232"/>
      <c r="M295" s="229"/>
      <c r="N295" s="228"/>
      <c r="O295" s="229"/>
      <c r="P295" s="231"/>
      <c r="Q295" s="231"/>
      <c r="R295" s="229"/>
      <c r="S295" s="1392"/>
      <c r="T295" s="1392"/>
      <c r="U295" s="1361"/>
      <c r="V295" s="1411"/>
      <c r="W295" s="1387"/>
      <c r="X295" s="1385"/>
      <c r="Y295" s="185">
        <f>IF(N295=N294,0,IF(N295=N293,0,IF(N295=N292,0,IF(N295=N291,0,1))))</f>
        <v>0</v>
      </c>
      <c r="Z295" s="185" t="s">
        <v>267</v>
      </c>
      <c r="AA295" s="185" t="str">
        <f t="shared" si="25"/>
        <v>??</v>
      </c>
      <c r="AB295" s="225">
        <f t="shared" si="28"/>
        <v>0</v>
      </c>
    </row>
    <row r="296" spans="1:28" ht="12.95" customHeight="1" thickTop="1" thickBot="1">
      <c r="A296" s="1367"/>
      <c r="B296" s="1371"/>
      <c r="C296" s="1374"/>
      <c r="D296" s="1371"/>
      <c r="E296" s="1380"/>
      <c r="F296" s="1355"/>
      <c r="G296" s="1382"/>
      <c r="H296" s="1353"/>
      <c r="I296" s="1355"/>
      <c r="J296" s="1355"/>
      <c r="K296" s="285"/>
      <c r="L296" s="232"/>
      <c r="M296" s="229"/>
      <c r="N296" s="228"/>
      <c r="O296" s="229"/>
      <c r="P296" s="231"/>
      <c r="Q296" s="231"/>
      <c r="R296" s="229"/>
      <c r="S296" s="1392"/>
      <c r="T296" s="1392"/>
      <c r="U296" s="1401" t="str">
        <f>IF(U291&gt;9,"błąd","")</f>
        <v/>
      </c>
      <c r="V296" s="1411"/>
      <c r="W296" s="1387"/>
      <c r="X296" s="1385"/>
      <c r="Y296" s="185">
        <f>IF(N296=N295,0,IF(N296=N294,0,IF(N296=N293,0,IF(N296=N292,0,IF(N296=N291,0,1)))))</f>
        <v>0</v>
      </c>
      <c r="Z296" s="185" t="s">
        <v>267</v>
      </c>
      <c r="AA296" s="185" t="str">
        <f t="shared" si="25"/>
        <v>??</v>
      </c>
      <c r="AB296" s="225">
        <f t="shared" si="28"/>
        <v>0</v>
      </c>
    </row>
    <row r="297" spans="1:28" ht="12.95" customHeight="1" thickTop="1" thickBot="1">
      <c r="A297" s="1367"/>
      <c r="B297" s="1371"/>
      <c r="C297" s="1374"/>
      <c r="D297" s="1371"/>
      <c r="E297" s="1380"/>
      <c r="F297" s="1355"/>
      <c r="G297" s="1382"/>
      <c r="H297" s="1353"/>
      <c r="I297" s="1355"/>
      <c r="J297" s="1355"/>
      <c r="K297" s="285"/>
      <c r="L297" s="232"/>
      <c r="M297" s="229"/>
      <c r="N297" s="228"/>
      <c r="O297" s="229"/>
      <c r="P297" s="231"/>
      <c r="Q297" s="231"/>
      <c r="R297" s="229"/>
      <c r="S297" s="1392"/>
      <c r="T297" s="1392"/>
      <c r="U297" s="1401"/>
      <c r="V297" s="1411"/>
      <c r="W297" s="1387"/>
      <c r="X297" s="1385"/>
      <c r="Y297" s="185">
        <f>IF(N297=N296,0,IF(N297=N295,0,IF(N297=N294,0,IF(N297=N293,0,IF(N297=N292,0,IF(N297=N291,0,1))))))</f>
        <v>0</v>
      </c>
      <c r="Z297" s="185" t="s">
        <v>267</v>
      </c>
      <c r="AA297" s="185" t="str">
        <f t="shared" si="25"/>
        <v>??</v>
      </c>
      <c r="AB297" s="225">
        <f t="shared" si="28"/>
        <v>0</v>
      </c>
    </row>
    <row r="298" spans="1:28" ht="12.95" customHeight="1" thickTop="1" thickBot="1">
      <c r="A298" s="1367"/>
      <c r="B298" s="1372"/>
      <c r="C298" s="1375"/>
      <c r="D298" s="1372"/>
      <c r="E298" s="1381"/>
      <c r="F298" s="1356"/>
      <c r="G298" s="1383"/>
      <c r="H298" s="1354"/>
      <c r="I298" s="1356"/>
      <c r="J298" s="1356"/>
      <c r="K298" s="940"/>
      <c r="L298" s="233"/>
      <c r="M298" s="235"/>
      <c r="N298" s="228"/>
      <c r="O298" s="235"/>
      <c r="P298" s="237"/>
      <c r="Q298" s="237"/>
      <c r="R298" s="235"/>
      <c r="S298" s="1393"/>
      <c r="T298" s="1393"/>
      <c r="U298" s="1402"/>
      <c r="V298" s="1411"/>
      <c r="W298" s="1388"/>
      <c r="X298" s="1385"/>
      <c r="Y298" s="185">
        <f>IF(N298=N297,0,IF(N298=N296,0,IF(N298=N295,0,IF(N298=N294,0,IF(N298=N293,0,IF(N298=N292,0,IF(N298=N291,0,1)))))))</f>
        <v>0</v>
      </c>
      <c r="Z298" s="185" t="s">
        <v>267</v>
      </c>
      <c r="AA298" s="185" t="str">
        <f t="shared" si="25"/>
        <v>??</v>
      </c>
      <c r="AB298" s="225">
        <f t="shared" si="28"/>
        <v>0</v>
      </c>
    </row>
    <row r="299" spans="1:28" ht="12.95" customHeight="1" thickTop="1" thickBot="1">
      <c r="A299" s="1367"/>
      <c r="B299" s="1370"/>
      <c r="C299" s="1373"/>
      <c r="D299" s="1370"/>
      <c r="E299" s="1379"/>
      <c r="F299" s="1407"/>
      <c r="G299" s="1410"/>
      <c r="H299" s="973"/>
      <c r="I299" s="1355"/>
      <c r="J299" s="1355"/>
      <c r="K299" s="329"/>
      <c r="L299" s="220"/>
      <c r="M299" s="221"/>
      <c r="N299" s="222"/>
      <c r="O299" s="221"/>
      <c r="P299" s="224"/>
      <c r="Q299" s="224"/>
      <c r="R299" s="221"/>
      <c r="S299" s="1399">
        <f>SUM(P299:R306)</f>
        <v>0</v>
      </c>
      <c r="T299" s="1399">
        <f t="shared" ref="T299" si="35">IF(S299&gt;0,18,0)</f>
        <v>0</v>
      </c>
      <c r="U299" s="1360">
        <f>IF((S299-T299)&gt;=0,S299-T299,0)</f>
        <v>0</v>
      </c>
      <c r="V299" s="1411">
        <f>IF(S299&lt;T299,S299,T299)/IF(T299=0,1,T299)</f>
        <v>0</v>
      </c>
      <c r="W299" s="1386" t="str">
        <f>IF(V299=1,"pe",IF(V299&gt;0,"ne",""))</f>
        <v/>
      </c>
      <c r="X299" s="1385"/>
      <c r="Y299" s="185">
        <v>1</v>
      </c>
      <c r="Z299" s="185" t="s">
        <v>267</v>
      </c>
      <c r="AA299" s="185" t="str">
        <f t="shared" si="25"/>
        <v>??</v>
      </c>
      <c r="AB299" s="225">
        <f>C299</f>
        <v>0</v>
      </c>
    </row>
    <row r="300" spans="1:28" ht="12.95" customHeight="1" thickTop="1" thickBot="1">
      <c r="A300" s="1367"/>
      <c r="B300" s="1371"/>
      <c r="C300" s="1374"/>
      <c r="D300" s="1371"/>
      <c r="E300" s="1380"/>
      <c r="F300" s="1355"/>
      <c r="G300" s="1382"/>
      <c r="H300" s="1353"/>
      <c r="I300" s="1355"/>
      <c r="J300" s="1355"/>
      <c r="K300" s="285"/>
      <c r="L300" s="226"/>
      <c r="M300" s="229"/>
      <c r="N300" s="228"/>
      <c r="O300" s="229"/>
      <c r="P300" s="231"/>
      <c r="Q300" s="231"/>
      <c r="R300" s="229"/>
      <c r="S300" s="1392"/>
      <c r="T300" s="1392"/>
      <c r="U300" s="1361"/>
      <c r="V300" s="1411"/>
      <c r="W300" s="1387"/>
      <c r="X300" s="1385"/>
      <c r="Y300" s="185">
        <f>IF(N300=N299,0,1)</f>
        <v>0</v>
      </c>
      <c r="Z300" s="185" t="s">
        <v>267</v>
      </c>
      <c r="AA300" s="185" t="str">
        <f t="shared" si="25"/>
        <v>??</v>
      </c>
      <c r="AB300" s="225">
        <f>AB299</f>
        <v>0</v>
      </c>
    </row>
    <row r="301" spans="1:28" ht="12.95" customHeight="1" thickTop="1" thickBot="1">
      <c r="A301" s="1367"/>
      <c r="B301" s="1371"/>
      <c r="C301" s="1374"/>
      <c r="D301" s="1371"/>
      <c r="E301" s="1380"/>
      <c r="F301" s="1355"/>
      <c r="G301" s="1382"/>
      <c r="H301" s="1353"/>
      <c r="I301" s="1355"/>
      <c r="J301" s="1355"/>
      <c r="K301" s="285"/>
      <c r="L301" s="226"/>
      <c r="M301" s="229"/>
      <c r="N301" s="228"/>
      <c r="O301" s="229"/>
      <c r="P301" s="231"/>
      <c r="Q301" s="231"/>
      <c r="R301" s="229"/>
      <c r="S301" s="1392"/>
      <c r="T301" s="1392"/>
      <c r="U301" s="1361"/>
      <c r="V301" s="1411"/>
      <c r="W301" s="1387"/>
      <c r="X301" s="1385"/>
      <c r="Y301" s="185">
        <f>IF(N301=N300,0,IF(N301=N299,0,1))</f>
        <v>0</v>
      </c>
      <c r="Z301" s="185" t="s">
        <v>267</v>
      </c>
      <c r="AA301" s="185" t="str">
        <f t="shared" si="25"/>
        <v>??</v>
      </c>
      <c r="AB301" s="225">
        <f t="shared" si="28"/>
        <v>0</v>
      </c>
    </row>
    <row r="302" spans="1:28" ht="12.95" customHeight="1" thickTop="1" thickBot="1">
      <c r="A302" s="1367"/>
      <c r="B302" s="1371"/>
      <c r="C302" s="1374"/>
      <c r="D302" s="1371"/>
      <c r="E302" s="1380"/>
      <c r="F302" s="1355"/>
      <c r="G302" s="1382"/>
      <c r="H302" s="1353"/>
      <c r="I302" s="1355"/>
      <c r="J302" s="1355"/>
      <c r="K302" s="285"/>
      <c r="L302" s="226"/>
      <c r="M302" s="229"/>
      <c r="N302" s="228"/>
      <c r="O302" s="229"/>
      <c r="P302" s="231"/>
      <c r="Q302" s="231"/>
      <c r="R302" s="229"/>
      <c r="S302" s="1392"/>
      <c r="T302" s="1392"/>
      <c r="U302" s="1361"/>
      <c r="V302" s="1411"/>
      <c r="W302" s="1387"/>
      <c r="X302" s="1385"/>
      <c r="Y302" s="185">
        <f>IF(N302=N301,0,IF(N302=N300,0,IF(N302=N299,0,1)))</f>
        <v>0</v>
      </c>
      <c r="Z302" s="185" t="s">
        <v>267</v>
      </c>
      <c r="AA302" s="185" t="str">
        <f t="shared" si="25"/>
        <v>??</v>
      </c>
      <c r="AB302" s="225">
        <f t="shared" si="28"/>
        <v>0</v>
      </c>
    </row>
    <row r="303" spans="1:28" ht="12.95" customHeight="1" thickTop="1" thickBot="1">
      <c r="A303" s="1367"/>
      <c r="B303" s="1371"/>
      <c r="C303" s="1374"/>
      <c r="D303" s="1371"/>
      <c r="E303" s="1380"/>
      <c r="F303" s="1355"/>
      <c r="G303" s="1382"/>
      <c r="H303" s="1353"/>
      <c r="I303" s="1355"/>
      <c r="J303" s="1355"/>
      <c r="K303" s="285"/>
      <c r="L303" s="232"/>
      <c r="M303" s="229"/>
      <c r="N303" s="228"/>
      <c r="O303" s="229"/>
      <c r="P303" s="231"/>
      <c r="Q303" s="231"/>
      <c r="R303" s="229"/>
      <c r="S303" s="1392"/>
      <c r="T303" s="1392"/>
      <c r="U303" s="1361"/>
      <c r="V303" s="1411"/>
      <c r="W303" s="1387"/>
      <c r="X303" s="1385"/>
      <c r="Y303" s="185">
        <f>IF(N303=N302,0,IF(N303=N301,0,IF(N303=N300,0,IF(N303=N299,0,1))))</f>
        <v>0</v>
      </c>
      <c r="Z303" s="185" t="s">
        <v>267</v>
      </c>
      <c r="AA303" s="185" t="str">
        <f t="shared" si="25"/>
        <v>??</v>
      </c>
      <c r="AB303" s="225">
        <f t="shared" si="28"/>
        <v>0</v>
      </c>
    </row>
    <row r="304" spans="1:28" ht="12.95" customHeight="1" thickTop="1" thickBot="1">
      <c r="A304" s="1367"/>
      <c r="B304" s="1371"/>
      <c r="C304" s="1374"/>
      <c r="D304" s="1371"/>
      <c r="E304" s="1380"/>
      <c r="F304" s="1355"/>
      <c r="G304" s="1382"/>
      <c r="H304" s="1353"/>
      <c r="I304" s="1355"/>
      <c r="J304" s="1355"/>
      <c r="K304" s="285"/>
      <c r="L304" s="232"/>
      <c r="M304" s="229"/>
      <c r="N304" s="228"/>
      <c r="O304" s="229"/>
      <c r="P304" s="231"/>
      <c r="Q304" s="231"/>
      <c r="R304" s="229"/>
      <c r="S304" s="1392"/>
      <c r="T304" s="1392"/>
      <c r="U304" s="1401" t="str">
        <f>IF(U299&gt;9,"błąd","")</f>
        <v/>
      </c>
      <c r="V304" s="1411"/>
      <c r="W304" s="1387"/>
      <c r="X304" s="1385"/>
      <c r="Y304" s="185">
        <f>IF(N304=N303,0,IF(N304=N302,0,IF(N304=N301,0,IF(N304=N300,0,IF(N304=N299,0,1)))))</f>
        <v>0</v>
      </c>
      <c r="Z304" s="185" t="s">
        <v>267</v>
      </c>
      <c r="AA304" s="185" t="str">
        <f t="shared" si="25"/>
        <v>??</v>
      </c>
      <c r="AB304" s="225">
        <f t="shared" si="28"/>
        <v>0</v>
      </c>
    </row>
    <row r="305" spans="1:28" ht="12.95" customHeight="1" thickTop="1" thickBot="1">
      <c r="A305" s="1367"/>
      <c r="B305" s="1371"/>
      <c r="C305" s="1374"/>
      <c r="D305" s="1371"/>
      <c r="E305" s="1380"/>
      <c r="F305" s="1355"/>
      <c r="G305" s="1382"/>
      <c r="H305" s="1353"/>
      <c r="I305" s="1355"/>
      <c r="J305" s="1355"/>
      <c r="K305" s="285"/>
      <c r="L305" s="232"/>
      <c r="M305" s="229"/>
      <c r="N305" s="228"/>
      <c r="O305" s="229"/>
      <c r="P305" s="231"/>
      <c r="Q305" s="231"/>
      <c r="R305" s="229"/>
      <c r="S305" s="1392"/>
      <c r="T305" s="1392"/>
      <c r="U305" s="1401"/>
      <c r="V305" s="1411"/>
      <c r="W305" s="1387"/>
      <c r="X305" s="1385"/>
      <c r="Y305" s="185">
        <f>IF(N305=N304,0,IF(N305=N303,0,IF(N305=N302,0,IF(N305=N301,0,IF(N305=N300,0,IF(N305=N299,0,1))))))</f>
        <v>0</v>
      </c>
      <c r="Z305" s="185" t="s">
        <v>267</v>
      </c>
      <c r="AA305" s="185" t="str">
        <f t="shared" si="25"/>
        <v>??</v>
      </c>
      <c r="AB305" s="225">
        <f t="shared" si="28"/>
        <v>0</v>
      </c>
    </row>
    <row r="306" spans="1:28" ht="12.95" customHeight="1" thickTop="1" thickBot="1">
      <c r="A306" s="1367"/>
      <c r="B306" s="1372"/>
      <c r="C306" s="1375"/>
      <c r="D306" s="1372"/>
      <c r="E306" s="1381"/>
      <c r="F306" s="1356"/>
      <c r="G306" s="1383"/>
      <c r="H306" s="1354"/>
      <c r="I306" s="1356"/>
      <c r="J306" s="1356"/>
      <c r="K306" s="942"/>
      <c r="L306" s="233"/>
      <c r="M306" s="235"/>
      <c r="N306" s="228"/>
      <c r="O306" s="235"/>
      <c r="P306" s="237"/>
      <c r="Q306" s="237"/>
      <c r="R306" s="235"/>
      <c r="S306" s="1393"/>
      <c r="T306" s="1393"/>
      <c r="U306" s="1402"/>
      <c r="V306" s="1411"/>
      <c r="W306" s="1388"/>
      <c r="X306" s="1385"/>
      <c r="Y306" s="185">
        <f>IF(N306=N305,0,IF(N306=N304,0,IF(N306=N303,0,IF(N306=N302,0,IF(N306=N301,0,IF(N306=N300,0,IF(N306=N299,0,1)))))))</f>
        <v>0</v>
      </c>
      <c r="Z306" s="185" t="s">
        <v>267</v>
      </c>
      <c r="AA306" s="185" t="str">
        <f t="shared" si="25"/>
        <v>??</v>
      </c>
      <c r="AB306" s="225">
        <f t="shared" si="28"/>
        <v>0</v>
      </c>
    </row>
    <row r="307" spans="1:28" ht="12.95" customHeight="1" thickTop="1" thickBot="1">
      <c r="A307" s="1367"/>
      <c r="B307" s="1370"/>
      <c r="C307" s="1373"/>
      <c r="D307" s="1370"/>
      <c r="E307" s="1379"/>
      <c r="F307" s="1407"/>
      <c r="G307" s="1410"/>
      <c r="H307" s="973"/>
      <c r="I307" s="1407"/>
      <c r="J307" s="1407"/>
      <c r="K307" s="329"/>
      <c r="L307" s="220"/>
      <c r="M307" s="221"/>
      <c r="N307" s="222"/>
      <c r="O307" s="221"/>
      <c r="P307" s="224"/>
      <c r="Q307" s="224"/>
      <c r="R307" s="221"/>
      <c r="S307" s="1399">
        <f>SUM(P307:R314)</f>
        <v>0</v>
      </c>
      <c r="T307" s="1399">
        <f t="shared" ref="T307" si="36">IF(S307&gt;0,18,0)</f>
        <v>0</v>
      </c>
      <c r="U307" s="1360">
        <f>IF((S307-T307)&gt;=0,S307-T307,0)</f>
        <v>0</v>
      </c>
      <c r="V307" s="1411">
        <f>IF(S307&lt;T307,S307,T307)/IF(T307=0,1,T307)</f>
        <v>0</v>
      </c>
      <c r="W307" s="1386" t="str">
        <f>IF(V307=1,"pe",IF(V307&gt;0,"ne",""))</f>
        <v/>
      </c>
      <c r="X307" s="1385"/>
      <c r="Y307" s="185">
        <v>1</v>
      </c>
      <c r="Z307" s="185" t="s">
        <v>267</v>
      </c>
      <c r="AA307" s="185" t="str">
        <f t="shared" si="25"/>
        <v>??</v>
      </c>
      <c r="AB307" s="225">
        <f>C307</f>
        <v>0</v>
      </c>
    </row>
    <row r="308" spans="1:28" ht="12.95" customHeight="1" thickTop="1" thickBot="1">
      <c r="A308" s="1367"/>
      <c r="B308" s="1371"/>
      <c r="C308" s="1374"/>
      <c r="D308" s="1371"/>
      <c r="E308" s="1380"/>
      <c r="F308" s="1355"/>
      <c r="G308" s="1382"/>
      <c r="H308" s="1353"/>
      <c r="I308" s="1355"/>
      <c r="J308" s="1355"/>
      <c r="K308" s="285"/>
      <c r="L308" s="226"/>
      <c r="M308" s="229"/>
      <c r="N308" s="228"/>
      <c r="O308" s="229"/>
      <c r="P308" s="231"/>
      <c r="Q308" s="231"/>
      <c r="R308" s="229"/>
      <c r="S308" s="1392"/>
      <c r="T308" s="1392"/>
      <c r="U308" s="1361"/>
      <c r="V308" s="1411"/>
      <c r="W308" s="1387"/>
      <c r="X308" s="1385"/>
      <c r="Y308" s="185">
        <f>IF(N308=N307,0,1)</f>
        <v>0</v>
      </c>
      <c r="Z308" s="185" t="s">
        <v>267</v>
      </c>
      <c r="AA308" s="185" t="str">
        <f t="shared" si="25"/>
        <v>??</v>
      </c>
      <c r="AB308" s="225">
        <f t="shared" ref="AB308:AB370" si="37">AB307</f>
        <v>0</v>
      </c>
    </row>
    <row r="309" spans="1:28" ht="12.95" customHeight="1" thickTop="1" thickBot="1">
      <c r="A309" s="1367"/>
      <c r="B309" s="1371"/>
      <c r="C309" s="1374"/>
      <c r="D309" s="1371"/>
      <c r="E309" s="1380"/>
      <c r="F309" s="1355"/>
      <c r="G309" s="1382"/>
      <c r="H309" s="1353"/>
      <c r="I309" s="1355"/>
      <c r="J309" s="1355"/>
      <c r="K309" s="285"/>
      <c r="L309" s="226"/>
      <c r="M309" s="229"/>
      <c r="N309" s="228"/>
      <c r="O309" s="229"/>
      <c r="P309" s="231"/>
      <c r="Q309" s="231"/>
      <c r="R309" s="229"/>
      <c r="S309" s="1392"/>
      <c r="T309" s="1392"/>
      <c r="U309" s="1361"/>
      <c r="V309" s="1411"/>
      <c r="W309" s="1387"/>
      <c r="X309" s="1385"/>
      <c r="Y309" s="185">
        <f>IF(N309=N308,0,IF(N309=N307,0,1))</f>
        <v>0</v>
      </c>
      <c r="Z309" s="185" t="s">
        <v>267</v>
      </c>
      <c r="AA309" s="185" t="str">
        <f t="shared" si="25"/>
        <v>??</v>
      </c>
      <c r="AB309" s="225">
        <f t="shared" si="37"/>
        <v>0</v>
      </c>
    </row>
    <row r="310" spans="1:28" ht="12.95" customHeight="1" thickTop="1" thickBot="1">
      <c r="A310" s="1367"/>
      <c r="B310" s="1371"/>
      <c r="C310" s="1374"/>
      <c r="D310" s="1371"/>
      <c r="E310" s="1380"/>
      <c r="F310" s="1355"/>
      <c r="G310" s="1382"/>
      <c r="H310" s="1353"/>
      <c r="I310" s="1355"/>
      <c r="J310" s="1355"/>
      <c r="K310" s="285"/>
      <c r="L310" s="226"/>
      <c r="M310" s="229"/>
      <c r="N310" s="228"/>
      <c r="O310" s="229"/>
      <c r="P310" s="231"/>
      <c r="Q310" s="231"/>
      <c r="R310" s="229"/>
      <c r="S310" s="1392"/>
      <c r="T310" s="1392"/>
      <c r="U310" s="1361"/>
      <c r="V310" s="1411"/>
      <c r="W310" s="1387"/>
      <c r="X310" s="1385"/>
      <c r="Y310" s="185">
        <f>IF(N310=N309,0,IF(N310=N308,0,IF(N310=N307,0,1)))</f>
        <v>0</v>
      </c>
      <c r="Z310" s="185" t="s">
        <v>267</v>
      </c>
      <c r="AA310" s="185" t="str">
        <f t="shared" si="25"/>
        <v>??</v>
      </c>
      <c r="AB310" s="225">
        <f t="shared" si="37"/>
        <v>0</v>
      </c>
    </row>
    <row r="311" spans="1:28" ht="12.95" customHeight="1" thickTop="1" thickBot="1">
      <c r="A311" s="1367"/>
      <c r="B311" s="1371"/>
      <c r="C311" s="1374"/>
      <c r="D311" s="1371"/>
      <c r="E311" s="1380"/>
      <c r="F311" s="1355"/>
      <c r="G311" s="1382"/>
      <c r="H311" s="1353"/>
      <c r="I311" s="1355"/>
      <c r="J311" s="1355"/>
      <c r="K311" s="285"/>
      <c r="L311" s="232"/>
      <c r="M311" s="229"/>
      <c r="N311" s="228"/>
      <c r="O311" s="229"/>
      <c r="P311" s="231"/>
      <c r="Q311" s="231"/>
      <c r="R311" s="229"/>
      <c r="S311" s="1392"/>
      <c r="T311" s="1392"/>
      <c r="U311" s="1361"/>
      <c r="V311" s="1411"/>
      <c r="W311" s="1387"/>
      <c r="X311" s="1385"/>
      <c r="Y311" s="185">
        <f>IF(N311=N310,0,IF(N311=N309,0,IF(N311=N308,0,IF(N311=N307,0,1))))</f>
        <v>0</v>
      </c>
      <c r="Z311" s="185" t="s">
        <v>267</v>
      </c>
      <c r="AA311" s="185" t="str">
        <f t="shared" si="25"/>
        <v>??</v>
      </c>
      <c r="AB311" s="225">
        <f t="shared" si="37"/>
        <v>0</v>
      </c>
    </row>
    <row r="312" spans="1:28" ht="12.95" customHeight="1" thickTop="1" thickBot="1">
      <c r="A312" s="1367"/>
      <c r="B312" s="1371"/>
      <c r="C312" s="1374"/>
      <c r="D312" s="1371"/>
      <c r="E312" s="1380"/>
      <c r="F312" s="1355"/>
      <c r="G312" s="1382"/>
      <c r="H312" s="1353"/>
      <c r="I312" s="1355"/>
      <c r="J312" s="1355"/>
      <c r="K312" s="285"/>
      <c r="L312" s="232"/>
      <c r="M312" s="229"/>
      <c r="N312" s="228"/>
      <c r="O312" s="229"/>
      <c r="P312" s="231"/>
      <c r="Q312" s="231"/>
      <c r="R312" s="229"/>
      <c r="S312" s="1392"/>
      <c r="T312" s="1392"/>
      <c r="U312" s="1401" t="str">
        <f>IF(U307&gt;9,"błąd","")</f>
        <v/>
      </c>
      <c r="V312" s="1411"/>
      <c r="W312" s="1387"/>
      <c r="X312" s="1385"/>
      <c r="Y312" s="185">
        <f>IF(N312=N311,0,IF(N312=N310,0,IF(N312=N309,0,IF(N312=N308,0,IF(N312=N307,0,1)))))</f>
        <v>0</v>
      </c>
      <c r="Z312" s="185" t="s">
        <v>267</v>
      </c>
      <c r="AA312" s="185" t="str">
        <f t="shared" si="25"/>
        <v>??</v>
      </c>
      <c r="AB312" s="225">
        <f t="shared" si="37"/>
        <v>0</v>
      </c>
    </row>
    <row r="313" spans="1:28" ht="12.95" customHeight="1" thickTop="1" thickBot="1">
      <c r="A313" s="1367"/>
      <c r="B313" s="1371"/>
      <c r="C313" s="1374"/>
      <c r="D313" s="1371"/>
      <c r="E313" s="1380"/>
      <c r="F313" s="1355"/>
      <c r="G313" s="1382"/>
      <c r="H313" s="1353"/>
      <c r="I313" s="1355"/>
      <c r="J313" s="1355"/>
      <c r="K313" s="285"/>
      <c r="L313" s="232"/>
      <c r="M313" s="229"/>
      <c r="N313" s="228"/>
      <c r="O313" s="229"/>
      <c r="P313" s="231"/>
      <c r="Q313" s="231"/>
      <c r="R313" s="229"/>
      <c r="S313" s="1392"/>
      <c r="T313" s="1392"/>
      <c r="U313" s="1401"/>
      <c r="V313" s="1411"/>
      <c r="W313" s="1387"/>
      <c r="X313" s="1385"/>
      <c r="Y313" s="185">
        <f>IF(N313=N312,0,IF(N313=N311,0,IF(N313=N310,0,IF(N313=N309,0,IF(N313=N308,0,IF(N313=N307,0,1))))))</f>
        <v>0</v>
      </c>
      <c r="Z313" s="185" t="s">
        <v>267</v>
      </c>
      <c r="AA313" s="185" t="str">
        <f t="shared" si="25"/>
        <v>??</v>
      </c>
      <c r="AB313" s="225">
        <f t="shared" si="37"/>
        <v>0</v>
      </c>
    </row>
    <row r="314" spans="1:28" ht="12.95" customHeight="1" thickTop="1" thickBot="1">
      <c r="A314" s="1367"/>
      <c r="B314" s="1372"/>
      <c r="C314" s="1375"/>
      <c r="D314" s="1372"/>
      <c r="E314" s="1381"/>
      <c r="F314" s="1356"/>
      <c r="G314" s="1383"/>
      <c r="H314" s="1354"/>
      <c r="I314" s="1356"/>
      <c r="J314" s="1356"/>
      <c r="K314" s="942"/>
      <c r="L314" s="233"/>
      <c r="M314" s="235"/>
      <c r="N314" s="228"/>
      <c r="O314" s="235"/>
      <c r="P314" s="237"/>
      <c r="Q314" s="237"/>
      <c r="R314" s="235"/>
      <c r="S314" s="1393"/>
      <c r="T314" s="1393"/>
      <c r="U314" s="1402"/>
      <c r="V314" s="1411"/>
      <c r="W314" s="1388"/>
      <c r="X314" s="1385"/>
      <c r="Y314" s="185">
        <f>IF(N314=N313,0,IF(N314=N312,0,IF(N314=N311,0,IF(N314=N310,0,IF(N314=N309,0,IF(N314=N308,0,IF(N314=N307,0,1)))))))</f>
        <v>0</v>
      </c>
      <c r="Z314" s="185" t="s">
        <v>267</v>
      </c>
      <c r="AA314" s="185" t="str">
        <f t="shared" si="25"/>
        <v>??</v>
      </c>
      <c r="AB314" s="225">
        <f t="shared" si="37"/>
        <v>0</v>
      </c>
    </row>
    <row r="315" spans="1:28" ht="12.95" customHeight="1" thickTop="1" thickBot="1">
      <c r="A315" s="1367"/>
      <c r="B315" s="1370"/>
      <c r="C315" s="1373"/>
      <c r="D315" s="1370"/>
      <c r="E315" s="1379"/>
      <c r="F315" s="1407"/>
      <c r="G315" s="1410"/>
      <c r="H315" s="973"/>
      <c r="I315" s="1407"/>
      <c r="J315" s="1407"/>
      <c r="K315" s="329"/>
      <c r="L315" s="220"/>
      <c r="M315" s="221"/>
      <c r="N315" s="222"/>
      <c r="O315" s="221"/>
      <c r="P315" s="224"/>
      <c r="Q315" s="224"/>
      <c r="R315" s="221"/>
      <c r="S315" s="1399">
        <f>SUM(P315:R322)</f>
        <v>0</v>
      </c>
      <c r="T315" s="1399">
        <f t="shared" ref="T315" si="38">IF(S315&gt;0,18,0)</f>
        <v>0</v>
      </c>
      <c r="U315" s="1360">
        <f>IF((S315-T315)&gt;=0,S315-T315,0)</f>
        <v>0</v>
      </c>
      <c r="V315" s="1411">
        <f>IF(S315&lt;T315,S315,T315)/IF(T315=0,1,T315)</f>
        <v>0</v>
      </c>
      <c r="W315" s="1386" t="str">
        <f>IF(V315=1,"pe",IF(V315&gt;0,"ne",""))</f>
        <v/>
      </c>
      <c r="X315" s="1385"/>
      <c r="Y315" s="185">
        <v>1</v>
      </c>
      <c r="Z315" s="185" t="s">
        <v>267</v>
      </c>
      <c r="AA315" s="185" t="str">
        <f t="shared" si="25"/>
        <v>??</v>
      </c>
      <c r="AB315" s="225">
        <f>C315</f>
        <v>0</v>
      </c>
    </row>
    <row r="316" spans="1:28" ht="12.95" customHeight="1" thickTop="1" thickBot="1">
      <c r="A316" s="1367"/>
      <c r="B316" s="1371"/>
      <c r="C316" s="1374"/>
      <c r="D316" s="1371"/>
      <c r="E316" s="1380"/>
      <c r="F316" s="1355"/>
      <c r="G316" s="1382"/>
      <c r="H316" s="1353"/>
      <c r="I316" s="1355"/>
      <c r="J316" s="1355"/>
      <c r="K316" s="285"/>
      <c r="L316" s="226"/>
      <c r="M316" s="229"/>
      <c r="N316" s="228"/>
      <c r="O316" s="229"/>
      <c r="P316" s="231"/>
      <c r="Q316" s="231"/>
      <c r="R316" s="229"/>
      <c r="S316" s="1392"/>
      <c r="T316" s="1392"/>
      <c r="U316" s="1361"/>
      <c r="V316" s="1411"/>
      <c r="W316" s="1387"/>
      <c r="X316" s="1385"/>
      <c r="Y316" s="185">
        <f>IF(N316=N315,0,1)</f>
        <v>0</v>
      </c>
      <c r="Z316" s="185" t="s">
        <v>267</v>
      </c>
      <c r="AA316" s="185" t="str">
        <f t="shared" si="25"/>
        <v>??</v>
      </c>
      <c r="AB316" s="225">
        <f>AB315</f>
        <v>0</v>
      </c>
    </row>
    <row r="317" spans="1:28" ht="12.95" customHeight="1" thickTop="1" thickBot="1">
      <c r="A317" s="1367"/>
      <c r="B317" s="1371"/>
      <c r="C317" s="1374"/>
      <c r="D317" s="1371"/>
      <c r="E317" s="1380"/>
      <c r="F317" s="1355"/>
      <c r="G317" s="1382"/>
      <c r="H317" s="1353"/>
      <c r="I317" s="1355"/>
      <c r="J317" s="1355"/>
      <c r="K317" s="285"/>
      <c r="L317" s="226"/>
      <c r="M317" s="229"/>
      <c r="N317" s="228"/>
      <c r="O317" s="229"/>
      <c r="P317" s="231"/>
      <c r="Q317" s="231"/>
      <c r="R317" s="229"/>
      <c r="S317" s="1392"/>
      <c r="T317" s="1392"/>
      <c r="U317" s="1361"/>
      <c r="V317" s="1411"/>
      <c r="W317" s="1387"/>
      <c r="X317" s="1385"/>
      <c r="Y317" s="185">
        <f>IF(N317=N316,0,IF(N317=N315,0,1))</f>
        <v>0</v>
      </c>
      <c r="Z317" s="185" t="s">
        <v>267</v>
      </c>
      <c r="AA317" s="185" t="str">
        <f t="shared" si="25"/>
        <v>??</v>
      </c>
      <c r="AB317" s="225">
        <f t="shared" si="37"/>
        <v>0</v>
      </c>
    </row>
    <row r="318" spans="1:28" ht="12.95" customHeight="1" thickTop="1" thickBot="1">
      <c r="A318" s="1367"/>
      <c r="B318" s="1371"/>
      <c r="C318" s="1374"/>
      <c r="D318" s="1371"/>
      <c r="E318" s="1380"/>
      <c r="F318" s="1355"/>
      <c r="G318" s="1382"/>
      <c r="H318" s="1353"/>
      <c r="I318" s="1355"/>
      <c r="J318" s="1355"/>
      <c r="K318" s="285"/>
      <c r="L318" s="226"/>
      <c r="M318" s="229"/>
      <c r="N318" s="228"/>
      <c r="O318" s="229"/>
      <c r="P318" s="231"/>
      <c r="Q318" s="231"/>
      <c r="R318" s="229"/>
      <c r="S318" s="1392"/>
      <c r="T318" s="1392"/>
      <c r="U318" s="1361"/>
      <c r="V318" s="1411"/>
      <c r="W318" s="1387"/>
      <c r="X318" s="1385"/>
      <c r="Y318" s="185">
        <f>IF(N318=N317,0,IF(N318=N316,0,IF(N318=N315,0,1)))</f>
        <v>0</v>
      </c>
      <c r="Z318" s="185" t="s">
        <v>267</v>
      </c>
      <c r="AA318" s="185" t="str">
        <f t="shared" si="25"/>
        <v>??</v>
      </c>
      <c r="AB318" s="225">
        <f t="shared" si="37"/>
        <v>0</v>
      </c>
    </row>
    <row r="319" spans="1:28" ht="12.95" customHeight="1" thickTop="1" thickBot="1">
      <c r="A319" s="1367"/>
      <c r="B319" s="1371"/>
      <c r="C319" s="1374"/>
      <c r="D319" s="1371"/>
      <c r="E319" s="1380"/>
      <c r="F319" s="1355"/>
      <c r="G319" s="1382"/>
      <c r="H319" s="1353"/>
      <c r="I319" s="1355"/>
      <c r="J319" s="1355"/>
      <c r="K319" s="285"/>
      <c r="L319" s="232"/>
      <c r="M319" s="229"/>
      <c r="N319" s="228"/>
      <c r="O319" s="229"/>
      <c r="P319" s="231"/>
      <c r="Q319" s="231"/>
      <c r="R319" s="229"/>
      <c r="S319" s="1392"/>
      <c r="T319" s="1392"/>
      <c r="U319" s="1361"/>
      <c r="V319" s="1411"/>
      <c r="W319" s="1387"/>
      <c r="X319" s="1385"/>
      <c r="Y319" s="185">
        <f>IF(N319=N318,0,IF(N319=N317,0,IF(N319=N316,0,IF(N319=N315,0,1))))</f>
        <v>0</v>
      </c>
      <c r="Z319" s="185" t="s">
        <v>267</v>
      </c>
      <c r="AA319" s="185" t="str">
        <f t="shared" si="25"/>
        <v>??</v>
      </c>
      <c r="AB319" s="225">
        <f t="shared" si="37"/>
        <v>0</v>
      </c>
    </row>
    <row r="320" spans="1:28" ht="12.95" customHeight="1" thickTop="1" thickBot="1">
      <c r="A320" s="1367"/>
      <c r="B320" s="1371"/>
      <c r="C320" s="1374"/>
      <c r="D320" s="1371"/>
      <c r="E320" s="1380"/>
      <c r="F320" s="1355"/>
      <c r="G320" s="1382"/>
      <c r="H320" s="1353"/>
      <c r="I320" s="1355"/>
      <c r="J320" s="1355"/>
      <c r="K320" s="285"/>
      <c r="L320" s="232"/>
      <c r="M320" s="229"/>
      <c r="N320" s="228"/>
      <c r="O320" s="229"/>
      <c r="P320" s="231"/>
      <c r="Q320" s="231"/>
      <c r="R320" s="229"/>
      <c r="S320" s="1392"/>
      <c r="T320" s="1392"/>
      <c r="U320" s="1401" t="str">
        <f>IF(U315&gt;9,"błąd","")</f>
        <v/>
      </c>
      <c r="V320" s="1411"/>
      <c r="W320" s="1387"/>
      <c r="X320" s="1385"/>
      <c r="Y320" s="185">
        <f>IF(N320=N319,0,IF(N320=N318,0,IF(N320=N317,0,IF(N320=N316,0,IF(N320=N315,0,1)))))</f>
        <v>0</v>
      </c>
      <c r="Z320" s="185" t="s">
        <v>267</v>
      </c>
      <c r="AA320" s="185" t="str">
        <f t="shared" si="25"/>
        <v>??</v>
      </c>
      <c r="AB320" s="225">
        <f t="shared" si="37"/>
        <v>0</v>
      </c>
    </row>
    <row r="321" spans="1:28" ht="12.95" customHeight="1" thickTop="1" thickBot="1">
      <c r="A321" s="1367"/>
      <c r="B321" s="1371"/>
      <c r="C321" s="1374"/>
      <c r="D321" s="1371"/>
      <c r="E321" s="1380"/>
      <c r="F321" s="1355"/>
      <c r="G321" s="1382"/>
      <c r="H321" s="1353"/>
      <c r="I321" s="1355"/>
      <c r="J321" s="1355"/>
      <c r="K321" s="285"/>
      <c r="L321" s="232"/>
      <c r="M321" s="229"/>
      <c r="N321" s="228"/>
      <c r="O321" s="229"/>
      <c r="P321" s="231"/>
      <c r="Q321" s="231"/>
      <c r="R321" s="229"/>
      <c r="S321" s="1392"/>
      <c r="T321" s="1392"/>
      <c r="U321" s="1401"/>
      <c r="V321" s="1411"/>
      <c r="W321" s="1387"/>
      <c r="X321" s="1385"/>
      <c r="Y321" s="185">
        <f>IF(N321=N320,0,IF(N321=N319,0,IF(N321=N318,0,IF(N321=N317,0,IF(N321=N316,0,IF(N321=N315,0,1))))))</f>
        <v>0</v>
      </c>
      <c r="Z321" s="185" t="s">
        <v>267</v>
      </c>
      <c r="AA321" s="185" t="str">
        <f t="shared" si="25"/>
        <v>??</v>
      </c>
      <c r="AB321" s="225">
        <f t="shared" si="37"/>
        <v>0</v>
      </c>
    </row>
    <row r="322" spans="1:28" ht="12.95" customHeight="1" thickTop="1" thickBot="1">
      <c r="A322" s="1367"/>
      <c r="B322" s="1372"/>
      <c r="C322" s="1375"/>
      <c r="D322" s="1372"/>
      <c r="E322" s="1381"/>
      <c r="F322" s="1356"/>
      <c r="G322" s="1383"/>
      <c r="H322" s="1354"/>
      <c r="I322" s="1356"/>
      <c r="J322" s="1356"/>
      <c r="K322" s="942"/>
      <c r="L322" s="233"/>
      <c r="M322" s="235"/>
      <c r="N322" s="228"/>
      <c r="O322" s="235"/>
      <c r="P322" s="237"/>
      <c r="Q322" s="237"/>
      <c r="R322" s="235"/>
      <c r="S322" s="1393"/>
      <c r="T322" s="1393"/>
      <c r="U322" s="1402"/>
      <c r="V322" s="1411"/>
      <c r="W322" s="1388"/>
      <c r="X322" s="1385"/>
      <c r="Y322" s="185">
        <f>IF(N322=N321,0,IF(N322=N320,0,IF(N322=N319,0,IF(N322=N318,0,IF(N322=N317,0,IF(N322=N316,0,IF(N322=N315,0,1)))))))</f>
        <v>0</v>
      </c>
      <c r="Z322" s="185" t="s">
        <v>267</v>
      </c>
      <c r="AA322" s="185" t="str">
        <f t="shared" si="25"/>
        <v>??</v>
      </c>
      <c r="AB322" s="225">
        <f t="shared" si="37"/>
        <v>0</v>
      </c>
    </row>
    <row r="323" spans="1:28" ht="12.95" customHeight="1" thickTop="1" thickBot="1">
      <c r="A323" s="1367"/>
      <c r="B323" s="1370"/>
      <c r="C323" s="1373"/>
      <c r="D323" s="1370"/>
      <c r="E323" s="1379"/>
      <c r="F323" s="1407"/>
      <c r="G323" s="1410"/>
      <c r="H323" s="973"/>
      <c r="I323" s="1407"/>
      <c r="J323" s="1407"/>
      <c r="K323" s="329"/>
      <c r="L323" s="220"/>
      <c r="M323" s="221"/>
      <c r="N323" s="222"/>
      <c r="O323" s="221"/>
      <c r="P323" s="224"/>
      <c r="Q323" s="224"/>
      <c r="R323" s="221"/>
      <c r="S323" s="1399">
        <f>SUM(P323:R330)</f>
        <v>0</v>
      </c>
      <c r="T323" s="1399">
        <f t="shared" ref="T323" si="39">IF(S323&gt;0,18,0)</f>
        <v>0</v>
      </c>
      <c r="U323" s="1360">
        <f>IF((S323-T323)&gt;=0,S323-T323,0)</f>
        <v>0</v>
      </c>
      <c r="V323" s="1411">
        <f>IF(S323&lt;T323,S323,T323)/IF(T323=0,1,T323)</f>
        <v>0</v>
      </c>
      <c r="W323" s="1386" t="str">
        <f>IF(V323=1,"pe",IF(V323&gt;0,"ne",""))</f>
        <v/>
      </c>
      <c r="X323" s="1385"/>
      <c r="Y323" s="185">
        <v>1</v>
      </c>
      <c r="Z323" s="185" t="s">
        <v>267</v>
      </c>
      <c r="AA323" s="185" t="str">
        <f t="shared" si="25"/>
        <v>??</v>
      </c>
      <c r="AB323" s="225">
        <f>C323</f>
        <v>0</v>
      </c>
    </row>
    <row r="324" spans="1:28" ht="12.95" customHeight="1" thickTop="1" thickBot="1">
      <c r="A324" s="1367"/>
      <c r="B324" s="1371"/>
      <c r="C324" s="1374"/>
      <c r="D324" s="1371"/>
      <c r="E324" s="1380"/>
      <c r="F324" s="1355"/>
      <c r="G324" s="1382"/>
      <c r="H324" s="1353"/>
      <c r="I324" s="1355"/>
      <c r="J324" s="1355"/>
      <c r="K324" s="285"/>
      <c r="L324" s="226"/>
      <c r="M324" s="229"/>
      <c r="N324" s="228"/>
      <c r="O324" s="229"/>
      <c r="P324" s="231"/>
      <c r="Q324" s="231"/>
      <c r="R324" s="229"/>
      <c r="S324" s="1392"/>
      <c r="T324" s="1392"/>
      <c r="U324" s="1361"/>
      <c r="V324" s="1411"/>
      <c r="W324" s="1387"/>
      <c r="X324" s="1385"/>
      <c r="Y324" s="185">
        <f>IF(N324=N323,0,1)</f>
        <v>0</v>
      </c>
      <c r="Z324" s="185" t="s">
        <v>267</v>
      </c>
      <c r="AA324" s="185" t="str">
        <f t="shared" si="25"/>
        <v>??</v>
      </c>
      <c r="AB324" s="225">
        <f>AB323</f>
        <v>0</v>
      </c>
    </row>
    <row r="325" spans="1:28" ht="12.95" customHeight="1" thickTop="1" thickBot="1">
      <c r="A325" s="1367"/>
      <c r="B325" s="1371"/>
      <c r="C325" s="1374"/>
      <c r="D325" s="1371"/>
      <c r="E325" s="1380"/>
      <c r="F325" s="1355"/>
      <c r="G325" s="1382"/>
      <c r="H325" s="1353"/>
      <c r="I325" s="1355"/>
      <c r="J325" s="1355"/>
      <c r="K325" s="285"/>
      <c r="L325" s="226"/>
      <c r="M325" s="229"/>
      <c r="N325" s="228"/>
      <c r="O325" s="229"/>
      <c r="P325" s="231"/>
      <c r="Q325" s="231"/>
      <c r="R325" s="229"/>
      <c r="S325" s="1392"/>
      <c r="T325" s="1392"/>
      <c r="U325" s="1361"/>
      <c r="V325" s="1411"/>
      <c r="W325" s="1387"/>
      <c r="X325" s="1385"/>
      <c r="Y325" s="185">
        <f>IF(N325=N324,0,IF(N325=N323,0,1))</f>
        <v>0</v>
      </c>
      <c r="Z325" s="185" t="s">
        <v>267</v>
      </c>
      <c r="AA325" s="185" t="str">
        <f t="shared" si="25"/>
        <v>??</v>
      </c>
      <c r="AB325" s="225">
        <f t="shared" si="37"/>
        <v>0</v>
      </c>
    </row>
    <row r="326" spans="1:28" ht="12.95" customHeight="1" thickTop="1" thickBot="1">
      <c r="A326" s="1367"/>
      <c r="B326" s="1371"/>
      <c r="C326" s="1374"/>
      <c r="D326" s="1371"/>
      <c r="E326" s="1380"/>
      <c r="F326" s="1355"/>
      <c r="G326" s="1382"/>
      <c r="H326" s="1353"/>
      <c r="I326" s="1355"/>
      <c r="J326" s="1355"/>
      <c r="K326" s="285"/>
      <c r="L326" s="226"/>
      <c r="M326" s="229"/>
      <c r="N326" s="228"/>
      <c r="O326" s="229"/>
      <c r="P326" s="231"/>
      <c r="Q326" s="231"/>
      <c r="R326" s="229"/>
      <c r="S326" s="1392"/>
      <c r="T326" s="1392"/>
      <c r="U326" s="1361"/>
      <c r="V326" s="1411"/>
      <c r="W326" s="1387"/>
      <c r="X326" s="1385"/>
      <c r="Y326" s="185">
        <f>IF(N326=N325,0,IF(N326=N324,0,IF(N326=N323,0,1)))</f>
        <v>0</v>
      </c>
      <c r="Z326" s="185" t="s">
        <v>267</v>
      </c>
      <c r="AA326" s="185" t="str">
        <f t="shared" si="25"/>
        <v>??</v>
      </c>
      <c r="AB326" s="225">
        <f t="shared" si="37"/>
        <v>0</v>
      </c>
    </row>
    <row r="327" spans="1:28" ht="12.95" customHeight="1" thickTop="1" thickBot="1">
      <c r="A327" s="1367"/>
      <c r="B327" s="1371"/>
      <c r="C327" s="1374"/>
      <c r="D327" s="1371"/>
      <c r="E327" s="1380"/>
      <c r="F327" s="1355"/>
      <c r="G327" s="1382"/>
      <c r="H327" s="1353"/>
      <c r="I327" s="1355"/>
      <c r="J327" s="1355"/>
      <c r="K327" s="285"/>
      <c r="L327" s="232"/>
      <c r="M327" s="229"/>
      <c r="N327" s="228"/>
      <c r="O327" s="229"/>
      <c r="P327" s="231"/>
      <c r="Q327" s="231"/>
      <c r="R327" s="229"/>
      <c r="S327" s="1392"/>
      <c r="T327" s="1392"/>
      <c r="U327" s="1361"/>
      <c r="V327" s="1411"/>
      <c r="W327" s="1387"/>
      <c r="X327" s="1385"/>
      <c r="Y327" s="185">
        <f>IF(N327=N326,0,IF(N327=N325,0,IF(N327=N324,0,IF(N327=N323,0,1))))</f>
        <v>0</v>
      </c>
      <c r="Z327" s="185" t="s">
        <v>267</v>
      </c>
      <c r="AA327" s="185" t="str">
        <f t="shared" si="25"/>
        <v>??</v>
      </c>
      <c r="AB327" s="225">
        <f t="shared" si="37"/>
        <v>0</v>
      </c>
    </row>
    <row r="328" spans="1:28" ht="12.95" customHeight="1" thickTop="1" thickBot="1">
      <c r="A328" s="1367"/>
      <c r="B328" s="1371"/>
      <c r="C328" s="1374"/>
      <c r="D328" s="1371"/>
      <c r="E328" s="1380"/>
      <c r="F328" s="1355"/>
      <c r="G328" s="1382"/>
      <c r="H328" s="1353"/>
      <c r="I328" s="1355"/>
      <c r="J328" s="1355"/>
      <c r="K328" s="285"/>
      <c r="L328" s="232"/>
      <c r="M328" s="229"/>
      <c r="N328" s="228"/>
      <c r="O328" s="229"/>
      <c r="P328" s="231"/>
      <c r="Q328" s="231"/>
      <c r="R328" s="229"/>
      <c r="S328" s="1392"/>
      <c r="T328" s="1392"/>
      <c r="U328" s="1401" t="str">
        <f>IF(U323&gt;9,"błąd","")</f>
        <v/>
      </c>
      <c r="V328" s="1411"/>
      <c r="W328" s="1387"/>
      <c r="X328" s="1385"/>
      <c r="Y328" s="185">
        <f>IF(N328=N327,0,IF(N328=N326,0,IF(N328=N325,0,IF(N328=N324,0,IF(N328=N323,0,1)))))</f>
        <v>0</v>
      </c>
      <c r="Z328" s="185" t="s">
        <v>267</v>
      </c>
      <c r="AA328" s="185" t="str">
        <f t="shared" si="25"/>
        <v>??</v>
      </c>
      <c r="AB328" s="225">
        <f t="shared" si="37"/>
        <v>0</v>
      </c>
    </row>
    <row r="329" spans="1:28" ht="12.95" customHeight="1" thickTop="1" thickBot="1">
      <c r="A329" s="1367"/>
      <c r="B329" s="1371"/>
      <c r="C329" s="1374"/>
      <c r="D329" s="1371"/>
      <c r="E329" s="1380"/>
      <c r="F329" s="1355"/>
      <c r="G329" s="1382"/>
      <c r="H329" s="1353"/>
      <c r="I329" s="1355"/>
      <c r="J329" s="1355"/>
      <c r="K329" s="285"/>
      <c r="L329" s="232"/>
      <c r="M329" s="229"/>
      <c r="N329" s="228"/>
      <c r="O329" s="229"/>
      <c r="P329" s="231"/>
      <c r="Q329" s="231"/>
      <c r="R329" s="229"/>
      <c r="S329" s="1392"/>
      <c r="T329" s="1392"/>
      <c r="U329" s="1401"/>
      <c r="V329" s="1411"/>
      <c r="W329" s="1387"/>
      <c r="X329" s="1385"/>
      <c r="Y329" s="185">
        <f>IF(N329=N328,0,IF(N329=N327,0,IF(N329=N326,0,IF(N329=N325,0,IF(N329=N324,0,IF(N329=N323,0,1))))))</f>
        <v>0</v>
      </c>
      <c r="Z329" s="185" t="s">
        <v>267</v>
      </c>
      <c r="AA329" s="185" t="str">
        <f t="shared" si="25"/>
        <v>??</v>
      </c>
      <c r="AB329" s="225">
        <f t="shared" si="37"/>
        <v>0</v>
      </c>
    </row>
    <row r="330" spans="1:28" ht="12.95" customHeight="1" thickTop="1" thickBot="1">
      <c r="A330" s="1367"/>
      <c r="B330" s="1372"/>
      <c r="C330" s="1375"/>
      <c r="D330" s="1372"/>
      <c r="E330" s="1381"/>
      <c r="F330" s="1356"/>
      <c r="G330" s="1383"/>
      <c r="H330" s="1354"/>
      <c r="I330" s="1356"/>
      <c r="J330" s="1356"/>
      <c r="K330" s="942"/>
      <c r="L330" s="233"/>
      <c r="M330" s="235"/>
      <c r="N330" s="228"/>
      <c r="O330" s="235"/>
      <c r="P330" s="237"/>
      <c r="Q330" s="237"/>
      <c r="R330" s="235"/>
      <c r="S330" s="1393"/>
      <c r="T330" s="1393"/>
      <c r="U330" s="1402"/>
      <c r="V330" s="1411"/>
      <c r="W330" s="1388"/>
      <c r="X330" s="1385"/>
      <c r="Y330" s="185">
        <f>IF(N330=N329,0,IF(N330=N328,0,IF(N330=N327,0,IF(N330=N326,0,IF(N330=N325,0,IF(N330=N324,0,IF(N330=N323,0,1)))))))</f>
        <v>0</v>
      </c>
      <c r="Z330" s="185" t="s">
        <v>267</v>
      </c>
      <c r="AA330" s="185" t="str">
        <f t="shared" si="25"/>
        <v>??</v>
      </c>
      <c r="AB330" s="225">
        <f t="shared" si="37"/>
        <v>0</v>
      </c>
    </row>
    <row r="331" spans="1:28" ht="12.95" customHeight="1" thickTop="1" thickBot="1">
      <c r="A331" s="1367"/>
      <c r="B331" s="1370"/>
      <c r="C331" s="1373"/>
      <c r="D331" s="1370"/>
      <c r="E331" s="1379"/>
      <c r="F331" s="1407"/>
      <c r="G331" s="1410"/>
      <c r="H331" s="973"/>
      <c r="I331" s="1407"/>
      <c r="J331" s="1407"/>
      <c r="K331" s="329"/>
      <c r="L331" s="220"/>
      <c r="M331" s="221"/>
      <c r="N331" s="222"/>
      <c r="O331" s="221"/>
      <c r="P331" s="224"/>
      <c r="Q331" s="224"/>
      <c r="R331" s="221"/>
      <c r="S331" s="1399">
        <f>SUM(P331:R338)</f>
        <v>0</v>
      </c>
      <c r="T331" s="1399">
        <f t="shared" ref="T331" si="40">IF(S331&gt;0,18,0)</f>
        <v>0</v>
      </c>
      <c r="U331" s="1360">
        <f>IF((S331-T331)&gt;=0,S331-T331,0)</f>
        <v>0</v>
      </c>
      <c r="V331" s="1411">
        <f>IF(S331&lt;T331,S331,T331)/IF(T331=0,1,T331)</f>
        <v>0</v>
      </c>
      <c r="W331" s="1386" t="str">
        <f>IF(V331=1,"pe",IF(V331&gt;0,"ne",""))</f>
        <v/>
      </c>
      <c r="X331" s="1385"/>
      <c r="Y331" s="185">
        <v>1</v>
      </c>
      <c r="Z331" s="185" t="s">
        <v>267</v>
      </c>
      <c r="AA331" s="185" t="str">
        <f t="shared" si="25"/>
        <v>??</v>
      </c>
      <c r="AB331" s="225">
        <f>C331</f>
        <v>0</v>
      </c>
    </row>
    <row r="332" spans="1:28" ht="12.95" customHeight="1" thickTop="1" thickBot="1">
      <c r="A332" s="1367"/>
      <c r="B332" s="1371"/>
      <c r="C332" s="1374"/>
      <c r="D332" s="1371"/>
      <c r="E332" s="1380"/>
      <c r="F332" s="1355"/>
      <c r="G332" s="1382"/>
      <c r="H332" s="1353"/>
      <c r="I332" s="1355"/>
      <c r="J332" s="1355"/>
      <c r="K332" s="285"/>
      <c r="L332" s="226"/>
      <c r="M332" s="229"/>
      <c r="N332" s="228"/>
      <c r="O332" s="229"/>
      <c r="P332" s="231"/>
      <c r="Q332" s="231"/>
      <c r="R332" s="229"/>
      <c r="S332" s="1392"/>
      <c r="T332" s="1392"/>
      <c r="U332" s="1361"/>
      <c r="V332" s="1411"/>
      <c r="W332" s="1387"/>
      <c r="X332" s="1385"/>
      <c r="Y332" s="185">
        <f>IF(N332=N331,0,1)</f>
        <v>0</v>
      </c>
      <c r="Z332" s="185" t="s">
        <v>267</v>
      </c>
      <c r="AA332" s="185" t="str">
        <f t="shared" si="25"/>
        <v>??</v>
      </c>
      <c r="AB332" s="225">
        <f>AB331</f>
        <v>0</v>
      </c>
    </row>
    <row r="333" spans="1:28" ht="12.95" customHeight="1" thickTop="1" thickBot="1">
      <c r="A333" s="1367"/>
      <c r="B333" s="1371"/>
      <c r="C333" s="1374"/>
      <c r="D333" s="1371"/>
      <c r="E333" s="1380"/>
      <c r="F333" s="1355"/>
      <c r="G333" s="1382"/>
      <c r="H333" s="1353"/>
      <c r="I333" s="1355"/>
      <c r="J333" s="1355"/>
      <c r="K333" s="285"/>
      <c r="L333" s="226"/>
      <c r="M333" s="229"/>
      <c r="N333" s="228"/>
      <c r="O333" s="229"/>
      <c r="P333" s="231"/>
      <c r="Q333" s="231"/>
      <c r="R333" s="229"/>
      <c r="S333" s="1392"/>
      <c r="T333" s="1392"/>
      <c r="U333" s="1361"/>
      <c r="V333" s="1411"/>
      <c r="W333" s="1387"/>
      <c r="X333" s="1385"/>
      <c r="Y333" s="185">
        <f>IF(N333=N332,0,IF(N333=N331,0,1))</f>
        <v>0</v>
      </c>
      <c r="Z333" s="185" t="s">
        <v>267</v>
      </c>
      <c r="AA333" s="185" t="str">
        <f t="shared" si="25"/>
        <v>??</v>
      </c>
      <c r="AB333" s="225">
        <f t="shared" si="37"/>
        <v>0</v>
      </c>
    </row>
    <row r="334" spans="1:28" ht="12.95" customHeight="1" thickTop="1" thickBot="1">
      <c r="A334" s="1367"/>
      <c r="B334" s="1371"/>
      <c r="C334" s="1374"/>
      <c r="D334" s="1371"/>
      <c r="E334" s="1380"/>
      <c r="F334" s="1355"/>
      <c r="G334" s="1382"/>
      <c r="H334" s="1353"/>
      <c r="I334" s="1355"/>
      <c r="J334" s="1355"/>
      <c r="K334" s="285"/>
      <c r="L334" s="226"/>
      <c r="M334" s="229"/>
      <c r="N334" s="228"/>
      <c r="O334" s="229"/>
      <c r="P334" s="231"/>
      <c r="Q334" s="231"/>
      <c r="R334" s="229"/>
      <c r="S334" s="1392"/>
      <c r="T334" s="1392"/>
      <c r="U334" s="1361"/>
      <c r="V334" s="1411"/>
      <c r="W334" s="1387"/>
      <c r="X334" s="1385"/>
      <c r="Y334" s="185">
        <f>IF(N334=N333,0,IF(N334=N332,0,IF(N334=N331,0,1)))</f>
        <v>0</v>
      </c>
      <c r="Z334" s="185" t="s">
        <v>267</v>
      </c>
      <c r="AA334" s="185" t="str">
        <f t="shared" si="25"/>
        <v>??</v>
      </c>
      <c r="AB334" s="225">
        <f t="shared" si="37"/>
        <v>0</v>
      </c>
    </row>
    <row r="335" spans="1:28" ht="12.95" customHeight="1" thickTop="1" thickBot="1">
      <c r="A335" s="1367"/>
      <c r="B335" s="1371"/>
      <c r="C335" s="1374"/>
      <c r="D335" s="1371"/>
      <c r="E335" s="1380"/>
      <c r="F335" s="1355"/>
      <c r="G335" s="1382"/>
      <c r="H335" s="1353"/>
      <c r="I335" s="1355"/>
      <c r="J335" s="1355"/>
      <c r="K335" s="285"/>
      <c r="L335" s="232"/>
      <c r="M335" s="229"/>
      <c r="N335" s="228"/>
      <c r="O335" s="229"/>
      <c r="P335" s="231"/>
      <c r="Q335" s="231"/>
      <c r="R335" s="229"/>
      <c r="S335" s="1392"/>
      <c r="T335" s="1392"/>
      <c r="U335" s="1361"/>
      <c r="V335" s="1411"/>
      <c r="W335" s="1387"/>
      <c r="X335" s="1385"/>
      <c r="Y335" s="185">
        <f>IF(N335=N334,0,IF(N335=N333,0,IF(N335=N332,0,IF(N335=N331,0,1))))</f>
        <v>0</v>
      </c>
      <c r="Z335" s="185" t="s">
        <v>267</v>
      </c>
      <c r="AA335" s="185" t="str">
        <f t="shared" si="25"/>
        <v>??</v>
      </c>
      <c r="AB335" s="225">
        <f t="shared" si="37"/>
        <v>0</v>
      </c>
    </row>
    <row r="336" spans="1:28" ht="12.95" customHeight="1" thickTop="1" thickBot="1">
      <c r="A336" s="1367"/>
      <c r="B336" s="1371"/>
      <c r="C336" s="1374"/>
      <c r="D336" s="1371"/>
      <c r="E336" s="1380"/>
      <c r="F336" s="1355"/>
      <c r="G336" s="1382"/>
      <c r="H336" s="1353"/>
      <c r="I336" s="1355"/>
      <c r="J336" s="1355"/>
      <c r="K336" s="285"/>
      <c r="L336" s="232"/>
      <c r="M336" s="229"/>
      <c r="N336" s="228"/>
      <c r="O336" s="229"/>
      <c r="P336" s="231"/>
      <c r="Q336" s="231"/>
      <c r="R336" s="229"/>
      <c r="S336" s="1392"/>
      <c r="T336" s="1392"/>
      <c r="U336" s="1401" t="str">
        <f>IF(U331&gt;9,"błąd","")</f>
        <v/>
      </c>
      <c r="V336" s="1411"/>
      <c r="W336" s="1387"/>
      <c r="X336" s="1385"/>
      <c r="Y336" s="185">
        <f>IF(N336=N335,0,IF(N336=N334,0,IF(N336=N333,0,IF(N336=N332,0,IF(N336=N331,0,1)))))</f>
        <v>0</v>
      </c>
      <c r="Z336" s="185" t="s">
        <v>267</v>
      </c>
      <c r="AA336" s="185" t="str">
        <f t="shared" si="25"/>
        <v>??</v>
      </c>
      <c r="AB336" s="225">
        <f t="shared" si="37"/>
        <v>0</v>
      </c>
    </row>
    <row r="337" spans="1:28" ht="12.95" customHeight="1" thickTop="1" thickBot="1">
      <c r="A337" s="1367"/>
      <c r="B337" s="1371"/>
      <c r="C337" s="1374"/>
      <c r="D337" s="1371"/>
      <c r="E337" s="1380"/>
      <c r="F337" s="1355"/>
      <c r="G337" s="1382"/>
      <c r="H337" s="1353"/>
      <c r="I337" s="1355"/>
      <c r="J337" s="1355"/>
      <c r="K337" s="285"/>
      <c r="L337" s="232"/>
      <c r="M337" s="229"/>
      <c r="N337" s="228"/>
      <c r="O337" s="229"/>
      <c r="P337" s="231"/>
      <c r="Q337" s="231"/>
      <c r="R337" s="229"/>
      <c r="S337" s="1392"/>
      <c r="T337" s="1392"/>
      <c r="U337" s="1401"/>
      <c r="V337" s="1411"/>
      <c r="W337" s="1387"/>
      <c r="X337" s="1385"/>
      <c r="Y337" s="185">
        <f>IF(N337=N336,0,IF(N337=N335,0,IF(N337=N334,0,IF(N337=N333,0,IF(N337=N332,0,IF(N337=N331,0,1))))))</f>
        <v>0</v>
      </c>
      <c r="Z337" s="185" t="s">
        <v>267</v>
      </c>
      <c r="AA337" s="185" t="str">
        <f t="shared" si="25"/>
        <v>??</v>
      </c>
      <c r="AB337" s="225">
        <f t="shared" si="37"/>
        <v>0</v>
      </c>
    </row>
    <row r="338" spans="1:28" ht="12.95" customHeight="1" thickTop="1" thickBot="1">
      <c r="A338" s="1367"/>
      <c r="B338" s="1372"/>
      <c r="C338" s="1375"/>
      <c r="D338" s="1372"/>
      <c r="E338" s="1381"/>
      <c r="F338" s="1356"/>
      <c r="G338" s="1383"/>
      <c r="H338" s="1354"/>
      <c r="I338" s="1356"/>
      <c r="J338" s="1356"/>
      <c r="K338" s="942"/>
      <c r="L338" s="233"/>
      <c r="M338" s="235"/>
      <c r="N338" s="228"/>
      <c r="O338" s="235"/>
      <c r="P338" s="237"/>
      <c r="Q338" s="237"/>
      <c r="R338" s="235"/>
      <c r="S338" s="1393"/>
      <c r="T338" s="1393"/>
      <c r="U338" s="1402"/>
      <c r="V338" s="1411"/>
      <c r="W338" s="1388"/>
      <c r="X338" s="1385"/>
      <c r="Y338" s="185">
        <f>IF(N338=N337,0,IF(N338=N336,0,IF(N338=N335,0,IF(N338=N334,0,IF(N338=N333,0,IF(N338=N332,0,IF(N338=N331,0,1)))))))</f>
        <v>0</v>
      </c>
      <c r="Z338" s="185" t="s">
        <v>267</v>
      </c>
      <c r="AA338" s="185" t="str">
        <f t="shared" si="25"/>
        <v>??</v>
      </c>
      <c r="AB338" s="225">
        <f t="shared" si="37"/>
        <v>0</v>
      </c>
    </row>
    <row r="339" spans="1:28" ht="12.95" customHeight="1" thickTop="1" thickBot="1">
      <c r="A339" s="1367"/>
      <c r="B339" s="1370"/>
      <c r="C339" s="1373"/>
      <c r="D339" s="1370"/>
      <c r="E339" s="1379"/>
      <c r="F339" s="1407"/>
      <c r="G339" s="1410"/>
      <c r="H339" s="973"/>
      <c r="I339" s="1407"/>
      <c r="J339" s="1407"/>
      <c r="K339" s="939"/>
      <c r="L339" s="220"/>
      <c r="M339" s="221"/>
      <c r="N339" s="222"/>
      <c r="O339" s="221"/>
      <c r="P339" s="224"/>
      <c r="Q339" s="224"/>
      <c r="R339" s="221"/>
      <c r="S339" s="1399">
        <f>SUM(P339:R346)</f>
        <v>0</v>
      </c>
      <c r="T339" s="1399">
        <f t="shared" ref="T339" si="41">IF(S339&gt;0,18,0)</f>
        <v>0</v>
      </c>
      <c r="U339" s="1360">
        <f>IF((S339-T339)&gt;=0,S339-T339,0)</f>
        <v>0</v>
      </c>
      <c r="V339" s="1411">
        <f>IF(S339&lt;T339,S339,T339)/IF(T339=0,1,T339)</f>
        <v>0</v>
      </c>
      <c r="W339" s="1386" t="str">
        <f>IF(V339=1,"pe",IF(V339&gt;0,"ne",""))</f>
        <v/>
      </c>
      <c r="X339" s="1385"/>
      <c r="Y339" s="185">
        <v>1</v>
      </c>
      <c r="Z339" s="185" t="s">
        <v>267</v>
      </c>
      <c r="AA339" s="185" t="str">
        <f t="shared" si="25"/>
        <v>??</v>
      </c>
      <c r="AB339" s="225">
        <f>C339</f>
        <v>0</v>
      </c>
    </row>
    <row r="340" spans="1:28" ht="12.95" customHeight="1" thickTop="1" thickBot="1">
      <c r="A340" s="1367"/>
      <c r="B340" s="1371"/>
      <c r="C340" s="1374"/>
      <c r="D340" s="1371"/>
      <c r="E340" s="1380"/>
      <c r="F340" s="1355"/>
      <c r="G340" s="1382"/>
      <c r="H340" s="1353"/>
      <c r="I340" s="1355"/>
      <c r="J340" s="1355"/>
      <c r="K340" s="285"/>
      <c r="L340" s="226"/>
      <c r="M340" s="229"/>
      <c r="N340" s="228"/>
      <c r="O340" s="229"/>
      <c r="P340" s="231"/>
      <c r="Q340" s="231"/>
      <c r="R340" s="229"/>
      <c r="S340" s="1392"/>
      <c r="T340" s="1392"/>
      <c r="U340" s="1361"/>
      <c r="V340" s="1411"/>
      <c r="W340" s="1387"/>
      <c r="X340" s="1385"/>
      <c r="Y340" s="185">
        <f>IF(N340=N339,0,1)</f>
        <v>0</v>
      </c>
      <c r="Z340" s="185" t="s">
        <v>267</v>
      </c>
      <c r="AA340" s="185" t="str">
        <f t="shared" si="25"/>
        <v>??</v>
      </c>
      <c r="AB340" s="225">
        <f>AB339</f>
        <v>0</v>
      </c>
    </row>
    <row r="341" spans="1:28" ht="12.95" customHeight="1" thickTop="1" thickBot="1">
      <c r="A341" s="1367"/>
      <c r="B341" s="1371"/>
      <c r="C341" s="1374"/>
      <c r="D341" s="1371"/>
      <c r="E341" s="1380"/>
      <c r="F341" s="1355"/>
      <c r="G341" s="1382"/>
      <c r="H341" s="1353"/>
      <c r="I341" s="1355"/>
      <c r="J341" s="1355"/>
      <c r="K341" s="285"/>
      <c r="L341" s="226"/>
      <c r="M341" s="229"/>
      <c r="N341" s="228"/>
      <c r="O341" s="229"/>
      <c r="P341" s="231"/>
      <c r="Q341" s="231"/>
      <c r="R341" s="229"/>
      <c r="S341" s="1392"/>
      <c r="T341" s="1392"/>
      <c r="U341" s="1361"/>
      <c r="V341" s="1411"/>
      <c r="W341" s="1387"/>
      <c r="X341" s="1385"/>
      <c r="Y341" s="185">
        <f>IF(N341=N340,0,IF(N341=N339,0,1))</f>
        <v>0</v>
      </c>
      <c r="Z341" s="185" t="s">
        <v>267</v>
      </c>
      <c r="AA341" s="185" t="str">
        <f t="shared" si="25"/>
        <v>??</v>
      </c>
      <c r="AB341" s="225">
        <f t="shared" si="37"/>
        <v>0</v>
      </c>
    </row>
    <row r="342" spans="1:28" ht="12.95" customHeight="1" thickTop="1" thickBot="1">
      <c r="A342" s="1367"/>
      <c r="B342" s="1371"/>
      <c r="C342" s="1374"/>
      <c r="D342" s="1371"/>
      <c r="E342" s="1380"/>
      <c r="F342" s="1355"/>
      <c r="G342" s="1382"/>
      <c r="H342" s="1353"/>
      <c r="I342" s="1355"/>
      <c r="J342" s="1355"/>
      <c r="K342" s="285"/>
      <c r="L342" s="226"/>
      <c r="M342" s="229"/>
      <c r="N342" s="228"/>
      <c r="O342" s="229"/>
      <c r="P342" s="231"/>
      <c r="Q342" s="231"/>
      <c r="R342" s="229"/>
      <c r="S342" s="1392"/>
      <c r="T342" s="1392"/>
      <c r="U342" s="1361"/>
      <c r="V342" s="1411"/>
      <c r="W342" s="1387"/>
      <c r="X342" s="1385"/>
      <c r="Y342" s="185">
        <f>IF(N342=N341,0,IF(N342=N340,0,IF(N342=N339,0,1)))</f>
        <v>0</v>
      </c>
      <c r="Z342" s="185" t="s">
        <v>267</v>
      </c>
      <c r="AA342" s="185" t="str">
        <f t="shared" si="25"/>
        <v>??</v>
      </c>
      <c r="AB342" s="225">
        <f t="shared" si="37"/>
        <v>0</v>
      </c>
    </row>
    <row r="343" spans="1:28" ht="12.95" customHeight="1" thickTop="1" thickBot="1">
      <c r="A343" s="1367"/>
      <c r="B343" s="1371"/>
      <c r="C343" s="1374"/>
      <c r="D343" s="1371"/>
      <c r="E343" s="1380"/>
      <c r="F343" s="1355"/>
      <c r="G343" s="1382"/>
      <c r="H343" s="1353"/>
      <c r="I343" s="1355"/>
      <c r="J343" s="1355"/>
      <c r="K343" s="285"/>
      <c r="L343" s="232"/>
      <c r="M343" s="229"/>
      <c r="N343" s="228"/>
      <c r="O343" s="229"/>
      <c r="P343" s="231"/>
      <c r="Q343" s="231"/>
      <c r="R343" s="229"/>
      <c r="S343" s="1392"/>
      <c r="T343" s="1392"/>
      <c r="U343" s="1361"/>
      <c r="V343" s="1411"/>
      <c r="W343" s="1387"/>
      <c r="X343" s="1385"/>
      <c r="Y343" s="185">
        <f>IF(N343=N342,0,IF(N343=N341,0,IF(N343=N340,0,IF(N343=N339,0,1))))</f>
        <v>0</v>
      </c>
      <c r="Z343" s="185" t="s">
        <v>267</v>
      </c>
      <c r="AA343" s="185" t="str">
        <f t="shared" si="25"/>
        <v>??</v>
      </c>
      <c r="AB343" s="225">
        <f t="shared" si="37"/>
        <v>0</v>
      </c>
    </row>
    <row r="344" spans="1:28" ht="12.95" customHeight="1" thickTop="1" thickBot="1">
      <c r="A344" s="1367"/>
      <c r="B344" s="1371"/>
      <c r="C344" s="1374"/>
      <c r="D344" s="1371"/>
      <c r="E344" s="1380"/>
      <c r="F344" s="1355"/>
      <c r="G344" s="1382"/>
      <c r="H344" s="1353"/>
      <c r="I344" s="1355"/>
      <c r="J344" s="1355"/>
      <c r="K344" s="285"/>
      <c r="L344" s="232"/>
      <c r="M344" s="229"/>
      <c r="N344" s="228"/>
      <c r="O344" s="229"/>
      <c r="P344" s="231"/>
      <c r="Q344" s="231"/>
      <c r="R344" s="229"/>
      <c r="S344" s="1392"/>
      <c r="T344" s="1392"/>
      <c r="U344" s="1401" t="str">
        <f>IF(U339&gt;9,"błąd","")</f>
        <v/>
      </c>
      <c r="V344" s="1411"/>
      <c r="W344" s="1387"/>
      <c r="X344" s="1385"/>
      <c r="Y344" s="185">
        <f>IF(N344=N343,0,IF(N344=N342,0,IF(N344=N341,0,IF(N344=N340,0,IF(N344=N339,0,1)))))</f>
        <v>0</v>
      </c>
      <c r="Z344" s="185" t="s">
        <v>267</v>
      </c>
      <c r="AA344" s="185" t="str">
        <f t="shared" si="25"/>
        <v>??</v>
      </c>
      <c r="AB344" s="225">
        <f t="shared" si="37"/>
        <v>0</v>
      </c>
    </row>
    <row r="345" spans="1:28" ht="12.95" customHeight="1" thickTop="1" thickBot="1">
      <c r="A345" s="1367"/>
      <c r="B345" s="1371"/>
      <c r="C345" s="1374"/>
      <c r="D345" s="1371"/>
      <c r="E345" s="1380"/>
      <c r="F345" s="1355"/>
      <c r="G345" s="1382"/>
      <c r="H345" s="1353"/>
      <c r="I345" s="1355"/>
      <c r="J345" s="1355"/>
      <c r="K345" s="285"/>
      <c r="L345" s="232"/>
      <c r="M345" s="229"/>
      <c r="N345" s="228"/>
      <c r="O345" s="229"/>
      <c r="P345" s="231"/>
      <c r="Q345" s="231"/>
      <c r="R345" s="229"/>
      <c r="S345" s="1392"/>
      <c r="T345" s="1392"/>
      <c r="U345" s="1401"/>
      <c r="V345" s="1411"/>
      <c r="W345" s="1387"/>
      <c r="X345" s="1385"/>
      <c r="Y345" s="185">
        <f>IF(N345=N344,0,IF(N345=N343,0,IF(N345=N342,0,IF(N345=N341,0,IF(N345=N340,0,IF(N345=N339,0,1))))))</f>
        <v>0</v>
      </c>
      <c r="Z345" s="185" t="s">
        <v>267</v>
      </c>
      <c r="AA345" s="185" t="str">
        <f t="shared" si="25"/>
        <v>??</v>
      </c>
      <c r="AB345" s="225">
        <f t="shared" si="37"/>
        <v>0</v>
      </c>
    </row>
    <row r="346" spans="1:28" ht="12.95" customHeight="1" thickTop="1" thickBot="1">
      <c r="A346" s="1367"/>
      <c r="B346" s="1372"/>
      <c r="C346" s="1375"/>
      <c r="D346" s="1372"/>
      <c r="E346" s="1381"/>
      <c r="F346" s="1356"/>
      <c r="G346" s="1383"/>
      <c r="H346" s="1354"/>
      <c r="I346" s="1356"/>
      <c r="J346" s="1356"/>
      <c r="K346" s="940"/>
      <c r="L346" s="233"/>
      <c r="M346" s="235"/>
      <c r="N346" s="228"/>
      <c r="O346" s="235"/>
      <c r="P346" s="237"/>
      <c r="Q346" s="237"/>
      <c r="R346" s="235"/>
      <c r="S346" s="1393"/>
      <c r="T346" s="1393"/>
      <c r="U346" s="1402"/>
      <c r="V346" s="1411"/>
      <c r="W346" s="1388"/>
      <c r="X346" s="1385"/>
      <c r="Y346" s="185">
        <f>IF(N346=N345,0,IF(N346=N344,0,IF(N346=N343,0,IF(N346=N342,0,IF(N346=N341,0,IF(N346=N340,0,IF(N346=N339,0,1)))))))</f>
        <v>0</v>
      </c>
      <c r="Z346" s="185" t="s">
        <v>267</v>
      </c>
      <c r="AA346" s="185" t="str">
        <f t="shared" si="25"/>
        <v>??</v>
      </c>
      <c r="AB346" s="225">
        <f t="shared" si="37"/>
        <v>0</v>
      </c>
    </row>
    <row r="347" spans="1:28" ht="12.95" customHeight="1" thickTop="1" thickBot="1">
      <c r="A347" s="1367"/>
      <c r="B347" s="1370"/>
      <c r="C347" s="1373"/>
      <c r="D347" s="1370"/>
      <c r="E347" s="1379"/>
      <c r="F347" s="1407"/>
      <c r="G347" s="1410"/>
      <c r="H347" s="973"/>
      <c r="I347" s="1407"/>
      <c r="J347" s="1407"/>
      <c r="K347" s="329"/>
      <c r="L347" s="220"/>
      <c r="M347" s="221"/>
      <c r="N347" s="222"/>
      <c r="O347" s="221"/>
      <c r="P347" s="224"/>
      <c r="Q347" s="224"/>
      <c r="R347" s="221"/>
      <c r="S347" s="1399">
        <f>SUM(P347:R354)</f>
        <v>0</v>
      </c>
      <c r="T347" s="1399">
        <f t="shared" ref="T347" si="42">IF(S347&gt;0,18,0)</f>
        <v>0</v>
      </c>
      <c r="U347" s="1360">
        <f>IF((S347-T347)&gt;=0,S347-T347,0)</f>
        <v>0</v>
      </c>
      <c r="V347" s="1411">
        <f>IF(S347&lt;T347,S347,T347)/IF(T347=0,1,T347)</f>
        <v>0</v>
      </c>
      <c r="W347" s="1386" t="str">
        <f>IF(V347=1,"pe",IF(V347&gt;0,"ne",""))</f>
        <v/>
      </c>
      <c r="X347" s="1385"/>
      <c r="Y347" s="185">
        <v>1</v>
      </c>
      <c r="Z347" s="185" t="s">
        <v>267</v>
      </c>
      <c r="AA347" s="185" t="str">
        <f t="shared" si="25"/>
        <v>??</v>
      </c>
      <c r="AB347" s="225">
        <f>C347</f>
        <v>0</v>
      </c>
    </row>
    <row r="348" spans="1:28" ht="12.95" customHeight="1" thickTop="1" thickBot="1">
      <c r="A348" s="1367"/>
      <c r="B348" s="1371"/>
      <c r="C348" s="1374"/>
      <c r="D348" s="1371"/>
      <c r="E348" s="1380"/>
      <c r="F348" s="1355"/>
      <c r="G348" s="1382"/>
      <c r="H348" s="1353"/>
      <c r="I348" s="1355"/>
      <c r="J348" s="1355"/>
      <c r="K348" s="285"/>
      <c r="L348" s="226"/>
      <c r="M348" s="229"/>
      <c r="N348" s="228"/>
      <c r="O348" s="229"/>
      <c r="P348" s="231"/>
      <c r="Q348" s="231"/>
      <c r="R348" s="229"/>
      <c r="S348" s="1392"/>
      <c r="T348" s="1392"/>
      <c r="U348" s="1361"/>
      <c r="V348" s="1411"/>
      <c r="W348" s="1387"/>
      <c r="X348" s="1385"/>
      <c r="Y348" s="185">
        <f>IF(N348=N347,0,1)</f>
        <v>0</v>
      </c>
      <c r="Z348" s="185" t="s">
        <v>267</v>
      </c>
      <c r="AA348" s="185" t="str">
        <f t="shared" si="25"/>
        <v>??</v>
      </c>
      <c r="AB348" s="225">
        <f>AB347</f>
        <v>0</v>
      </c>
    </row>
    <row r="349" spans="1:28" ht="12.95" customHeight="1" thickTop="1" thickBot="1">
      <c r="A349" s="1367"/>
      <c r="B349" s="1371"/>
      <c r="C349" s="1374"/>
      <c r="D349" s="1371"/>
      <c r="E349" s="1380"/>
      <c r="F349" s="1355"/>
      <c r="G349" s="1382"/>
      <c r="H349" s="1353"/>
      <c r="I349" s="1355"/>
      <c r="J349" s="1355"/>
      <c r="K349" s="285"/>
      <c r="L349" s="226"/>
      <c r="M349" s="229"/>
      <c r="N349" s="228"/>
      <c r="O349" s="229"/>
      <c r="P349" s="231"/>
      <c r="Q349" s="231"/>
      <c r="R349" s="229"/>
      <c r="S349" s="1392"/>
      <c r="T349" s="1392"/>
      <c r="U349" s="1361"/>
      <c r="V349" s="1411"/>
      <c r="W349" s="1387"/>
      <c r="X349" s="1385"/>
      <c r="Y349" s="185">
        <f>IF(N349=N348,0,IF(N349=N347,0,1))</f>
        <v>0</v>
      </c>
      <c r="Z349" s="185" t="s">
        <v>267</v>
      </c>
      <c r="AA349" s="185" t="str">
        <f t="shared" si="25"/>
        <v>??</v>
      </c>
      <c r="AB349" s="225">
        <f t="shared" si="37"/>
        <v>0</v>
      </c>
    </row>
    <row r="350" spans="1:28" ht="12.95" customHeight="1" thickTop="1" thickBot="1">
      <c r="A350" s="1367"/>
      <c r="B350" s="1371"/>
      <c r="C350" s="1374"/>
      <c r="D350" s="1371"/>
      <c r="E350" s="1380"/>
      <c r="F350" s="1355"/>
      <c r="G350" s="1382"/>
      <c r="H350" s="1353"/>
      <c r="I350" s="1355"/>
      <c r="J350" s="1355"/>
      <c r="K350" s="285"/>
      <c r="L350" s="226"/>
      <c r="M350" s="229"/>
      <c r="N350" s="228"/>
      <c r="O350" s="229"/>
      <c r="P350" s="231"/>
      <c r="Q350" s="231"/>
      <c r="R350" s="229"/>
      <c r="S350" s="1392"/>
      <c r="T350" s="1392"/>
      <c r="U350" s="1361"/>
      <c r="V350" s="1411"/>
      <c r="W350" s="1387"/>
      <c r="X350" s="1385"/>
      <c r="Y350" s="185">
        <f>IF(N350=N349,0,IF(N350=N348,0,IF(N350=N347,0,1)))</f>
        <v>0</v>
      </c>
      <c r="Z350" s="185" t="s">
        <v>267</v>
      </c>
      <c r="AA350" s="185" t="str">
        <f t="shared" si="25"/>
        <v>??</v>
      </c>
      <c r="AB350" s="225">
        <f t="shared" si="37"/>
        <v>0</v>
      </c>
    </row>
    <row r="351" spans="1:28" ht="12.95" customHeight="1" thickTop="1" thickBot="1">
      <c r="A351" s="1367"/>
      <c r="B351" s="1371"/>
      <c r="C351" s="1374"/>
      <c r="D351" s="1371"/>
      <c r="E351" s="1380"/>
      <c r="F351" s="1355"/>
      <c r="G351" s="1382"/>
      <c r="H351" s="1353"/>
      <c r="I351" s="1355"/>
      <c r="J351" s="1355"/>
      <c r="K351" s="285"/>
      <c r="L351" s="232"/>
      <c r="M351" s="229"/>
      <c r="N351" s="228"/>
      <c r="O351" s="229"/>
      <c r="P351" s="231"/>
      <c r="Q351" s="231"/>
      <c r="R351" s="229"/>
      <c r="S351" s="1392"/>
      <c r="T351" s="1392"/>
      <c r="U351" s="1361"/>
      <c r="V351" s="1411"/>
      <c r="W351" s="1387"/>
      <c r="X351" s="1385"/>
      <c r="Y351" s="185">
        <f>IF(N351=N350,0,IF(N351=N349,0,IF(N351=N348,0,IF(N351=N347,0,1))))</f>
        <v>0</v>
      </c>
      <c r="Z351" s="185" t="s">
        <v>267</v>
      </c>
      <c r="AA351" s="185" t="str">
        <f t="shared" si="25"/>
        <v>??</v>
      </c>
      <c r="AB351" s="225">
        <f t="shared" si="37"/>
        <v>0</v>
      </c>
    </row>
    <row r="352" spans="1:28" ht="12.95" customHeight="1" thickTop="1" thickBot="1">
      <c r="A352" s="1367"/>
      <c r="B352" s="1371"/>
      <c r="C352" s="1374"/>
      <c r="D352" s="1371"/>
      <c r="E352" s="1380"/>
      <c r="F352" s="1355"/>
      <c r="G352" s="1382"/>
      <c r="H352" s="1353"/>
      <c r="I352" s="1355"/>
      <c r="J352" s="1355"/>
      <c r="K352" s="285"/>
      <c r="L352" s="232"/>
      <c r="M352" s="229"/>
      <c r="N352" s="228"/>
      <c r="O352" s="229"/>
      <c r="P352" s="231"/>
      <c r="Q352" s="231"/>
      <c r="R352" s="229"/>
      <c r="S352" s="1392"/>
      <c r="T352" s="1392"/>
      <c r="U352" s="1401" t="str">
        <f>IF(U347&gt;9,"błąd","")</f>
        <v/>
      </c>
      <c r="V352" s="1411"/>
      <c r="W352" s="1387"/>
      <c r="X352" s="1385"/>
      <c r="Y352" s="185">
        <f>IF(N352=N351,0,IF(N352=N350,0,IF(N352=N349,0,IF(N352=N348,0,IF(N352=N347,0,1)))))</f>
        <v>0</v>
      </c>
      <c r="Z352" s="185" t="s">
        <v>267</v>
      </c>
      <c r="AA352" s="185" t="str">
        <f t="shared" si="25"/>
        <v>??</v>
      </c>
      <c r="AB352" s="225">
        <f t="shared" si="37"/>
        <v>0</v>
      </c>
    </row>
    <row r="353" spans="1:28" ht="12.95" customHeight="1" thickTop="1" thickBot="1">
      <c r="A353" s="1367"/>
      <c r="B353" s="1371"/>
      <c r="C353" s="1374"/>
      <c r="D353" s="1371"/>
      <c r="E353" s="1380"/>
      <c r="F353" s="1355"/>
      <c r="G353" s="1382"/>
      <c r="H353" s="1353"/>
      <c r="I353" s="1355"/>
      <c r="J353" s="1355"/>
      <c r="K353" s="285"/>
      <c r="L353" s="232"/>
      <c r="M353" s="229"/>
      <c r="N353" s="228"/>
      <c r="O353" s="229"/>
      <c r="P353" s="231"/>
      <c r="Q353" s="231"/>
      <c r="R353" s="229"/>
      <c r="S353" s="1392"/>
      <c r="T353" s="1392"/>
      <c r="U353" s="1401"/>
      <c r="V353" s="1411"/>
      <c r="W353" s="1387"/>
      <c r="X353" s="1385"/>
      <c r="Y353" s="185">
        <f>IF(N353=N352,0,IF(N353=N351,0,IF(N353=N350,0,IF(N353=N349,0,IF(N353=N348,0,IF(N353=N347,0,1))))))</f>
        <v>0</v>
      </c>
      <c r="Z353" s="185" t="s">
        <v>267</v>
      </c>
      <c r="AA353" s="185" t="str">
        <f t="shared" si="25"/>
        <v>??</v>
      </c>
      <c r="AB353" s="225">
        <f t="shared" si="37"/>
        <v>0</v>
      </c>
    </row>
    <row r="354" spans="1:28" ht="12.95" customHeight="1" thickTop="1" thickBot="1">
      <c r="A354" s="1367"/>
      <c r="B354" s="1372"/>
      <c r="C354" s="1375"/>
      <c r="D354" s="1372"/>
      <c r="E354" s="1381"/>
      <c r="F354" s="1356"/>
      <c r="G354" s="1383"/>
      <c r="H354" s="1354"/>
      <c r="I354" s="1356"/>
      <c r="J354" s="1356"/>
      <c r="K354" s="942"/>
      <c r="L354" s="233"/>
      <c r="M354" s="235"/>
      <c r="N354" s="228"/>
      <c r="O354" s="235"/>
      <c r="P354" s="237"/>
      <c r="Q354" s="237"/>
      <c r="R354" s="235"/>
      <c r="S354" s="1393"/>
      <c r="T354" s="1393"/>
      <c r="U354" s="1402"/>
      <c r="V354" s="1411"/>
      <c r="W354" s="1388"/>
      <c r="X354" s="1385"/>
      <c r="Y354" s="185">
        <f>IF(N354=N353,0,IF(N354=N352,0,IF(N354=N351,0,IF(N354=N350,0,IF(N354=N349,0,IF(N354=N348,0,IF(N354=N347,0,1)))))))</f>
        <v>0</v>
      </c>
      <c r="Z354" s="185" t="s">
        <v>267</v>
      </c>
      <c r="AA354" s="185" t="str">
        <f t="shared" si="25"/>
        <v>??</v>
      </c>
      <c r="AB354" s="225">
        <f t="shared" si="37"/>
        <v>0</v>
      </c>
    </row>
    <row r="355" spans="1:28" ht="12.95" customHeight="1" thickTop="1" thickBot="1">
      <c r="A355" s="1367"/>
      <c r="B355" s="1370"/>
      <c r="C355" s="1373"/>
      <c r="D355" s="1370"/>
      <c r="E355" s="1379"/>
      <c r="F355" s="1407"/>
      <c r="G355" s="1410"/>
      <c r="H355" s="973"/>
      <c r="I355" s="1407"/>
      <c r="J355" s="1407"/>
      <c r="K355" s="329"/>
      <c r="L355" s="220"/>
      <c r="M355" s="221"/>
      <c r="N355" s="222"/>
      <c r="O355" s="221"/>
      <c r="P355" s="224"/>
      <c r="Q355" s="224"/>
      <c r="R355" s="221"/>
      <c r="S355" s="1399">
        <f>SUM(P355:R362)</f>
        <v>0</v>
      </c>
      <c r="T355" s="1399">
        <f t="shared" ref="T355" si="43">IF(S355&gt;0,18,0)</f>
        <v>0</v>
      </c>
      <c r="U355" s="1360">
        <f>IF((S355-T355)&gt;=0,S355-T355,0)</f>
        <v>0</v>
      </c>
      <c r="V355" s="1411">
        <f>IF(S355&lt;T355,S355,T355)/IF(T355=0,1,T355)</f>
        <v>0</v>
      </c>
      <c r="W355" s="1386" t="str">
        <f>IF(V355=1,"pe",IF(V355&gt;0,"ne",""))</f>
        <v/>
      </c>
      <c r="X355" s="1385"/>
      <c r="Y355" s="185">
        <v>1</v>
      </c>
      <c r="Z355" s="185" t="s">
        <v>267</v>
      </c>
      <c r="AA355" s="185" t="str">
        <f t="shared" si="25"/>
        <v>??</v>
      </c>
      <c r="AB355" s="225">
        <f>C355</f>
        <v>0</v>
      </c>
    </row>
    <row r="356" spans="1:28" ht="12.95" customHeight="1" thickTop="1" thickBot="1">
      <c r="A356" s="1367"/>
      <c r="B356" s="1371"/>
      <c r="C356" s="1374"/>
      <c r="D356" s="1371"/>
      <c r="E356" s="1380"/>
      <c r="F356" s="1355"/>
      <c r="G356" s="1382"/>
      <c r="H356" s="1353"/>
      <c r="I356" s="1355"/>
      <c r="J356" s="1355"/>
      <c r="K356" s="285"/>
      <c r="L356" s="226"/>
      <c r="M356" s="229"/>
      <c r="N356" s="228"/>
      <c r="O356" s="229"/>
      <c r="P356" s="231"/>
      <c r="Q356" s="231"/>
      <c r="R356" s="229"/>
      <c r="S356" s="1392"/>
      <c r="T356" s="1392"/>
      <c r="U356" s="1361"/>
      <c r="V356" s="1411"/>
      <c r="W356" s="1387"/>
      <c r="X356" s="1385"/>
      <c r="Y356" s="185">
        <f>IF(N356=N355,0,1)</f>
        <v>0</v>
      </c>
      <c r="Z356" s="185" t="s">
        <v>267</v>
      </c>
      <c r="AA356" s="185" t="str">
        <f t="shared" si="25"/>
        <v>??</v>
      </c>
      <c r="AB356" s="225">
        <f>AB355</f>
        <v>0</v>
      </c>
    </row>
    <row r="357" spans="1:28" ht="12.95" customHeight="1" thickTop="1" thickBot="1">
      <c r="A357" s="1367"/>
      <c r="B357" s="1371"/>
      <c r="C357" s="1374"/>
      <c r="D357" s="1371"/>
      <c r="E357" s="1380"/>
      <c r="F357" s="1355"/>
      <c r="G357" s="1382"/>
      <c r="H357" s="1353"/>
      <c r="I357" s="1355"/>
      <c r="J357" s="1355"/>
      <c r="K357" s="285"/>
      <c r="L357" s="226"/>
      <c r="M357" s="229"/>
      <c r="N357" s="228"/>
      <c r="O357" s="229"/>
      <c r="P357" s="231"/>
      <c r="Q357" s="231"/>
      <c r="R357" s="229"/>
      <c r="S357" s="1392"/>
      <c r="T357" s="1392"/>
      <c r="U357" s="1361"/>
      <c r="V357" s="1411"/>
      <c r="W357" s="1387"/>
      <c r="X357" s="1385"/>
      <c r="Y357" s="185">
        <f>IF(N357=N356,0,IF(N357=N355,0,1))</f>
        <v>0</v>
      </c>
      <c r="Z357" s="185" t="s">
        <v>267</v>
      </c>
      <c r="AA357" s="185" t="str">
        <f t="shared" si="25"/>
        <v>??</v>
      </c>
      <c r="AB357" s="225">
        <f t="shared" si="37"/>
        <v>0</v>
      </c>
    </row>
    <row r="358" spans="1:28" ht="12.95" customHeight="1" thickTop="1" thickBot="1">
      <c r="A358" s="1367"/>
      <c r="B358" s="1371"/>
      <c r="C358" s="1374"/>
      <c r="D358" s="1371"/>
      <c r="E358" s="1380"/>
      <c r="F358" s="1355"/>
      <c r="G358" s="1382"/>
      <c r="H358" s="1353"/>
      <c r="I358" s="1355"/>
      <c r="J358" s="1355"/>
      <c r="K358" s="285"/>
      <c r="L358" s="226"/>
      <c r="M358" s="229"/>
      <c r="N358" s="228"/>
      <c r="O358" s="229"/>
      <c r="P358" s="231"/>
      <c r="Q358" s="231"/>
      <c r="R358" s="229"/>
      <c r="S358" s="1392"/>
      <c r="T358" s="1392"/>
      <c r="U358" s="1361"/>
      <c r="V358" s="1411"/>
      <c r="W358" s="1387"/>
      <c r="X358" s="1385"/>
      <c r="Y358" s="185">
        <f>IF(N358=N357,0,IF(N358=N356,0,IF(N358=N355,0,1)))</f>
        <v>0</v>
      </c>
      <c r="Z358" s="185" t="s">
        <v>267</v>
      </c>
      <c r="AA358" s="185" t="str">
        <f t="shared" si="25"/>
        <v>??</v>
      </c>
      <c r="AB358" s="225">
        <f t="shared" si="37"/>
        <v>0</v>
      </c>
    </row>
    <row r="359" spans="1:28" ht="12.95" customHeight="1" thickTop="1" thickBot="1">
      <c r="A359" s="1367"/>
      <c r="B359" s="1371"/>
      <c r="C359" s="1374"/>
      <c r="D359" s="1371"/>
      <c r="E359" s="1380"/>
      <c r="F359" s="1355"/>
      <c r="G359" s="1382"/>
      <c r="H359" s="1353"/>
      <c r="I359" s="1355"/>
      <c r="J359" s="1355"/>
      <c r="K359" s="285"/>
      <c r="L359" s="232"/>
      <c r="M359" s="229"/>
      <c r="N359" s="228"/>
      <c r="O359" s="229"/>
      <c r="P359" s="231"/>
      <c r="Q359" s="231"/>
      <c r="R359" s="229"/>
      <c r="S359" s="1392"/>
      <c r="T359" s="1392"/>
      <c r="U359" s="1361"/>
      <c r="V359" s="1411"/>
      <c r="W359" s="1387"/>
      <c r="X359" s="1385"/>
      <c r="Y359" s="185">
        <f>IF(N359=N358,0,IF(N359=N357,0,IF(N359=N356,0,IF(N359=N355,0,1))))</f>
        <v>0</v>
      </c>
      <c r="Z359" s="185" t="s">
        <v>267</v>
      </c>
      <c r="AA359" s="185" t="str">
        <f t="shared" si="25"/>
        <v>??</v>
      </c>
      <c r="AB359" s="225">
        <f t="shared" si="37"/>
        <v>0</v>
      </c>
    </row>
    <row r="360" spans="1:28" ht="12.95" customHeight="1" thickTop="1" thickBot="1">
      <c r="A360" s="1367"/>
      <c r="B360" s="1371"/>
      <c r="C360" s="1374"/>
      <c r="D360" s="1371"/>
      <c r="E360" s="1380"/>
      <c r="F360" s="1355"/>
      <c r="G360" s="1382"/>
      <c r="H360" s="1353"/>
      <c r="I360" s="1355"/>
      <c r="J360" s="1355"/>
      <c r="K360" s="285"/>
      <c r="L360" s="232"/>
      <c r="M360" s="229"/>
      <c r="N360" s="228"/>
      <c r="O360" s="229"/>
      <c r="P360" s="231"/>
      <c r="Q360" s="231"/>
      <c r="R360" s="229"/>
      <c r="S360" s="1392"/>
      <c r="T360" s="1392"/>
      <c r="U360" s="1401" t="str">
        <f>IF(U355&gt;9,"błąd","")</f>
        <v/>
      </c>
      <c r="V360" s="1411"/>
      <c r="W360" s="1387"/>
      <c r="X360" s="1385"/>
      <c r="Y360" s="185">
        <f>IF(N360=N359,0,IF(N360=N358,0,IF(N360=N357,0,IF(N360=N356,0,IF(N360=N355,0,1)))))</f>
        <v>0</v>
      </c>
      <c r="Z360" s="185" t="s">
        <v>267</v>
      </c>
      <c r="AA360" s="185" t="str">
        <f t="shared" si="25"/>
        <v>??</v>
      </c>
      <c r="AB360" s="225">
        <f t="shared" si="37"/>
        <v>0</v>
      </c>
    </row>
    <row r="361" spans="1:28" ht="12.95" customHeight="1" thickTop="1" thickBot="1">
      <c r="A361" s="1367"/>
      <c r="B361" s="1371"/>
      <c r="C361" s="1374"/>
      <c r="D361" s="1371"/>
      <c r="E361" s="1380"/>
      <c r="F361" s="1355"/>
      <c r="G361" s="1382"/>
      <c r="H361" s="1353"/>
      <c r="I361" s="1355"/>
      <c r="J361" s="1355"/>
      <c r="K361" s="285"/>
      <c r="L361" s="232"/>
      <c r="M361" s="229"/>
      <c r="N361" s="228"/>
      <c r="O361" s="229"/>
      <c r="P361" s="231"/>
      <c r="Q361" s="231"/>
      <c r="R361" s="229"/>
      <c r="S361" s="1392"/>
      <c r="T361" s="1392"/>
      <c r="U361" s="1401"/>
      <c r="V361" s="1411"/>
      <c r="W361" s="1387"/>
      <c r="X361" s="1385"/>
      <c r="Y361" s="185">
        <f>IF(N361=N360,0,IF(N361=N359,0,IF(N361=N358,0,IF(N361=N357,0,IF(N361=N356,0,IF(N361=N355,0,1))))))</f>
        <v>0</v>
      </c>
      <c r="Z361" s="185" t="s">
        <v>267</v>
      </c>
      <c r="AA361" s="185" t="str">
        <f t="shared" si="25"/>
        <v>??</v>
      </c>
      <c r="AB361" s="225">
        <f t="shared" si="37"/>
        <v>0</v>
      </c>
    </row>
    <row r="362" spans="1:28" ht="12.95" customHeight="1" thickTop="1" thickBot="1">
      <c r="A362" s="1367"/>
      <c r="B362" s="1372"/>
      <c r="C362" s="1375"/>
      <c r="D362" s="1372"/>
      <c r="E362" s="1381"/>
      <c r="F362" s="1356"/>
      <c r="G362" s="1383"/>
      <c r="H362" s="1354"/>
      <c r="I362" s="1356"/>
      <c r="J362" s="1356"/>
      <c r="K362" s="942"/>
      <c r="L362" s="233"/>
      <c r="M362" s="235"/>
      <c r="N362" s="228"/>
      <c r="O362" s="235"/>
      <c r="P362" s="237"/>
      <c r="Q362" s="237"/>
      <c r="R362" s="235"/>
      <c r="S362" s="1393"/>
      <c r="T362" s="1393"/>
      <c r="U362" s="1402"/>
      <c r="V362" s="1411"/>
      <c r="W362" s="1388"/>
      <c r="X362" s="1385"/>
      <c r="Y362" s="185">
        <f>IF(N362=N361,0,IF(N362=N360,0,IF(N362=N359,0,IF(N362=N358,0,IF(N362=N357,0,IF(N362=N356,0,IF(N362=N355,0,1)))))))</f>
        <v>0</v>
      </c>
      <c r="Z362" s="185" t="s">
        <v>267</v>
      </c>
      <c r="AA362" s="185" t="str">
        <f t="shared" si="25"/>
        <v>??</v>
      </c>
      <c r="AB362" s="225">
        <f t="shared" si="37"/>
        <v>0</v>
      </c>
    </row>
    <row r="363" spans="1:28" ht="12.95" customHeight="1" thickTop="1" thickBot="1">
      <c r="A363" s="1367"/>
      <c r="B363" s="1370"/>
      <c r="C363" s="1373"/>
      <c r="D363" s="1370"/>
      <c r="E363" s="1379"/>
      <c r="F363" s="1407"/>
      <c r="G363" s="1410"/>
      <c r="H363" s="973"/>
      <c r="I363" s="1407"/>
      <c r="J363" s="1407"/>
      <c r="K363" s="329"/>
      <c r="L363" s="220"/>
      <c r="M363" s="221"/>
      <c r="N363" s="222"/>
      <c r="O363" s="221"/>
      <c r="P363" s="224"/>
      <c r="Q363" s="224"/>
      <c r="R363" s="221"/>
      <c r="S363" s="1399">
        <f>SUM(P363:R370)</f>
        <v>0</v>
      </c>
      <c r="T363" s="1399">
        <f t="shared" ref="T363" si="44">IF(S363&gt;0,18,0)</f>
        <v>0</v>
      </c>
      <c r="U363" s="1360">
        <f>IF((S363-T363)&gt;=0,S363-T363,0)</f>
        <v>0</v>
      </c>
      <c r="V363" s="1411">
        <f>IF(S363&lt;T363,S363,T363)/IF(T363=0,1,T363)</f>
        <v>0</v>
      </c>
      <c r="W363" s="1386" t="str">
        <f>IF(V363=1,"pe",IF(V363&gt;0,"ne",""))</f>
        <v/>
      </c>
      <c r="X363" s="1385"/>
      <c r="Y363" s="185">
        <v>1</v>
      </c>
      <c r="Z363" s="185" t="s">
        <v>267</v>
      </c>
      <c r="AA363" s="185" t="str">
        <f t="shared" si="25"/>
        <v>??</v>
      </c>
      <c r="AB363" s="225">
        <f>C363</f>
        <v>0</v>
      </c>
    </row>
    <row r="364" spans="1:28" ht="12.95" customHeight="1" thickTop="1" thickBot="1">
      <c r="A364" s="1367"/>
      <c r="B364" s="1371"/>
      <c r="C364" s="1374"/>
      <c r="D364" s="1371"/>
      <c r="E364" s="1380"/>
      <c r="F364" s="1355"/>
      <c r="G364" s="1382"/>
      <c r="H364" s="1353"/>
      <c r="I364" s="1355"/>
      <c r="J364" s="1355"/>
      <c r="K364" s="285"/>
      <c r="L364" s="226"/>
      <c r="M364" s="229"/>
      <c r="N364" s="228"/>
      <c r="O364" s="229"/>
      <c r="P364" s="231"/>
      <c r="Q364" s="231"/>
      <c r="R364" s="229"/>
      <c r="S364" s="1392"/>
      <c r="T364" s="1392"/>
      <c r="U364" s="1361"/>
      <c r="V364" s="1411"/>
      <c r="W364" s="1387"/>
      <c r="X364" s="1385"/>
      <c r="Y364" s="185">
        <f>IF(N364=N363,0,1)</f>
        <v>0</v>
      </c>
      <c r="Z364" s="185" t="s">
        <v>267</v>
      </c>
      <c r="AA364" s="185" t="str">
        <f t="shared" si="25"/>
        <v>??</v>
      </c>
      <c r="AB364" s="225">
        <f>AB363</f>
        <v>0</v>
      </c>
    </row>
    <row r="365" spans="1:28" ht="12.95" customHeight="1" thickTop="1" thickBot="1">
      <c r="A365" s="1367"/>
      <c r="B365" s="1371"/>
      <c r="C365" s="1374"/>
      <c r="D365" s="1371"/>
      <c r="E365" s="1380"/>
      <c r="F365" s="1355"/>
      <c r="G365" s="1382"/>
      <c r="H365" s="1353"/>
      <c r="I365" s="1355"/>
      <c r="J365" s="1355"/>
      <c r="K365" s="285"/>
      <c r="L365" s="226"/>
      <c r="M365" s="229"/>
      <c r="N365" s="228"/>
      <c r="O365" s="229"/>
      <c r="P365" s="231"/>
      <c r="Q365" s="231"/>
      <c r="R365" s="229"/>
      <c r="S365" s="1392"/>
      <c r="T365" s="1392"/>
      <c r="U365" s="1361"/>
      <c r="V365" s="1411"/>
      <c r="W365" s="1387"/>
      <c r="X365" s="1385"/>
      <c r="Y365" s="185">
        <f>IF(N365=N364,0,IF(N365=N363,0,1))</f>
        <v>0</v>
      </c>
      <c r="Z365" s="185" t="s">
        <v>267</v>
      </c>
      <c r="AA365" s="185" t="str">
        <f t="shared" si="25"/>
        <v>??</v>
      </c>
      <c r="AB365" s="225">
        <f t="shared" si="37"/>
        <v>0</v>
      </c>
    </row>
    <row r="366" spans="1:28" ht="12.95" customHeight="1" thickTop="1" thickBot="1">
      <c r="A366" s="1367"/>
      <c r="B366" s="1371"/>
      <c r="C366" s="1374"/>
      <c r="D366" s="1371"/>
      <c r="E366" s="1380"/>
      <c r="F366" s="1355"/>
      <c r="G366" s="1382"/>
      <c r="H366" s="1353"/>
      <c r="I366" s="1355"/>
      <c r="J366" s="1355"/>
      <c r="K366" s="285"/>
      <c r="L366" s="226"/>
      <c r="M366" s="229"/>
      <c r="N366" s="228"/>
      <c r="O366" s="229"/>
      <c r="P366" s="231"/>
      <c r="Q366" s="231"/>
      <c r="R366" s="229"/>
      <c r="S366" s="1392"/>
      <c r="T366" s="1392"/>
      <c r="U366" s="1361"/>
      <c r="V366" s="1411"/>
      <c r="W366" s="1387"/>
      <c r="X366" s="1385"/>
      <c r="Y366" s="185">
        <f>IF(N366=N365,0,IF(N366=N364,0,IF(N366=N363,0,1)))</f>
        <v>0</v>
      </c>
      <c r="Z366" s="185" t="s">
        <v>267</v>
      </c>
      <c r="AA366" s="185" t="str">
        <f t="shared" si="25"/>
        <v>??</v>
      </c>
      <c r="AB366" s="225">
        <f t="shared" si="37"/>
        <v>0</v>
      </c>
    </row>
    <row r="367" spans="1:28" ht="12.95" customHeight="1" thickTop="1" thickBot="1">
      <c r="A367" s="1367"/>
      <c r="B367" s="1371"/>
      <c r="C367" s="1374"/>
      <c r="D367" s="1371"/>
      <c r="E367" s="1380"/>
      <c r="F367" s="1355"/>
      <c r="G367" s="1382"/>
      <c r="H367" s="1353"/>
      <c r="I367" s="1355"/>
      <c r="J367" s="1355"/>
      <c r="K367" s="285"/>
      <c r="L367" s="232"/>
      <c r="M367" s="229"/>
      <c r="N367" s="228"/>
      <c r="O367" s="229"/>
      <c r="P367" s="231"/>
      <c r="Q367" s="231"/>
      <c r="R367" s="229"/>
      <c r="S367" s="1392"/>
      <c r="T367" s="1392"/>
      <c r="U367" s="1361"/>
      <c r="V367" s="1411"/>
      <c r="W367" s="1387"/>
      <c r="X367" s="1385"/>
      <c r="Y367" s="185">
        <f>IF(N367=N366,0,IF(N367=N365,0,IF(N367=N364,0,IF(N367=N363,0,1))))</f>
        <v>0</v>
      </c>
      <c r="Z367" s="185" t="s">
        <v>267</v>
      </c>
      <c r="AA367" s="185" t="str">
        <f t="shared" si="25"/>
        <v>??</v>
      </c>
      <c r="AB367" s="225">
        <f t="shared" si="37"/>
        <v>0</v>
      </c>
    </row>
    <row r="368" spans="1:28" ht="12.95" customHeight="1" thickTop="1" thickBot="1">
      <c r="A368" s="1367"/>
      <c r="B368" s="1371"/>
      <c r="C368" s="1374"/>
      <c r="D368" s="1371"/>
      <c r="E368" s="1380"/>
      <c r="F368" s="1355"/>
      <c r="G368" s="1382"/>
      <c r="H368" s="1353"/>
      <c r="I368" s="1355"/>
      <c r="J368" s="1355"/>
      <c r="K368" s="285"/>
      <c r="L368" s="232"/>
      <c r="M368" s="229"/>
      <c r="N368" s="228"/>
      <c r="O368" s="229"/>
      <c r="P368" s="231"/>
      <c r="Q368" s="231"/>
      <c r="R368" s="229"/>
      <c r="S368" s="1392"/>
      <c r="T368" s="1392"/>
      <c r="U368" s="1401" t="str">
        <f>IF(U363&gt;9,"błąd","")</f>
        <v/>
      </c>
      <c r="V368" s="1411"/>
      <c r="W368" s="1387"/>
      <c r="X368" s="1385"/>
      <c r="Y368" s="185">
        <f>IF(N368=N367,0,IF(N368=N366,0,IF(N368=N365,0,IF(N368=N364,0,IF(N368=N363,0,1)))))</f>
        <v>0</v>
      </c>
      <c r="Z368" s="185" t="s">
        <v>267</v>
      </c>
      <c r="AA368" s="185" t="str">
        <f t="shared" si="25"/>
        <v>??</v>
      </c>
      <c r="AB368" s="225">
        <f t="shared" si="37"/>
        <v>0</v>
      </c>
    </row>
    <row r="369" spans="1:28" ht="12.95" customHeight="1" thickTop="1" thickBot="1">
      <c r="A369" s="1367"/>
      <c r="B369" s="1371"/>
      <c r="C369" s="1374"/>
      <c r="D369" s="1371"/>
      <c r="E369" s="1380"/>
      <c r="F369" s="1355"/>
      <c r="G369" s="1382"/>
      <c r="H369" s="1353"/>
      <c r="I369" s="1355"/>
      <c r="J369" s="1355"/>
      <c r="K369" s="285"/>
      <c r="L369" s="232"/>
      <c r="M369" s="229"/>
      <c r="N369" s="228"/>
      <c r="O369" s="229"/>
      <c r="P369" s="231"/>
      <c r="Q369" s="231"/>
      <c r="R369" s="229"/>
      <c r="S369" s="1392"/>
      <c r="T369" s="1392"/>
      <c r="U369" s="1401"/>
      <c r="V369" s="1411"/>
      <c r="W369" s="1387"/>
      <c r="X369" s="1385"/>
      <c r="Y369" s="185">
        <f>IF(N369=N368,0,IF(N369=N367,0,IF(N369=N366,0,IF(N369=N365,0,IF(N369=N364,0,IF(N369=N363,0,1))))))</f>
        <v>0</v>
      </c>
      <c r="Z369" s="185" t="s">
        <v>267</v>
      </c>
      <c r="AA369" s="185" t="str">
        <f t="shared" si="25"/>
        <v>??</v>
      </c>
      <c r="AB369" s="225">
        <f t="shared" si="37"/>
        <v>0</v>
      </c>
    </row>
    <row r="370" spans="1:28" ht="12.95" customHeight="1" thickTop="1" thickBot="1">
      <c r="A370" s="1367"/>
      <c r="B370" s="1372"/>
      <c r="C370" s="1375"/>
      <c r="D370" s="1372"/>
      <c r="E370" s="1381"/>
      <c r="F370" s="1356"/>
      <c r="G370" s="1383"/>
      <c r="H370" s="1354"/>
      <c r="I370" s="1356"/>
      <c r="J370" s="1356"/>
      <c r="K370" s="942"/>
      <c r="L370" s="233"/>
      <c r="M370" s="235"/>
      <c r="N370" s="228"/>
      <c r="O370" s="235"/>
      <c r="P370" s="237"/>
      <c r="Q370" s="237"/>
      <c r="R370" s="235"/>
      <c r="S370" s="1393"/>
      <c r="T370" s="1393"/>
      <c r="U370" s="1402"/>
      <c r="V370" s="1411"/>
      <c r="W370" s="1388"/>
      <c r="X370" s="1385"/>
      <c r="Y370" s="185">
        <f>IF(N370=N369,0,IF(N370=N368,0,IF(N370=N367,0,IF(N370=N366,0,IF(N370=N365,0,IF(N370=N364,0,IF(N370=N363,0,1)))))))</f>
        <v>0</v>
      </c>
      <c r="Z370" s="185" t="s">
        <v>267</v>
      </c>
      <c r="AA370" s="185" t="str">
        <f t="shared" si="25"/>
        <v>??</v>
      </c>
      <c r="AB370" s="225">
        <f t="shared" si="37"/>
        <v>0</v>
      </c>
    </row>
    <row r="371" spans="1:28" ht="12.95" customHeight="1" thickTop="1" thickBot="1">
      <c r="A371" s="1367"/>
      <c r="B371" s="1370"/>
      <c r="C371" s="1373"/>
      <c r="D371" s="1370"/>
      <c r="E371" s="1379"/>
      <c r="F371" s="1407"/>
      <c r="G371" s="1410"/>
      <c r="H371" s="973"/>
      <c r="I371" s="1407"/>
      <c r="J371" s="1407"/>
      <c r="K371" s="329"/>
      <c r="L371" s="220"/>
      <c r="M371" s="221"/>
      <c r="N371" s="222"/>
      <c r="O371" s="221"/>
      <c r="P371" s="224"/>
      <c r="Q371" s="224"/>
      <c r="R371" s="221"/>
      <c r="S371" s="1399">
        <f>SUM(P371:R378)</f>
        <v>0</v>
      </c>
      <c r="T371" s="1399">
        <f t="shared" ref="T371" si="45">IF(S371&gt;0,18,0)</f>
        <v>0</v>
      </c>
      <c r="U371" s="1360">
        <f>IF((S371-T371)&gt;=0,S371-T371,0)</f>
        <v>0</v>
      </c>
      <c r="V371" s="1411">
        <f>IF(S371&lt;T371,S371,T371)/IF(T371=0,1,T371)</f>
        <v>0</v>
      </c>
      <c r="W371" s="1386" t="str">
        <f>IF(V371=1,"pe",IF(V371&gt;0,"ne",""))</f>
        <v/>
      </c>
      <c r="X371" s="1385"/>
      <c r="Y371" s="185">
        <v>1</v>
      </c>
      <c r="Z371" s="185" t="s">
        <v>267</v>
      </c>
      <c r="AA371" s="185" t="str">
        <f t="shared" si="25"/>
        <v>??</v>
      </c>
      <c r="AB371" s="225">
        <f>C371</f>
        <v>0</v>
      </c>
    </row>
    <row r="372" spans="1:28" ht="12.95" customHeight="1" thickTop="1" thickBot="1">
      <c r="A372" s="1367"/>
      <c r="B372" s="1371"/>
      <c r="C372" s="1374"/>
      <c r="D372" s="1371"/>
      <c r="E372" s="1380"/>
      <c r="F372" s="1355"/>
      <c r="G372" s="1382"/>
      <c r="H372" s="1353"/>
      <c r="I372" s="1355"/>
      <c r="J372" s="1355"/>
      <c r="K372" s="285"/>
      <c r="L372" s="226"/>
      <c r="M372" s="229"/>
      <c r="N372" s="228"/>
      <c r="O372" s="229"/>
      <c r="P372" s="231"/>
      <c r="Q372" s="231"/>
      <c r="R372" s="229"/>
      <c r="S372" s="1392"/>
      <c r="T372" s="1392"/>
      <c r="U372" s="1361"/>
      <c r="V372" s="1411"/>
      <c r="W372" s="1387"/>
      <c r="X372" s="1385"/>
      <c r="Y372" s="185">
        <f>IF(N372=N371,0,1)</f>
        <v>0</v>
      </c>
      <c r="Z372" s="185" t="s">
        <v>267</v>
      </c>
      <c r="AA372" s="185" t="str">
        <f t="shared" si="25"/>
        <v>??</v>
      </c>
      <c r="AB372" s="225">
        <f t="shared" ref="AB372:AB394" si="46">AB371</f>
        <v>0</v>
      </c>
    </row>
    <row r="373" spans="1:28" ht="12.95" customHeight="1" thickTop="1" thickBot="1">
      <c r="A373" s="1367"/>
      <c r="B373" s="1371"/>
      <c r="C373" s="1374"/>
      <c r="D373" s="1371"/>
      <c r="E373" s="1380"/>
      <c r="F373" s="1355"/>
      <c r="G373" s="1382"/>
      <c r="H373" s="1353"/>
      <c r="I373" s="1355"/>
      <c r="J373" s="1355"/>
      <c r="K373" s="285"/>
      <c r="L373" s="226"/>
      <c r="M373" s="229"/>
      <c r="N373" s="228"/>
      <c r="O373" s="229"/>
      <c r="P373" s="231"/>
      <c r="Q373" s="231"/>
      <c r="R373" s="229"/>
      <c r="S373" s="1392"/>
      <c r="T373" s="1392"/>
      <c r="U373" s="1361"/>
      <c r="V373" s="1411"/>
      <c r="W373" s="1387"/>
      <c r="X373" s="1385"/>
      <c r="Y373" s="185">
        <f>IF(N373=N372,0,IF(N373=N371,0,1))</f>
        <v>0</v>
      </c>
      <c r="Z373" s="185" t="s">
        <v>267</v>
      </c>
      <c r="AA373" s="185" t="str">
        <f t="shared" si="25"/>
        <v>??</v>
      </c>
      <c r="AB373" s="225">
        <f t="shared" si="46"/>
        <v>0</v>
      </c>
    </row>
    <row r="374" spans="1:28" ht="12.95" customHeight="1" thickTop="1" thickBot="1">
      <c r="A374" s="1367"/>
      <c r="B374" s="1371"/>
      <c r="C374" s="1374"/>
      <c r="D374" s="1371"/>
      <c r="E374" s="1380"/>
      <c r="F374" s="1355"/>
      <c r="G374" s="1382"/>
      <c r="H374" s="1353"/>
      <c r="I374" s="1355"/>
      <c r="J374" s="1355"/>
      <c r="K374" s="285"/>
      <c r="L374" s="226"/>
      <c r="M374" s="229"/>
      <c r="N374" s="228"/>
      <c r="O374" s="229"/>
      <c r="P374" s="231"/>
      <c r="Q374" s="231"/>
      <c r="R374" s="229"/>
      <c r="S374" s="1392"/>
      <c r="T374" s="1392"/>
      <c r="U374" s="1361"/>
      <c r="V374" s="1411"/>
      <c r="W374" s="1387"/>
      <c r="X374" s="1385"/>
      <c r="Y374" s="185">
        <f>IF(N374=N373,0,IF(N374=N372,0,IF(N374=N371,0,1)))</f>
        <v>0</v>
      </c>
      <c r="Z374" s="185" t="s">
        <v>267</v>
      </c>
      <c r="AA374" s="185" t="str">
        <f t="shared" si="25"/>
        <v>??</v>
      </c>
      <c r="AB374" s="225">
        <f t="shared" si="46"/>
        <v>0</v>
      </c>
    </row>
    <row r="375" spans="1:28" ht="12.95" customHeight="1" thickTop="1" thickBot="1">
      <c r="A375" s="1367"/>
      <c r="B375" s="1371"/>
      <c r="C375" s="1374"/>
      <c r="D375" s="1371"/>
      <c r="E375" s="1380"/>
      <c r="F375" s="1355"/>
      <c r="G375" s="1382"/>
      <c r="H375" s="1353"/>
      <c r="I375" s="1355"/>
      <c r="J375" s="1355"/>
      <c r="K375" s="285"/>
      <c r="L375" s="232"/>
      <c r="M375" s="229"/>
      <c r="N375" s="228"/>
      <c r="O375" s="229"/>
      <c r="P375" s="231"/>
      <c r="Q375" s="231"/>
      <c r="R375" s="229"/>
      <c r="S375" s="1392"/>
      <c r="T375" s="1392"/>
      <c r="U375" s="1361"/>
      <c r="V375" s="1411"/>
      <c r="W375" s="1387"/>
      <c r="X375" s="1385"/>
      <c r="Y375" s="185">
        <f>IF(N375=N374,0,IF(N375=N373,0,IF(N375=N372,0,IF(N375=N371,0,1))))</f>
        <v>0</v>
      </c>
      <c r="Z375" s="185" t="s">
        <v>267</v>
      </c>
      <c r="AA375" s="185" t="str">
        <f t="shared" si="25"/>
        <v>??</v>
      </c>
      <c r="AB375" s="225">
        <f t="shared" si="46"/>
        <v>0</v>
      </c>
    </row>
    <row r="376" spans="1:28" ht="12.95" customHeight="1" thickTop="1" thickBot="1">
      <c r="A376" s="1367"/>
      <c r="B376" s="1371"/>
      <c r="C376" s="1374"/>
      <c r="D376" s="1371"/>
      <c r="E376" s="1380"/>
      <c r="F376" s="1355"/>
      <c r="G376" s="1382"/>
      <c r="H376" s="1353"/>
      <c r="I376" s="1355"/>
      <c r="J376" s="1355"/>
      <c r="K376" s="285"/>
      <c r="L376" s="232"/>
      <c r="M376" s="229"/>
      <c r="N376" s="228"/>
      <c r="O376" s="229"/>
      <c r="P376" s="231"/>
      <c r="Q376" s="231"/>
      <c r="R376" s="229"/>
      <c r="S376" s="1392"/>
      <c r="T376" s="1392"/>
      <c r="U376" s="1401" t="str">
        <f>IF(U371&gt;9,"błąd","")</f>
        <v/>
      </c>
      <c r="V376" s="1411"/>
      <c r="W376" s="1387"/>
      <c r="X376" s="1385"/>
      <c r="Y376" s="185">
        <f>IF(N376=N375,0,IF(N376=N374,0,IF(N376=N373,0,IF(N376=N372,0,IF(N376=N371,0,1)))))</f>
        <v>0</v>
      </c>
      <c r="Z376" s="185" t="s">
        <v>267</v>
      </c>
      <c r="AA376" s="185" t="str">
        <f t="shared" si="25"/>
        <v>??</v>
      </c>
      <c r="AB376" s="225">
        <f t="shared" si="46"/>
        <v>0</v>
      </c>
    </row>
    <row r="377" spans="1:28" ht="12.95" customHeight="1" thickTop="1" thickBot="1">
      <c r="A377" s="1367"/>
      <c r="B377" s="1371"/>
      <c r="C377" s="1374"/>
      <c r="D377" s="1371"/>
      <c r="E377" s="1380"/>
      <c r="F377" s="1355"/>
      <c r="G377" s="1382"/>
      <c r="H377" s="1353"/>
      <c r="I377" s="1355"/>
      <c r="J377" s="1355"/>
      <c r="K377" s="285"/>
      <c r="L377" s="232"/>
      <c r="M377" s="229"/>
      <c r="N377" s="228"/>
      <c r="O377" s="229"/>
      <c r="P377" s="231"/>
      <c r="Q377" s="231"/>
      <c r="R377" s="229"/>
      <c r="S377" s="1392"/>
      <c r="T377" s="1392"/>
      <c r="U377" s="1401"/>
      <c r="V377" s="1411"/>
      <c r="W377" s="1387"/>
      <c r="X377" s="1385"/>
      <c r="Y377" s="185">
        <f>IF(N377=N376,0,IF(N377=N375,0,IF(N377=N374,0,IF(N377=N373,0,IF(N377=N372,0,IF(N377=N371,0,1))))))</f>
        <v>0</v>
      </c>
      <c r="Z377" s="185" t="s">
        <v>267</v>
      </c>
      <c r="AA377" s="185" t="str">
        <f t="shared" si="25"/>
        <v>??</v>
      </c>
      <c r="AB377" s="225">
        <f t="shared" si="46"/>
        <v>0</v>
      </c>
    </row>
    <row r="378" spans="1:28" ht="12.95" customHeight="1" thickTop="1" thickBot="1">
      <c r="A378" s="1367"/>
      <c r="B378" s="1372"/>
      <c r="C378" s="1375"/>
      <c r="D378" s="1372"/>
      <c r="E378" s="1381"/>
      <c r="F378" s="1356"/>
      <c r="G378" s="1383"/>
      <c r="H378" s="1354"/>
      <c r="I378" s="1356"/>
      <c r="J378" s="1356"/>
      <c r="K378" s="942"/>
      <c r="L378" s="233"/>
      <c r="M378" s="235"/>
      <c r="N378" s="228"/>
      <c r="O378" s="235"/>
      <c r="P378" s="237"/>
      <c r="Q378" s="237"/>
      <c r="R378" s="235"/>
      <c r="S378" s="1393"/>
      <c r="T378" s="1393"/>
      <c r="U378" s="1402"/>
      <c r="V378" s="1411"/>
      <c r="W378" s="1388"/>
      <c r="X378" s="1385"/>
      <c r="Y378" s="185">
        <f>IF(N378=N377,0,IF(N378=N376,0,IF(N378=N375,0,IF(N378=N374,0,IF(N378=N373,0,IF(N378=N372,0,IF(N378=N371,0,1)))))))</f>
        <v>0</v>
      </c>
      <c r="Z378" s="185" t="s">
        <v>267</v>
      </c>
      <c r="AA378" s="185" t="str">
        <f t="shared" si="25"/>
        <v>??</v>
      </c>
      <c r="AB378" s="225">
        <f t="shared" si="46"/>
        <v>0</v>
      </c>
    </row>
    <row r="379" spans="1:28" ht="12.95" customHeight="1" thickTop="1" thickBot="1">
      <c r="A379" s="1367"/>
      <c r="B379" s="1370"/>
      <c r="C379" s="1373"/>
      <c r="D379" s="1370"/>
      <c r="E379" s="1379"/>
      <c r="F379" s="1407"/>
      <c r="G379" s="1410"/>
      <c r="H379" s="973"/>
      <c r="I379" s="1407"/>
      <c r="J379" s="1407"/>
      <c r="K379" s="329"/>
      <c r="L379" s="220"/>
      <c r="M379" s="221"/>
      <c r="N379" s="222"/>
      <c r="O379" s="221"/>
      <c r="P379" s="224"/>
      <c r="Q379" s="224"/>
      <c r="R379" s="221"/>
      <c r="S379" s="1399">
        <f>SUM(P379:R386)</f>
        <v>0</v>
      </c>
      <c r="T379" s="1399">
        <f t="shared" ref="T379" si="47">IF(S379&gt;0,18,0)</f>
        <v>0</v>
      </c>
      <c r="U379" s="1360">
        <f>IF((S379-T379)&gt;=0,S379-T379,0)</f>
        <v>0</v>
      </c>
      <c r="V379" s="1411">
        <f>IF(S379&lt;T379,S379,T379)/IF(T379=0,1,T379)</f>
        <v>0</v>
      </c>
      <c r="W379" s="1386" t="str">
        <f>IF(V379=1,"pe",IF(V379&gt;0,"ne",""))</f>
        <v/>
      </c>
      <c r="X379" s="1385"/>
      <c r="Y379" s="185">
        <v>1</v>
      </c>
      <c r="Z379" s="185" t="s">
        <v>267</v>
      </c>
      <c r="AA379" s="185" t="str">
        <f t="shared" si="25"/>
        <v>??</v>
      </c>
      <c r="AB379" s="225">
        <f>C379</f>
        <v>0</v>
      </c>
    </row>
    <row r="380" spans="1:28" ht="12.95" customHeight="1" thickTop="1" thickBot="1">
      <c r="A380" s="1367"/>
      <c r="B380" s="1371"/>
      <c r="C380" s="1374"/>
      <c r="D380" s="1371"/>
      <c r="E380" s="1380"/>
      <c r="F380" s="1355"/>
      <c r="G380" s="1382"/>
      <c r="H380" s="1353"/>
      <c r="I380" s="1355"/>
      <c r="J380" s="1355"/>
      <c r="K380" s="285"/>
      <c r="L380" s="226"/>
      <c r="M380" s="229"/>
      <c r="N380" s="228"/>
      <c r="O380" s="229"/>
      <c r="P380" s="231"/>
      <c r="Q380" s="231"/>
      <c r="R380" s="229"/>
      <c r="S380" s="1392"/>
      <c r="T380" s="1392"/>
      <c r="U380" s="1361"/>
      <c r="V380" s="1411"/>
      <c r="W380" s="1387"/>
      <c r="X380" s="1385"/>
      <c r="Y380" s="185">
        <f>IF(N380=N379,0,1)</f>
        <v>0</v>
      </c>
      <c r="Z380" s="185" t="s">
        <v>267</v>
      </c>
      <c r="AA380" s="185" t="str">
        <f t="shared" si="25"/>
        <v>??</v>
      </c>
      <c r="AB380" s="225">
        <f>AB379</f>
        <v>0</v>
      </c>
    </row>
    <row r="381" spans="1:28" ht="12.95" customHeight="1" thickTop="1" thickBot="1">
      <c r="A381" s="1367"/>
      <c r="B381" s="1371"/>
      <c r="C381" s="1374"/>
      <c r="D381" s="1371"/>
      <c r="E381" s="1380"/>
      <c r="F381" s="1355"/>
      <c r="G381" s="1382"/>
      <c r="H381" s="1353"/>
      <c r="I381" s="1355"/>
      <c r="J381" s="1355"/>
      <c r="K381" s="285"/>
      <c r="L381" s="226"/>
      <c r="M381" s="229"/>
      <c r="N381" s="228"/>
      <c r="O381" s="229"/>
      <c r="P381" s="231"/>
      <c r="Q381" s="231"/>
      <c r="R381" s="229"/>
      <c r="S381" s="1392"/>
      <c r="T381" s="1392"/>
      <c r="U381" s="1361"/>
      <c r="V381" s="1411"/>
      <c r="W381" s="1387"/>
      <c r="X381" s="1385"/>
      <c r="Y381" s="185">
        <f>IF(N381=N380,0,IF(N381=N379,0,1))</f>
        <v>0</v>
      </c>
      <c r="Z381" s="185" t="s">
        <v>267</v>
      </c>
      <c r="AA381" s="185" t="str">
        <f t="shared" si="25"/>
        <v>??</v>
      </c>
      <c r="AB381" s="225">
        <f t="shared" si="46"/>
        <v>0</v>
      </c>
    </row>
    <row r="382" spans="1:28" ht="12.95" customHeight="1" thickTop="1" thickBot="1">
      <c r="A382" s="1367"/>
      <c r="B382" s="1371"/>
      <c r="C382" s="1374"/>
      <c r="D382" s="1371"/>
      <c r="E382" s="1380"/>
      <c r="F382" s="1355"/>
      <c r="G382" s="1382"/>
      <c r="H382" s="1353"/>
      <c r="I382" s="1355"/>
      <c r="J382" s="1355"/>
      <c r="K382" s="285"/>
      <c r="L382" s="226"/>
      <c r="M382" s="229"/>
      <c r="N382" s="228"/>
      <c r="O382" s="229"/>
      <c r="P382" s="231"/>
      <c r="Q382" s="231"/>
      <c r="R382" s="229"/>
      <c r="S382" s="1392"/>
      <c r="T382" s="1392"/>
      <c r="U382" s="1361"/>
      <c r="V382" s="1411"/>
      <c r="W382" s="1387"/>
      <c r="X382" s="1385"/>
      <c r="Y382" s="185">
        <f>IF(N382=N381,0,IF(N382=N380,0,IF(N382=N379,0,1)))</f>
        <v>0</v>
      </c>
      <c r="Z382" s="185" t="s">
        <v>267</v>
      </c>
      <c r="AA382" s="185" t="str">
        <f t="shared" si="25"/>
        <v>??</v>
      </c>
      <c r="AB382" s="225">
        <f t="shared" si="46"/>
        <v>0</v>
      </c>
    </row>
    <row r="383" spans="1:28" ht="12.95" customHeight="1" thickTop="1" thickBot="1">
      <c r="A383" s="1367"/>
      <c r="B383" s="1371"/>
      <c r="C383" s="1374"/>
      <c r="D383" s="1371"/>
      <c r="E383" s="1380"/>
      <c r="F383" s="1355"/>
      <c r="G383" s="1382"/>
      <c r="H383" s="1353"/>
      <c r="I383" s="1355"/>
      <c r="J383" s="1355"/>
      <c r="K383" s="285"/>
      <c r="L383" s="232"/>
      <c r="M383" s="229"/>
      <c r="N383" s="228"/>
      <c r="O383" s="229"/>
      <c r="P383" s="231"/>
      <c r="Q383" s="231"/>
      <c r="R383" s="229"/>
      <c r="S383" s="1392"/>
      <c r="T383" s="1392"/>
      <c r="U383" s="1361"/>
      <c r="V383" s="1411"/>
      <c r="W383" s="1387"/>
      <c r="X383" s="1385"/>
      <c r="Y383" s="185">
        <f>IF(N383=N382,0,IF(N383=N381,0,IF(N383=N380,0,IF(N383=N379,0,1))))</f>
        <v>0</v>
      </c>
      <c r="Z383" s="185" t="s">
        <v>267</v>
      </c>
      <c r="AA383" s="185" t="str">
        <f t="shared" si="25"/>
        <v>??</v>
      </c>
      <c r="AB383" s="225">
        <f t="shared" si="46"/>
        <v>0</v>
      </c>
    </row>
    <row r="384" spans="1:28" ht="12.95" customHeight="1" thickTop="1" thickBot="1">
      <c r="A384" s="1367"/>
      <c r="B384" s="1371"/>
      <c r="C384" s="1374"/>
      <c r="D384" s="1371"/>
      <c r="E384" s="1380"/>
      <c r="F384" s="1355"/>
      <c r="G384" s="1382"/>
      <c r="H384" s="1353"/>
      <c r="I384" s="1355"/>
      <c r="J384" s="1355"/>
      <c r="K384" s="285"/>
      <c r="L384" s="232"/>
      <c r="M384" s="229"/>
      <c r="N384" s="228"/>
      <c r="O384" s="229"/>
      <c r="P384" s="231"/>
      <c r="Q384" s="231"/>
      <c r="R384" s="229"/>
      <c r="S384" s="1392"/>
      <c r="T384" s="1392"/>
      <c r="U384" s="1401" t="str">
        <f>IF(U379&gt;9,"błąd","")</f>
        <v/>
      </c>
      <c r="V384" s="1411"/>
      <c r="W384" s="1387"/>
      <c r="X384" s="1385"/>
      <c r="Y384" s="185">
        <f>IF(N384=N383,0,IF(N384=N382,0,IF(N384=N381,0,IF(N384=N380,0,IF(N384=N379,0,1)))))</f>
        <v>0</v>
      </c>
      <c r="Z384" s="185" t="s">
        <v>267</v>
      </c>
      <c r="AA384" s="185" t="str">
        <f t="shared" si="25"/>
        <v>??</v>
      </c>
      <c r="AB384" s="225">
        <f t="shared" si="46"/>
        <v>0</v>
      </c>
    </row>
    <row r="385" spans="1:29" ht="12.95" customHeight="1" thickTop="1" thickBot="1">
      <c r="A385" s="1367"/>
      <c r="B385" s="1371"/>
      <c r="C385" s="1374"/>
      <c r="D385" s="1371"/>
      <c r="E385" s="1380"/>
      <c r="F385" s="1355"/>
      <c r="G385" s="1382"/>
      <c r="H385" s="1353"/>
      <c r="I385" s="1355"/>
      <c r="J385" s="1355"/>
      <c r="K385" s="285"/>
      <c r="L385" s="232"/>
      <c r="M385" s="229"/>
      <c r="N385" s="228"/>
      <c r="O385" s="229"/>
      <c r="P385" s="231"/>
      <c r="Q385" s="231"/>
      <c r="R385" s="229"/>
      <c r="S385" s="1392"/>
      <c r="T385" s="1392"/>
      <c r="U385" s="1401"/>
      <c r="V385" s="1411"/>
      <c r="W385" s="1387"/>
      <c r="X385" s="1385"/>
      <c r="Y385" s="185">
        <f>IF(N385=N384,0,IF(N385=N383,0,IF(N385=N382,0,IF(N385=N381,0,IF(N385=N380,0,IF(N385=N379,0,1))))))</f>
        <v>0</v>
      </c>
      <c r="Z385" s="185" t="s">
        <v>267</v>
      </c>
      <c r="AA385" s="185" t="str">
        <f t="shared" si="25"/>
        <v>??</v>
      </c>
      <c r="AB385" s="225">
        <f t="shared" si="46"/>
        <v>0</v>
      </c>
    </row>
    <row r="386" spans="1:29" ht="12.95" customHeight="1" thickTop="1" thickBot="1">
      <c r="A386" s="1367"/>
      <c r="B386" s="1372"/>
      <c r="C386" s="1375"/>
      <c r="D386" s="1372"/>
      <c r="E386" s="1381"/>
      <c r="F386" s="1356"/>
      <c r="G386" s="1383"/>
      <c r="H386" s="1354"/>
      <c r="I386" s="1356"/>
      <c r="J386" s="1356"/>
      <c r="K386" s="942"/>
      <c r="L386" s="233"/>
      <c r="M386" s="235"/>
      <c r="N386" s="228"/>
      <c r="O386" s="235"/>
      <c r="P386" s="237"/>
      <c r="Q386" s="237"/>
      <c r="R386" s="235"/>
      <c r="S386" s="1393"/>
      <c r="T386" s="1393"/>
      <c r="U386" s="1402"/>
      <c r="V386" s="1411"/>
      <c r="W386" s="1388"/>
      <c r="X386" s="1385"/>
      <c r="Y386" s="185">
        <f>IF(N386=N385,0,IF(N386=N384,0,IF(N386=N383,0,IF(N386=N382,0,IF(N386=N381,0,IF(N386=N380,0,IF(N386=N379,0,1)))))))</f>
        <v>0</v>
      </c>
      <c r="Z386" s="185" t="s">
        <v>267</v>
      </c>
      <c r="AA386" s="185" t="str">
        <f t="shared" si="25"/>
        <v>??</v>
      </c>
      <c r="AB386" s="225">
        <f t="shared" si="46"/>
        <v>0</v>
      </c>
    </row>
    <row r="387" spans="1:29" ht="12.95" customHeight="1" thickTop="1" thickBot="1">
      <c r="A387" s="1367"/>
      <c r="B387" s="1370"/>
      <c r="C387" s="1373"/>
      <c r="D387" s="1370"/>
      <c r="E387" s="1379"/>
      <c r="F387" s="1407"/>
      <c r="G387" s="1410"/>
      <c r="H387" s="973"/>
      <c r="I387" s="1407"/>
      <c r="J387" s="1407"/>
      <c r="K387" s="329"/>
      <c r="L387" s="220"/>
      <c r="M387" s="221"/>
      <c r="N387" s="222"/>
      <c r="O387" s="221"/>
      <c r="P387" s="224"/>
      <c r="Q387" s="224"/>
      <c r="R387" s="221"/>
      <c r="S387" s="1399">
        <f>SUM(P387:R394)</f>
        <v>0</v>
      </c>
      <c r="T387" s="1412"/>
      <c r="U387" s="1360">
        <f>IF((S387-T387)&gt;=0,S387-T387,0)</f>
        <v>0</v>
      </c>
      <c r="V387" s="1411">
        <f>IF(S387&lt;T387,S387,T387)/IF(T387=0,1,T387)</f>
        <v>0</v>
      </c>
      <c r="W387" s="1386" t="str">
        <f>IF(V387=1,"pe",IF(V387&gt;0,"ne",""))</f>
        <v/>
      </c>
      <c r="X387" s="1385" t="s">
        <v>685</v>
      </c>
      <c r="Y387" s="185">
        <v>1</v>
      </c>
      <c r="Z387" s="185" t="s">
        <v>267</v>
      </c>
      <c r="AA387" s="185" t="str">
        <f t="shared" si="25"/>
        <v>??</v>
      </c>
      <c r="AB387" s="225">
        <f>C387</f>
        <v>0</v>
      </c>
    </row>
    <row r="388" spans="1:29" ht="12.95" customHeight="1" thickTop="1" thickBot="1">
      <c r="A388" s="1367"/>
      <c r="B388" s="1371"/>
      <c r="C388" s="1374"/>
      <c r="D388" s="1371"/>
      <c r="E388" s="1380"/>
      <c r="F388" s="1355"/>
      <c r="G388" s="1382"/>
      <c r="H388" s="1353"/>
      <c r="I388" s="1355"/>
      <c r="J388" s="1355"/>
      <c r="K388" s="285"/>
      <c r="L388" s="226"/>
      <c r="M388" s="229"/>
      <c r="N388" s="228"/>
      <c r="O388" s="229"/>
      <c r="P388" s="231"/>
      <c r="Q388" s="231"/>
      <c r="R388" s="229"/>
      <c r="S388" s="1392"/>
      <c r="T388" s="1413"/>
      <c r="U388" s="1361"/>
      <c r="V388" s="1411"/>
      <c r="W388" s="1387"/>
      <c r="X388" s="1385"/>
      <c r="Y388" s="185">
        <f>IF(N388=N387,0,1)</f>
        <v>0</v>
      </c>
      <c r="Z388" s="185" t="s">
        <v>267</v>
      </c>
      <c r="AA388" s="185" t="str">
        <f t="shared" si="25"/>
        <v>??</v>
      </c>
      <c r="AB388" s="225">
        <f>AB387</f>
        <v>0</v>
      </c>
    </row>
    <row r="389" spans="1:29" ht="12.95" customHeight="1" thickTop="1" thickBot="1">
      <c r="A389" s="1367"/>
      <c r="B389" s="1371"/>
      <c r="C389" s="1374"/>
      <c r="D389" s="1371"/>
      <c r="E389" s="1380"/>
      <c r="F389" s="1355"/>
      <c r="G389" s="1382"/>
      <c r="H389" s="1353"/>
      <c r="I389" s="1355"/>
      <c r="J389" s="1355"/>
      <c r="K389" s="285"/>
      <c r="L389" s="226"/>
      <c r="M389" s="229"/>
      <c r="N389" s="228"/>
      <c r="O389" s="229"/>
      <c r="P389" s="231"/>
      <c r="Q389" s="231"/>
      <c r="R389" s="229"/>
      <c r="S389" s="1392"/>
      <c r="T389" s="1413"/>
      <c r="U389" s="1361"/>
      <c r="V389" s="1411"/>
      <c r="W389" s="1387"/>
      <c r="X389" s="1385"/>
      <c r="Y389" s="185">
        <f>IF(N389=N388,0,IF(N389=N387,0,1))</f>
        <v>0</v>
      </c>
      <c r="Z389" s="185" t="s">
        <v>267</v>
      </c>
      <c r="AA389" s="185" t="str">
        <f t="shared" si="25"/>
        <v>??</v>
      </c>
      <c r="AB389" s="225">
        <f t="shared" si="46"/>
        <v>0</v>
      </c>
    </row>
    <row r="390" spans="1:29" ht="12.95" customHeight="1" thickTop="1" thickBot="1">
      <c r="A390" s="1367"/>
      <c r="B390" s="1371"/>
      <c r="C390" s="1374"/>
      <c r="D390" s="1371"/>
      <c r="E390" s="1380"/>
      <c r="F390" s="1355"/>
      <c r="G390" s="1382"/>
      <c r="H390" s="1353"/>
      <c r="I390" s="1355"/>
      <c r="J390" s="1355"/>
      <c r="K390" s="285"/>
      <c r="L390" s="226"/>
      <c r="M390" s="229"/>
      <c r="N390" s="228"/>
      <c r="O390" s="229"/>
      <c r="P390" s="231"/>
      <c r="Q390" s="231"/>
      <c r="R390" s="229"/>
      <c r="S390" s="1392"/>
      <c r="T390" s="1413"/>
      <c r="U390" s="1361"/>
      <c r="V390" s="1411"/>
      <c r="W390" s="1387"/>
      <c r="X390" s="1385"/>
      <c r="Y390" s="185">
        <f>IF(N390=N389,0,IF(N390=N388,0,IF(N390=N387,0,1)))</f>
        <v>0</v>
      </c>
      <c r="Z390" s="185" t="s">
        <v>267</v>
      </c>
      <c r="AA390" s="185" t="str">
        <f t="shared" si="25"/>
        <v>??</v>
      </c>
      <c r="AB390" s="225">
        <f t="shared" si="46"/>
        <v>0</v>
      </c>
    </row>
    <row r="391" spans="1:29" ht="12.95" customHeight="1" thickTop="1" thickBot="1">
      <c r="A391" s="1367"/>
      <c r="B391" s="1371"/>
      <c r="C391" s="1374"/>
      <c r="D391" s="1371"/>
      <c r="E391" s="1380"/>
      <c r="F391" s="1355"/>
      <c r="G391" s="1382"/>
      <c r="H391" s="1353"/>
      <c r="I391" s="1355"/>
      <c r="J391" s="1355"/>
      <c r="K391" s="285"/>
      <c r="L391" s="232"/>
      <c r="M391" s="229"/>
      <c r="N391" s="228"/>
      <c r="O391" s="229"/>
      <c r="P391" s="231"/>
      <c r="Q391" s="231"/>
      <c r="R391" s="229"/>
      <c r="S391" s="1392"/>
      <c r="T391" s="1413"/>
      <c r="U391" s="1361"/>
      <c r="V391" s="1411"/>
      <c r="W391" s="1387"/>
      <c r="X391" s="1385"/>
      <c r="Y391" s="185">
        <f>IF(N391=N390,0,IF(N391=N389,0,IF(N391=N388,0,IF(N391=N387,0,1))))</f>
        <v>0</v>
      </c>
      <c r="Z391" s="185" t="s">
        <v>267</v>
      </c>
      <c r="AA391" s="185" t="str">
        <f t="shared" si="25"/>
        <v>??</v>
      </c>
      <c r="AB391" s="225">
        <f t="shared" si="46"/>
        <v>0</v>
      </c>
    </row>
    <row r="392" spans="1:29" ht="12.95" customHeight="1" thickTop="1" thickBot="1">
      <c r="A392" s="1367"/>
      <c r="B392" s="1371"/>
      <c r="C392" s="1374"/>
      <c r="D392" s="1371"/>
      <c r="E392" s="1380"/>
      <c r="F392" s="1355"/>
      <c r="G392" s="1382"/>
      <c r="H392" s="1353"/>
      <c r="I392" s="1355"/>
      <c r="J392" s="1355"/>
      <c r="K392" s="285"/>
      <c r="L392" s="232"/>
      <c r="M392" s="229"/>
      <c r="N392" s="228"/>
      <c r="O392" s="229"/>
      <c r="P392" s="231"/>
      <c r="Q392" s="231"/>
      <c r="R392" s="229"/>
      <c r="S392" s="1392"/>
      <c r="T392" s="1413"/>
      <c r="U392" s="1401" t="str">
        <f>IF(U387&gt;T387/2,"błąd","")</f>
        <v/>
      </c>
      <c r="V392" s="1411"/>
      <c r="W392" s="1387"/>
      <c r="X392" s="1385"/>
      <c r="Y392" s="185">
        <f>IF(N392=N391,0,IF(N392=N390,0,IF(N392=N389,0,IF(N392=N388,0,IF(N392=N387,0,1)))))</f>
        <v>0</v>
      </c>
      <c r="Z392" s="185" t="s">
        <v>267</v>
      </c>
      <c r="AA392" s="185" t="str">
        <f t="shared" si="25"/>
        <v>??</v>
      </c>
      <c r="AB392" s="225">
        <f t="shared" si="46"/>
        <v>0</v>
      </c>
    </row>
    <row r="393" spans="1:29" ht="12.95" customHeight="1" thickTop="1" thickBot="1">
      <c r="A393" s="1367"/>
      <c r="B393" s="1371"/>
      <c r="C393" s="1374"/>
      <c r="D393" s="1371"/>
      <c r="E393" s="1380"/>
      <c r="F393" s="1355"/>
      <c r="G393" s="1382"/>
      <c r="H393" s="1353"/>
      <c r="I393" s="1355"/>
      <c r="J393" s="1355"/>
      <c r="K393" s="285"/>
      <c r="L393" s="232"/>
      <c r="M393" s="229"/>
      <c r="N393" s="228"/>
      <c r="O393" s="229"/>
      <c r="P393" s="231"/>
      <c r="Q393" s="231"/>
      <c r="R393" s="229"/>
      <c r="S393" s="1392"/>
      <c r="T393" s="1413"/>
      <c r="U393" s="1401"/>
      <c r="V393" s="1411"/>
      <c r="W393" s="1387"/>
      <c r="X393" s="1385"/>
      <c r="Y393" s="185">
        <f>IF(N393=N392,0,IF(N393=N391,0,IF(N393=N390,0,IF(N393=N389,0,IF(N393=N388,0,IF(N393=N387,0,1))))))</f>
        <v>0</v>
      </c>
      <c r="Z393" s="185" t="s">
        <v>267</v>
      </c>
      <c r="AA393" s="185" t="str">
        <f t="shared" si="25"/>
        <v>??</v>
      </c>
      <c r="AB393" s="225">
        <f t="shared" si="46"/>
        <v>0</v>
      </c>
    </row>
    <row r="394" spans="1:29" ht="12.95" customHeight="1" thickTop="1" thickBot="1">
      <c r="A394" s="1367"/>
      <c r="B394" s="1372"/>
      <c r="C394" s="1375"/>
      <c r="D394" s="1372"/>
      <c r="E394" s="1381"/>
      <c r="F394" s="1356"/>
      <c r="G394" s="1383"/>
      <c r="H394" s="1354"/>
      <c r="I394" s="1356"/>
      <c r="J394" s="1356"/>
      <c r="K394" s="942"/>
      <c r="L394" s="233"/>
      <c r="M394" s="235"/>
      <c r="N394" s="228"/>
      <c r="O394" s="235"/>
      <c r="P394" s="237"/>
      <c r="Q394" s="237"/>
      <c r="R394" s="235"/>
      <c r="S394" s="1393"/>
      <c r="T394" s="1414"/>
      <c r="U394" s="1402"/>
      <c r="V394" s="1411"/>
      <c r="W394" s="1388"/>
      <c r="X394" s="1385"/>
      <c r="Y394" s="185">
        <f>IF(N394=N393,0,IF(N394=N392,0,IF(N394=N391,0,IF(N394=N390,0,IF(N394=N389,0,IF(N394=N388,0,IF(N394=N387,0,1)))))))</f>
        <v>0</v>
      </c>
      <c r="Z394" s="185" t="s">
        <v>267</v>
      </c>
      <c r="AA394" s="185" t="str">
        <f t="shared" si="25"/>
        <v>??</v>
      </c>
      <c r="AB394" s="225">
        <f t="shared" si="46"/>
        <v>0</v>
      </c>
    </row>
    <row r="395" spans="1:29" ht="12.95" customHeight="1" thickTop="1" thickBot="1">
      <c r="A395" s="1367"/>
      <c r="B395" s="1370"/>
      <c r="C395" s="1373"/>
      <c r="D395" s="1370"/>
      <c r="E395" s="1379"/>
      <c r="F395" s="1407"/>
      <c r="G395" s="1410"/>
      <c r="H395" s="973"/>
      <c r="I395" s="1407"/>
      <c r="J395" s="1407"/>
      <c r="K395" s="939"/>
      <c r="L395" s="220"/>
      <c r="M395" s="221"/>
      <c r="N395" s="222"/>
      <c r="O395" s="221"/>
      <c r="P395" s="224"/>
      <c r="Q395" s="224"/>
      <c r="R395" s="221"/>
      <c r="S395" s="1399">
        <f>SUM(P395:R402)</f>
        <v>0</v>
      </c>
      <c r="T395" s="1412"/>
      <c r="U395" s="1360">
        <f>IF((S395-T395)&gt;=0,S395-T395,0)</f>
        <v>0</v>
      </c>
      <c r="V395" s="1396">
        <f>IF(S395&lt;T395,S395,T395)/IF(T395=0,1,T395)</f>
        <v>0</v>
      </c>
      <c r="W395" s="1386" t="str">
        <f>IF(V395=1,"pe",IF(V395&gt;0,"ne",""))</f>
        <v/>
      </c>
      <c r="X395" s="1385"/>
      <c r="Y395" s="185">
        <v>1</v>
      </c>
      <c r="Z395" s="185" t="s">
        <v>267</v>
      </c>
      <c r="AA395" s="185" t="str">
        <f t="shared" ref="AA395:AA401" si="48">$C$2</f>
        <v>??</v>
      </c>
      <c r="AB395" s="225">
        <f>C395</f>
        <v>0</v>
      </c>
      <c r="AC395" s="256"/>
    </row>
    <row r="396" spans="1:29" ht="12.95" customHeight="1" thickTop="1" thickBot="1">
      <c r="A396" s="1367"/>
      <c r="B396" s="1371"/>
      <c r="C396" s="1374"/>
      <c r="D396" s="1371"/>
      <c r="E396" s="1380"/>
      <c r="F396" s="1355"/>
      <c r="G396" s="1382"/>
      <c r="H396" s="1353"/>
      <c r="I396" s="1355"/>
      <c r="J396" s="1355"/>
      <c r="K396" s="285"/>
      <c r="L396" s="226"/>
      <c r="M396" s="229"/>
      <c r="N396" s="228"/>
      <c r="O396" s="229"/>
      <c r="P396" s="231"/>
      <c r="Q396" s="231"/>
      <c r="R396" s="229"/>
      <c r="S396" s="1392"/>
      <c r="T396" s="1413"/>
      <c r="U396" s="1361"/>
      <c r="V396" s="1397"/>
      <c r="W396" s="1387"/>
      <c r="X396" s="1385"/>
      <c r="Y396" s="185">
        <f>IF(N396=N395,0,1)</f>
        <v>0</v>
      </c>
      <c r="Z396" s="185" t="s">
        <v>267</v>
      </c>
      <c r="AA396" s="185" t="str">
        <f t="shared" si="48"/>
        <v>??</v>
      </c>
      <c r="AB396" s="225">
        <f>AB395</f>
        <v>0</v>
      </c>
      <c r="AC396" s="256"/>
    </row>
    <row r="397" spans="1:29" ht="12.95" customHeight="1" thickTop="1" thickBot="1">
      <c r="A397" s="1367"/>
      <c r="B397" s="1371"/>
      <c r="C397" s="1374"/>
      <c r="D397" s="1371"/>
      <c r="E397" s="1380"/>
      <c r="F397" s="1355"/>
      <c r="G397" s="1382"/>
      <c r="H397" s="1353"/>
      <c r="I397" s="1355"/>
      <c r="J397" s="1355"/>
      <c r="K397" s="285"/>
      <c r="L397" s="226"/>
      <c r="M397" s="229"/>
      <c r="N397" s="228"/>
      <c r="O397" s="229"/>
      <c r="P397" s="231"/>
      <c r="Q397" s="231"/>
      <c r="R397" s="229"/>
      <c r="S397" s="1392"/>
      <c r="T397" s="1413"/>
      <c r="U397" s="1361"/>
      <c r="V397" s="1397"/>
      <c r="W397" s="1387"/>
      <c r="X397" s="1385"/>
      <c r="Y397" s="185">
        <f>IF(N397=N396,0,IF(N397=N395,0,1))</f>
        <v>0</v>
      </c>
      <c r="Z397" s="185" t="s">
        <v>267</v>
      </c>
      <c r="AA397" s="185" t="str">
        <f t="shared" si="48"/>
        <v>??</v>
      </c>
      <c r="AB397" s="225">
        <f t="shared" ref="AB397:AB402" si="49">AB396</f>
        <v>0</v>
      </c>
      <c r="AC397" s="256"/>
    </row>
    <row r="398" spans="1:29" ht="12.95" customHeight="1" thickTop="1" thickBot="1">
      <c r="A398" s="1367"/>
      <c r="B398" s="1371"/>
      <c r="C398" s="1374"/>
      <c r="D398" s="1371"/>
      <c r="E398" s="1380"/>
      <c r="F398" s="1355"/>
      <c r="G398" s="1382"/>
      <c r="H398" s="1353"/>
      <c r="I398" s="1355"/>
      <c r="J398" s="1355"/>
      <c r="K398" s="285"/>
      <c r="L398" s="226"/>
      <c r="M398" s="229"/>
      <c r="N398" s="228"/>
      <c r="O398" s="229"/>
      <c r="P398" s="231"/>
      <c r="Q398" s="231"/>
      <c r="R398" s="229"/>
      <c r="S398" s="1392"/>
      <c r="T398" s="1413"/>
      <c r="U398" s="1361"/>
      <c r="V398" s="1397"/>
      <c r="W398" s="1387"/>
      <c r="X398" s="1385"/>
      <c r="Y398" s="185">
        <f>IF(N398=N397,0,IF(N398=N396,0,IF(N398=N395,0,1)))</f>
        <v>0</v>
      </c>
      <c r="Z398" s="185" t="s">
        <v>267</v>
      </c>
      <c r="AA398" s="185" t="str">
        <f t="shared" si="48"/>
        <v>??</v>
      </c>
      <c r="AB398" s="225">
        <f t="shared" si="49"/>
        <v>0</v>
      </c>
    </row>
    <row r="399" spans="1:29" ht="12.95" customHeight="1" thickTop="1" thickBot="1">
      <c r="A399" s="1367"/>
      <c r="B399" s="1371"/>
      <c r="C399" s="1374"/>
      <c r="D399" s="1371"/>
      <c r="E399" s="1380"/>
      <c r="F399" s="1355"/>
      <c r="G399" s="1382"/>
      <c r="H399" s="1353"/>
      <c r="I399" s="1355"/>
      <c r="J399" s="1355"/>
      <c r="K399" s="285"/>
      <c r="L399" s="232"/>
      <c r="M399" s="229"/>
      <c r="N399" s="228"/>
      <c r="O399" s="229"/>
      <c r="P399" s="231"/>
      <c r="Q399" s="231"/>
      <c r="R399" s="229"/>
      <c r="S399" s="1392"/>
      <c r="T399" s="1413"/>
      <c r="U399" s="1361"/>
      <c r="V399" s="1397"/>
      <c r="W399" s="1387"/>
      <c r="X399" s="1385"/>
      <c r="Y399" s="185">
        <f>IF(N399=N398,0,IF(N399=N397,0,IF(N399=N396,0,IF(N399=N395,0,1))))</f>
        <v>0</v>
      </c>
      <c r="Z399" s="185" t="s">
        <v>267</v>
      </c>
      <c r="AA399" s="185" t="str">
        <f t="shared" si="48"/>
        <v>??</v>
      </c>
      <c r="AB399" s="225">
        <f t="shared" si="49"/>
        <v>0</v>
      </c>
      <c r="AC399" s="256"/>
    </row>
    <row r="400" spans="1:29" ht="12.95" customHeight="1" thickTop="1" thickBot="1">
      <c r="A400" s="1367"/>
      <c r="B400" s="1371"/>
      <c r="C400" s="1374"/>
      <c r="D400" s="1371"/>
      <c r="E400" s="1380"/>
      <c r="F400" s="1355"/>
      <c r="G400" s="1382"/>
      <c r="H400" s="1353"/>
      <c r="I400" s="1355"/>
      <c r="J400" s="1355"/>
      <c r="K400" s="285"/>
      <c r="L400" s="232"/>
      <c r="M400" s="229"/>
      <c r="N400" s="228"/>
      <c r="O400" s="229"/>
      <c r="P400" s="231"/>
      <c r="Q400" s="231"/>
      <c r="R400" s="229"/>
      <c r="S400" s="1392"/>
      <c r="T400" s="1413"/>
      <c r="U400" s="1401" t="str">
        <f>IF(U395&gt;T395/2,"błąd","")</f>
        <v/>
      </c>
      <c r="V400" s="1397"/>
      <c r="W400" s="1387"/>
      <c r="X400" s="1385"/>
      <c r="Y400" s="185">
        <f>IF(N400=N399,0,IF(N400=N398,0,IF(N400=N397,0,IF(N400=N396,0,IF(N400=N395,0,1)))))</f>
        <v>0</v>
      </c>
      <c r="Z400" s="185" t="s">
        <v>267</v>
      </c>
      <c r="AA400" s="185" t="str">
        <f t="shared" si="48"/>
        <v>??</v>
      </c>
      <c r="AB400" s="225">
        <f t="shared" si="49"/>
        <v>0</v>
      </c>
      <c r="AC400" s="256"/>
    </row>
    <row r="401" spans="1:29" ht="12.95" customHeight="1" thickTop="1" thickBot="1">
      <c r="A401" s="1367"/>
      <c r="B401" s="1371"/>
      <c r="C401" s="1374"/>
      <c r="D401" s="1371"/>
      <c r="E401" s="1380"/>
      <c r="F401" s="1355"/>
      <c r="G401" s="1382"/>
      <c r="H401" s="1353"/>
      <c r="I401" s="1355"/>
      <c r="J401" s="1355"/>
      <c r="K401" s="285"/>
      <c r="L401" s="232"/>
      <c r="M401" s="229"/>
      <c r="N401" s="228"/>
      <c r="O401" s="229"/>
      <c r="P401" s="231"/>
      <c r="Q401" s="231"/>
      <c r="R401" s="229"/>
      <c r="S401" s="1392"/>
      <c r="T401" s="1413"/>
      <c r="U401" s="1401"/>
      <c r="V401" s="1397"/>
      <c r="W401" s="1387"/>
      <c r="X401" s="1385"/>
      <c r="Y401" s="185">
        <f>IF(N401=N400,0,IF(N401=N399,0,IF(N401=N398,0,IF(N401=N397,0,IF(N401=N396,0,IF(N401=N395,0,1))))))</f>
        <v>0</v>
      </c>
      <c r="Z401" s="185" t="s">
        <v>267</v>
      </c>
      <c r="AA401" s="185" t="str">
        <f t="shared" si="48"/>
        <v>??</v>
      </c>
      <c r="AB401" s="225">
        <f t="shared" si="49"/>
        <v>0</v>
      </c>
      <c r="AC401" s="256"/>
    </row>
    <row r="402" spans="1:29" ht="12.95" customHeight="1" thickTop="1" thickBot="1">
      <c r="A402" s="1367"/>
      <c r="B402" s="1372"/>
      <c r="C402" s="1375"/>
      <c r="D402" s="1372"/>
      <c r="E402" s="1381"/>
      <c r="F402" s="1356"/>
      <c r="G402" s="1383"/>
      <c r="H402" s="1354"/>
      <c r="I402" s="1356"/>
      <c r="J402" s="1356"/>
      <c r="K402" s="942"/>
      <c r="L402" s="233"/>
      <c r="M402" s="235"/>
      <c r="N402" s="228"/>
      <c r="O402" s="235"/>
      <c r="P402" s="237"/>
      <c r="Q402" s="237"/>
      <c r="R402" s="235"/>
      <c r="S402" s="1393"/>
      <c r="T402" s="1414"/>
      <c r="U402" s="1402"/>
      <c r="V402" s="1398"/>
      <c r="W402" s="1388"/>
      <c r="X402" s="1385"/>
      <c r="Y402" s="185">
        <f>IF(N402=N401,0,IF(N402=N400,0,IF(N402=N399,0,IF(N402=N398,0,IF(N402=N397,0,IF(N402=N396,0,IF(N402=N395,0,1)))))))</f>
        <v>0</v>
      </c>
      <c r="Z402" s="185" t="s">
        <v>267</v>
      </c>
      <c r="AA402" s="185" t="str">
        <f t="shared" ref="AA402:AA419" si="50">$C$2</f>
        <v>??</v>
      </c>
      <c r="AB402" s="225">
        <f t="shared" si="49"/>
        <v>0</v>
      </c>
      <c r="AC402" s="256"/>
    </row>
    <row r="403" spans="1:29" ht="17.25" customHeight="1" thickTop="1" thickBot="1">
      <c r="A403" s="238"/>
      <c r="B403" s="239"/>
      <c r="C403" s="257" t="s">
        <v>669</v>
      </c>
      <c r="D403" s="258"/>
      <c r="E403" s="250"/>
      <c r="F403" s="258"/>
      <c r="G403" s="259"/>
      <c r="H403" s="258"/>
      <c r="I403" s="258"/>
      <c r="J403" s="258"/>
      <c r="K403" s="258"/>
      <c r="L403" s="260"/>
      <c r="M403" s="239"/>
      <c r="N403" s="259"/>
      <c r="O403" s="239"/>
      <c r="P403" s="261"/>
      <c r="Q403" s="261"/>
      <c r="R403" s="252"/>
      <c r="S403" s="262">
        <f>SUM(S404:S406)</f>
        <v>0</v>
      </c>
      <c r="T403" s="262"/>
      <c r="U403" s="263">
        <f>SUM(U404:U406)</f>
        <v>0</v>
      </c>
      <c r="V403" s="262">
        <f>SUM(V404:V406)</f>
        <v>0</v>
      </c>
      <c r="W403" s="264"/>
      <c r="X403" s="219" t="s">
        <v>262</v>
      </c>
      <c r="AA403" s="185" t="str">
        <f t="shared" si="50"/>
        <v>??</v>
      </c>
      <c r="AC403" s="256"/>
    </row>
    <row r="404" spans="1:29" ht="12.95" customHeight="1" thickTop="1">
      <c r="A404" s="265"/>
      <c r="B404" s="266"/>
      <c r="C404" s="267"/>
      <c r="D404" s="268"/>
      <c r="E404" s="269"/>
      <c r="F404" s="270"/>
      <c r="G404" s="271"/>
      <c r="H404" s="272"/>
      <c r="I404" s="272"/>
      <c r="J404" s="272"/>
      <c r="K404" s="272"/>
      <c r="L404" s="220"/>
      <c r="M404" s="221"/>
      <c r="N404" s="222"/>
      <c r="O404" s="221"/>
      <c r="P404" s="274"/>
      <c r="Q404" s="274"/>
      <c r="R404" s="273"/>
      <c r="S404" s="275">
        <f>R404</f>
        <v>0</v>
      </c>
      <c r="T404" s="968"/>
      <c r="U404" s="276">
        <f>IF(S404&lt;=T404,0,S404-T404)</f>
        <v>0</v>
      </c>
      <c r="V404" s="277">
        <f>IF(S404&lt;T404,S404,T404)/IF(T404=0,1,T404)</f>
        <v>0</v>
      </c>
      <c r="W404" s="278" t="str">
        <f>IF(V404=1,"pe",IF(V404&gt;0,"ne",""))</f>
        <v/>
      </c>
      <c r="X404" s="279"/>
      <c r="Y404" s="185">
        <v>1</v>
      </c>
      <c r="Z404" s="185" t="s">
        <v>269</v>
      </c>
      <c r="AA404" s="185" t="str">
        <f t="shared" si="50"/>
        <v>??</v>
      </c>
      <c r="AB404" s="225">
        <f>C404</f>
        <v>0</v>
      </c>
    </row>
    <row r="405" spans="1:29" ht="12.95" customHeight="1">
      <c r="A405" s="280"/>
      <c r="B405" s="281"/>
      <c r="C405" s="282"/>
      <c r="D405" s="283"/>
      <c r="E405" s="284"/>
      <c r="F405" s="285"/>
      <c r="G405" s="286"/>
      <c r="H405" s="287"/>
      <c r="I405" s="287"/>
      <c r="J405" s="287"/>
      <c r="K405" s="287"/>
      <c r="L405" s="226"/>
      <c r="M405" s="229"/>
      <c r="N405" s="228"/>
      <c r="O405" s="229"/>
      <c r="P405" s="294"/>
      <c r="Q405" s="294"/>
      <c r="R405" s="295"/>
      <c r="S405" s="288">
        <f>R405</f>
        <v>0</v>
      </c>
      <c r="T405" s="969"/>
      <c r="U405" s="289">
        <f t="shared" ref="U405:U406" si="51">IF(S405&lt;=T405,0,S405-T405)</f>
        <v>0</v>
      </c>
      <c r="V405" s="290">
        <f>IF(S405&lt;T405,S405,T405)/IF(T405=0,1,T405)</f>
        <v>0</v>
      </c>
      <c r="W405" s="291" t="str">
        <f>IF(V405=1,"pe",IF(V405&gt;0,"ne",""))</f>
        <v/>
      </c>
      <c r="X405" s="292"/>
      <c r="Y405" s="185">
        <v>1</v>
      </c>
      <c r="Z405" s="185" t="s">
        <v>269</v>
      </c>
      <c r="AA405" s="185" t="str">
        <f t="shared" si="50"/>
        <v>??</v>
      </c>
      <c r="AB405" s="225">
        <f>C405</f>
        <v>0</v>
      </c>
      <c r="AC405" s="293"/>
    </row>
    <row r="406" spans="1:29" ht="12.95" customHeight="1" thickBot="1">
      <c r="A406" s="296"/>
      <c r="B406" s="297"/>
      <c r="C406" s="298"/>
      <c r="D406" s="299"/>
      <c r="E406" s="300"/>
      <c r="F406" s="301"/>
      <c r="G406" s="302"/>
      <c r="H406" s="303"/>
      <c r="I406" s="303"/>
      <c r="J406" s="303"/>
      <c r="K406" s="303"/>
      <c r="L406" s="233"/>
      <c r="M406" s="235"/>
      <c r="N406" s="228"/>
      <c r="O406" s="235"/>
      <c r="P406" s="304"/>
      <c r="Q406" s="304"/>
      <c r="R406" s="305"/>
      <c r="S406" s="306">
        <f>R406</f>
        <v>0</v>
      </c>
      <c r="T406" s="970"/>
      <c r="U406" s="967">
        <f t="shared" si="51"/>
        <v>0</v>
      </c>
      <c r="V406" s="308">
        <f>IF(S406&lt;T406,S406,T406)/IF(T406=0,1,T406)</f>
        <v>0</v>
      </c>
      <c r="W406" s="309" t="str">
        <f>IF(V406=1,"pe",IF(V406&gt;0,"ne",""))</f>
        <v/>
      </c>
      <c r="X406" s="310"/>
      <c r="Y406" s="185">
        <v>1</v>
      </c>
      <c r="Z406" s="185" t="s">
        <v>269</v>
      </c>
      <c r="AA406" s="185" t="str">
        <f t="shared" si="50"/>
        <v>??</v>
      </c>
      <c r="AB406" s="225">
        <f>C406</f>
        <v>0</v>
      </c>
      <c r="AC406" s="293"/>
    </row>
    <row r="407" spans="1:29" ht="18.75" customHeight="1" thickTop="1" thickBot="1">
      <c r="A407" s="238"/>
      <c r="B407" s="239"/>
      <c r="C407" s="257" t="s">
        <v>270</v>
      </c>
      <c r="D407" s="258"/>
      <c r="E407" s="250"/>
      <c r="F407" s="258"/>
      <c r="G407" s="259"/>
      <c r="H407" s="258"/>
      <c r="I407" s="258"/>
      <c r="J407" s="258"/>
      <c r="K407" s="258"/>
      <c r="L407" s="260"/>
      <c r="M407" s="239"/>
      <c r="N407" s="259"/>
      <c r="O407" s="239"/>
      <c r="P407" s="261"/>
      <c r="Q407" s="261"/>
      <c r="R407" s="239"/>
      <c r="S407" s="313">
        <f>SUM(S408:S411)</f>
        <v>0</v>
      </c>
      <c r="T407" s="313"/>
      <c r="U407" s="314">
        <f>SUM(U408:U411)</f>
        <v>0</v>
      </c>
      <c r="V407" s="313">
        <f>SUM(V408:V411)</f>
        <v>0</v>
      </c>
      <c r="W407" s="218"/>
      <c r="X407" s="219" t="s">
        <v>262</v>
      </c>
      <c r="AA407" s="185" t="str">
        <f t="shared" si="50"/>
        <v>??</v>
      </c>
    </row>
    <row r="408" spans="1:29" ht="12.95" customHeight="1" thickTop="1">
      <c r="A408" s="265"/>
      <c r="B408" s="266"/>
      <c r="C408" s="315"/>
      <c r="D408" s="268"/>
      <c r="E408" s="269"/>
      <c r="F408" s="270"/>
      <c r="G408" s="271"/>
      <c r="H408" s="270"/>
      <c r="I408" s="270"/>
      <c r="J408" s="270"/>
      <c r="K408" s="329"/>
      <c r="L408" s="220"/>
      <c r="M408" s="221"/>
      <c r="N408" s="222"/>
      <c r="O408" s="221"/>
      <c r="P408" s="316"/>
      <c r="Q408" s="316"/>
      <c r="R408" s="317"/>
      <c r="S408" s="275">
        <f>R408</f>
        <v>0</v>
      </c>
      <c r="T408" s="275">
        <f>IF(S408&gt;0,30,0)</f>
        <v>0</v>
      </c>
      <c r="U408" s="276">
        <f>IF(S408&lt;=30,0,S408-T408)</f>
        <v>0</v>
      </c>
      <c r="V408" s="277">
        <f>IF(S408&lt;T408,S408,T408)/IF(T408=0,1,T408)</f>
        <v>0</v>
      </c>
      <c r="W408" s="278" t="str">
        <f>IF(V408=1,"pe",IF(V408&gt;0,"ne",""))</f>
        <v/>
      </c>
      <c r="X408" s="318"/>
      <c r="Y408" s="184">
        <v>1</v>
      </c>
      <c r="Z408" s="184" t="s">
        <v>271</v>
      </c>
      <c r="AA408" s="185" t="str">
        <f t="shared" si="50"/>
        <v>??</v>
      </c>
      <c r="AB408" s="319">
        <f t="shared" ref="AB408:AB419" si="52">C408</f>
        <v>0</v>
      </c>
    </row>
    <row r="409" spans="1:29" ht="12.95" customHeight="1">
      <c r="A409" s="280"/>
      <c r="B409" s="281"/>
      <c r="C409" s="320"/>
      <c r="D409" s="283"/>
      <c r="E409" s="284"/>
      <c r="F409" s="285"/>
      <c r="G409" s="286"/>
      <c r="H409" s="285"/>
      <c r="I409" s="285"/>
      <c r="J409" s="285"/>
      <c r="K409" s="285"/>
      <c r="L409" s="226"/>
      <c r="M409" s="229"/>
      <c r="N409" s="228"/>
      <c r="O409" s="229"/>
      <c r="P409" s="294"/>
      <c r="Q409" s="294"/>
      <c r="R409" s="321"/>
      <c r="S409" s="288">
        <f>R409</f>
        <v>0</v>
      </c>
      <c r="T409" s="288">
        <f>IF(S409&gt;0,30,0)</f>
        <v>0</v>
      </c>
      <c r="U409" s="289">
        <f>IF(S409&lt;=30,0,S409-T409)</f>
        <v>0</v>
      </c>
      <c r="V409" s="290">
        <f>IF(S409&lt;T409,S409,T409)/IF(T409=0,1,T409)</f>
        <v>0</v>
      </c>
      <c r="W409" s="291" t="str">
        <f>IF(V409=1,"pe",IF(V409&gt;0,"ne",""))</f>
        <v/>
      </c>
      <c r="X409" s="322"/>
      <c r="Y409" s="184">
        <v>1</v>
      </c>
      <c r="Z409" s="184" t="s">
        <v>271</v>
      </c>
      <c r="AA409" s="185" t="str">
        <f t="shared" si="50"/>
        <v>??</v>
      </c>
      <c r="AB409" s="319">
        <f t="shared" si="52"/>
        <v>0</v>
      </c>
    </row>
    <row r="410" spans="1:29" ht="12.95" customHeight="1">
      <c r="A410" s="280"/>
      <c r="B410" s="281"/>
      <c r="C410" s="320"/>
      <c r="D410" s="283"/>
      <c r="E410" s="284"/>
      <c r="F410" s="285"/>
      <c r="G410" s="286"/>
      <c r="H410" s="285"/>
      <c r="I410" s="285"/>
      <c r="J410" s="285"/>
      <c r="K410" s="285"/>
      <c r="L410" s="226"/>
      <c r="M410" s="229"/>
      <c r="N410" s="228"/>
      <c r="O410" s="229"/>
      <c r="P410" s="325"/>
      <c r="Q410" s="294"/>
      <c r="R410" s="321"/>
      <c r="S410" s="288">
        <f>R410</f>
        <v>0</v>
      </c>
      <c r="T410" s="288">
        <f>IF(S410&gt;0,30,0)</f>
        <v>0</v>
      </c>
      <c r="U410" s="289">
        <f>IF(S410&lt;=30,0,S410-T410)</f>
        <v>0</v>
      </c>
      <c r="V410" s="290">
        <f>IF(S410&lt;T410,S410,T410)/IF(T410=0,1,T410)</f>
        <v>0</v>
      </c>
      <c r="W410" s="291" t="str">
        <f>IF(V410=1,"pe",IF(V410&gt;0,"ne",""))</f>
        <v/>
      </c>
      <c r="X410" s="292"/>
      <c r="Y410" s="184">
        <v>1</v>
      </c>
      <c r="Z410" s="184" t="s">
        <v>271</v>
      </c>
      <c r="AA410" s="185" t="str">
        <f t="shared" si="50"/>
        <v>??</v>
      </c>
      <c r="AB410" s="319">
        <f t="shared" si="52"/>
        <v>0</v>
      </c>
    </row>
    <row r="411" spans="1:29" ht="12.95" customHeight="1" thickBot="1">
      <c r="A411" s="296"/>
      <c r="B411" s="281"/>
      <c r="C411" s="323"/>
      <c r="D411" s="299"/>
      <c r="E411" s="300"/>
      <c r="F411" s="301"/>
      <c r="G411" s="302"/>
      <c r="H411" s="301"/>
      <c r="I411" s="301"/>
      <c r="J411" s="301"/>
      <c r="K411" s="942"/>
      <c r="L411" s="233"/>
      <c r="M411" s="235"/>
      <c r="N411" s="228"/>
      <c r="O411" s="234"/>
      <c r="P411" s="304"/>
      <c r="Q411" s="304"/>
      <c r="R411" s="324"/>
      <c r="S411" s="306">
        <f>R411</f>
        <v>0</v>
      </c>
      <c r="T411" s="306">
        <f>IF(S411&gt;0,30,0)</f>
        <v>0</v>
      </c>
      <c r="U411" s="307">
        <f>IF(S411&lt;=30,0,S411-T411)</f>
        <v>0</v>
      </c>
      <c r="V411" s="308">
        <f>IF(S411&lt;T411,S411,T411)/IF(T411=0,1,T411)</f>
        <v>0</v>
      </c>
      <c r="W411" s="309" t="str">
        <f>IF(V411=1,"pe",IF(V411&gt;0,"ne",""))</f>
        <v/>
      </c>
      <c r="X411" s="310"/>
      <c r="Y411" s="184">
        <v>1</v>
      </c>
      <c r="Z411" s="184" t="s">
        <v>271</v>
      </c>
      <c r="AA411" s="185" t="str">
        <f t="shared" si="50"/>
        <v>??</v>
      </c>
      <c r="AB411" s="319">
        <f t="shared" si="52"/>
        <v>0</v>
      </c>
    </row>
    <row r="412" spans="1:29" ht="19.5" customHeight="1" thickTop="1" thickBot="1">
      <c r="A412" s="238"/>
      <c r="B412" s="239"/>
      <c r="C412" s="257" t="s">
        <v>272</v>
      </c>
      <c r="D412" s="258"/>
      <c r="E412" s="250"/>
      <c r="F412" s="258"/>
      <c r="G412" s="259"/>
      <c r="H412" s="258"/>
      <c r="I412" s="258"/>
      <c r="J412" s="258"/>
      <c r="K412" s="258"/>
      <c r="L412" s="260"/>
      <c r="M412" s="239"/>
      <c r="N412" s="259"/>
      <c r="O412" s="239"/>
      <c r="P412" s="261"/>
      <c r="Q412" s="261"/>
      <c r="R412" s="239"/>
      <c r="S412" s="326" t="s">
        <v>74</v>
      </c>
      <c r="T412" s="326" t="s">
        <v>74</v>
      </c>
      <c r="U412" s="327" t="s">
        <v>74</v>
      </c>
      <c r="V412" s="311">
        <f>SUM(V413:V415)</f>
        <v>0</v>
      </c>
      <c r="W412" s="328"/>
      <c r="X412" s="219" t="s">
        <v>262</v>
      </c>
      <c r="AA412" s="185" t="str">
        <f t="shared" si="50"/>
        <v>??</v>
      </c>
    </row>
    <row r="413" spans="1:29" ht="12.95" customHeight="1" thickTop="1">
      <c r="A413" s="265"/>
      <c r="B413" s="266"/>
      <c r="C413" s="315"/>
      <c r="D413" s="268"/>
      <c r="E413" s="269"/>
      <c r="F413" s="270"/>
      <c r="G413" s="271"/>
      <c r="H413" s="329"/>
      <c r="I413" s="329"/>
      <c r="J413" s="329"/>
      <c r="K413" s="329"/>
      <c r="L413" s="220"/>
      <c r="M413" s="221"/>
      <c r="N413" s="222"/>
      <c r="O413" s="221"/>
      <c r="P413" s="316"/>
      <c r="Q413" s="316"/>
      <c r="R413" s="330"/>
      <c r="S413" s="331" t="s">
        <v>74</v>
      </c>
      <c r="T413" s="331" t="s">
        <v>74</v>
      </c>
      <c r="U413" s="332" t="s">
        <v>74</v>
      </c>
      <c r="V413" s="333"/>
      <c r="W413" s="334" t="str">
        <f t="shared" ref="W413:W419" si="53">IF(V413=1,"pe",IF(V413&gt;0,"ne",""))</f>
        <v/>
      </c>
      <c r="X413" s="335"/>
      <c r="Y413" s="336">
        <v>1</v>
      </c>
      <c r="Z413" s="336" t="s">
        <v>273</v>
      </c>
      <c r="AA413" s="185" t="str">
        <f t="shared" si="50"/>
        <v>??</v>
      </c>
      <c r="AB413" s="319">
        <f t="shared" si="52"/>
        <v>0</v>
      </c>
    </row>
    <row r="414" spans="1:29" ht="12.95" customHeight="1">
      <c r="A414" s="280"/>
      <c r="B414" s="281"/>
      <c r="C414" s="320"/>
      <c r="D414" s="283"/>
      <c r="E414" s="284"/>
      <c r="F414" s="285"/>
      <c r="G414" s="286"/>
      <c r="H414" s="285"/>
      <c r="I414" s="285"/>
      <c r="J414" s="285"/>
      <c r="K414" s="285"/>
      <c r="L414" s="226"/>
      <c r="M414" s="229"/>
      <c r="N414" s="228"/>
      <c r="O414" s="229"/>
      <c r="P414" s="294"/>
      <c r="Q414" s="294"/>
      <c r="R414" s="337"/>
      <c r="S414" s="338" t="s">
        <v>74</v>
      </c>
      <c r="T414" s="338" t="s">
        <v>74</v>
      </c>
      <c r="U414" s="339" t="s">
        <v>74</v>
      </c>
      <c r="V414" s="340"/>
      <c r="W414" s="291" t="str">
        <f t="shared" si="53"/>
        <v/>
      </c>
      <c r="X414" s="341"/>
      <c r="Y414" s="336">
        <v>1</v>
      </c>
      <c r="Z414" s="336" t="s">
        <v>273</v>
      </c>
      <c r="AA414" s="185" t="str">
        <f t="shared" si="50"/>
        <v>??</v>
      </c>
      <c r="AB414" s="319">
        <f t="shared" si="52"/>
        <v>0</v>
      </c>
    </row>
    <row r="415" spans="1:29" ht="12.95" customHeight="1" thickBot="1">
      <c r="A415" s="342"/>
      <c r="B415" s="281"/>
      <c r="C415" s="343"/>
      <c r="D415" s="344"/>
      <c r="E415" s="300"/>
      <c r="F415" s="345"/>
      <c r="G415" s="346"/>
      <c r="H415" s="285"/>
      <c r="I415" s="285"/>
      <c r="J415" s="285"/>
      <c r="K415" s="940"/>
      <c r="L415" s="233"/>
      <c r="M415" s="235"/>
      <c r="N415" s="228"/>
      <c r="O415" s="234"/>
      <c r="P415" s="347"/>
      <c r="Q415" s="347"/>
      <c r="R415" s="348"/>
      <c r="S415" s="349" t="s">
        <v>74</v>
      </c>
      <c r="T415" s="349" t="s">
        <v>74</v>
      </c>
      <c r="U415" s="350" t="s">
        <v>74</v>
      </c>
      <c r="V415" s="351"/>
      <c r="W415" s="291" t="str">
        <f t="shared" si="53"/>
        <v/>
      </c>
      <c r="X415" s="352"/>
      <c r="Y415" s="336">
        <v>1</v>
      </c>
      <c r="Z415" s="336" t="s">
        <v>273</v>
      </c>
      <c r="AA415" s="185" t="str">
        <f t="shared" si="50"/>
        <v>??</v>
      </c>
      <c r="AB415" s="319">
        <f t="shared" si="52"/>
        <v>0</v>
      </c>
    </row>
    <row r="416" spans="1:29" ht="18.75" customHeight="1" thickTop="1" thickBot="1">
      <c r="A416" s="238"/>
      <c r="B416" s="239"/>
      <c r="C416" s="257" t="s">
        <v>27</v>
      </c>
      <c r="D416" s="353"/>
      <c r="E416" s="250"/>
      <c r="F416" s="353"/>
      <c r="G416" s="261"/>
      <c r="H416" s="353"/>
      <c r="I416" s="353"/>
      <c r="J416" s="353"/>
      <c r="K416" s="353"/>
      <c r="L416" s="354"/>
      <c r="M416" s="239"/>
      <c r="N416" s="261"/>
      <c r="O416" s="239"/>
      <c r="P416" s="261"/>
      <c r="Q416" s="261"/>
      <c r="R416" s="239"/>
      <c r="S416" s="326" t="s">
        <v>74</v>
      </c>
      <c r="T416" s="326" t="s">
        <v>74</v>
      </c>
      <c r="U416" s="327" t="s">
        <v>74</v>
      </c>
      <c r="V416" s="311">
        <f>SUM(V417:V419)</f>
        <v>0</v>
      </c>
      <c r="W416" s="355"/>
      <c r="X416" s="356" t="s">
        <v>262</v>
      </c>
      <c r="Y416" s="184"/>
      <c r="Z416" s="184"/>
      <c r="AA416" s="184" t="str">
        <f t="shared" si="50"/>
        <v>??</v>
      </c>
      <c r="AB416" s="256"/>
    </row>
    <row r="417" spans="1:28" ht="12.95" customHeight="1" thickTop="1">
      <c r="A417" s="265"/>
      <c r="B417" s="266"/>
      <c r="C417" s="315"/>
      <c r="D417" s="268"/>
      <c r="E417" s="269"/>
      <c r="F417" s="270"/>
      <c r="G417" s="271"/>
      <c r="H417" s="329"/>
      <c r="I417" s="329"/>
      <c r="J417" s="329"/>
      <c r="K417" s="329"/>
      <c r="L417" s="220"/>
      <c r="M417" s="221"/>
      <c r="N417" s="222"/>
      <c r="O417" s="221"/>
      <c r="P417" s="316"/>
      <c r="Q417" s="316"/>
      <c r="R417" s="330"/>
      <c r="S417" s="331" t="s">
        <v>74</v>
      </c>
      <c r="T417" s="331" t="s">
        <v>74</v>
      </c>
      <c r="U417" s="332" t="s">
        <v>74</v>
      </c>
      <c r="V417" s="333"/>
      <c r="W417" s="334" t="str">
        <f t="shared" si="53"/>
        <v/>
      </c>
      <c r="X417" s="335"/>
      <c r="Y417" s="336">
        <v>1</v>
      </c>
      <c r="Z417" s="336" t="s">
        <v>274</v>
      </c>
      <c r="AA417" s="185" t="str">
        <f t="shared" si="50"/>
        <v>??</v>
      </c>
      <c r="AB417" s="319">
        <f t="shared" si="52"/>
        <v>0</v>
      </c>
    </row>
    <row r="418" spans="1:28" ht="12.95" customHeight="1">
      <c r="A418" s="280"/>
      <c r="B418" s="281"/>
      <c r="C418" s="320"/>
      <c r="D418" s="283"/>
      <c r="E418" s="284"/>
      <c r="F418" s="285"/>
      <c r="G418" s="286"/>
      <c r="H418" s="285"/>
      <c r="I418" s="285"/>
      <c r="J418" s="285"/>
      <c r="K418" s="285"/>
      <c r="L418" s="226"/>
      <c r="M418" s="229"/>
      <c r="N418" s="228"/>
      <c r="O418" s="229"/>
      <c r="P418" s="294"/>
      <c r="Q418" s="294"/>
      <c r="R418" s="337"/>
      <c r="S418" s="338" t="s">
        <v>74</v>
      </c>
      <c r="T418" s="338" t="s">
        <v>74</v>
      </c>
      <c r="U418" s="339" t="s">
        <v>74</v>
      </c>
      <c r="V418" s="340"/>
      <c r="W418" s="291" t="str">
        <f t="shared" si="53"/>
        <v/>
      </c>
      <c r="X418" s="341"/>
      <c r="Y418" s="336">
        <v>1</v>
      </c>
      <c r="Z418" s="336" t="s">
        <v>274</v>
      </c>
      <c r="AA418" s="185" t="str">
        <f t="shared" si="50"/>
        <v>??</v>
      </c>
      <c r="AB418" s="319">
        <f t="shared" si="52"/>
        <v>0</v>
      </c>
    </row>
    <row r="419" spans="1:28" ht="12.95" customHeight="1" thickBot="1">
      <c r="A419" s="357"/>
      <c r="B419" s="358"/>
      <c r="C419" s="359"/>
      <c r="D419" s="360"/>
      <c r="E419" s="361"/>
      <c r="F419" s="362"/>
      <c r="G419" s="363"/>
      <c r="H419" s="364"/>
      <c r="I419" s="364"/>
      <c r="J419" s="364"/>
      <c r="K419" s="364"/>
      <c r="L419" s="365"/>
      <c r="M419" s="366"/>
      <c r="N419" s="367"/>
      <c r="O419" s="366"/>
      <c r="P419" s="368"/>
      <c r="Q419" s="368"/>
      <c r="R419" s="369"/>
      <c r="S419" s="370" t="s">
        <v>74</v>
      </c>
      <c r="T419" s="370" t="s">
        <v>74</v>
      </c>
      <c r="U419" s="371" t="s">
        <v>74</v>
      </c>
      <c r="V419" s="372"/>
      <c r="W419" s="373" t="str">
        <f t="shared" si="53"/>
        <v/>
      </c>
      <c r="X419" s="374"/>
      <c r="Y419" s="336">
        <v>1</v>
      </c>
      <c r="Z419" s="336" t="s">
        <v>274</v>
      </c>
      <c r="AA419" s="185" t="str">
        <f t="shared" si="50"/>
        <v>??</v>
      </c>
      <c r="AB419" s="319">
        <f t="shared" si="52"/>
        <v>0</v>
      </c>
    </row>
    <row r="420" spans="1:28" ht="12.95" customHeight="1">
      <c r="A420" s="185"/>
      <c r="B420" s="185"/>
      <c r="C420" s="375"/>
      <c r="D420" s="185"/>
      <c r="E420" s="185"/>
      <c r="F420" s="376"/>
      <c r="G420" s="185"/>
      <c r="H420" s="185"/>
      <c r="I420" s="376"/>
      <c r="J420" s="185"/>
      <c r="K420" s="185"/>
      <c r="L420" s="376"/>
      <c r="M420" s="185"/>
      <c r="N420" s="185"/>
      <c r="O420" s="376"/>
      <c r="P420" s="185"/>
      <c r="Q420" s="185"/>
      <c r="R420" s="376"/>
      <c r="S420" s="377"/>
      <c r="T420" s="377"/>
      <c r="U420" s="185"/>
      <c r="V420" s="378"/>
      <c r="W420" s="194"/>
      <c r="X420" s="195"/>
    </row>
    <row r="421" spans="1:28" ht="12.95" customHeight="1">
      <c r="A421" s="185"/>
      <c r="B421" s="185"/>
      <c r="C421" s="375"/>
      <c r="D421" s="185"/>
      <c r="E421" s="185"/>
      <c r="F421" s="376"/>
      <c r="G421" s="185"/>
      <c r="H421" s="185"/>
      <c r="I421" s="376"/>
      <c r="J421" s="185"/>
      <c r="K421" s="185"/>
      <c r="L421" s="376"/>
      <c r="M421" s="185"/>
      <c r="N421" s="185"/>
      <c r="O421" s="376"/>
      <c r="P421" s="185"/>
      <c r="Q421" s="185"/>
      <c r="R421" s="376"/>
      <c r="S421" s="377"/>
      <c r="T421" s="377"/>
      <c r="U421" s="185"/>
      <c r="V421" s="378"/>
      <c r="W421" s="194"/>
      <c r="X421" s="195"/>
    </row>
  </sheetData>
  <sheetProtection algorithmName="SHA-512" hashValue="PW834oeES7rsmUdN/kIrpaaTw6P1P5+Ds4kLAbE46L3lyNnSjQSjDH8D09UqClywuBfMzQh2DFz6qo5q7jpdBQ==" saltValue="dGT5l9Ywi+ZB3DCdscNfeg==" spinCount="100000" sheet="1" objects="1" scenarios="1" formatRows="0" sort="0"/>
  <dataConsolidate/>
  <mergeCells count="770">
    <mergeCell ref="V209:V218"/>
    <mergeCell ref="W209:W218"/>
    <mergeCell ref="X209:X218"/>
    <mergeCell ref="A209:A218"/>
    <mergeCell ref="B209:B218"/>
    <mergeCell ref="C209:C218"/>
    <mergeCell ref="D209:D218"/>
    <mergeCell ref="E209:E218"/>
    <mergeCell ref="F209:F218"/>
    <mergeCell ref="G209:G218"/>
    <mergeCell ref="I209:I218"/>
    <mergeCell ref="J209:J218"/>
    <mergeCell ref="S209:S218"/>
    <mergeCell ref="T209:T218"/>
    <mergeCell ref="U209:U214"/>
    <mergeCell ref="H209:H210"/>
    <mergeCell ref="H211:H218"/>
    <mergeCell ref="V189:V198"/>
    <mergeCell ref="W189:W198"/>
    <mergeCell ref="X189:X198"/>
    <mergeCell ref="A199:A208"/>
    <mergeCell ref="B199:B208"/>
    <mergeCell ref="C199:C208"/>
    <mergeCell ref="D199:D208"/>
    <mergeCell ref="E199:E208"/>
    <mergeCell ref="F199:F208"/>
    <mergeCell ref="G199:G208"/>
    <mergeCell ref="I199:I208"/>
    <mergeCell ref="J199:J208"/>
    <mergeCell ref="S199:S208"/>
    <mergeCell ref="T199:T208"/>
    <mergeCell ref="U199:U204"/>
    <mergeCell ref="V199:V208"/>
    <mergeCell ref="W199:W208"/>
    <mergeCell ref="X199:X208"/>
    <mergeCell ref="A189:A198"/>
    <mergeCell ref="B189:B198"/>
    <mergeCell ref="C189:C198"/>
    <mergeCell ref="D189:D198"/>
    <mergeCell ref="E189:E198"/>
    <mergeCell ref="H201:H208"/>
    <mergeCell ref="F189:F198"/>
    <mergeCell ref="G189:G198"/>
    <mergeCell ref="I189:I198"/>
    <mergeCell ref="H191:H198"/>
    <mergeCell ref="U169:U174"/>
    <mergeCell ref="E169:E178"/>
    <mergeCell ref="F169:F178"/>
    <mergeCell ref="G169:G178"/>
    <mergeCell ref="I169:I178"/>
    <mergeCell ref="H169:H170"/>
    <mergeCell ref="H171:H178"/>
    <mergeCell ref="H179:H180"/>
    <mergeCell ref="H181:H188"/>
    <mergeCell ref="H189:H190"/>
    <mergeCell ref="J189:J198"/>
    <mergeCell ref="S189:S198"/>
    <mergeCell ref="T189:T198"/>
    <mergeCell ref="U189:U194"/>
    <mergeCell ref="V169:V178"/>
    <mergeCell ref="W169:W178"/>
    <mergeCell ref="X169:X178"/>
    <mergeCell ref="A179:A188"/>
    <mergeCell ref="B179:B188"/>
    <mergeCell ref="C179:C188"/>
    <mergeCell ref="D179:D188"/>
    <mergeCell ref="E179:E188"/>
    <mergeCell ref="F179:F188"/>
    <mergeCell ref="G179:G188"/>
    <mergeCell ref="I179:I188"/>
    <mergeCell ref="J179:J188"/>
    <mergeCell ref="S179:S188"/>
    <mergeCell ref="T179:T188"/>
    <mergeCell ref="U179:U184"/>
    <mergeCell ref="V179:V188"/>
    <mergeCell ref="W179:W188"/>
    <mergeCell ref="X179:X188"/>
    <mergeCell ref="A169:A178"/>
    <mergeCell ref="B169:B178"/>
    <mergeCell ref="C169:C178"/>
    <mergeCell ref="D169:D178"/>
    <mergeCell ref="D159:D168"/>
    <mergeCell ref="E159:E168"/>
    <mergeCell ref="F159:F168"/>
    <mergeCell ref="G159:G168"/>
    <mergeCell ref="I159:I168"/>
    <mergeCell ref="V139:V148"/>
    <mergeCell ref="G139:G148"/>
    <mergeCell ref="I139:I148"/>
    <mergeCell ref="J139:J148"/>
    <mergeCell ref="H139:H140"/>
    <mergeCell ref="H141:H148"/>
    <mergeCell ref="V159:V168"/>
    <mergeCell ref="W139:W148"/>
    <mergeCell ref="X139:X148"/>
    <mergeCell ref="A149:A158"/>
    <mergeCell ref="B149:B158"/>
    <mergeCell ref="C149:C158"/>
    <mergeCell ref="D149:D158"/>
    <mergeCell ref="E149:E158"/>
    <mergeCell ref="F149:F158"/>
    <mergeCell ref="G149:G158"/>
    <mergeCell ref="I149:I158"/>
    <mergeCell ref="J149:J158"/>
    <mergeCell ref="S149:S158"/>
    <mergeCell ref="T149:T158"/>
    <mergeCell ref="U149:U154"/>
    <mergeCell ref="V149:V158"/>
    <mergeCell ref="W149:W158"/>
    <mergeCell ref="X149:X158"/>
    <mergeCell ref="B139:B148"/>
    <mergeCell ref="C139:C148"/>
    <mergeCell ref="D139:D148"/>
    <mergeCell ref="E139:E148"/>
    <mergeCell ref="F139:F148"/>
    <mergeCell ref="W119:W128"/>
    <mergeCell ref="X119:X128"/>
    <mergeCell ref="A129:A138"/>
    <mergeCell ref="B129:B138"/>
    <mergeCell ref="C129:C138"/>
    <mergeCell ref="D129:D138"/>
    <mergeCell ref="E129:E138"/>
    <mergeCell ref="F129:F138"/>
    <mergeCell ref="G129:G138"/>
    <mergeCell ref="I129:I138"/>
    <mergeCell ref="J129:J138"/>
    <mergeCell ref="S129:S138"/>
    <mergeCell ref="T129:T138"/>
    <mergeCell ref="U129:U134"/>
    <mergeCell ref="V129:V138"/>
    <mergeCell ref="W129:W138"/>
    <mergeCell ref="X129:X138"/>
    <mergeCell ref="H131:H138"/>
    <mergeCell ref="F119:F128"/>
    <mergeCell ref="G119:G128"/>
    <mergeCell ref="I119:I128"/>
    <mergeCell ref="J119:J128"/>
    <mergeCell ref="U1:V1"/>
    <mergeCell ref="G387:G394"/>
    <mergeCell ref="S387:S394"/>
    <mergeCell ref="J387:J394"/>
    <mergeCell ref="J379:J386"/>
    <mergeCell ref="V379:V386"/>
    <mergeCell ref="I379:I386"/>
    <mergeCell ref="T379:T386"/>
    <mergeCell ref="U379:U383"/>
    <mergeCell ref="S379:S386"/>
    <mergeCell ref="I387:I394"/>
    <mergeCell ref="T387:T394"/>
    <mergeCell ref="S347:S354"/>
    <mergeCell ref="T347:T354"/>
    <mergeCell ref="J347:J354"/>
    <mergeCell ref="U323:U327"/>
    <mergeCell ref="U315:U319"/>
    <mergeCell ref="I315:I322"/>
    <mergeCell ref="G315:G322"/>
    <mergeCell ref="G307:G314"/>
    <mergeCell ref="J323:J330"/>
    <mergeCell ref="V119:V128"/>
    <mergeCell ref="S139:S148"/>
    <mergeCell ref="T139:T148"/>
    <mergeCell ref="A395:A402"/>
    <mergeCell ref="B395:B402"/>
    <mergeCell ref="C395:C402"/>
    <mergeCell ref="D395:D402"/>
    <mergeCell ref="E395:E402"/>
    <mergeCell ref="F395:F402"/>
    <mergeCell ref="U395:U399"/>
    <mergeCell ref="V395:V402"/>
    <mergeCell ref="T395:T402"/>
    <mergeCell ref="G395:G402"/>
    <mergeCell ref="I395:I402"/>
    <mergeCell ref="J395:J402"/>
    <mergeCell ref="S395:S402"/>
    <mergeCell ref="H396:H402"/>
    <mergeCell ref="W379:W386"/>
    <mergeCell ref="X395:X402"/>
    <mergeCell ref="U400:U402"/>
    <mergeCell ref="X387:X394"/>
    <mergeCell ref="X379:X386"/>
    <mergeCell ref="U384:U386"/>
    <mergeCell ref="V387:V394"/>
    <mergeCell ref="W387:W394"/>
    <mergeCell ref="U392:U394"/>
    <mergeCell ref="U387:U391"/>
    <mergeCell ref="W395:W402"/>
    <mergeCell ref="A379:A386"/>
    <mergeCell ref="B379:B386"/>
    <mergeCell ref="E387:E394"/>
    <mergeCell ref="G379:G386"/>
    <mergeCell ref="F387:F394"/>
    <mergeCell ref="C379:C386"/>
    <mergeCell ref="D379:D386"/>
    <mergeCell ref="A387:A394"/>
    <mergeCell ref="B387:B394"/>
    <mergeCell ref="C387:C394"/>
    <mergeCell ref="E379:E386"/>
    <mergeCell ref="F379:F386"/>
    <mergeCell ref="D387:D394"/>
    <mergeCell ref="J371:J378"/>
    <mergeCell ref="S371:S378"/>
    <mergeCell ref="X371:X378"/>
    <mergeCell ref="U376:U378"/>
    <mergeCell ref="W363:W370"/>
    <mergeCell ref="X363:X370"/>
    <mergeCell ref="U368:U370"/>
    <mergeCell ref="V363:V370"/>
    <mergeCell ref="V371:V378"/>
    <mergeCell ref="W371:W378"/>
    <mergeCell ref="T371:T378"/>
    <mergeCell ref="S363:S370"/>
    <mergeCell ref="T363:T370"/>
    <mergeCell ref="U363:U367"/>
    <mergeCell ref="U371:U375"/>
    <mergeCell ref="J363:J370"/>
    <mergeCell ref="A363:A370"/>
    <mergeCell ref="A371:A378"/>
    <mergeCell ref="B371:B378"/>
    <mergeCell ref="C371:C378"/>
    <mergeCell ref="B363:B370"/>
    <mergeCell ref="C363:C370"/>
    <mergeCell ref="E355:E362"/>
    <mergeCell ref="I355:I362"/>
    <mergeCell ref="C355:C362"/>
    <mergeCell ref="D355:D362"/>
    <mergeCell ref="E363:E370"/>
    <mergeCell ref="I363:I370"/>
    <mergeCell ref="A355:A362"/>
    <mergeCell ref="B355:B362"/>
    <mergeCell ref="G371:G378"/>
    <mergeCell ref="I371:I378"/>
    <mergeCell ref="D363:D370"/>
    <mergeCell ref="G363:G370"/>
    <mergeCell ref="F363:F370"/>
    <mergeCell ref="E371:E378"/>
    <mergeCell ref="D371:D378"/>
    <mergeCell ref="F371:F378"/>
    <mergeCell ref="X355:X362"/>
    <mergeCell ref="U360:U362"/>
    <mergeCell ref="V355:V362"/>
    <mergeCell ref="W355:W362"/>
    <mergeCell ref="F347:F354"/>
    <mergeCell ref="I347:I354"/>
    <mergeCell ref="G347:G354"/>
    <mergeCell ref="F355:F362"/>
    <mergeCell ref="G355:G362"/>
    <mergeCell ref="U347:U351"/>
    <mergeCell ref="U355:U359"/>
    <mergeCell ref="J355:J362"/>
    <mergeCell ref="S355:S362"/>
    <mergeCell ref="T355:T362"/>
    <mergeCell ref="X347:X354"/>
    <mergeCell ref="U352:U354"/>
    <mergeCell ref="A347:A354"/>
    <mergeCell ref="B347:B354"/>
    <mergeCell ref="C347:C354"/>
    <mergeCell ref="D347:D354"/>
    <mergeCell ref="E347:E354"/>
    <mergeCell ref="A339:A346"/>
    <mergeCell ref="B339:B346"/>
    <mergeCell ref="C339:C346"/>
    <mergeCell ref="D339:D346"/>
    <mergeCell ref="X339:X346"/>
    <mergeCell ref="U344:U346"/>
    <mergeCell ref="V339:V346"/>
    <mergeCell ref="W339:W346"/>
    <mergeCell ref="V347:V354"/>
    <mergeCell ref="W347:W354"/>
    <mergeCell ref="X331:X338"/>
    <mergeCell ref="V331:V338"/>
    <mergeCell ref="W331:W338"/>
    <mergeCell ref="B331:B338"/>
    <mergeCell ref="C331:C338"/>
    <mergeCell ref="E331:E338"/>
    <mergeCell ref="T339:T346"/>
    <mergeCell ref="U339:U343"/>
    <mergeCell ref="S331:S338"/>
    <mergeCell ref="I331:I338"/>
    <mergeCell ref="U336:U338"/>
    <mergeCell ref="J339:J346"/>
    <mergeCell ref="S339:S346"/>
    <mergeCell ref="F339:F346"/>
    <mergeCell ref="G339:G346"/>
    <mergeCell ref="I339:I346"/>
    <mergeCell ref="E339:E346"/>
    <mergeCell ref="U331:U335"/>
    <mergeCell ref="A315:A322"/>
    <mergeCell ref="B315:B322"/>
    <mergeCell ref="C315:C322"/>
    <mergeCell ref="D315:D322"/>
    <mergeCell ref="T331:T338"/>
    <mergeCell ref="A323:A330"/>
    <mergeCell ref="B323:B330"/>
    <mergeCell ref="G323:G330"/>
    <mergeCell ref="S315:S322"/>
    <mergeCell ref="T315:T322"/>
    <mergeCell ref="S323:S330"/>
    <mergeCell ref="T323:T330"/>
    <mergeCell ref="E315:E322"/>
    <mergeCell ref="F315:F322"/>
    <mergeCell ref="C323:C330"/>
    <mergeCell ref="D323:D330"/>
    <mergeCell ref="D331:D338"/>
    <mergeCell ref="J331:J338"/>
    <mergeCell ref="E323:E330"/>
    <mergeCell ref="F331:F338"/>
    <mergeCell ref="G331:G338"/>
    <mergeCell ref="F323:F330"/>
    <mergeCell ref="I323:I330"/>
    <mergeCell ref="A331:A338"/>
    <mergeCell ref="X323:X330"/>
    <mergeCell ref="U328:U330"/>
    <mergeCell ref="V323:V330"/>
    <mergeCell ref="W323:W330"/>
    <mergeCell ref="W315:W322"/>
    <mergeCell ref="X315:X322"/>
    <mergeCell ref="U320:U322"/>
    <mergeCell ref="X307:X314"/>
    <mergeCell ref="V307:V314"/>
    <mergeCell ref="W307:W314"/>
    <mergeCell ref="V315:V322"/>
    <mergeCell ref="J315:J322"/>
    <mergeCell ref="J307:J314"/>
    <mergeCell ref="T307:T314"/>
    <mergeCell ref="F307:F314"/>
    <mergeCell ref="S307:S314"/>
    <mergeCell ref="E299:E306"/>
    <mergeCell ref="F299:F306"/>
    <mergeCell ref="E307:E314"/>
    <mergeCell ref="U307:U311"/>
    <mergeCell ref="S299:S306"/>
    <mergeCell ref="I299:I306"/>
    <mergeCell ref="U304:U306"/>
    <mergeCell ref="I307:I314"/>
    <mergeCell ref="U312:U314"/>
    <mergeCell ref="H308:H314"/>
    <mergeCell ref="H316:H322"/>
    <mergeCell ref="A307:A314"/>
    <mergeCell ref="B307:B314"/>
    <mergeCell ref="C307:C314"/>
    <mergeCell ref="D307:D314"/>
    <mergeCell ref="A291:A298"/>
    <mergeCell ref="B291:B298"/>
    <mergeCell ref="C291:C298"/>
    <mergeCell ref="D291:D298"/>
    <mergeCell ref="D299:D306"/>
    <mergeCell ref="A283:A290"/>
    <mergeCell ref="B283:B290"/>
    <mergeCell ref="C283:C290"/>
    <mergeCell ref="D283:D290"/>
    <mergeCell ref="A299:A306"/>
    <mergeCell ref="B299:B306"/>
    <mergeCell ref="C299:C306"/>
    <mergeCell ref="W299:W306"/>
    <mergeCell ref="T299:T306"/>
    <mergeCell ref="V283:V290"/>
    <mergeCell ref="S283:S290"/>
    <mergeCell ref="T283:T290"/>
    <mergeCell ref="U283:U287"/>
    <mergeCell ref="U288:U290"/>
    <mergeCell ref="S291:S298"/>
    <mergeCell ref="T291:T298"/>
    <mergeCell ref="U291:U295"/>
    <mergeCell ref="E291:E298"/>
    <mergeCell ref="J283:J290"/>
    <mergeCell ref="J291:J298"/>
    <mergeCell ref="F291:F298"/>
    <mergeCell ref="G291:G298"/>
    <mergeCell ref="I291:I298"/>
    <mergeCell ref="X283:X290"/>
    <mergeCell ref="X291:X298"/>
    <mergeCell ref="U296:U298"/>
    <mergeCell ref="V291:V298"/>
    <mergeCell ref="W291:W298"/>
    <mergeCell ref="X299:X306"/>
    <mergeCell ref="W283:W290"/>
    <mergeCell ref="V299:V306"/>
    <mergeCell ref="E283:E290"/>
    <mergeCell ref="F283:F290"/>
    <mergeCell ref="I283:I290"/>
    <mergeCell ref="G283:G290"/>
    <mergeCell ref="U299:U303"/>
    <mergeCell ref="J299:J306"/>
    <mergeCell ref="G299:G306"/>
    <mergeCell ref="H284:H290"/>
    <mergeCell ref="H292:H298"/>
    <mergeCell ref="H300:H306"/>
    <mergeCell ref="X267:X274"/>
    <mergeCell ref="E267:E274"/>
    <mergeCell ref="F267:F274"/>
    <mergeCell ref="S275:S282"/>
    <mergeCell ref="X275:X282"/>
    <mergeCell ref="U280:U282"/>
    <mergeCell ref="V275:V282"/>
    <mergeCell ref="W275:W282"/>
    <mergeCell ref="E275:E282"/>
    <mergeCell ref="T275:T282"/>
    <mergeCell ref="U275:U279"/>
    <mergeCell ref="F275:F282"/>
    <mergeCell ref="G275:G282"/>
    <mergeCell ref="I267:I274"/>
    <mergeCell ref="W267:W274"/>
    <mergeCell ref="V267:V274"/>
    <mergeCell ref="S267:S274"/>
    <mergeCell ref="U272:U274"/>
    <mergeCell ref="U267:U271"/>
    <mergeCell ref="J275:J282"/>
    <mergeCell ref="I275:I282"/>
    <mergeCell ref="T267:T274"/>
    <mergeCell ref="J267:J274"/>
    <mergeCell ref="S259:S266"/>
    <mergeCell ref="A275:A282"/>
    <mergeCell ref="B275:B282"/>
    <mergeCell ref="C275:C282"/>
    <mergeCell ref="D275:D282"/>
    <mergeCell ref="A267:A274"/>
    <mergeCell ref="B267:B274"/>
    <mergeCell ref="C267:C274"/>
    <mergeCell ref="E259:E266"/>
    <mergeCell ref="A259:A266"/>
    <mergeCell ref="B259:B266"/>
    <mergeCell ref="C259:C266"/>
    <mergeCell ref="D259:D266"/>
    <mergeCell ref="D267:D274"/>
    <mergeCell ref="J259:J266"/>
    <mergeCell ref="F259:F266"/>
    <mergeCell ref="G267:G274"/>
    <mergeCell ref="I259:I266"/>
    <mergeCell ref="G259:G266"/>
    <mergeCell ref="H260:H266"/>
    <mergeCell ref="H268:H274"/>
    <mergeCell ref="H276:H282"/>
    <mergeCell ref="X259:X266"/>
    <mergeCell ref="U264:U266"/>
    <mergeCell ref="V259:V266"/>
    <mergeCell ref="W259:W266"/>
    <mergeCell ref="T259:T266"/>
    <mergeCell ref="U259:U263"/>
    <mergeCell ref="X251:X258"/>
    <mergeCell ref="W251:W258"/>
    <mergeCell ref="U256:U258"/>
    <mergeCell ref="T251:T258"/>
    <mergeCell ref="U251:U255"/>
    <mergeCell ref="A219:A226"/>
    <mergeCell ref="B219:B226"/>
    <mergeCell ref="X235:X242"/>
    <mergeCell ref="E235:E242"/>
    <mergeCell ref="F235:F242"/>
    <mergeCell ref="S243:S250"/>
    <mergeCell ref="G235:G242"/>
    <mergeCell ref="T243:T250"/>
    <mergeCell ref="V235:V242"/>
    <mergeCell ref="D235:D242"/>
    <mergeCell ref="W235:W242"/>
    <mergeCell ref="X243:X250"/>
    <mergeCell ref="U248:U250"/>
    <mergeCell ref="V243:V250"/>
    <mergeCell ref="W243:W250"/>
    <mergeCell ref="U243:U247"/>
    <mergeCell ref="S235:S242"/>
    <mergeCell ref="U240:U242"/>
    <mergeCell ref="U235:U239"/>
    <mergeCell ref="I243:I250"/>
    <mergeCell ref="J243:J250"/>
    <mergeCell ref="T235:T242"/>
    <mergeCell ref="H244:H250"/>
    <mergeCell ref="C219:C226"/>
    <mergeCell ref="J251:J258"/>
    <mergeCell ref="A243:A250"/>
    <mergeCell ref="B243:B250"/>
    <mergeCell ref="C243:C250"/>
    <mergeCell ref="D243:D250"/>
    <mergeCell ref="V251:V258"/>
    <mergeCell ref="I251:I258"/>
    <mergeCell ref="A251:A258"/>
    <mergeCell ref="B251:B258"/>
    <mergeCell ref="C251:C258"/>
    <mergeCell ref="D251:D258"/>
    <mergeCell ref="E251:E258"/>
    <mergeCell ref="F251:F258"/>
    <mergeCell ref="G251:G258"/>
    <mergeCell ref="S251:S258"/>
    <mergeCell ref="H252:H258"/>
    <mergeCell ref="D219:D226"/>
    <mergeCell ref="U227:U231"/>
    <mergeCell ref="S227:S234"/>
    <mergeCell ref="V219:V226"/>
    <mergeCell ref="E227:E234"/>
    <mergeCell ref="E243:E250"/>
    <mergeCell ref="F243:F250"/>
    <mergeCell ref="G243:G250"/>
    <mergeCell ref="D227:D234"/>
    <mergeCell ref="T227:T234"/>
    <mergeCell ref="H228:H234"/>
    <mergeCell ref="H236:H242"/>
    <mergeCell ref="W219:W226"/>
    <mergeCell ref="U224:U226"/>
    <mergeCell ref="E219:E226"/>
    <mergeCell ref="F219:F226"/>
    <mergeCell ref="I219:I226"/>
    <mergeCell ref="G219:G226"/>
    <mergeCell ref="S219:S226"/>
    <mergeCell ref="T219:T226"/>
    <mergeCell ref="U219:U223"/>
    <mergeCell ref="H220:H226"/>
    <mergeCell ref="W159:W168"/>
    <mergeCell ref="X159:X168"/>
    <mergeCell ref="J169:J178"/>
    <mergeCell ref="S169:S178"/>
    <mergeCell ref="T169:T178"/>
    <mergeCell ref="A235:A242"/>
    <mergeCell ref="B235:B242"/>
    <mergeCell ref="C235:C242"/>
    <mergeCell ref="J235:J242"/>
    <mergeCell ref="J219:J226"/>
    <mergeCell ref="J227:J234"/>
    <mergeCell ref="F227:F234"/>
    <mergeCell ref="G227:G234"/>
    <mergeCell ref="I227:I234"/>
    <mergeCell ref="I235:I242"/>
    <mergeCell ref="X227:X234"/>
    <mergeCell ref="U232:U234"/>
    <mergeCell ref="V227:V234"/>
    <mergeCell ref="W227:W234"/>
    <mergeCell ref="A227:A234"/>
    <mergeCell ref="B227:B234"/>
    <mergeCell ref="C227:C234"/>
    <mergeCell ref="H199:H200"/>
    <mergeCell ref="X219:X226"/>
    <mergeCell ref="S119:S128"/>
    <mergeCell ref="T119:T128"/>
    <mergeCell ref="U119:U124"/>
    <mergeCell ref="J159:J168"/>
    <mergeCell ref="S159:S168"/>
    <mergeCell ref="T159:T168"/>
    <mergeCell ref="U159:U164"/>
    <mergeCell ref="U139:U144"/>
    <mergeCell ref="A139:A148"/>
    <mergeCell ref="A119:A128"/>
    <mergeCell ref="B119:B128"/>
    <mergeCell ref="C119:C128"/>
    <mergeCell ref="D119:D128"/>
    <mergeCell ref="E119:E128"/>
    <mergeCell ref="H119:H120"/>
    <mergeCell ref="H121:H128"/>
    <mergeCell ref="H129:H130"/>
    <mergeCell ref="H149:H150"/>
    <mergeCell ref="H151:H158"/>
    <mergeCell ref="H159:H160"/>
    <mergeCell ref="H161:H168"/>
    <mergeCell ref="A159:A168"/>
    <mergeCell ref="B159:B168"/>
    <mergeCell ref="C159:C168"/>
    <mergeCell ref="A109:A118"/>
    <mergeCell ref="B109:B118"/>
    <mergeCell ref="C109:C118"/>
    <mergeCell ref="D109:D118"/>
    <mergeCell ref="B79:B88"/>
    <mergeCell ref="C79:C88"/>
    <mergeCell ref="D79:D88"/>
    <mergeCell ref="A99:A108"/>
    <mergeCell ref="B99:B108"/>
    <mergeCell ref="C99:C108"/>
    <mergeCell ref="A79:A88"/>
    <mergeCell ref="S109:S118"/>
    <mergeCell ref="G99:G108"/>
    <mergeCell ref="T109:T118"/>
    <mergeCell ref="V99:V108"/>
    <mergeCell ref="D99:D108"/>
    <mergeCell ref="W99:W108"/>
    <mergeCell ref="X109:X118"/>
    <mergeCell ref="V109:V118"/>
    <mergeCell ref="W109:W118"/>
    <mergeCell ref="U109:U114"/>
    <mergeCell ref="S99:S108"/>
    <mergeCell ref="T99:T108"/>
    <mergeCell ref="I99:I108"/>
    <mergeCell ref="U99:U104"/>
    <mergeCell ref="I109:I118"/>
    <mergeCell ref="J109:J118"/>
    <mergeCell ref="H109:H110"/>
    <mergeCell ref="H111:H118"/>
    <mergeCell ref="E109:E118"/>
    <mergeCell ref="F109:F118"/>
    <mergeCell ref="G109:G118"/>
    <mergeCell ref="S89:S98"/>
    <mergeCell ref="J99:J108"/>
    <mergeCell ref="J79:J88"/>
    <mergeCell ref="J89:J98"/>
    <mergeCell ref="X99:X108"/>
    <mergeCell ref="E99:E108"/>
    <mergeCell ref="F99:F108"/>
    <mergeCell ref="I89:I98"/>
    <mergeCell ref="H79:H80"/>
    <mergeCell ref="H81:H88"/>
    <mergeCell ref="T79:T88"/>
    <mergeCell ref="U79:U84"/>
    <mergeCell ref="H89:H90"/>
    <mergeCell ref="H91:H98"/>
    <mergeCell ref="H99:H100"/>
    <mergeCell ref="H101:H108"/>
    <mergeCell ref="F79:F88"/>
    <mergeCell ref="E89:E98"/>
    <mergeCell ref="F89:F98"/>
    <mergeCell ref="E79:E88"/>
    <mergeCell ref="G89:G98"/>
    <mergeCell ref="X69:X78"/>
    <mergeCell ref="A89:A98"/>
    <mergeCell ref="B89:B98"/>
    <mergeCell ref="C89:C98"/>
    <mergeCell ref="D89:D98"/>
    <mergeCell ref="S69:S78"/>
    <mergeCell ref="X89:X98"/>
    <mergeCell ref="V89:V98"/>
    <mergeCell ref="W89:W98"/>
    <mergeCell ref="X79:X88"/>
    <mergeCell ref="W79:W88"/>
    <mergeCell ref="U69:U74"/>
    <mergeCell ref="V69:V78"/>
    <mergeCell ref="I79:I88"/>
    <mergeCell ref="G79:G88"/>
    <mergeCell ref="J69:J78"/>
    <mergeCell ref="G69:G78"/>
    <mergeCell ref="I69:I78"/>
    <mergeCell ref="W69:W78"/>
    <mergeCell ref="V79:V88"/>
    <mergeCell ref="S79:S88"/>
    <mergeCell ref="F69:F78"/>
    <mergeCell ref="T89:T98"/>
    <mergeCell ref="U89:U94"/>
    <mergeCell ref="C60:C67"/>
    <mergeCell ref="T52:T59"/>
    <mergeCell ref="U52:U56"/>
    <mergeCell ref="U42:U47"/>
    <mergeCell ref="E69:E78"/>
    <mergeCell ref="U75:U78"/>
    <mergeCell ref="I42:I51"/>
    <mergeCell ref="T42:T51"/>
    <mergeCell ref="G52:G59"/>
    <mergeCell ref="T69:T78"/>
    <mergeCell ref="I60:I67"/>
    <mergeCell ref="T60:T67"/>
    <mergeCell ref="U60:U64"/>
    <mergeCell ref="I52:I59"/>
    <mergeCell ref="S52:S59"/>
    <mergeCell ref="H71:H78"/>
    <mergeCell ref="S60:S67"/>
    <mergeCell ref="H69:H70"/>
    <mergeCell ref="W42:W51"/>
    <mergeCell ref="U38:U41"/>
    <mergeCell ref="U32:U37"/>
    <mergeCell ref="X42:X51"/>
    <mergeCell ref="U48:U51"/>
    <mergeCell ref="A60:A67"/>
    <mergeCell ref="B60:B67"/>
    <mergeCell ref="A69:A78"/>
    <mergeCell ref="B69:B78"/>
    <mergeCell ref="C69:C78"/>
    <mergeCell ref="D69:D78"/>
    <mergeCell ref="X52:X59"/>
    <mergeCell ref="U57:U59"/>
    <mergeCell ref="V52:V59"/>
    <mergeCell ref="W52:W59"/>
    <mergeCell ref="D60:D67"/>
    <mergeCell ref="J60:J67"/>
    <mergeCell ref="X60:X67"/>
    <mergeCell ref="E60:E67"/>
    <mergeCell ref="F60:F67"/>
    <mergeCell ref="G60:G67"/>
    <mergeCell ref="U65:U67"/>
    <mergeCell ref="V60:V67"/>
    <mergeCell ref="A52:A59"/>
    <mergeCell ref="W60:W67"/>
    <mergeCell ref="E32:E41"/>
    <mergeCell ref="J52:J59"/>
    <mergeCell ref="J23:J30"/>
    <mergeCell ref="S23:S30"/>
    <mergeCell ref="J32:J41"/>
    <mergeCell ref="S32:S41"/>
    <mergeCell ref="G23:G30"/>
    <mergeCell ref="I32:I41"/>
    <mergeCell ref="E42:E51"/>
    <mergeCell ref="I23:I30"/>
    <mergeCell ref="H24:H30"/>
    <mergeCell ref="H61:H67"/>
    <mergeCell ref="W23:W30"/>
    <mergeCell ref="E52:E59"/>
    <mergeCell ref="F23:F30"/>
    <mergeCell ref="J42:J51"/>
    <mergeCell ref="S42:S51"/>
    <mergeCell ref="F42:F51"/>
    <mergeCell ref="G42:G51"/>
    <mergeCell ref="F52:F59"/>
    <mergeCell ref="E23:E30"/>
    <mergeCell ref="F32:F41"/>
    <mergeCell ref="G32:G41"/>
    <mergeCell ref="B52:B59"/>
    <mergeCell ref="C52:C59"/>
    <mergeCell ref="D52:D59"/>
    <mergeCell ref="V42:V51"/>
    <mergeCell ref="A32:A41"/>
    <mergeCell ref="B32:B41"/>
    <mergeCell ref="C32:C41"/>
    <mergeCell ref="D32:D41"/>
    <mergeCell ref="A42:A51"/>
    <mergeCell ref="B42:B51"/>
    <mergeCell ref="C42:C51"/>
    <mergeCell ref="D42:D51"/>
    <mergeCell ref="V32:V41"/>
    <mergeCell ref="H32:H33"/>
    <mergeCell ref="H34:H41"/>
    <mergeCell ref="H42:H43"/>
    <mergeCell ref="H44:H51"/>
    <mergeCell ref="H53:H59"/>
    <mergeCell ref="A23:A30"/>
    <mergeCell ref="B23:B30"/>
    <mergeCell ref="C23:C30"/>
    <mergeCell ref="D23:D30"/>
    <mergeCell ref="X32:X41"/>
    <mergeCell ref="W6:W13"/>
    <mergeCell ref="X6:X13"/>
    <mergeCell ref="S15:S22"/>
    <mergeCell ref="T15:T22"/>
    <mergeCell ref="X23:X30"/>
    <mergeCell ref="V6:V13"/>
    <mergeCell ref="S6:S13"/>
    <mergeCell ref="V15:V22"/>
    <mergeCell ref="X15:X22"/>
    <mergeCell ref="U20:U22"/>
    <mergeCell ref="T6:T13"/>
    <mergeCell ref="U6:U13"/>
    <mergeCell ref="W15:W22"/>
    <mergeCell ref="U28:U30"/>
    <mergeCell ref="V23:V30"/>
    <mergeCell ref="T23:T30"/>
    <mergeCell ref="U23:U27"/>
    <mergeCell ref="T32:T41"/>
    <mergeCell ref="W32:W41"/>
    <mergeCell ref="F6:F13"/>
    <mergeCell ref="G6:G13"/>
    <mergeCell ref="U15:U19"/>
    <mergeCell ref="I6:I13"/>
    <mergeCell ref="J6:J13"/>
    <mergeCell ref="C2:D2"/>
    <mergeCell ref="A6:A13"/>
    <mergeCell ref="B6:B13"/>
    <mergeCell ref="C6:C13"/>
    <mergeCell ref="D6:D13"/>
    <mergeCell ref="E6:E13"/>
    <mergeCell ref="I15:I22"/>
    <mergeCell ref="J15:J22"/>
    <mergeCell ref="G15:G22"/>
    <mergeCell ref="F15:F22"/>
    <mergeCell ref="E15:E22"/>
    <mergeCell ref="A15:A22"/>
    <mergeCell ref="B15:B22"/>
    <mergeCell ref="C15:C22"/>
    <mergeCell ref="D15:D22"/>
    <mergeCell ref="U2:X2"/>
    <mergeCell ref="H7:H13"/>
    <mergeCell ref="H16:H22"/>
    <mergeCell ref="H324:H330"/>
    <mergeCell ref="H332:H338"/>
    <mergeCell ref="H340:H346"/>
    <mergeCell ref="H348:H354"/>
    <mergeCell ref="H356:H362"/>
    <mergeCell ref="H364:H370"/>
    <mergeCell ref="H372:H378"/>
    <mergeCell ref="H380:H386"/>
    <mergeCell ref="H388:H394"/>
  </mergeCells>
  <phoneticPr fontId="60" type="noConversion"/>
  <dataValidations count="3">
    <dataValidation type="list" allowBlank="1" showInputMessage="1" showErrorMessage="1" sqref="H417:H419 H413:H415 H408:H411" xr:uid="{00000000-0002-0000-0700-000000000000}">
      <formula1>$E$52:$E$54</formula1>
    </dataValidation>
    <dataValidation type="list" allowBlank="1" showInputMessage="1" showErrorMessage="1" sqref="E15:E30 E32:E41" xr:uid="{00000000-0002-0000-0700-000003000000}">
      <formula1>$G$39:$G$41</formula1>
    </dataValidation>
    <dataValidation type="list" allowBlank="1" showInputMessage="1" showErrorMessage="1" sqref="J416:K416 J14 J31:K31 J68:K68 J403:K403 J407:K407 J412:K412" xr:uid="{00000000-0002-0000-0700-000005000000}">
      <formula1>$H$54:$H$58</formula1>
    </dataValidation>
  </dataValidations>
  <printOptions horizontalCentered="1"/>
  <pageMargins left="0.39370078740157483" right="0.39370078740157483" top="0.78740157480314965" bottom="0.47244094488188981" header="0" footer="0.23622047244094491"/>
  <pageSetup paperSize="9" scale="57" fitToHeight="0" orientation="landscape" useFirstPageNumber="1" verticalDpi="4294967293" r:id="rId1"/>
  <headerFooter alignWithMargins="0">
    <oddFooter xml:space="preserve">&amp;LCEA-arkusz organizacyjny na rok szk. 2018/19,  nr teczki: &amp;F </oddFooter>
  </headerFooter>
  <rowBreaks count="6" manualBreakCount="6">
    <brk id="30" max="24" man="1"/>
    <brk id="67" max="24" man="1"/>
    <brk id="250" max="27" man="1"/>
    <brk id="314" max="27" man="1"/>
    <brk id="378" max="27" man="1"/>
    <brk id="406" max="2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700-00000C000000}">
          <x14:formula1>
            <xm:f>słownik!$B$2:$B$169</xm:f>
          </x14:formula1>
          <xm:sqref>N6:N13 N15:N30 N32:N67 N417:N419 N404:N406 N408:N411 N413:N415 N69:N402</xm:sqref>
        </x14:dataValidation>
        <x14:dataValidation type="list" allowBlank="1" showInputMessage="1" showErrorMessage="1" xr:uid="{00000000-0002-0000-0700-00000E000000}">
          <x14:formula1>
            <xm:f>słownik!$E$44:$E$46</xm:f>
          </x14:formula1>
          <xm:sqref>L6:L13 L15:L30 L32:L67 L69:L402 L404:L406 L408:L411 L413:L415 L417:L419</xm:sqref>
        </x14:dataValidation>
        <x14:dataValidation type="list" allowBlank="1" showInputMessage="1" showErrorMessage="1" xr:uid="{00000000-0002-0000-0700-00000F000000}">
          <x14:formula1>
            <xm:f>słownik!$G$36:$G$38</xm:f>
          </x14:formula1>
          <xm:sqref>E6:E13 E42:E67 E69:E402 E404:E406 E408:E411 E413:E415 E417:E419</xm:sqref>
        </x14:dataValidation>
        <x14:dataValidation type="list" allowBlank="1" showInputMessage="1" showErrorMessage="1" xr:uid="{00000000-0002-0000-0700-000011000000}">
          <x14:formula1>
            <xm:f>słownik!$E$53:$E$55</xm:f>
          </x14:formula1>
          <xm:sqref>H404:H406 H15 H6 H23 H32:H33 H42:H43 H52 H60 H69:H70 H79:H80 H89:H90 H99:H100 H109:H110 H119:H120 H129:H130 H139:H140 H149:H150 H159:H160 H169:H170 H179:H180 H189:H190 H199:H200 H209:H210 H219 H227 H235 H243 H251 H259 H267 H275 H283 H291 H299 H307 H315 H323 H331 H339 H347 H355 H363 H371 H379 H387 H395</xm:sqref>
        </x14:dataValidation>
        <x14:dataValidation type="list" allowBlank="1" showInputMessage="1" showErrorMessage="1" xr:uid="{00000000-0002-0000-0700-000013000000}">
          <x14:formula1>
            <xm:f>słownik!$E$59:$E$85</xm:f>
          </x14:formula1>
          <xm:sqref>O404:O406 O69:O402 O15:O30 O32:O67 O6:O13 O408:O411 O413:O415 O417:O419</xm:sqref>
        </x14:dataValidation>
        <x14:dataValidation type="list" allowBlank="1" showInputMessage="1" showErrorMessage="1" xr:uid="{00000000-0002-0000-0700-00001B000000}">
          <x14:formula1>
            <xm:f>słownik!$D$20:$D$24</xm:f>
          </x14:formula1>
          <xm:sqref>K6:K13 K69:K402 K413:K415 K408:K411 K404:K406 K417:K419 K32:K67 K15:K30</xm:sqref>
        </x14:dataValidation>
        <x14:dataValidation type="list" allowBlank="1" showInputMessage="1" showErrorMessage="1" xr:uid="{00000000-0002-0000-0700-000023000000}">
          <x14:formula1>
            <xm:f>słownik!$G$25:$G$33</xm:f>
          </x14:formula1>
          <xm:sqref>M6:M419</xm:sqref>
        </x14:dataValidation>
        <x14:dataValidation type="list" allowBlank="1" showInputMessage="1" showErrorMessage="1" xr:uid="{00000000-0002-0000-0700-00000D000000}">
          <x14:formula1>
            <xm:f>słownik!$E$111:$E$118</xm:f>
          </x14:formula1>
          <xm:sqref>B6:B13 B69:B402 B413:B415 B408:B411 B404:B406 B417:B419 B32:B67 B15:B30</xm:sqref>
        </x14:dataValidation>
        <x14:dataValidation type="list" allowBlank="1" showInputMessage="1" showErrorMessage="1" xr:uid="{00000000-0002-0000-0700-000012000000}">
          <x14:formula1>
            <xm:f>słownik!$E$100:$E$106</xm:f>
          </x14:formula1>
          <xm:sqref>I6:I419</xm:sqref>
        </x14:dataValidation>
        <x14:dataValidation type="list" allowBlank="1" showInputMessage="1" showErrorMessage="1" xr:uid="{00000000-0002-0000-0700-000010000000}">
          <x14:formula1>
            <xm:f>słownik!$G$49:$G$53</xm:f>
          </x14:formula1>
          <xm:sqref>K14 J417:J419 J413:J415 J408:J411 J404:J406 J69:J402 J32:J67 J15:J30 J6:J13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N43"/>
  <sheetViews>
    <sheetView showGridLines="0" view="pageBreakPreview" zoomScale="80" zoomScaleNormal="100" zoomScaleSheetLayoutView="80" workbookViewId="0">
      <pane ySplit="4" topLeftCell="A5" activePane="bottomLeft" state="frozen"/>
      <selection pane="bottomLeft" activeCell="I20" sqref="I20"/>
    </sheetView>
  </sheetViews>
  <sheetFormatPr defaultRowHeight="12.75"/>
  <cols>
    <col min="1" max="2" width="4.85546875" customWidth="1"/>
    <col min="3" max="3" width="27.28515625" customWidth="1"/>
    <col min="4" max="4" width="6" customWidth="1"/>
    <col min="5" max="6" width="3.7109375" customWidth="1"/>
    <col min="7" max="7" width="32.42578125" customWidth="1"/>
    <col min="8" max="8" width="16.140625" customWidth="1"/>
    <col min="9" max="9" width="6.5703125" customWidth="1"/>
    <col min="10" max="10" width="8.5703125" customWidth="1"/>
    <col min="11" max="11" width="8.7109375" customWidth="1"/>
    <col min="12" max="12" width="10.5703125" customWidth="1"/>
    <col min="13" max="13" width="5.85546875" style="454" customWidth="1"/>
    <col min="14" max="14" width="12.28515625" customWidth="1"/>
  </cols>
  <sheetData>
    <row r="1" spans="1:14" ht="20.25" customHeight="1">
      <c r="A1" s="13"/>
      <c r="B1" s="13"/>
      <c r="C1" s="385" t="str">
        <f>wizyt!C3</f>
        <v>??</v>
      </c>
      <c r="D1" s="386"/>
      <c r="E1" s="386"/>
      <c r="F1" s="13"/>
      <c r="G1" s="13"/>
      <c r="H1" s="13"/>
      <c r="I1" s="13"/>
      <c r="J1" s="13"/>
      <c r="K1" s="13"/>
      <c r="L1" s="886" t="str">
        <f>wizyt!B1</f>
        <v/>
      </c>
      <c r="M1" s="1245" t="str">
        <f>wizyt!D1</f>
        <v>.</v>
      </c>
      <c r="N1" s="1245"/>
    </row>
    <row r="2" spans="1:14" ht="23.25" customHeight="1" thickBot="1">
      <c r="A2" s="13"/>
      <c r="B2" s="13"/>
      <c r="C2" s="388" t="s">
        <v>275</v>
      </c>
      <c r="D2" s="13"/>
      <c r="E2" s="13"/>
      <c r="F2" s="13"/>
      <c r="G2" s="13"/>
      <c r="H2" s="13"/>
      <c r="I2" s="13"/>
      <c r="J2" s="13"/>
      <c r="K2" s="1416" t="str">
        <f>wizyt!H3</f>
        <v>2021/2022</v>
      </c>
      <c r="L2" s="1416"/>
      <c r="M2" s="387"/>
      <c r="N2" s="13"/>
    </row>
    <row r="3" spans="1:14" ht="72" customHeight="1" thickBot="1">
      <c r="A3" s="389" t="s">
        <v>1</v>
      </c>
      <c r="B3" s="390" t="s">
        <v>150</v>
      </c>
      <c r="C3" s="391" t="s">
        <v>249</v>
      </c>
      <c r="D3" s="392" t="s">
        <v>5</v>
      </c>
      <c r="E3" s="392" t="s">
        <v>250</v>
      </c>
      <c r="F3" s="393" t="s">
        <v>2</v>
      </c>
      <c r="G3" s="394" t="s">
        <v>276</v>
      </c>
      <c r="H3" s="394" t="s">
        <v>277</v>
      </c>
      <c r="I3" s="395" t="s">
        <v>251</v>
      </c>
      <c r="J3" s="396" t="s">
        <v>278</v>
      </c>
      <c r="K3" s="396" t="s">
        <v>279</v>
      </c>
      <c r="L3" s="397" t="s">
        <v>256</v>
      </c>
      <c r="M3" s="397" t="s">
        <v>257</v>
      </c>
      <c r="N3" s="398" t="s">
        <v>258</v>
      </c>
    </row>
    <row r="4" spans="1:14" ht="13.5" thickBot="1">
      <c r="A4" s="399">
        <v>1</v>
      </c>
      <c r="B4" s="399">
        <v>2</v>
      </c>
      <c r="C4" s="399">
        <v>3</v>
      </c>
      <c r="D4" s="399">
        <v>4</v>
      </c>
      <c r="E4" s="399">
        <v>5</v>
      </c>
      <c r="F4" s="399">
        <v>6</v>
      </c>
      <c r="G4" s="399">
        <v>7</v>
      </c>
      <c r="H4" s="399">
        <v>8</v>
      </c>
      <c r="I4" s="399">
        <v>9</v>
      </c>
      <c r="J4" s="399">
        <v>10</v>
      </c>
      <c r="K4" s="399">
        <v>11</v>
      </c>
      <c r="L4" s="399">
        <v>12</v>
      </c>
      <c r="M4" s="399">
        <v>13</v>
      </c>
      <c r="N4" s="399">
        <v>14</v>
      </c>
    </row>
    <row r="5" spans="1:14" ht="18" thickTop="1" thickBot="1">
      <c r="A5" s="400"/>
      <c r="B5" s="259"/>
      <c r="C5" s="240" t="s">
        <v>280</v>
      </c>
      <c r="D5" s="259"/>
      <c r="E5" s="259"/>
      <c r="F5" s="259"/>
      <c r="G5" s="259"/>
      <c r="H5" s="259"/>
      <c r="I5" s="259"/>
      <c r="J5" s="312">
        <f>SUM(J6:J15)</f>
        <v>0</v>
      </c>
      <c r="K5" s="312">
        <f>SUM(K6:K15)</f>
        <v>0</v>
      </c>
      <c r="L5" s="312">
        <f>SUM(L6:L15)</f>
        <v>0</v>
      </c>
      <c r="M5" s="355"/>
      <c r="N5" s="248" t="s">
        <v>262</v>
      </c>
    </row>
    <row r="6" spans="1:14" s="413" customFormat="1" ht="15" thickTop="1">
      <c r="A6" s="401">
        <v>1</v>
      </c>
      <c r="B6" s="402"/>
      <c r="C6" s="403"/>
      <c r="D6" s="976"/>
      <c r="E6" s="404"/>
      <c r="F6" s="405"/>
      <c r="G6" s="406"/>
      <c r="H6" s="406"/>
      <c r="I6" s="407"/>
      <c r="J6" s="408"/>
      <c r="K6" s="409">
        <f>IF(J6&lt;=40,0,J6-40)</f>
        <v>0</v>
      </c>
      <c r="L6" s="410">
        <f>IF(J6&lt;40,J6,40)/IF(J6="",1,40)</f>
        <v>0</v>
      </c>
      <c r="M6" s="411" t="str">
        <f>IF(L6=1,"pe",IF(L6&gt;0,"ne",""))</f>
        <v/>
      </c>
      <c r="N6" s="412"/>
    </row>
    <row r="7" spans="1:14" s="413" customFormat="1" ht="14.25">
      <c r="A7" s="414">
        <v>2</v>
      </c>
      <c r="B7" s="402"/>
      <c r="C7" s="415"/>
      <c r="D7" s="974">
        <v>1678</v>
      </c>
      <c r="E7" s="416"/>
      <c r="F7" s="286"/>
      <c r="G7" s="417"/>
      <c r="H7" s="417"/>
      <c r="I7" s="418"/>
      <c r="J7" s="419"/>
      <c r="K7" s="420">
        <f t="shared" ref="K7:K15" si="0">IF(J7&lt;=40,0,J7-40)</f>
        <v>0</v>
      </c>
      <c r="L7" s="421">
        <f t="shared" ref="L7:L15" si="1">IF(J7&lt;40,J7,40)/IF(J7="",1,40)</f>
        <v>0</v>
      </c>
      <c r="M7" s="422" t="str">
        <f t="shared" ref="M7:M15" si="2">IF(L7=1,"pe",IF(L7&gt;0,"ne",""))</f>
        <v/>
      </c>
      <c r="N7" s="292"/>
    </row>
    <row r="8" spans="1:14" s="413" customFormat="1" ht="14.25">
      <c r="A8" s="414">
        <v>3</v>
      </c>
      <c r="B8" s="402"/>
      <c r="C8" s="415"/>
      <c r="D8" s="974"/>
      <c r="E8" s="416"/>
      <c r="F8" s="286"/>
      <c r="G8" s="417"/>
      <c r="H8" s="417"/>
      <c r="I8" s="418"/>
      <c r="J8" s="419"/>
      <c r="K8" s="420">
        <f t="shared" si="0"/>
        <v>0</v>
      </c>
      <c r="L8" s="421">
        <f t="shared" si="1"/>
        <v>0</v>
      </c>
      <c r="M8" s="422" t="str">
        <f t="shared" si="2"/>
        <v/>
      </c>
      <c r="N8" s="292"/>
    </row>
    <row r="9" spans="1:14" s="413" customFormat="1" ht="14.25">
      <c r="A9" s="414">
        <v>4</v>
      </c>
      <c r="B9" s="402"/>
      <c r="C9" s="415"/>
      <c r="D9" s="974"/>
      <c r="E9" s="416"/>
      <c r="F9" s="286"/>
      <c r="G9" s="417"/>
      <c r="H9" s="417"/>
      <c r="I9" s="418"/>
      <c r="J9" s="419"/>
      <c r="K9" s="420">
        <f t="shared" si="0"/>
        <v>0</v>
      </c>
      <c r="L9" s="421">
        <f t="shared" si="1"/>
        <v>0</v>
      </c>
      <c r="M9" s="422" t="str">
        <f t="shared" si="2"/>
        <v/>
      </c>
      <c r="N9" s="292"/>
    </row>
    <row r="10" spans="1:14" s="413" customFormat="1" ht="14.25">
      <c r="A10" s="414">
        <v>5</v>
      </c>
      <c r="B10" s="402"/>
      <c r="C10" s="415"/>
      <c r="D10" s="974"/>
      <c r="E10" s="416"/>
      <c r="F10" s="286"/>
      <c r="G10" s="417"/>
      <c r="H10" s="417"/>
      <c r="I10" s="418"/>
      <c r="J10" s="419"/>
      <c r="K10" s="420">
        <f t="shared" si="0"/>
        <v>0</v>
      </c>
      <c r="L10" s="421">
        <f t="shared" si="1"/>
        <v>0</v>
      </c>
      <c r="M10" s="422" t="str">
        <f t="shared" si="2"/>
        <v/>
      </c>
      <c r="N10" s="292"/>
    </row>
    <row r="11" spans="1:14" s="413" customFormat="1" ht="14.25">
      <c r="A11" s="414">
        <v>6</v>
      </c>
      <c r="B11" s="402"/>
      <c r="C11" s="415"/>
      <c r="D11" s="974"/>
      <c r="E11" s="416"/>
      <c r="F11" s="286"/>
      <c r="G11" s="417"/>
      <c r="H11" s="417"/>
      <c r="I11" s="418"/>
      <c r="J11" s="419"/>
      <c r="K11" s="420">
        <f t="shared" si="0"/>
        <v>0</v>
      </c>
      <c r="L11" s="421">
        <f t="shared" si="1"/>
        <v>0</v>
      </c>
      <c r="M11" s="422" t="str">
        <f>IF(L11=1,"pe",IF(L11&gt;0,"ne",""))</f>
        <v/>
      </c>
      <c r="N11" s="292"/>
    </row>
    <row r="12" spans="1:14" s="413" customFormat="1" ht="14.25">
      <c r="A12" s="414">
        <v>7</v>
      </c>
      <c r="B12" s="402"/>
      <c r="C12" s="415"/>
      <c r="D12" s="974"/>
      <c r="E12" s="416"/>
      <c r="F12" s="286"/>
      <c r="G12" s="417"/>
      <c r="H12" s="417"/>
      <c r="I12" s="418"/>
      <c r="J12" s="419"/>
      <c r="K12" s="420">
        <f t="shared" si="0"/>
        <v>0</v>
      </c>
      <c r="L12" s="421">
        <f t="shared" si="1"/>
        <v>0</v>
      </c>
      <c r="M12" s="422" t="str">
        <f t="shared" si="2"/>
        <v/>
      </c>
      <c r="N12" s="292"/>
    </row>
    <row r="13" spans="1:14" s="413" customFormat="1" ht="14.25">
      <c r="A13" s="414">
        <v>8</v>
      </c>
      <c r="B13" s="402"/>
      <c r="C13" s="415"/>
      <c r="D13" s="974"/>
      <c r="E13" s="416"/>
      <c r="F13" s="286"/>
      <c r="G13" s="417"/>
      <c r="H13" s="417"/>
      <c r="I13" s="418"/>
      <c r="J13" s="419"/>
      <c r="K13" s="420">
        <f t="shared" si="0"/>
        <v>0</v>
      </c>
      <c r="L13" s="421">
        <f t="shared" si="1"/>
        <v>0</v>
      </c>
      <c r="M13" s="422" t="str">
        <f t="shared" si="2"/>
        <v/>
      </c>
      <c r="N13" s="292"/>
    </row>
    <row r="14" spans="1:14" s="413" customFormat="1" ht="14.25">
      <c r="A14" s="414">
        <v>9</v>
      </c>
      <c r="B14" s="402"/>
      <c r="C14" s="415"/>
      <c r="D14" s="974"/>
      <c r="E14" s="416"/>
      <c r="F14" s="286"/>
      <c r="G14" s="417"/>
      <c r="H14" s="417"/>
      <c r="I14" s="418"/>
      <c r="J14" s="419"/>
      <c r="K14" s="420">
        <f t="shared" si="0"/>
        <v>0</v>
      </c>
      <c r="L14" s="421">
        <f t="shared" si="1"/>
        <v>0</v>
      </c>
      <c r="M14" s="422" t="str">
        <f t="shared" si="2"/>
        <v/>
      </c>
      <c r="N14" s="292"/>
    </row>
    <row r="15" spans="1:14" s="413" customFormat="1" ht="15" thickBot="1">
      <c r="A15" s="423">
        <v>10</v>
      </c>
      <c r="B15" s="402"/>
      <c r="C15" s="424"/>
      <c r="D15" s="975"/>
      <c r="E15" s="425"/>
      <c r="F15" s="426"/>
      <c r="G15" s="427"/>
      <c r="H15" s="427"/>
      <c r="I15" s="428"/>
      <c r="J15" s="429"/>
      <c r="K15" s="430">
        <f t="shared" si="0"/>
        <v>0</v>
      </c>
      <c r="L15" s="431">
        <f t="shared" si="1"/>
        <v>0</v>
      </c>
      <c r="M15" s="432" t="str">
        <f t="shared" si="2"/>
        <v/>
      </c>
      <c r="N15" s="433"/>
    </row>
    <row r="16" spans="1:14" ht="18" thickTop="1" thickBot="1">
      <c r="A16" s="238"/>
      <c r="B16" s="239"/>
      <c r="C16" s="240" t="s">
        <v>281</v>
      </c>
      <c r="D16" s="261"/>
      <c r="E16" s="261"/>
      <c r="F16" s="261"/>
      <c r="G16" s="261"/>
      <c r="H16" s="261"/>
      <c r="I16" s="261"/>
      <c r="J16" s="312">
        <f>SUM(J17:J37)</f>
        <v>0</v>
      </c>
      <c r="K16" s="312">
        <f>SUM(K17:K37)</f>
        <v>0</v>
      </c>
      <c r="L16" s="312">
        <f>SUM(L17:L37)</f>
        <v>0</v>
      </c>
      <c r="M16" s="355"/>
      <c r="N16" s="356" t="s">
        <v>262</v>
      </c>
    </row>
    <row r="17" spans="1:14" ht="15" thickTop="1">
      <c r="A17" s="401">
        <v>1</v>
      </c>
      <c r="B17" s="402"/>
      <c r="C17" s="434"/>
      <c r="D17" s="976"/>
      <c r="E17" s="404"/>
      <c r="F17" s="405"/>
      <c r="G17" s="435"/>
      <c r="H17" s="435"/>
      <c r="I17" s="418"/>
      <c r="J17" s="408"/>
      <c r="K17" s="409">
        <f>IF(J17&lt;=40,0,J17-40)</f>
        <v>0</v>
      </c>
      <c r="L17" s="410">
        <f>IF(J17&lt;40,J17,40)/IF(J17="",1,40)</f>
        <v>0</v>
      </c>
      <c r="M17" s="411" t="str">
        <f>IF(L17=1,"pe",IF(L17&gt;0,"ne",""))</f>
        <v/>
      </c>
      <c r="N17" s="412"/>
    </row>
    <row r="18" spans="1:14" ht="14.25">
      <c r="A18" s="414">
        <v>2</v>
      </c>
      <c r="B18" s="402"/>
      <c r="C18" s="415"/>
      <c r="D18" s="974"/>
      <c r="E18" s="416"/>
      <c r="F18" s="418"/>
      <c r="G18" s="436"/>
      <c r="H18" s="417"/>
      <c r="I18" s="418"/>
      <c r="J18" s="419"/>
      <c r="K18" s="420">
        <f>IF(J18&lt;=40,0,J18-40)</f>
        <v>0</v>
      </c>
      <c r="L18" s="421">
        <f>IF(J18&lt;40,J18,40)/IF(J18="",1,40)</f>
        <v>0</v>
      </c>
      <c r="M18" s="422" t="str">
        <f>IF(L18=1,"pe",IF(L18&gt;0,"ne",""))</f>
        <v/>
      </c>
      <c r="N18" s="292"/>
    </row>
    <row r="19" spans="1:14" ht="14.25">
      <c r="A19" s="414">
        <v>3</v>
      </c>
      <c r="B19" s="402"/>
      <c r="C19" s="415"/>
      <c r="D19" s="974"/>
      <c r="E19" s="416"/>
      <c r="F19" s="418"/>
      <c r="G19" s="436"/>
      <c r="H19" s="417"/>
      <c r="I19" s="418"/>
      <c r="J19" s="419"/>
      <c r="K19" s="420">
        <f>IF(J19&lt;=40,0,J19-40)</f>
        <v>0</v>
      </c>
      <c r="L19" s="421">
        <f>IF(J19&lt;40,J19,40)/IF(J19="",1,40)</f>
        <v>0</v>
      </c>
      <c r="M19" s="422" t="str">
        <f>IF(L19=1,"pe",IF(L19&gt;0,"ne",""))</f>
        <v/>
      </c>
      <c r="N19" s="292"/>
    </row>
    <row r="20" spans="1:14" ht="14.25">
      <c r="A20" s="414">
        <v>4</v>
      </c>
      <c r="B20" s="402"/>
      <c r="C20" s="415"/>
      <c r="D20" s="974"/>
      <c r="E20" s="416"/>
      <c r="F20" s="418"/>
      <c r="G20" s="436"/>
      <c r="H20" s="417"/>
      <c r="I20" s="418"/>
      <c r="J20" s="419"/>
      <c r="K20" s="420">
        <f t="shared" ref="K20:K36" si="3">IF(J20&lt;=40,0,J20-40)</f>
        <v>0</v>
      </c>
      <c r="L20" s="421">
        <f t="shared" ref="L20:L36" si="4">IF(J20&lt;40,J20,40)/IF(J20="",1,40)</f>
        <v>0</v>
      </c>
      <c r="M20" s="422" t="str">
        <f t="shared" ref="M20:M36" si="5">IF(L20=1,"pe",IF(L20&gt;0,"ne",""))</f>
        <v/>
      </c>
      <c r="N20" s="292"/>
    </row>
    <row r="21" spans="1:14" ht="14.25">
      <c r="A21" s="414">
        <v>5</v>
      </c>
      <c r="B21" s="402"/>
      <c r="C21" s="415"/>
      <c r="D21" s="974"/>
      <c r="E21" s="416"/>
      <c r="F21" s="418"/>
      <c r="G21" s="436"/>
      <c r="H21" s="417"/>
      <c r="I21" s="418"/>
      <c r="J21" s="419"/>
      <c r="K21" s="420">
        <f t="shared" si="3"/>
        <v>0</v>
      </c>
      <c r="L21" s="421">
        <f t="shared" si="4"/>
        <v>0</v>
      </c>
      <c r="M21" s="422" t="str">
        <f t="shared" si="5"/>
        <v/>
      </c>
      <c r="N21" s="292"/>
    </row>
    <row r="22" spans="1:14" ht="14.25">
      <c r="A22" s="414">
        <v>6</v>
      </c>
      <c r="B22" s="402"/>
      <c r="C22" s="415"/>
      <c r="D22" s="974"/>
      <c r="E22" s="416"/>
      <c r="F22" s="418"/>
      <c r="G22" s="436"/>
      <c r="H22" s="417"/>
      <c r="I22" s="418"/>
      <c r="J22" s="419"/>
      <c r="K22" s="420">
        <f t="shared" si="3"/>
        <v>0</v>
      </c>
      <c r="L22" s="421">
        <f t="shared" si="4"/>
        <v>0</v>
      </c>
      <c r="M22" s="422" t="str">
        <f t="shared" si="5"/>
        <v/>
      </c>
      <c r="N22" s="292"/>
    </row>
    <row r="23" spans="1:14" ht="14.25">
      <c r="A23" s="414">
        <v>7</v>
      </c>
      <c r="B23" s="402"/>
      <c r="C23" s="415"/>
      <c r="D23" s="974"/>
      <c r="E23" s="416"/>
      <c r="F23" s="418"/>
      <c r="G23" s="436"/>
      <c r="H23" s="417"/>
      <c r="I23" s="418"/>
      <c r="J23" s="419"/>
      <c r="K23" s="420">
        <f t="shared" si="3"/>
        <v>0</v>
      </c>
      <c r="L23" s="421">
        <f t="shared" si="4"/>
        <v>0</v>
      </c>
      <c r="M23" s="422" t="str">
        <f t="shared" si="5"/>
        <v/>
      </c>
      <c r="N23" s="292"/>
    </row>
    <row r="24" spans="1:14" ht="14.25">
      <c r="A24" s="414">
        <v>8</v>
      </c>
      <c r="B24" s="402"/>
      <c r="C24" s="415"/>
      <c r="D24" s="974"/>
      <c r="E24" s="416"/>
      <c r="F24" s="418"/>
      <c r="G24" s="436"/>
      <c r="H24" s="417"/>
      <c r="I24" s="418"/>
      <c r="J24" s="419"/>
      <c r="K24" s="420">
        <f t="shared" si="3"/>
        <v>0</v>
      </c>
      <c r="L24" s="421">
        <f t="shared" si="4"/>
        <v>0</v>
      </c>
      <c r="M24" s="422" t="str">
        <f t="shared" si="5"/>
        <v/>
      </c>
      <c r="N24" s="292"/>
    </row>
    <row r="25" spans="1:14" ht="14.25">
      <c r="A25" s="414">
        <v>9</v>
      </c>
      <c r="B25" s="402"/>
      <c r="C25" s="415"/>
      <c r="D25" s="974"/>
      <c r="E25" s="416"/>
      <c r="F25" s="418"/>
      <c r="G25" s="436"/>
      <c r="H25" s="417"/>
      <c r="I25" s="418"/>
      <c r="J25" s="419"/>
      <c r="K25" s="420">
        <f t="shared" si="3"/>
        <v>0</v>
      </c>
      <c r="L25" s="421">
        <f t="shared" si="4"/>
        <v>0</v>
      </c>
      <c r="M25" s="422" t="str">
        <f t="shared" si="5"/>
        <v/>
      </c>
      <c r="N25" s="292"/>
    </row>
    <row r="26" spans="1:14" ht="14.25">
      <c r="A26" s="414">
        <v>10</v>
      </c>
      <c r="B26" s="402"/>
      <c r="C26" s="415"/>
      <c r="D26" s="974"/>
      <c r="E26" s="416"/>
      <c r="F26" s="418"/>
      <c r="G26" s="436"/>
      <c r="H26" s="417"/>
      <c r="I26" s="418"/>
      <c r="J26" s="419"/>
      <c r="K26" s="420">
        <f t="shared" si="3"/>
        <v>0</v>
      </c>
      <c r="L26" s="421">
        <f t="shared" si="4"/>
        <v>0</v>
      </c>
      <c r="M26" s="422" t="str">
        <f t="shared" si="5"/>
        <v/>
      </c>
      <c r="N26" s="292"/>
    </row>
    <row r="27" spans="1:14" ht="14.25">
      <c r="A27" s="414">
        <v>11</v>
      </c>
      <c r="B27" s="402"/>
      <c r="C27" s="415"/>
      <c r="D27" s="974"/>
      <c r="E27" s="416"/>
      <c r="F27" s="418"/>
      <c r="G27" s="436"/>
      <c r="H27" s="417"/>
      <c r="I27" s="418"/>
      <c r="J27" s="419"/>
      <c r="K27" s="420">
        <f t="shared" si="3"/>
        <v>0</v>
      </c>
      <c r="L27" s="421">
        <f t="shared" si="4"/>
        <v>0</v>
      </c>
      <c r="M27" s="422" t="str">
        <f t="shared" si="5"/>
        <v/>
      </c>
      <c r="N27" s="292"/>
    </row>
    <row r="28" spans="1:14" ht="14.25">
      <c r="A28" s="414">
        <v>12</v>
      </c>
      <c r="B28" s="402"/>
      <c r="C28" s="415"/>
      <c r="D28" s="974"/>
      <c r="E28" s="416"/>
      <c r="F28" s="418"/>
      <c r="G28" s="436"/>
      <c r="H28" s="417"/>
      <c r="I28" s="418"/>
      <c r="J28" s="419"/>
      <c r="K28" s="420">
        <f t="shared" si="3"/>
        <v>0</v>
      </c>
      <c r="L28" s="421">
        <f t="shared" si="4"/>
        <v>0</v>
      </c>
      <c r="M28" s="422" t="str">
        <f t="shared" si="5"/>
        <v/>
      </c>
      <c r="N28" s="292"/>
    </row>
    <row r="29" spans="1:14" ht="14.25">
      <c r="A29" s="414">
        <v>13</v>
      </c>
      <c r="B29" s="402"/>
      <c r="C29" s="415"/>
      <c r="D29" s="974"/>
      <c r="E29" s="416"/>
      <c r="F29" s="418"/>
      <c r="G29" s="436"/>
      <c r="H29" s="417"/>
      <c r="I29" s="418"/>
      <c r="J29" s="419"/>
      <c r="K29" s="420">
        <f t="shared" si="3"/>
        <v>0</v>
      </c>
      <c r="L29" s="421">
        <f t="shared" si="4"/>
        <v>0</v>
      </c>
      <c r="M29" s="422" t="str">
        <f t="shared" si="5"/>
        <v/>
      </c>
      <c r="N29" s="292"/>
    </row>
    <row r="30" spans="1:14" ht="14.25">
      <c r="A30" s="414">
        <v>14</v>
      </c>
      <c r="B30" s="402"/>
      <c r="C30" s="415"/>
      <c r="D30" s="974"/>
      <c r="E30" s="416"/>
      <c r="F30" s="418"/>
      <c r="G30" s="436"/>
      <c r="H30" s="417"/>
      <c r="I30" s="418"/>
      <c r="J30" s="419"/>
      <c r="K30" s="420">
        <f t="shared" si="3"/>
        <v>0</v>
      </c>
      <c r="L30" s="421">
        <f t="shared" si="4"/>
        <v>0</v>
      </c>
      <c r="M30" s="422" t="str">
        <f t="shared" si="5"/>
        <v/>
      </c>
      <c r="N30" s="292"/>
    </row>
    <row r="31" spans="1:14" ht="14.25">
      <c r="A31" s="414">
        <v>15</v>
      </c>
      <c r="B31" s="402"/>
      <c r="C31" s="415"/>
      <c r="D31" s="974"/>
      <c r="E31" s="416"/>
      <c r="F31" s="418"/>
      <c r="G31" s="436"/>
      <c r="H31" s="417"/>
      <c r="I31" s="418"/>
      <c r="J31" s="419"/>
      <c r="K31" s="420">
        <f t="shared" si="3"/>
        <v>0</v>
      </c>
      <c r="L31" s="421">
        <f t="shared" si="4"/>
        <v>0</v>
      </c>
      <c r="M31" s="422" t="str">
        <f t="shared" si="5"/>
        <v/>
      </c>
      <c r="N31" s="292"/>
    </row>
    <row r="32" spans="1:14" ht="14.25">
      <c r="A32" s="414">
        <v>16</v>
      </c>
      <c r="B32" s="402"/>
      <c r="C32" s="415"/>
      <c r="D32" s="974"/>
      <c r="E32" s="416"/>
      <c r="F32" s="418"/>
      <c r="G32" s="436"/>
      <c r="H32" s="417"/>
      <c r="I32" s="418"/>
      <c r="J32" s="419"/>
      <c r="K32" s="420">
        <f t="shared" si="3"/>
        <v>0</v>
      </c>
      <c r="L32" s="421">
        <f t="shared" si="4"/>
        <v>0</v>
      </c>
      <c r="M32" s="422" t="str">
        <f t="shared" si="5"/>
        <v/>
      </c>
      <c r="N32" s="292"/>
    </row>
    <row r="33" spans="1:14" ht="14.25">
      <c r="A33" s="414">
        <v>17</v>
      </c>
      <c r="B33" s="402"/>
      <c r="C33" s="415"/>
      <c r="D33" s="974"/>
      <c r="E33" s="416"/>
      <c r="F33" s="418"/>
      <c r="G33" s="436"/>
      <c r="H33" s="417"/>
      <c r="I33" s="418"/>
      <c r="J33" s="419"/>
      <c r="K33" s="420">
        <f t="shared" si="3"/>
        <v>0</v>
      </c>
      <c r="L33" s="421">
        <f t="shared" si="4"/>
        <v>0</v>
      </c>
      <c r="M33" s="422" t="str">
        <f t="shared" si="5"/>
        <v/>
      </c>
      <c r="N33" s="292"/>
    </row>
    <row r="34" spans="1:14" ht="14.25">
      <c r="A34" s="414">
        <v>18</v>
      </c>
      <c r="B34" s="402"/>
      <c r="C34" s="415"/>
      <c r="D34" s="974"/>
      <c r="E34" s="416"/>
      <c r="F34" s="418"/>
      <c r="G34" s="436"/>
      <c r="H34" s="417"/>
      <c r="I34" s="418"/>
      <c r="J34" s="419"/>
      <c r="K34" s="420">
        <f t="shared" si="3"/>
        <v>0</v>
      </c>
      <c r="L34" s="421">
        <f t="shared" si="4"/>
        <v>0</v>
      </c>
      <c r="M34" s="422" t="str">
        <f t="shared" si="5"/>
        <v/>
      </c>
      <c r="N34" s="292"/>
    </row>
    <row r="35" spans="1:14" ht="14.25">
      <c r="A35" s="414">
        <v>19</v>
      </c>
      <c r="B35" s="402"/>
      <c r="C35" s="415"/>
      <c r="D35" s="974"/>
      <c r="E35" s="416"/>
      <c r="F35" s="418"/>
      <c r="G35" s="436"/>
      <c r="H35" s="417"/>
      <c r="I35" s="418"/>
      <c r="J35" s="419"/>
      <c r="K35" s="420">
        <f t="shared" si="3"/>
        <v>0</v>
      </c>
      <c r="L35" s="421">
        <f t="shared" si="4"/>
        <v>0</v>
      </c>
      <c r="M35" s="422" t="str">
        <f t="shared" si="5"/>
        <v/>
      </c>
      <c r="N35" s="292"/>
    </row>
    <row r="36" spans="1:14" ht="14.25">
      <c r="A36" s="414">
        <v>20</v>
      </c>
      <c r="B36" s="402"/>
      <c r="C36" s="415"/>
      <c r="D36" s="974"/>
      <c r="E36" s="416"/>
      <c r="F36" s="418"/>
      <c r="G36" s="436"/>
      <c r="H36" s="417"/>
      <c r="I36" s="418"/>
      <c r="J36" s="419"/>
      <c r="K36" s="420">
        <f t="shared" si="3"/>
        <v>0</v>
      </c>
      <c r="L36" s="421">
        <f t="shared" si="4"/>
        <v>0</v>
      </c>
      <c r="M36" s="422" t="str">
        <f t="shared" si="5"/>
        <v/>
      </c>
      <c r="N36" s="292"/>
    </row>
    <row r="37" spans="1:14" ht="15" thickBot="1">
      <c r="A37" s="423">
        <v>21</v>
      </c>
      <c r="B37" s="402"/>
      <c r="C37" s="437"/>
      <c r="D37" s="975"/>
      <c r="E37" s="425"/>
      <c r="F37" s="438"/>
      <c r="G37" s="439"/>
      <c r="H37" s="439"/>
      <c r="I37" s="418"/>
      <c r="J37" s="429"/>
      <c r="K37" s="440">
        <f>IF(J37&lt;=40,0,J37-40)</f>
        <v>0</v>
      </c>
      <c r="L37" s="431">
        <f>IF(J37&lt;40,J37,40)/IF(J37="",1,40)</f>
        <v>0</v>
      </c>
      <c r="M37" s="432" t="str">
        <f>IF(L37=1,"pe",IF(L37&gt;0,"ne",""))</f>
        <v/>
      </c>
      <c r="N37" s="433"/>
    </row>
    <row r="38" spans="1:14" ht="18" thickTop="1" thickBot="1">
      <c r="A38" s="238"/>
      <c r="B38" s="239"/>
      <c r="C38" s="240" t="s">
        <v>282</v>
      </c>
      <c r="D38" s="977"/>
      <c r="E38" s="239"/>
      <c r="F38" s="239"/>
      <c r="G38" s="261"/>
      <c r="H38" s="261"/>
      <c r="I38" s="261"/>
      <c r="J38" s="314">
        <f>SUM(J39:J43)</f>
        <v>0</v>
      </c>
      <c r="K38" s="314">
        <f>SUM(K39:K43)</f>
        <v>0</v>
      </c>
      <c r="L38" s="314">
        <f>SUM(L39:L43)</f>
        <v>0</v>
      </c>
      <c r="M38" s="441"/>
      <c r="N38" s="356" t="s">
        <v>262</v>
      </c>
    </row>
    <row r="39" spans="1:14" ht="15" thickTop="1">
      <c r="A39" s="401"/>
      <c r="B39" s="402"/>
      <c r="C39" s="403"/>
      <c r="D39" s="976"/>
      <c r="E39" s="404"/>
      <c r="F39" s="405"/>
      <c r="G39" s="435"/>
      <c r="H39" s="406"/>
      <c r="I39" s="418"/>
      <c r="J39" s="408"/>
      <c r="K39" s="409">
        <f>IF(J39&lt;=40,0,J39-40)</f>
        <v>0</v>
      </c>
      <c r="L39" s="410">
        <f>IF(J39&lt;40,J39,40)/IF(J39="",1,40)</f>
        <v>0</v>
      </c>
      <c r="M39" s="411" t="str">
        <f>IF(L39=1,"pe",IF(L39&gt;0,"ne",""))</f>
        <v/>
      </c>
      <c r="N39" s="412"/>
    </row>
    <row r="40" spans="1:14" ht="14.25">
      <c r="A40" s="414"/>
      <c r="B40" s="402"/>
      <c r="C40" s="415"/>
      <c r="D40" s="974"/>
      <c r="E40" s="416"/>
      <c r="F40" s="418"/>
      <c r="G40" s="436"/>
      <c r="H40" s="417"/>
      <c r="I40" s="418"/>
      <c r="J40" s="419"/>
      <c r="K40" s="420">
        <f>IF(J40&lt;=40,0,J40-40)</f>
        <v>0</v>
      </c>
      <c r="L40" s="421">
        <f>IF(J40&lt;40,J40,40)/IF(J40="",1,40)</f>
        <v>0</v>
      </c>
      <c r="M40" s="422" t="str">
        <f>IF(L40=1,"pe",IF(L40&gt;0,"ne",""))</f>
        <v/>
      </c>
      <c r="N40" s="292"/>
    </row>
    <row r="41" spans="1:14" ht="14.25" customHeight="1">
      <c r="A41" s="414"/>
      <c r="B41" s="402"/>
      <c r="C41" s="415"/>
      <c r="D41" s="974"/>
      <c r="E41" s="416"/>
      <c r="F41" s="418"/>
      <c r="G41" s="436"/>
      <c r="H41" s="417"/>
      <c r="I41" s="418"/>
      <c r="J41" s="419"/>
      <c r="K41" s="420">
        <f>IF(J41&lt;=40,0,J41-40)</f>
        <v>0</v>
      </c>
      <c r="L41" s="421">
        <f>IF(J41&lt;40,J41,40)/IF(J41="",1,40)</f>
        <v>0</v>
      </c>
      <c r="M41" s="422" t="str">
        <f>IF(L41=1,"pe",IF(L41&gt;0,"ne",""))</f>
        <v/>
      </c>
      <c r="N41" s="292"/>
    </row>
    <row r="42" spans="1:14" ht="14.25" customHeight="1">
      <c r="A42" s="414"/>
      <c r="B42" s="402"/>
      <c r="C42" s="415"/>
      <c r="D42" s="974"/>
      <c r="E42" s="416"/>
      <c r="F42" s="418"/>
      <c r="G42" s="436"/>
      <c r="H42" s="417"/>
      <c r="I42" s="418"/>
      <c r="J42" s="442"/>
      <c r="K42" s="420">
        <f>IF(J42&lt;=40,0,J42-40)</f>
        <v>0</v>
      </c>
      <c r="L42" s="421">
        <f>IF(J42&lt;40,J42,40)/IF(J42="",1,40)</f>
        <v>0</v>
      </c>
      <c r="M42" s="422" t="str">
        <f>IF(L42=1,"pe",IF(L42&gt;0,"ne",""))</f>
        <v/>
      </c>
      <c r="N42" s="292"/>
    </row>
    <row r="43" spans="1:14" ht="14.25" customHeight="1" thickBot="1">
      <c r="A43" s="443"/>
      <c r="B43" s="776"/>
      <c r="C43" s="444"/>
      <c r="D43" s="978"/>
      <c r="E43" s="445"/>
      <c r="F43" s="446"/>
      <c r="G43" s="447"/>
      <c r="H43" s="448"/>
      <c r="I43" s="446"/>
      <c r="J43" s="449"/>
      <c r="K43" s="450">
        <f>IF(J43&lt;=40,0,J43-40)</f>
        <v>0</v>
      </c>
      <c r="L43" s="451">
        <f>IF(J43&lt;40,J43,40)/IF(J43="",1,40)</f>
        <v>0</v>
      </c>
      <c r="M43" s="452" t="str">
        <f>IF(L43=1,"pe",IF(L43&gt;0,"ne",""))</f>
        <v/>
      </c>
      <c r="N43" s="453"/>
    </row>
  </sheetData>
  <sheetProtection algorithmName="SHA-512" hashValue="3m3MYrrrD1/7YjYX8VUdAogs5H0rdfYLrG4I6oOhWEE7shs+kZAEUq8HlwXJO2nQKaOoL+3L3v/+oj78q1zmpQ==" saltValue="PjmtOS+A51Ej92X2VlyScQ==" spinCount="100000" sheet="1" objects="1" scenarios="1" formatRows="0"/>
  <mergeCells count="2">
    <mergeCell ref="M1:N1"/>
    <mergeCell ref="K2:L2"/>
  </mergeCells>
  <phoneticPr fontId="60" type="noConversion"/>
  <pageMargins left="0.70866141732283472" right="0.31496062992125984" top="0.35433070866141736" bottom="0.47244094488188981" header="0.31496062992125984" footer="0.31496062992125984"/>
  <pageSetup paperSize="9" scale="62" orientation="portrait" r:id="rId1"/>
  <headerFooter>
    <oddFooter xml:space="preserve">&amp;LCEA-arkusz organizacyjny na rok szkolny 2018/19,  nr teczki &amp;F 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1000000}">
          <x14:formula1>
            <xm:f>słownik!$G$36:$G$38</xm:f>
          </x14:formula1>
          <xm:sqref>E6:E15 E17:E37 E39:E43</xm:sqref>
        </x14:dataValidation>
        <x14:dataValidation type="list" allowBlank="1" showInputMessage="1" showErrorMessage="1" xr:uid="{00000000-0002-0000-0800-000000000000}">
          <x14:formula1>
            <xm:f>słownik!$E$111:$E$118</xm:f>
          </x14:formula1>
          <xm:sqref>B39:B43 B17:B37 B6:B15</xm:sqref>
        </x14:dataValidation>
        <x14:dataValidation type="list" allowBlank="1" showInputMessage="1" showErrorMessage="1" xr:uid="{00000000-0002-0000-0800-000002000000}">
          <x14:formula1>
            <xm:f>słownik!$G$49:$G$53</xm:f>
          </x14:formula1>
          <xm:sqref>I6:I15 I39:I43 I17:I37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Nazwane zakresy</vt:lpstr>
      </vt:variant>
      <vt:variant>
        <vt:i4>16</vt:i4>
      </vt:variant>
    </vt:vector>
  </HeadingPairs>
  <TitlesOfParts>
    <vt:vector size="34" baseType="lpstr">
      <vt:lpstr>Legenda</vt:lpstr>
      <vt:lpstr>słownik</vt:lpstr>
      <vt:lpstr>wizyt</vt:lpstr>
      <vt:lpstr>zestaw 1</vt:lpstr>
      <vt:lpstr>Załacznik</vt:lpstr>
      <vt:lpstr>Kalendarz</vt:lpstr>
      <vt:lpstr>kal.harm.szc.</vt:lpstr>
      <vt:lpstr>pedag</vt:lpstr>
      <vt:lpstr>adm.i obs.</vt:lpstr>
      <vt:lpstr>Arkusz2</vt:lpstr>
      <vt:lpstr>Arkusz1</vt:lpstr>
      <vt:lpstr>Liczbaucz</vt:lpstr>
      <vt:lpstr>Grupy</vt:lpstr>
      <vt:lpstr>Specyf sp</vt:lpstr>
      <vt:lpstr>Absolwenci</vt:lpstr>
      <vt:lpstr>SPN</vt:lpstr>
      <vt:lpstr>SPN przejsc</vt:lpstr>
      <vt:lpstr>Zestawienia</vt:lpstr>
      <vt:lpstr>Absolwenci!Obszar_wydruku</vt:lpstr>
      <vt:lpstr>'adm.i obs.'!Obszar_wydruku</vt:lpstr>
      <vt:lpstr>Grupy!Obszar_wydruku</vt:lpstr>
      <vt:lpstr>kal.harm.szc.!Obszar_wydruku</vt:lpstr>
      <vt:lpstr>Kalendarz!Obszar_wydruku</vt:lpstr>
      <vt:lpstr>Legenda!Obszar_wydruku</vt:lpstr>
      <vt:lpstr>Liczbaucz!Obszar_wydruku</vt:lpstr>
      <vt:lpstr>pedag!Obszar_wydruku</vt:lpstr>
      <vt:lpstr>słownik!Obszar_wydruku</vt:lpstr>
      <vt:lpstr>'Specyf sp'!Obszar_wydruku</vt:lpstr>
      <vt:lpstr>SPN!Obszar_wydruku</vt:lpstr>
      <vt:lpstr>'SPN przejsc'!Obszar_wydruku</vt:lpstr>
      <vt:lpstr>wizyt!Obszar_wydruku</vt:lpstr>
      <vt:lpstr>Załacznik!Obszar_wydruku</vt:lpstr>
      <vt:lpstr>'zestaw 1'!Obszar_wydruku</vt:lpstr>
      <vt:lpstr>Zestawienia!Obszar_wydruku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Lis</dc:creator>
  <cp:lastModifiedBy>Dyrektor ZSP</cp:lastModifiedBy>
  <cp:lastPrinted>2018-05-11T11:31:14Z</cp:lastPrinted>
  <dcterms:created xsi:type="dcterms:W3CDTF">1998-02-08T00:43:13Z</dcterms:created>
  <dcterms:modified xsi:type="dcterms:W3CDTF">2021-04-22T09:47:02Z</dcterms:modified>
  <cp:contentStatus>organizacja roku szkolnego 2011/12</cp:contentStatus>
</cp:coreProperties>
</file>