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ys\Desktop\Projekt rozporządzenia\"/>
    </mc:Choice>
  </mc:AlternateContent>
  <xr:revisionPtr revIDLastSave="0" documentId="8_{93B20DA1-87C6-4F07-8D2C-03E918C00BA2}" xr6:coauthVersionLast="36" xr6:coauthVersionMax="36" xr10:uidLastSave="{00000000-0000-0000-0000-000000000000}"/>
  <bookViews>
    <workbookView xWindow="0" yWindow="0" windowWidth="28800" windowHeight="8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H65" i="1"/>
  <c r="I65" i="1"/>
  <c r="J65" i="1"/>
  <c r="K65" i="1"/>
  <c r="L65" i="1"/>
  <c r="M65" i="1"/>
  <c r="N65" i="1"/>
  <c r="I39" i="1"/>
  <c r="H39" i="1"/>
  <c r="H38" i="1"/>
  <c r="C38" i="1"/>
  <c r="O65" i="1"/>
  <c r="B63" i="1"/>
  <c r="K58" i="1"/>
  <c r="L58" i="1"/>
  <c r="C51" i="1"/>
  <c r="C58" i="1"/>
  <c r="D58" i="1" s="1"/>
  <c r="E58" i="1" s="1"/>
  <c r="F58" i="1" s="1"/>
  <c r="G58" i="1" s="1"/>
  <c r="H58" i="1" s="1"/>
  <c r="I58" i="1" s="1"/>
  <c r="J58" i="1" s="1"/>
  <c r="M58" i="1" s="1"/>
  <c r="N58" i="1" s="1"/>
  <c r="C60" i="1"/>
  <c r="D60" i="1" s="1"/>
  <c r="E60" i="1" s="1"/>
  <c r="C59" i="1"/>
  <c r="D59" i="1" s="1"/>
  <c r="E59" i="1" s="1"/>
  <c r="F59" i="1" s="1"/>
  <c r="G59" i="1" s="1"/>
  <c r="C63" i="1"/>
  <c r="D63" i="1" s="1"/>
  <c r="E63" i="1" s="1"/>
  <c r="H59" i="1" l="1"/>
  <c r="I59" i="1" s="1"/>
  <c r="J59" i="1" s="1"/>
  <c r="K59" i="1" s="1"/>
  <c r="L59" i="1" s="1"/>
  <c r="M59" i="1" s="1"/>
  <c r="N59" i="1" s="1"/>
  <c r="C40" i="1"/>
  <c r="C39" i="1"/>
  <c r="F29" i="1"/>
  <c r="F39" i="1"/>
  <c r="E45" i="1"/>
  <c r="E49" i="1"/>
  <c r="F60" i="1"/>
  <c r="C21" i="1"/>
  <c r="H21" i="1" s="1"/>
  <c r="F19" i="1"/>
  <c r="I19" i="1" s="1"/>
  <c r="C30" i="1"/>
  <c r="H30" i="1" s="1"/>
  <c r="C20" i="1"/>
  <c r="H20" i="1" s="1"/>
  <c r="H40" i="1"/>
  <c r="C29" i="1"/>
  <c r="C19" i="1"/>
  <c r="H29" i="1"/>
  <c r="F63" i="1"/>
  <c r="C28" i="1" s="1"/>
  <c r="C18" i="1"/>
  <c r="H18" i="1" s="1"/>
  <c r="I41" i="1"/>
  <c r="I40" i="1"/>
  <c r="I38" i="1"/>
  <c r="I31" i="1"/>
  <c r="I30" i="1"/>
  <c r="I28" i="1"/>
  <c r="H19" i="1"/>
  <c r="I17" i="1"/>
  <c r="I18" i="1"/>
  <c r="I20" i="1"/>
  <c r="I21" i="1"/>
  <c r="I15" i="1"/>
  <c r="I16" i="1"/>
  <c r="I14" i="1"/>
  <c r="H15" i="1"/>
  <c r="H16" i="1"/>
  <c r="H17" i="1"/>
  <c r="H13" i="1"/>
  <c r="H14" i="1"/>
  <c r="H7" i="1"/>
  <c r="H6" i="1"/>
  <c r="D49" i="1" l="1"/>
  <c r="D45" i="1"/>
  <c r="D48" i="1"/>
  <c r="F48" i="1" s="1"/>
  <c r="D47" i="1"/>
  <c r="D46" i="1"/>
  <c r="I29" i="1"/>
  <c r="F49" i="1"/>
  <c r="E46" i="1"/>
  <c r="E51" i="1" s="1"/>
  <c r="E48" i="1"/>
  <c r="E47" i="1"/>
  <c r="F45" i="1"/>
  <c r="G60" i="1"/>
  <c r="C31" i="1"/>
  <c r="H31" i="1" s="1"/>
  <c r="I42" i="1"/>
  <c r="I22" i="1"/>
  <c r="G63" i="1"/>
  <c r="H28" i="1"/>
  <c r="H32" i="1"/>
  <c r="D50" i="1" s="1"/>
  <c r="I32" i="1"/>
  <c r="H22" i="1"/>
  <c r="C50" i="1" s="1"/>
  <c r="H8" i="1"/>
  <c r="J8" i="1" s="1"/>
  <c r="F47" i="1" l="1"/>
  <c r="D51" i="1"/>
  <c r="F51" i="1" s="1"/>
  <c r="F46" i="1"/>
  <c r="H60" i="1"/>
  <c r="I60" i="1" s="1"/>
  <c r="J60" i="1" s="1"/>
  <c r="K60" i="1" s="1"/>
  <c r="L60" i="1" s="1"/>
  <c r="M60" i="1" s="1"/>
  <c r="N60" i="1" s="1"/>
  <c r="J22" i="1"/>
  <c r="H63" i="1"/>
  <c r="I63" i="1" s="1"/>
  <c r="J63" i="1" s="1"/>
  <c r="K63" i="1" s="1"/>
  <c r="L63" i="1" s="1"/>
  <c r="M63" i="1" s="1"/>
  <c r="N63" i="1" s="1"/>
  <c r="J32" i="1"/>
  <c r="H42" i="1" l="1"/>
  <c r="E50" i="1" s="1"/>
  <c r="C41" i="1"/>
  <c r="H41" i="1"/>
  <c r="F50" i="1" l="1"/>
  <c r="J42" i="1"/>
</calcChain>
</file>

<file path=xl/sharedStrings.xml><?xml version="1.0" encoding="utf-8"?>
<sst xmlns="http://schemas.openxmlformats.org/spreadsheetml/2006/main" count="112" uniqueCount="54">
  <si>
    <t>Wyszczególnienie</t>
  </si>
  <si>
    <t>Źródło kalibracyjne mix gama</t>
  </si>
  <si>
    <t>domek osłonny</t>
  </si>
  <si>
    <t>Tor spektrometryczny NaI</t>
  </si>
  <si>
    <t>placówki</t>
  </si>
  <si>
    <t>podstawowe</t>
  </si>
  <si>
    <t>specjalistyczne</t>
  </si>
  <si>
    <t>komentarz</t>
  </si>
  <si>
    <t>suma</t>
  </si>
  <si>
    <t>media (w tym ciekły azot)</t>
  </si>
  <si>
    <t>1 rok wejścia w życie regulacji</t>
  </si>
  <si>
    <t>Dostosowanie pomieszczeń</t>
  </si>
  <si>
    <t>2 rok wejścia w życie regulacji</t>
  </si>
  <si>
    <t>Tor spektrometryczny HPGe</t>
  </si>
  <si>
    <t>liczba placówek</t>
  </si>
  <si>
    <t>Tor spektrometrii beta</t>
  </si>
  <si>
    <t>Szkło laboratoryjne, odczynniki itp.</t>
  </si>
  <si>
    <t>kolejne lata</t>
  </si>
  <si>
    <t xml:space="preserve"> </t>
  </si>
  <si>
    <t xml:space="preserve">część 28 (Szkolnictwo wyższe i nauka), </t>
  </si>
  <si>
    <t xml:space="preserve">część 22 (Gospodarka wodna) </t>
  </si>
  <si>
    <t>część 29 (Obrona narodowa):</t>
  </si>
  <si>
    <t xml:space="preserve">część 46 (Zdrowie) </t>
  </si>
  <si>
    <t xml:space="preserve">część 48 (Gospodarka złożami kopalin): </t>
  </si>
  <si>
    <t>część 85 (Wojewodowie) – placówki podstawowe</t>
  </si>
  <si>
    <t>1.</t>
  </si>
  <si>
    <t>2.</t>
  </si>
  <si>
    <t>3.</t>
  </si>
  <si>
    <t>specjalistyczne sumarycznie</t>
  </si>
  <si>
    <t>Kalkulacja dla poszczególnych części budżetowych</t>
  </si>
  <si>
    <t>1/2 Etatu</t>
  </si>
  <si>
    <t>Dynamika cen towarów i usług</t>
  </si>
  <si>
    <t>Dynamika wynagrodzeń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</si>
  <si>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</si>
  <si>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</si>
  <si>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</si>
  <si>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</si>
  <si>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</si>
  <si>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</si>
  <si>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</si>
  <si>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</si>
  <si>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</si>
  <si>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</si>
  <si>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dzień szkolenia</t>
  </si>
  <si>
    <t>Szkolenie(podstawowe 25 dni, specjalistyczne 10 dni)</t>
  </si>
  <si>
    <t>Szkolenie (podstawowe 10 dni, specjalistyczne 5 dni)</t>
  </si>
  <si>
    <t>Szkolenie (podstawowe 3 dni, specjalistyczne 1 dzień)</t>
  </si>
  <si>
    <t>0 rok wejścia w życie regulacji</t>
  </si>
  <si>
    <t>0 rok</t>
  </si>
  <si>
    <t>Założenia makroekonomiczne</t>
  </si>
  <si>
    <t>kolejne x 8</t>
  </si>
  <si>
    <t>podstawowe wyposażenie laboratorium (piec laboratoryny, wirówka, liofilizator, waga analityczna, meble laboratoryjne, dygestorium itp.)</t>
  </si>
  <si>
    <t>koszt na placówkę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</si>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</sst>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2" fillId="0" borderId="2" xfId="0" applyFont="1" applyBorder="1"/>
    <xf numFmtId="44" fontId="0" fillId="0" borderId="0" xfId="0" applyNumberFormat="1"/>
    <xf numFmtId="0" fontId="0" fillId="0" borderId="6" xfId="0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4" fillId="0" borderId="1" xfId="0" applyFont="1" applyBorder="1"/>
    <xf numFmtId="44" fontId="0" fillId="0" borderId="5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4" fontId="4" fillId="0" borderId="5" xfId="1" applyFont="1" applyBorder="1"/>
    <xf numFmtId="44" fontId="4" fillId="0" borderId="1" xfId="1" applyFont="1" applyBorder="1"/>
    <xf numFmtId="44" fontId="0" fillId="0" borderId="1" xfId="0" applyNumberFormat="1" applyBorder="1"/>
    <xf numFmtId="0" fontId="0" fillId="0" borderId="11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8" xfId="0" applyBorder="1"/>
    <xf numFmtId="44" fontId="0" fillId="0" borderId="5" xfId="0" applyNumberFormat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44" fontId="4" fillId="0" borderId="0" xfId="1" applyFont="1" applyFill="1" applyBorder="1"/>
    <xf numFmtId="44" fontId="0" fillId="0" borderId="11" xfId="0" applyNumberFormat="1" applyBorder="1"/>
    <xf numFmtId="44" fontId="0" fillId="0" borderId="8" xfId="1" applyFont="1" applyBorder="1"/>
    <xf numFmtId="44" fontId="2" fillId="0" borderId="1" xfId="0" applyNumberFormat="1" applyFont="1" applyBorder="1"/>
    <xf numFmtId="44" fontId="8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5"/>
  <sheetViews>
    <sheetView tabSelected="1" topLeftCell="B25" zoomScale="115" zoomScaleNormal="115" workbookViewId="0">
      <selection activeCell="I47" sqref="I47"/>
    </sheetView>
  </sheetViews>
  <sheetFormatPr defaultRowHeight="14.5" x14ac:dyDescent="0.35"/>
  <cols>
    <col min="1" max="1" width="49.81640625" bestFit="1" customWidth="1"/>
    <col min="2" max="2" width="16.7265625" customWidth="1"/>
    <col min="3" max="3" width="18.453125" customWidth="1"/>
    <col min="4" max="4" width="15.81640625" bestFit="1" customWidth="1"/>
    <col min="5" max="6" width="17" bestFit="1" customWidth="1"/>
    <col min="7" max="7" width="17.7265625" customWidth="1"/>
    <col min="8" max="8" width="17" bestFit="1" customWidth="1"/>
    <col min="9" max="9" width="15.81640625" bestFit="1" customWidth="1"/>
    <col min="10" max="10" width="17" bestFit="1" customWidth="1"/>
    <col min="11" max="11" width="16.26953125" customWidth="1"/>
    <col min="12" max="12" width="15.7265625" customWidth="1"/>
    <col min="13" max="13" width="15.81640625" customWidth="1"/>
    <col min="14" max="14" width="16.26953125" customWidth="1"/>
    <col min="15" max="15" width="17" bestFit="1" customWidth="1"/>
    <col min="16" max="16" width="16.54296875" customWidth="1"/>
  </cols>
  <sheetData>
    <row r="2" spans="1:11" x14ac:dyDescent="0.35">
      <c r="A2" s="10" t="s">
        <v>47</v>
      </c>
    </row>
    <row r="3" spans="1:11" ht="15" thickBot="1" x14ac:dyDescent="0.4"/>
    <row r="4" spans="1:11" x14ac:dyDescent="0.35">
      <c r="A4" s="3" t="s">
        <v>4</v>
      </c>
      <c r="B4" s="47" t="s">
        <v>5</v>
      </c>
      <c r="C4" s="48"/>
      <c r="D4" s="49"/>
      <c r="E4" s="47" t="s">
        <v>6</v>
      </c>
      <c r="F4" s="48"/>
      <c r="G4" s="49"/>
      <c r="H4" s="7" t="s">
        <v>5</v>
      </c>
      <c r="I4" s="9" t="s">
        <v>6</v>
      </c>
    </row>
    <row r="5" spans="1:11" x14ac:dyDescent="0.35">
      <c r="A5" s="12" t="s">
        <v>0</v>
      </c>
      <c r="B5" s="21" t="s">
        <v>14</v>
      </c>
      <c r="C5" s="13" t="s">
        <v>52</v>
      </c>
      <c r="D5" s="14" t="s">
        <v>7</v>
      </c>
      <c r="E5" s="21" t="s">
        <v>14</v>
      </c>
      <c r="F5" s="13" t="s">
        <v>52</v>
      </c>
      <c r="G5" s="14" t="s">
        <v>7</v>
      </c>
      <c r="H5" s="50" t="s">
        <v>8</v>
      </c>
      <c r="I5" s="51"/>
    </row>
    <row r="6" spans="1:11" ht="43.5" x14ac:dyDescent="0.35">
      <c r="A6" s="15" t="s">
        <v>51</v>
      </c>
      <c r="B6" s="1">
        <v>16</v>
      </c>
      <c r="C6" s="16">
        <v>800000</v>
      </c>
      <c r="D6" s="1"/>
      <c r="E6" s="1">
        <v>0</v>
      </c>
      <c r="F6" s="1"/>
      <c r="G6" s="1"/>
      <c r="H6" s="16">
        <f>16*C6</f>
        <v>12800000</v>
      </c>
      <c r="I6" s="16">
        <v>0</v>
      </c>
    </row>
    <row r="7" spans="1:11" x14ac:dyDescent="0.35">
      <c r="A7" s="1" t="s">
        <v>11</v>
      </c>
      <c r="B7" s="1">
        <v>16</v>
      </c>
      <c r="C7" s="16">
        <v>200000</v>
      </c>
      <c r="D7" s="1"/>
      <c r="E7" s="1">
        <v>0</v>
      </c>
      <c r="F7" s="1"/>
      <c r="G7" s="1"/>
      <c r="H7" s="16">
        <f>16*C7</f>
        <v>3200000</v>
      </c>
      <c r="I7" s="44">
        <v>0</v>
      </c>
    </row>
    <row r="8" spans="1:11" x14ac:dyDescent="0.35">
      <c r="G8" s="19" t="s">
        <v>8</v>
      </c>
      <c r="H8" s="43">
        <f>SUM(H6:H7)</f>
        <v>16000000</v>
      </c>
      <c r="I8" s="16">
        <v>0</v>
      </c>
      <c r="J8" s="45">
        <f>SUM(H8:I8)</f>
        <v>16000000</v>
      </c>
    </row>
    <row r="9" spans="1:11" x14ac:dyDescent="0.35">
      <c r="A9" s="10" t="s">
        <v>10</v>
      </c>
    </row>
    <row r="10" spans="1:11" ht="15" thickBot="1" x14ac:dyDescent="0.4"/>
    <row r="11" spans="1:11" x14ac:dyDescent="0.35">
      <c r="A11" s="3" t="s">
        <v>4</v>
      </c>
      <c r="B11" s="7" t="s">
        <v>5</v>
      </c>
      <c r="C11" s="8"/>
      <c r="D11" s="9"/>
      <c r="E11" s="7" t="s">
        <v>6</v>
      </c>
      <c r="F11" s="8"/>
      <c r="G11" s="9"/>
      <c r="H11" s="7" t="s">
        <v>5</v>
      </c>
      <c r="I11" s="9" t="s">
        <v>6</v>
      </c>
    </row>
    <row r="12" spans="1:11" x14ac:dyDescent="0.35">
      <c r="A12" s="19" t="s">
        <v>0</v>
      </c>
      <c r="B12" s="21" t="s">
        <v>14</v>
      </c>
      <c r="C12" s="19" t="s">
        <v>52</v>
      </c>
      <c r="D12" s="14" t="s">
        <v>7</v>
      </c>
      <c r="E12" s="21" t="s">
        <v>14</v>
      </c>
      <c r="F12" s="19" t="s">
        <v>52</v>
      </c>
      <c r="G12" s="19" t="s">
        <v>7</v>
      </c>
      <c r="H12" s="20" t="s">
        <v>8</v>
      </c>
      <c r="I12" s="20"/>
    </row>
    <row r="13" spans="1:11" x14ac:dyDescent="0.35">
      <c r="A13" s="5" t="s">
        <v>3</v>
      </c>
      <c r="B13" s="2">
        <v>16</v>
      </c>
      <c r="C13" s="22">
        <v>250000</v>
      </c>
      <c r="D13" s="2"/>
      <c r="E13" s="2">
        <v>0</v>
      </c>
      <c r="F13" s="18"/>
      <c r="G13" s="2"/>
      <c r="H13" s="18">
        <f>B13*C13</f>
        <v>4000000</v>
      </c>
      <c r="I13" s="18">
        <v>0</v>
      </c>
    </row>
    <row r="14" spans="1:11" x14ac:dyDescent="0.35">
      <c r="A14" s="1" t="s">
        <v>15</v>
      </c>
      <c r="B14" s="1">
        <v>16</v>
      </c>
      <c r="C14" s="23">
        <v>600000</v>
      </c>
      <c r="D14" s="1"/>
      <c r="E14" s="1">
        <v>5</v>
      </c>
      <c r="F14" s="23">
        <v>600000</v>
      </c>
      <c r="G14" s="1"/>
      <c r="H14" s="16">
        <f>B14*C14</f>
        <v>9600000</v>
      </c>
      <c r="I14" s="16">
        <f>E14*F14</f>
        <v>3000000</v>
      </c>
      <c r="K14" s="4"/>
    </row>
    <row r="15" spans="1:11" x14ac:dyDescent="0.35">
      <c r="A15" s="1" t="s">
        <v>2</v>
      </c>
      <c r="B15" s="1">
        <v>16</v>
      </c>
      <c r="C15" s="16">
        <v>50000</v>
      </c>
      <c r="D15" s="1"/>
      <c r="E15" s="1">
        <v>11</v>
      </c>
      <c r="F15" s="16">
        <v>50000</v>
      </c>
      <c r="G15" s="1"/>
      <c r="H15" s="16">
        <f t="shared" ref="H15:H17" si="0">B15*C15</f>
        <v>800000</v>
      </c>
      <c r="I15" s="16">
        <f t="shared" ref="I15:I21" si="1">E15*F15</f>
        <v>550000</v>
      </c>
      <c r="K15" s="4"/>
    </row>
    <row r="16" spans="1:11" x14ac:dyDescent="0.35">
      <c r="A16" s="17" t="s">
        <v>13</v>
      </c>
      <c r="B16" s="1">
        <v>16</v>
      </c>
      <c r="C16" s="23">
        <v>700000</v>
      </c>
      <c r="D16" s="6"/>
      <c r="E16" s="1">
        <v>6</v>
      </c>
      <c r="F16" s="23">
        <v>700000</v>
      </c>
      <c r="G16" s="1"/>
      <c r="H16" s="16">
        <f t="shared" si="0"/>
        <v>11200000</v>
      </c>
      <c r="I16" s="16">
        <f t="shared" si="1"/>
        <v>4200000</v>
      </c>
    </row>
    <row r="17" spans="1:11" x14ac:dyDescent="0.35">
      <c r="A17" s="1" t="s">
        <v>1</v>
      </c>
      <c r="B17" s="1">
        <v>16</v>
      </c>
      <c r="C17" s="23">
        <v>20000</v>
      </c>
      <c r="D17" s="1"/>
      <c r="E17" s="1">
        <v>0</v>
      </c>
      <c r="F17" s="23"/>
      <c r="G17" s="1"/>
      <c r="H17" s="16">
        <f t="shared" si="0"/>
        <v>320000</v>
      </c>
      <c r="I17" s="16">
        <f t="shared" si="1"/>
        <v>0</v>
      </c>
    </row>
    <row r="18" spans="1:11" x14ac:dyDescent="0.35">
      <c r="A18" s="1" t="s">
        <v>30</v>
      </c>
      <c r="B18" s="1">
        <v>16</v>
      </c>
      <c r="C18" s="16">
        <f>E63</f>
        <v>104521.76027999999</v>
      </c>
      <c r="D18" s="1"/>
      <c r="E18" s="1">
        <v>0</v>
      </c>
      <c r="F18" s="16"/>
      <c r="G18" s="1"/>
      <c r="H18" s="16">
        <f>B18*C18</f>
        <v>1672348.1644799998</v>
      </c>
      <c r="I18" s="16">
        <f t="shared" si="1"/>
        <v>0</v>
      </c>
      <c r="J18" t="s">
        <v>18</v>
      </c>
      <c r="K18" s="11"/>
    </row>
    <row r="19" spans="1:11" x14ac:dyDescent="0.35">
      <c r="A19" s="1" t="s">
        <v>44</v>
      </c>
      <c r="B19" s="1">
        <v>16</v>
      </c>
      <c r="C19" s="16">
        <f>E58*25</f>
        <v>68492.553749999992</v>
      </c>
      <c r="D19" s="1"/>
      <c r="E19" s="1">
        <v>11</v>
      </c>
      <c r="F19" s="16">
        <f>E58*10</f>
        <v>27397.021499999995</v>
      </c>
      <c r="G19" s="1"/>
      <c r="H19" s="16">
        <f t="shared" ref="H19:H21" si="2">B19*C19</f>
        <v>1095880.8599999999</v>
      </c>
      <c r="I19" s="16">
        <f>E19*F19</f>
        <v>301367.23649999994</v>
      </c>
      <c r="K19" s="11"/>
    </row>
    <row r="20" spans="1:11" x14ac:dyDescent="0.35">
      <c r="A20" s="1" t="s">
        <v>9</v>
      </c>
      <c r="B20" s="1">
        <v>16</v>
      </c>
      <c r="C20" s="16">
        <f>E59</f>
        <v>8767.0468799999981</v>
      </c>
      <c r="D20" s="1"/>
      <c r="E20" s="1">
        <v>0</v>
      </c>
      <c r="F20" s="16"/>
      <c r="G20" s="1"/>
      <c r="H20" s="16">
        <f t="shared" si="2"/>
        <v>140272.75007999997</v>
      </c>
      <c r="I20" s="16">
        <f t="shared" si="1"/>
        <v>0</v>
      </c>
    </row>
    <row r="21" spans="1:11" x14ac:dyDescent="0.35">
      <c r="A21" s="1" t="s">
        <v>16</v>
      </c>
      <c r="B21" s="1">
        <v>16</v>
      </c>
      <c r="C21" s="16">
        <f>E60</f>
        <v>6575.2851599999995</v>
      </c>
      <c r="D21" s="1"/>
      <c r="E21" s="1">
        <v>0</v>
      </c>
      <c r="F21" s="16"/>
      <c r="G21" s="1"/>
      <c r="H21" s="16">
        <f t="shared" si="2"/>
        <v>105204.56255999999</v>
      </c>
      <c r="I21" s="16">
        <f t="shared" si="1"/>
        <v>0</v>
      </c>
    </row>
    <row r="22" spans="1:11" x14ac:dyDescent="0.35">
      <c r="G22" s="19" t="s">
        <v>8</v>
      </c>
      <c r="H22" s="24">
        <f>SUM(H13:H21)</f>
        <v>28933706.33712</v>
      </c>
      <c r="I22" s="16">
        <f>SUM(I13:I21)</f>
        <v>8051367.2364999996</v>
      </c>
      <c r="J22" s="45">
        <f>SUM(H22:I22)</f>
        <v>36985073.573619999</v>
      </c>
    </row>
    <row r="24" spans="1:11" x14ac:dyDescent="0.35">
      <c r="A24" s="10" t="s">
        <v>12</v>
      </c>
    </row>
    <row r="25" spans="1:11" ht="15" thickBot="1" x14ac:dyDescent="0.4">
      <c r="A25" s="10"/>
    </row>
    <row r="26" spans="1:11" x14ac:dyDescent="0.35">
      <c r="A26" s="3" t="s">
        <v>4</v>
      </c>
      <c r="B26" s="47" t="s">
        <v>5</v>
      </c>
      <c r="C26" s="48"/>
      <c r="D26" s="49"/>
      <c r="E26" s="47" t="s">
        <v>6</v>
      </c>
      <c r="F26" s="48"/>
      <c r="G26" s="49"/>
      <c r="H26" s="7" t="s">
        <v>5</v>
      </c>
      <c r="I26" s="9" t="s">
        <v>6</v>
      </c>
    </row>
    <row r="27" spans="1:11" x14ac:dyDescent="0.35">
      <c r="A27" s="12" t="s">
        <v>0</v>
      </c>
      <c r="B27" s="21" t="s">
        <v>14</v>
      </c>
      <c r="C27" s="13" t="s">
        <v>52</v>
      </c>
      <c r="D27" s="14" t="s">
        <v>7</v>
      </c>
      <c r="E27" s="21" t="s">
        <v>14</v>
      </c>
      <c r="F27" s="13" t="s">
        <v>52</v>
      </c>
      <c r="G27" s="14" t="s">
        <v>7</v>
      </c>
      <c r="H27" s="50" t="s">
        <v>8</v>
      </c>
      <c r="I27" s="51"/>
    </row>
    <row r="28" spans="1:11" x14ac:dyDescent="0.35">
      <c r="A28" s="1" t="s">
        <v>30</v>
      </c>
      <c r="B28" s="1">
        <v>16</v>
      </c>
      <c r="C28" s="16">
        <f>F63</f>
        <v>108075.50012952001</v>
      </c>
      <c r="D28" s="1"/>
      <c r="E28" s="1">
        <v>0</v>
      </c>
      <c r="F28" s="16"/>
      <c r="G28" s="1"/>
      <c r="H28" s="16">
        <f t="shared" ref="H28:H31" si="3">B28*C28</f>
        <v>1729208.0020723201</v>
      </c>
      <c r="I28" s="16">
        <f t="shared" ref="I28:I31" si="4">E28*F28</f>
        <v>0</v>
      </c>
    </row>
    <row r="29" spans="1:11" x14ac:dyDescent="0.35">
      <c r="A29" s="1" t="s">
        <v>45</v>
      </c>
      <c r="B29" s="1">
        <v>16</v>
      </c>
      <c r="C29" s="16">
        <f>F58*10</f>
        <v>28081.947037499998</v>
      </c>
      <c r="D29" s="1"/>
      <c r="E29" s="1">
        <v>11</v>
      </c>
      <c r="F29" s="16">
        <f>F58*5</f>
        <v>14040.973518749999</v>
      </c>
      <c r="G29" s="1"/>
      <c r="H29" s="16">
        <f t="shared" si="3"/>
        <v>449311.15259999997</v>
      </c>
      <c r="I29" s="16">
        <f t="shared" si="4"/>
        <v>154450.70870624998</v>
      </c>
    </row>
    <row r="30" spans="1:11" x14ac:dyDescent="0.35">
      <c r="A30" s="1" t="s">
        <v>9</v>
      </c>
      <c r="B30" s="1">
        <v>16</v>
      </c>
      <c r="C30" s="16">
        <f>F59</f>
        <v>8986.2230519999976</v>
      </c>
      <c r="D30" s="1"/>
      <c r="E30" s="1">
        <v>0</v>
      </c>
      <c r="F30" s="16"/>
      <c r="G30" s="1"/>
      <c r="H30" s="16">
        <f t="shared" si="3"/>
        <v>143779.56883199996</v>
      </c>
      <c r="I30" s="16">
        <f t="shared" si="4"/>
        <v>0</v>
      </c>
    </row>
    <row r="31" spans="1:11" x14ac:dyDescent="0.35">
      <c r="A31" s="1" t="s">
        <v>16</v>
      </c>
      <c r="B31" s="1">
        <v>16</v>
      </c>
      <c r="C31" s="16">
        <f>F60</f>
        <v>6739.667289</v>
      </c>
      <c r="D31" s="1"/>
      <c r="E31" s="1">
        <v>0</v>
      </c>
      <c r="F31" s="16"/>
      <c r="G31" s="25"/>
      <c r="H31" s="16">
        <f t="shared" si="3"/>
        <v>107834.676624</v>
      </c>
      <c r="I31" s="16">
        <f t="shared" si="4"/>
        <v>0</v>
      </c>
    </row>
    <row r="32" spans="1:11" x14ac:dyDescent="0.35">
      <c r="G32" s="19" t="s">
        <v>8</v>
      </c>
      <c r="H32" s="24">
        <f>SUM(H28:H31)</f>
        <v>2430133.4001283199</v>
      </c>
      <c r="I32" s="24">
        <f>SUM(I28:I31)</f>
        <v>154450.70870624998</v>
      </c>
      <c r="J32" s="45">
        <f>SUM(H32:I32)</f>
        <v>2584584.1088345698</v>
      </c>
    </row>
    <row r="33" spans="1:12" x14ac:dyDescent="0.35">
      <c r="G33" s="10"/>
    </row>
    <row r="34" spans="1:12" x14ac:dyDescent="0.35">
      <c r="A34" s="10" t="s">
        <v>17</v>
      </c>
    </row>
    <row r="35" spans="1:12" ht="15" thickBot="1" x14ac:dyDescent="0.4">
      <c r="A35" s="10"/>
    </row>
    <row r="36" spans="1:12" x14ac:dyDescent="0.35">
      <c r="A36" s="3" t="s">
        <v>4</v>
      </c>
      <c r="B36" s="47" t="s">
        <v>5</v>
      </c>
      <c r="C36" s="48"/>
      <c r="D36" s="49"/>
      <c r="E36" s="47" t="s">
        <v>6</v>
      </c>
      <c r="F36" s="48"/>
      <c r="G36" s="49"/>
      <c r="H36" s="7" t="s">
        <v>5</v>
      </c>
      <c r="I36" s="9" t="s">
        <v>6</v>
      </c>
    </row>
    <row r="37" spans="1:12" x14ac:dyDescent="0.35">
      <c r="A37" s="12" t="s">
        <v>0</v>
      </c>
      <c r="B37" s="21" t="s">
        <v>14</v>
      </c>
      <c r="C37" s="13" t="s">
        <v>52</v>
      </c>
      <c r="D37" s="14" t="s">
        <v>7</v>
      </c>
      <c r="E37" s="21" t="s">
        <v>14</v>
      </c>
      <c r="F37" s="13" t="s">
        <v>52</v>
      </c>
      <c r="G37" s="14" t="s">
        <v>7</v>
      </c>
      <c r="H37" s="52" t="s">
        <v>8</v>
      </c>
      <c r="I37" s="53"/>
    </row>
    <row r="38" spans="1:12" x14ac:dyDescent="0.35">
      <c r="A38" s="1" t="s">
        <v>30</v>
      </c>
      <c r="B38" s="1">
        <v>16</v>
      </c>
      <c r="C38" s="16">
        <f>SUM(G63:N63)</f>
        <v>992604.26852888893</v>
      </c>
      <c r="D38" s="1"/>
      <c r="E38" s="1">
        <v>0</v>
      </c>
      <c r="F38" s="16"/>
      <c r="G38" s="1"/>
      <c r="H38" s="16">
        <f>B38*C38</f>
        <v>15881668.296462223</v>
      </c>
      <c r="I38" s="16">
        <f t="shared" ref="I38:I41" si="5">E38*F38</f>
        <v>0</v>
      </c>
    </row>
    <row r="39" spans="1:12" x14ac:dyDescent="0.35">
      <c r="A39" s="1" t="s">
        <v>46</v>
      </c>
      <c r="B39" s="1">
        <v>16</v>
      </c>
      <c r="C39" s="16">
        <f>SUM(G58:N58)*3</f>
        <v>74297.369214369028</v>
      </c>
      <c r="D39" s="1"/>
      <c r="E39" s="1">
        <v>11</v>
      </c>
      <c r="F39" s="16">
        <f>SUM(G58:N58)</f>
        <v>24765.78973812301</v>
      </c>
      <c r="G39" s="1"/>
      <c r="H39" s="16">
        <f>B39*C39</f>
        <v>1188757.9074299044</v>
      </c>
      <c r="I39" s="16">
        <f>E39*F39</f>
        <v>272423.6871193531</v>
      </c>
    </row>
    <row r="40" spans="1:12" x14ac:dyDescent="0.35">
      <c r="A40" s="1" t="s">
        <v>9</v>
      </c>
      <c r="B40" s="1">
        <v>16</v>
      </c>
      <c r="C40" s="16">
        <f>SUM(G59:N59)</f>
        <v>79250.527161993625</v>
      </c>
      <c r="D40" s="1"/>
      <c r="E40" s="1">
        <v>0</v>
      </c>
      <c r="F40" s="16"/>
      <c r="G40" s="1"/>
      <c r="H40" s="16">
        <f t="shared" ref="H40:H41" si="6">B40*C40</f>
        <v>1268008.434591898</v>
      </c>
      <c r="I40" s="16">
        <f t="shared" si="5"/>
        <v>0</v>
      </c>
    </row>
    <row r="41" spans="1:12" x14ac:dyDescent="0.35">
      <c r="A41" s="1" t="s">
        <v>16</v>
      </c>
      <c r="B41" s="1">
        <v>16</v>
      </c>
      <c r="C41" s="16">
        <f>SUM(G60:N60)</f>
        <v>59437.895371495237</v>
      </c>
      <c r="D41" s="1"/>
      <c r="E41" s="1">
        <v>0</v>
      </c>
      <c r="F41" s="16"/>
      <c r="G41" s="1"/>
      <c r="H41" s="16">
        <f t="shared" si="6"/>
        <v>951006.32594392379</v>
      </c>
      <c r="I41" s="16">
        <f t="shared" si="5"/>
        <v>0</v>
      </c>
    </row>
    <row r="42" spans="1:12" x14ac:dyDescent="0.35">
      <c r="G42" s="19" t="s">
        <v>8</v>
      </c>
      <c r="H42" s="24">
        <f>SUM(H38:H41)</f>
        <v>19289440.964427948</v>
      </c>
      <c r="I42" s="24">
        <f>SUM(I38:I41)</f>
        <v>272423.6871193531</v>
      </c>
      <c r="J42" s="45">
        <f>SUM(H42:I42)</f>
        <v>19561864.651547302</v>
      </c>
      <c r="L42" s="4"/>
    </row>
    <row r="43" spans="1:12" ht="15" thickBot="1" x14ac:dyDescent="0.4">
      <c r="A43" t="s">
        <v>29</v>
      </c>
      <c r="L43" s="4"/>
    </row>
    <row r="44" spans="1:12" x14ac:dyDescent="0.35">
      <c r="B44" s="32" t="s">
        <v>25</v>
      </c>
      <c r="C44" s="32" t="s">
        <v>26</v>
      </c>
      <c r="D44" s="32" t="s">
        <v>27</v>
      </c>
      <c r="E44" s="32" t="s">
        <v>50</v>
      </c>
      <c r="F44" s="32" t="s">
        <v>8</v>
      </c>
      <c r="J44" s="4"/>
    </row>
    <row r="45" spans="1:12" x14ac:dyDescent="0.35">
      <c r="A45" s="26" t="s">
        <v>20</v>
      </c>
      <c r="B45" s="23"/>
      <c r="C45" s="23">
        <v>777397.02</v>
      </c>
      <c r="D45" s="23">
        <f>F29</f>
        <v>14040.973518749999</v>
      </c>
      <c r="E45" s="23">
        <f>F39</f>
        <v>24765.78973812301</v>
      </c>
      <c r="F45" s="46">
        <f>SUM(C45:E45)</f>
        <v>816203.78325687302</v>
      </c>
      <c r="J45" s="4"/>
    </row>
    <row r="46" spans="1:12" x14ac:dyDescent="0.35">
      <c r="A46" s="27" t="s">
        <v>19</v>
      </c>
      <c r="B46" s="23"/>
      <c r="C46" s="23">
        <v>2909588.08</v>
      </c>
      <c r="D46" s="23">
        <f>F29*4</f>
        <v>56163.894074999997</v>
      </c>
      <c r="E46" s="23">
        <f>F39*4</f>
        <v>99063.158952492042</v>
      </c>
      <c r="F46" s="46">
        <f t="shared" ref="F46:F49" si="7">SUM(C46:E46)</f>
        <v>3064815.1330274921</v>
      </c>
    </row>
    <row r="47" spans="1:12" x14ac:dyDescent="0.35">
      <c r="A47" s="26" t="s">
        <v>21</v>
      </c>
      <c r="B47" s="23"/>
      <c r="C47" s="23">
        <v>1454794.04</v>
      </c>
      <c r="D47" s="23">
        <f>F29*2</f>
        <v>28081.947037499998</v>
      </c>
      <c r="E47" s="23">
        <f>F39*2</f>
        <v>49531.579476246021</v>
      </c>
      <c r="F47" s="46">
        <f t="shared" si="7"/>
        <v>1532407.566513746</v>
      </c>
    </row>
    <row r="48" spans="1:12" x14ac:dyDescent="0.35">
      <c r="A48" s="27" t="s">
        <v>22</v>
      </c>
      <c r="B48" s="23"/>
      <c r="C48" s="23">
        <v>777397.02</v>
      </c>
      <c r="D48" s="23">
        <f>F29*1</f>
        <v>14040.973518749999</v>
      </c>
      <c r="E48" s="23">
        <f>F39</f>
        <v>24765.78973812301</v>
      </c>
      <c r="F48" s="46">
        <f t="shared" si="7"/>
        <v>816203.78325687302</v>
      </c>
    </row>
    <row r="49" spans="1:14" x14ac:dyDescent="0.35">
      <c r="A49" s="26" t="s">
        <v>23</v>
      </c>
      <c r="B49" s="23"/>
      <c r="C49" s="23">
        <v>2132191.06</v>
      </c>
      <c r="D49" s="23">
        <f>F29*3</f>
        <v>42122.920556249999</v>
      </c>
      <c r="E49" s="23">
        <f>F39*3</f>
        <v>74297.369214369028</v>
      </c>
      <c r="F49" s="46">
        <f t="shared" si="7"/>
        <v>2248611.3497706191</v>
      </c>
      <c r="G49" s="42"/>
      <c r="I49" s="4"/>
      <c r="J49" s="4"/>
    </row>
    <row r="50" spans="1:14" x14ac:dyDescent="0.35">
      <c r="A50" s="28" t="s">
        <v>24</v>
      </c>
      <c r="B50" s="23">
        <v>16000000</v>
      </c>
      <c r="C50" s="23">
        <f>H22</f>
        <v>28933706.33712</v>
      </c>
      <c r="D50" s="23">
        <f>H32</f>
        <v>2430133.4001283199</v>
      </c>
      <c r="E50" s="23">
        <f>H42</f>
        <v>19289440.964427948</v>
      </c>
      <c r="F50" s="46">
        <f>SUM(B50:E50)</f>
        <v>66653280.701676264</v>
      </c>
      <c r="G50" s="4"/>
      <c r="H50" s="4"/>
    </row>
    <row r="51" spans="1:14" x14ac:dyDescent="0.35">
      <c r="A51" t="s">
        <v>28</v>
      </c>
      <c r="B51" s="23"/>
      <c r="C51" s="23">
        <f>SUM(C45:C49)</f>
        <v>8051367.2200000007</v>
      </c>
      <c r="D51" s="23">
        <f>SUM(D45:D49)</f>
        <v>154450.70870625001</v>
      </c>
      <c r="E51" s="23">
        <f t="shared" ref="E51" si="8">SUM(E45:E49)</f>
        <v>272423.6871193531</v>
      </c>
      <c r="F51" s="46">
        <f>SUM(C51:E51)</f>
        <v>8478241.6158256046</v>
      </c>
    </row>
    <row r="52" spans="1:14" x14ac:dyDescent="0.35">
      <c r="F52" s="4"/>
    </row>
    <row r="53" spans="1:14" x14ac:dyDescent="0.35">
      <c r="A53" t="s">
        <v>49</v>
      </c>
    </row>
    <row r="54" spans="1:14" ht="15" thickBot="1" x14ac:dyDescent="0.4"/>
    <row r="55" spans="1:14" x14ac:dyDescent="0.35">
      <c r="A55" s="31"/>
      <c r="B55" s="32"/>
      <c r="C55" s="32"/>
      <c r="D55" s="32" t="s">
        <v>48</v>
      </c>
      <c r="E55" s="32" t="s">
        <v>33</v>
      </c>
      <c r="F55" s="32" t="s">
        <v>34</v>
      </c>
      <c r="G55" s="32" t="s">
        <v>35</v>
      </c>
      <c r="H55" s="32" t="s">
        <v>36</v>
      </c>
      <c r="I55" s="32" t="s">
        <v>37</v>
      </c>
      <c r="J55" s="32" t="s">
        <v>38</v>
      </c>
      <c r="K55" s="32" t="s">
        <v>39</v>
      </c>
      <c r="L55" s="32" t="s">
        <v>40</v>
      </c>
      <c r="M55" s="32" t="s">
        <v>41</v>
      </c>
      <c r="N55" s="32" t="s">
        <v>42</v>
      </c>
    </row>
    <row r="56" spans="1:14" x14ac:dyDescent="0.35">
      <c r="A56" s="33"/>
      <c r="B56" s="34">
        <v>2026</v>
      </c>
      <c r="C56" s="34">
        <v>2027</v>
      </c>
      <c r="D56" s="34">
        <v>2028</v>
      </c>
      <c r="E56" s="34">
        <v>2029</v>
      </c>
      <c r="F56" s="34">
        <v>2030</v>
      </c>
      <c r="G56" s="34">
        <v>2031</v>
      </c>
      <c r="H56" s="34">
        <v>2032</v>
      </c>
      <c r="I56" s="34">
        <v>2033</v>
      </c>
      <c r="J56" s="34">
        <v>2034</v>
      </c>
      <c r="K56" s="34">
        <v>2035</v>
      </c>
      <c r="L56" s="34">
        <v>2036</v>
      </c>
      <c r="M56" s="35">
        <v>2037</v>
      </c>
      <c r="N56" s="34">
        <v>2038</v>
      </c>
    </row>
    <row r="57" spans="1:14" ht="15" thickBot="1" x14ac:dyDescent="0.4">
      <c r="A57" s="36" t="s">
        <v>31</v>
      </c>
      <c r="B57" s="37">
        <v>103.6</v>
      </c>
      <c r="C57" s="37">
        <v>103.7</v>
      </c>
      <c r="D57" s="37">
        <v>103</v>
      </c>
      <c r="E57" s="37">
        <v>102.6</v>
      </c>
      <c r="F57" s="37">
        <v>102.5</v>
      </c>
      <c r="G57" s="37">
        <v>102.4</v>
      </c>
      <c r="H57" s="37">
        <v>102.3</v>
      </c>
      <c r="I57" s="37">
        <v>102.2</v>
      </c>
      <c r="J57" s="37">
        <v>102.1</v>
      </c>
      <c r="K57" s="37">
        <v>102</v>
      </c>
      <c r="L57" s="37">
        <v>101.9</v>
      </c>
      <c r="M57" s="38">
        <v>101.8</v>
      </c>
      <c r="N57" s="37">
        <v>101.7</v>
      </c>
    </row>
    <row r="58" spans="1:14" x14ac:dyDescent="0.35">
      <c r="A58" s="2" t="s">
        <v>43</v>
      </c>
      <c r="B58" s="18">
        <v>2500</v>
      </c>
      <c r="C58" s="30">
        <f>B58*C57/100</f>
        <v>2592.5</v>
      </c>
      <c r="D58" s="30">
        <f t="shared" ref="D58:N58" si="9">C58*D57/100</f>
        <v>2670.2750000000001</v>
      </c>
      <c r="E58" s="30">
        <f t="shared" si="9"/>
        <v>2739.7021499999996</v>
      </c>
      <c r="F58" s="30">
        <f t="shared" si="9"/>
        <v>2808.1947037499999</v>
      </c>
      <c r="G58" s="30">
        <f t="shared" si="9"/>
        <v>2875.5913766399999</v>
      </c>
      <c r="H58" s="30">
        <f t="shared" si="9"/>
        <v>2941.7299783027197</v>
      </c>
      <c r="I58" s="30">
        <f t="shared" si="9"/>
        <v>3006.4480378253797</v>
      </c>
      <c r="J58" s="30">
        <f t="shared" si="9"/>
        <v>3069.5834466197125</v>
      </c>
      <c r="K58" s="30">
        <f>J58*K57/100</f>
        <v>3130.9751155521067</v>
      </c>
      <c r="L58" s="30">
        <f>K58*L57/100</f>
        <v>3190.4636427475966</v>
      </c>
      <c r="M58" s="30">
        <f t="shared" si="9"/>
        <v>3247.8919883170533</v>
      </c>
      <c r="N58" s="30">
        <f t="shared" si="9"/>
        <v>3303.1061521184433</v>
      </c>
    </row>
    <row r="59" spans="1:14" x14ac:dyDescent="0.35">
      <c r="A59" s="1" t="s">
        <v>9</v>
      </c>
      <c r="B59" s="16">
        <v>8000</v>
      </c>
      <c r="C59" s="16">
        <f>B59*C57/100</f>
        <v>8296</v>
      </c>
      <c r="D59" s="16">
        <f t="shared" ref="D59:N59" si="10">C59*D57/100</f>
        <v>8544.8799999999992</v>
      </c>
      <c r="E59" s="16">
        <f t="shared" si="10"/>
        <v>8767.0468799999981</v>
      </c>
      <c r="F59" s="16">
        <f t="shared" si="10"/>
        <v>8986.2230519999976</v>
      </c>
      <c r="G59" s="16">
        <f t="shared" si="10"/>
        <v>9201.8924052479979</v>
      </c>
      <c r="H59" s="16">
        <f t="shared" si="10"/>
        <v>9413.5359305687016</v>
      </c>
      <c r="I59" s="16">
        <f t="shared" si="10"/>
        <v>9620.633721041213</v>
      </c>
      <c r="J59" s="16">
        <f t="shared" si="10"/>
        <v>9822.6670291830778</v>
      </c>
      <c r="K59" s="16">
        <f t="shared" si="10"/>
        <v>10019.120369766741</v>
      </c>
      <c r="L59" s="16">
        <f t="shared" si="10"/>
        <v>10209.483656792308</v>
      </c>
      <c r="M59" s="16">
        <f t="shared" si="10"/>
        <v>10393.254362614569</v>
      </c>
      <c r="N59" s="16">
        <f t="shared" si="10"/>
        <v>10569.939686779016</v>
      </c>
    </row>
    <row r="60" spans="1:14" x14ac:dyDescent="0.35">
      <c r="A60" s="1" t="s">
        <v>16</v>
      </c>
      <c r="B60" s="16">
        <v>6000</v>
      </c>
      <c r="C60" s="24">
        <f>B60*C57/100</f>
        <v>6222</v>
      </c>
      <c r="D60" s="24">
        <f t="shared" ref="D60:N60" si="11">C60*D57/100</f>
        <v>6408.66</v>
      </c>
      <c r="E60" s="24">
        <f t="shared" si="11"/>
        <v>6575.2851599999995</v>
      </c>
      <c r="F60" s="24">
        <f t="shared" si="11"/>
        <v>6739.667289</v>
      </c>
      <c r="G60" s="24">
        <f t="shared" si="11"/>
        <v>6901.4193039359998</v>
      </c>
      <c r="H60" s="24">
        <f t="shared" si="11"/>
        <v>7060.1519479265271</v>
      </c>
      <c r="I60" s="24">
        <f t="shared" si="11"/>
        <v>7215.4752907809116</v>
      </c>
      <c r="J60" s="24">
        <f t="shared" si="11"/>
        <v>7367.0002718873102</v>
      </c>
      <c r="K60" s="24">
        <f t="shared" si="11"/>
        <v>7514.3402773250573</v>
      </c>
      <c r="L60" s="24">
        <f t="shared" si="11"/>
        <v>7657.1127425942341</v>
      </c>
      <c r="M60" s="24">
        <f t="shared" si="11"/>
        <v>7794.9407719609308</v>
      </c>
      <c r="N60" s="24">
        <f t="shared" si="11"/>
        <v>7927.4547650842669</v>
      </c>
    </row>
    <row r="61" spans="1:14" ht="15" thickBot="1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thickBot="1" x14ac:dyDescent="0.4">
      <c r="A62" s="39" t="s">
        <v>32</v>
      </c>
      <c r="B62" s="40">
        <v>103.8</v>
      </c>
      <c r="C62" s="40">
        <v>103.7</v>
      </c>
      <c r="D62" s="40">
        <v>103.6</v>
      </c>
      <c r="E62" s="40">
        <v>103.5</v>
      </c>
      <c r="F62" s="40">
        <v>103.4</v>
      </c>
      <c r="G62" s="40">
        <v>103.3</v>
      </c>
      <c r="H62" s="40">
        <v>103.2</v>
      </c>
      <c r="I62" s="40">
        <v>103.1</v>
      </c>
      <c r="J62" s="40">
        <v>103</v>
      </c>
      <c r="K62" s="40">
        <v>102.9</v>
      </c>
      <c r="L62" s="40">
        <v>102.8</v>
      </c>
      <c r="M62" s="41">
        <v>102.7</v>
      </c>
      <c r="N62" s="40">
        <v>102.6</v>
      </c>
    </row>
    <row r="63" spans="1:14" x14ac:dyDescent="0.35">
      <c r="A63" s="2" t="s">
        <v>30</v>
      </c>
      <c r="B63" s="18">
        <f>94000</f>
        <v>94000</v>
      </c>
      <c r="C63" s="30">
        <f t="shared" ref="C63:N63" si="12">B63*C62/100</f>
        <v>97478</v>
      </c>
      <c r="D63" s="30">
        <f t="shared" si="12"/>
        <v>100987.20799999998</v>
      </c>
      <c r="E63" s="30">
        <f t="shared" si="12"/>
        <v>104521.76027999999</v>
      </c>
      <c r="F63" s="30">
        <f t="shared" si="12"/>
        <v>108075.50012952001</v>
      </c>
      <c r="G63" s="30">
        <f t="shared" si="12"/>
        <v>111641.99163379415</v>
      </c>
      <c r="H63" s="30">
        <f t="shared" si="12"/>
        <v>115214.53536607558</v>
      </c>
      <c r="I63" s="30">
        <f t="shared" si="12"/>
        <v>118786.18596242393</v>
      </c>
      <c r="J63" s="30">
        <f t="shared" si="12"/>
        <v>122349.77154129665</v>
      </c>
      <c r="K63" s="30">
        <f t="shared" si="12"/>
        <v>125897.91491599426</v>
      </c>
      <c r="L63" s="30">
        <f t="shared" si="12"/>
        <v>129423.0565336421</v>
      </c>
      <c r="M63" s="30">
        <f t="shared" si="12"/>
        <v>132917.47906005045</v>
      </c>
      <c r="N63" s="30">
        <f t="shared" si="12"/>
        <v>136373.33351561177</v>
      </c>
    </row>
    <row r="64" spans="1:14" ht="15" thickBot="1" x14ac:dyDescent="0.4"/>
    <row r="65" spans="6:15" x14ac:dyDescent="0.35">
      <c r="F65" s="32" t="s">
        <v>53</v>
      </c>
      <c r="G65" s="24">
        <f t="shared" ref="G65:N65" si="13">G58*3*16+G59*16+G60*16+G63*16+G58*11</f>
        <v>2213584.7447094102</v>
      </c>
      <c r="H65" s="24">
        <f t="shared" si="13"/>
        <v>2280573.6406329931</v>
      </c>
      <c r="I65" s="24">
        <f t="shared" si="13"/>
        <v>2347337.1538196346</v>
      </c>
      <c r="J65" s="24">
        <f t="shared" si="13"/>
        <v>2413736.4448284353</v>
      </c>
      <c r="K65" s="24">
        <f t="shared" si="13"/>
        <v>2479629.5408269512</v>
      </c>
      <c r="L65" s="24">
        <f t="shared" si="13"/>
        <v>2544871.8018505666</v>
      </c>
      <c r="M65" s="24">
        <f t="shared" si="13"/>
        <v>2609316.4144247212</v>
      </c>
      <c r="N65" s="24">
        <f t="shared" si="13"/>
        <v>2672814.9104545889</v>
      </c>
      <c r="O65" s="45">
        <f>SUM(F65:N65)</f>
        <v>19561864.651547302</v>
      </c>
    </row>
  </sheetData>
  <mergeCells count="9">
    <mergeCell ref="B4:D4"/>
    <mergeCell ref="E4:G4"/>
    <mergeCell ref="H5:I5"/>
    <mergeCell ref="H37:I37"/>
    <mergeCell ref="B26:D26"/>
    <mergeCell ref="E26:G26"/>
    <mergeCell ref="H27:I27"/>
    <mergeCell ref="B36:D36"/>
    <mergeCell ref="E36:G36"/>
  </mergeCells>
  <phoneticPr fontId="7" type="noConversion"/>
  <pageMargins left="0.7" right="0.7" top="0.75" bottom="0.75" header="0.3" footer="0.3"/>
  <pageSetup paperSize="9" orientation="portrait" r:id="rId1"/>
  <ignoredErrors>
    <ignoredError sqref="B44 C44:D44" numberStoredAsText="1"/>
    <ignoredError sqref="F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Skotniczna</dc:creator>
  <cp:lastModifiedBy>Karol Manys</cp:lastModifiedBy>
  <dcterms:created xsi:type="dcterms:W3CDTF">2021-09-24T09:25:43Z</dcterms:created>
  <dcterms:modified xsi:type="dcterms:W3CDTF">2026-07-21T08:22:09Z</dcterms:modified>
</cp:coreProperties>
</file>