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.babraj\Desktop\Publikacja\Plan NFZ 22.11\"/>
    </mc:Choice>
  </mc:AlternateContent>
  <bookViews>
    <workbookView xWindow="0" yWindow="0" windowWidth="28800" windowHeight="11505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WarmińskoMazurski!$A$6:$C$64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CENTRALA!$A$1:$F$65</definedName>
    <definedName name="_xlnm.Print_Area" localSheetId="3">Dolnośląski!$A$1:$F$65</definedName>
    <definedName name="_xlnm.Print_Area" localSheetId="4">KujawskoPomorski!$A$1:$F$65</definedName>
    <definedName name="_xlnm.Print_Area" localSheetId="5">Lubelski!$A$1:$F$65</definedName>
    <definedName name="_xlnm.Print_Area" localSheetId="6">Lubuski!$A$1:$F$65</definedName>
    <definedName name="_xlnm.Print_Area" localSheetId="7">Łódzki!$A$1:$F$65</definedName>
    <definedName name="_xlnm.Print_Area" localSheetId="8">Małopolski!$A$1:$F$65</definedName>
    <definedName name="_xlnm.Print_Area" localSheetId="9">Mazowiecki!$A$1:$F$65</definedName>
    <definedName name="_xlnm.Print_Area" localSheetId="0">NFZ!$A$1:$F$93</definedName>
    <definedName name="_xlnm.Print_Area" localSheetId="10">Opolski!$A$1:$F$65</definedName>
    <definedName name="_xlnm.Print_Area" localSheetId="11">Podkarpacki!$A$1:$F$65</definedName>
    <definedName name="_xlnm.Print_Area" localSheetId="12">Podlaski!$A$1:$F$65</definedName>
    <definedName name="_xlnm.Print_Area" localSheetId="13">Pomorski!$A$1:$F$65</definedName>
    <definedName name="_xlnm.Print_Area" localSheetId="2">'Razem OW'!$A$1:$F$65</definedName>
    <definedName name="_xlnm.Print_Area" localSheetId="14">Śląski!$A$1:$F$65</definedName>
    <definedName name="_xlnm.Print_Area" localSheetId="15">Świętokrzyski!$A$1:$F$65</definedName>
    <definedName name="_xlnm.Print_Area" localSheetId="16">WarmińskoMazurski!$A$1:$F$65</definedName>
    <definedName name="_xlnm.Print_Area" localSheetId="17">Wielkopolski!$A$1:$F$65</definedName>
    <definedName name="_xlnm.Print_Area" localSheetId="18">Zachodniopomorski!$A$1:$F$65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52511" fullPrecision="0"/>
</workbook>
</file>

<file path=xl/calcChain.xml><?xml version="1.0" encoding="utf-8"?>
<calcChain xmlns="http://schemas.openxmlformats.org/spreadsheetml/2006/main">
  <c r="D81" i="23" l="1"/>
  <c r="D22" i="23"/>
  <c r="D57" i="3"/>
  <c r="D48" i="3"/>
  <c r="D44" i="3"/>
  <c r="D37" i="3"/>
  <c r="D33" i="3"/>
  <c r="D17" i="3"/>
  <c r="C38" i="3"/>
  <c r="D65" i="5"/>
  <c r="D61" i="5"/>
  <c r="D57" i="5"/>
  <c r="D56" i="5"/>
  <c r="D51" i="5"/>
  <c r="D50" i="5"/>
  <c r="D47" i="5"/>
  <c r="D43" i="5"/>
  <c r="D37" i="5"/>
  <c r="D36" i="5"/>
  <c r="D32" i="5"/>
  <c r="D31" i="5"/>
  <c r="D28" i="5"/>
  <c r="D21" i="5"/>
  <c r="D20" i="5"/>
  <c r="D16" i="5"/>
  <c r="D15" i="5"/>
  <c r="D12" i="5"/>
  <c r="D9" i="5"/>
  <c r="D8" i="5"/>
  <c r="C60" i="6"/>
  <c r="D50" i="6"/>
  <c r="D48" i="6"/>
  <c r="D46" i="6"/>
  <c r="D44" i="6"/>
  <c r="D41" i="6"/>
  <c r="D37" i="6"/>
  <c r="D35" i="6"/>
  <c r="D31" i="6"/>
  <c r="D27" i="6"/>
  <c r="D20" i="6"/>
  <c r="D17" i="6"/>
  <c r="D16" i="6"/>
  <c r="D12" i="6"/>
  <c r="D9" i="6"/>
  <c r="D65" i="7"/>
  <c r="D64" i="7"/>
  <c r="D62" i="7"/>
  <c r="D61" i="7"/>
  <c r="D56" i="7"/>
  <c r="D55" i="7"/>
  <c r="D53" i="7"/>
  <c r="D51" i="7"/>
  <c r="D47" i="7"/>
  <c r="D46" i="7"/>
  <c r="D44" i="7"/>
  <c r="D43" i="7"/>
  <c r="D36" i="7"/>
  <c r="D35" i="7"/>
  <c r="D33" i="7"/>
  <c r="D32" i="7"/>
  <c r="D28" i="7"/>
  <c r="D27" i="7"/>
  <c r="D25" i="7"/>
  <c r="D20" i="7"/>
  <c r="D19" i="7"/>
  <c r="D17" i="7"/>
  <c r="D16" i="7"/>
  <c r="D15" i="7"/>
  <c r="D13" i="7"/>
  <c r="D12" i="7"/>
  <c r="D11" i="7"/>
  <c r="D9" i="7"/>
  <c r="D8" i="7"/>
  <c r="D7" i="7"/>
  <c r="C52" i="8"/>
  <c r="D51" i="8"/>
  <c r="D47" i="8"/>
  <c r="D46" i="8"/>
  <c r="D44" i="8"/>
  <c r="D43" i="8"/>
  <c r="D36" i="8"/>
  <c r="D35" i="8"/>
  <c r="D33" i="8"/>
  <c r="D32" i="8"/>
  <c r="D28" i="8"/>
  <c r="D27" i="8"/>
  <c r="D25" i="8"/>
  <c r="D9" i="8"/>
  <c r="D64" i="9"/>
  <c r="D62" i="9"/>
  <c r="D59" i="9"/>
  <c r="D57" i="9"/>
  <c r="D55" i="9"/>
  <c r="D48" i="9"/>
  <c r="D46" i="9"/>
  <c r="D44" i="9"/>
  <c r="D41" i="9"/>
  <c r="D37" i="9"/>
  <c r="D33" i="9"/>
  <c r="D31" i="9"/>
  <c r="D29" i="9"/>
  <c r="D25" i="9"/>
  <c r="D21" i="9"/>
  <c r="D19" i="9"/>
  <c r="D17" i="9"/>
  <c r="D13" i="9"/>
  <c r="D9" i="9"/>
  <c r="D7" i="9"/>
  <c r="D64" i="10"/>
  <c r="D62" i="10"/>
  <c r="D59" i="10"/>
  <c r="D57" i="10"/>
  <c r="D53" i="10"/>
  <c r="D46" i="10"/>
  <c r="D44" i="10"/>
  <c r="D37" i="10"/>
  <c r="D33" i="10"/>
  <c r="D31" i="10"/>
  <c r="D29" i="10"/>
  <c r="D25" i="10"/>
  <c r="D23" i="10"/>
  <c r="D21" i="10"/>
  <c r="D19" i="10"/>
  <c r="D17" i="10"/>
  <c r="D15" i="10"/>
  <c r="D13" i="10"/>
  <c r="D9" i="10"/>
  <c r="D65" i="11"/>
  <c r="D64" i="11"/>
  <c r="D62" i="11"/>
  <c r="D61" i="11"/>
  <c r="D59" i="11"/>
  <c r="D57" i="11"/>
  <c r="D55" i="11"/>
  <c r="D53" i="11"/>
  <c r="D51" i="11"/>
  <c r="D50" i="11"/>
  <c r="D48" i="11"/>
  <c r="D47" i="11"/>
  <c r="D43" i="11"/>
  <c r="D41" i="11"/>
  <c r="D23" i="11"/>
  <c r="D21" i="11"/>
  <c r="D20" i="11"/>
  <c r="D19" i="11"/>
  <c r="D17" i="11"/>
  <c r="D16" i="11"/>
  <c r="D15" i="11"/>
  <c r="D13" i="11"/>
  <c r="D12" i="11"/>
  <c r="D11" i="11"/>
  <c r="D9" i="11"/>
  <c r="D8" i="11"/>
  <c r="D7" i="11"/>
  <c r="D65" i="12"/>
  <c r="D61" i="12"/>
  <c r="D59" i="12"/>
  <c r="D57" i="12"/>
  <c r="D56" i="12"/>
  <c r="D51" i="12"/>
  <c r="D50" i="12"/>
  <c r="D47" i="12"/>
  <c r="D46" i="12"/>
  <c r="D44" i="12"/>
  <c r="D43" i="12"/>
  <c r="D37" i="12"/>
  <c r="D36" i="12"/>
  <c r="D32" i="12"/>
  <c r="D31" i="12"/>
  <c r="D29" i="12"/>
  <c r="D28" i="12"/>
  <c r="D23" i="12"/>
  <c r="D21" i="12"/>
  <c r="D19" i="12"/>
  <c r="D17" i="12"/>
  <c r="D15" i="12"/>
  <c r="D13" i="12"/>
  <c r="D11" i="12"/>
  <c r="D9" i="12"/>
  <c r="D65" i="13"/>
  <c r="D64" i="13"/>
  <c r="D62" i="13"/>
  <c r="D56" i="13"/>
  <c r="D55" i="13"/>
  <c r="D41" i="13"/>
  <c r="D37" i="13"/>
  <c r="D36" i="13"/>
  <c r="D32" i="13"/>
  <c r="D31" i="13"/>
  <c r="D30" i="13"/>
  <c r="D28" i="13"/>
  <c r="D27" i="13"/>
  <c r="D26" i="13"/>
  <c r="D23" i="13"/>
  <c r="D21" i="13"/>
  <c r="D20" i="13"/>
  <c r="D19" i="13"/>
  <c r="D17" i="13"/>
  <c r="D16" i="13"/>
  <c r="D15" i="13"/>
  <c r="D13" i="13"/>
  <c r="D12" i="13"/>
  <c r="D11" i="13"/>
  <c r="D9" i="13"/>
  <c r="D8" i="13"/>
  <c r="D7" i="13"/>
  <c r="D65" i="14"/>
  <c r="D64" i="14"/>
  <c r="D62" i="14"/>
  <c r="D56" i="14"/>
  <c r="D55" i="14"/>
  <c r="D51" i="14"/>
  <c r="D50" i="14"/>
  <c r="D48" i="14"/>
  <c r="D47" i="14"/>
  <c r="D41" i="14"/>
  <c r="D37" i="14"/>
  <c r="D35" i="14"/>
  <c r="D33" i="14"/>
  <c r="D31" i="14"/>
  <c r="D29" i="14"/>
  <c r="D27" i="14"/>
  <c r="D25" i="14"/>
  <c r="D21" i="14"/>
  <c r="D20" i="14"/>
  <c r="D17" i="14"/>
  <c r="D16" i="14"/>
  <c r="D13" i="14"/>
  <c r="D12" i="14"/>
  <c r="D9" i="14"/>
  <c r="D8" i="14"/>
  <c r="D62" i="15"/>
  <c r="D61" i="15"/>
  <c r="D56" i="15"/>
  <c r="D55" i="15"/>
  <c r="D53" i="15"/>
  <c r="D50" i="15"/>
  <c r="D48" i="15"/>
  <c r="D46" i="15"/>
  <c r="D44" i="15"/>
  <c r="D41" i="15"/>
  <c r="D37" i="15"/>
  <c r="D35" i="15"/>
  <c r="D33" i="15"/>
  <c r="D31" i="15"/>
  <c r="D29" i="15"/>
  <c r="D27" i="15"/>
  <c r="D25" i="15"/>
  <c r="D21" i="15"/>
  <c r="D20" i="15"/>
  <c r="D17" i="15"/>
  <c r="D16" i="15"/>
  <c r="D13" i="15"/>
  <c r="D12" i="15"/>
  <c r="D9" i="15"/>
  <c r="D8" i="15"/>
  <c r="D63" i="16"/>
  <c r="D62" i="16"/>
  <c r="D59" i="16"/>
  <c r="D58" i="16"/>
  <c r="D54" i="16"/>
  <c r="D53" i="16"/>
  <c r="D50" i="16"/>
  <c r="D48" i="16"/>
  <c r="D46" i="16"/>
  <c r="D44" i="16"/>
  <c r="D41" i="16"/>
  <c r="D34" i="16"/>
  <c r="D33" i="16"/>
  <c r="D31" i="16"/>
  <c r="D30" i="16"/>
  <c r="D26" i="16"/>
  <c r="D25" i="16"/>
  <c r="D22" i="16"/>
  <c r="D21" i="16"/>
  <c r="D18" i="16"/>
  <c r="D17" i="16"/>
  <c r="D14" i="16"/>
  <c r="D13" i="16"/>
  <c r="D9" i="16"/>
  <c r="D7" i="16"/>
  <c r="D56" i="17"/>
  <c r="D55" i="17"/>
  <c r="D53" i="17"/>
  <c r="D51" i="17"/>
  <c r="D47" i="17"/>
  <c r="D46" i="17"/>
  <c r="D44" i="17"/>
  <c r="D43" i="17"/>
  <c r="D36" i="17"/>
  <c r="D35" i="17"/>
  <c r="D32" i="17"/>
  <c r="D31" i="17"/>
  <c r="D28" i="17"/>
  <c r="D27" i="17"/>
  <c r="D23" i="17"/>
  <c r="D21" i="17"/>
  <c r="D19" i="17"/>
  <c r="D17" i="17"/>
  <c r="D15" i="17"/>
  <c r="D58" i="18"/>
  <c r="D49" i="18"/>
  <c r="D45" i="18"/>
  <c r="D40" i="18"/>
  <c r="D9" i="18"/>
  <c r="D59" i="22"/>
  <c r="D57" i="22"/>
  <c r="D55" i="22"/>
  <c r="D53" i="22"/>
  <c r="C42" i="22"/>
  <c r="D23" i="22"/>
  <c r="D21" i="22"/>
  <c r="D19" i="22"/>
  <c r="D17" i="22"/>
  <c r="D15" i="22"/>
  <c r="D13" i="22"/>
  <c r="D11" i="22"/>
  <c r="D9" i="22"/>
  <c r="C6" i="22"/>
  <c r="D65" i="22"/>
  <c r="D64" i="22"/>
  <c r="D63" i="22"/>
  <c r="D62" i="22"/>
  <c r="D61" i="22"/>
  <c r="C60" i="22"/>
  <c r="D58" i="22"/>
  <c r="D56" i="22"/>
  <c r="D54" i="22"/>
  <c r="C52" i="22"/>
  <c r="D51" i="22"/>
  <c r="D50" i="22"/>
  <c r="D49" i="22"/>
  <c r="D48" i="22"/>
  <c r="D47" i="22"/>
  <c r="D46" i="22"/>
  <c r="D45" i="22"/>
  <c r="D44" i="22"/>
  <c r="D41" i="22"/>
  <c r="D40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2" i="22"/>
  <c r="D20" i="22"/>
  <c r="D18" i="22"/>
  <c r="D16" i="22"/>
  <c r="D14" i="22"/>
  <c r="D12" i="22"/>
  <c r="D10" i="22"/>
  <c r="D8" i="22"/>
  <c r="D65" i="17"/>
  <c r="D64" i="17"/>
  <c r="D63" i="17"/>
  <c r="D62" i="17"/>
  <c r="D61" i="17"/>
  <c r="D59" i="17"/>
  <c r="D58" i="17"/>
  <c r="D57" i="17"/>
  <c r="D54" i="17"/>
  <c r="D50" i="17"/>
  <c r="D49" i="17"/>
  <c r="D48" i="17"/>
  <c r="D45" i="17"/>
  <c r="D41" i="17"/>
  <c r="D40" i="17"/>
  <c r="D37" i="17"/>
  <c r="D34" i="17"/>
  <c r="D33" i="17"/>
  <c r="D30" i="17"/>
  <c r="D29" i="17"/>
  <c r="D26" i="17"/>
  <c r="D25" i="17"/>
  <c r="D22" i="17"/>
  <c r="D20" i="17"/>
  <c r="D18" i="17"/>
  <c r="D16" i="17"/>
  <c r="D14" i="17"/>
  <c r="D12" i="17"/>
  <c r="D11" i="17"/>
  <c r="D10" i="17"/>
  <c r="D8" i="17"/>
  <c r="D65" i="16"/>
  <c r="D64" i="16"/>
  <c r="D61" i="16"/>
  <c r="D57" i="16"/>
  <c r="D56" i="16"/>
  <c r="D55" i="16"/>
  <c r="D51" i="16"/>
  <c r="D49" i="16"/>
  <c r="D47" i="16"/>
  <c r="D45" i="16"/>
  <c r="D37" i="16"/>
  <c r="D36" i="16"/>
  <c r="D35" i="16"/>
  <c r="D32" i="16"/>
  <c r="D29" i="16"/>
  <c r="D28" i="16"/>
  <c r="D27" i="16"/>
  <c r="D23" i="16"/>
  <c r="D20" i="16"/>
  <c r="D19" i="16"/>
  <c r="D16" i="16"/>
  <c r="D15" i="16"/>
  <c r="D12" i="16"/>
  <c r="D10" i="16"/>
  <c r="D65" i="15"/>
  <c r="D64" i="15"/>
  <c r="D59" i="15"/>
  <c r="D58" i="15"/>
  <c r="D57" i="15"/>
  <c r="D54" i="15"/>
  <c r="D51" i="15"/>
  <c r="D49" i="15"/>
  <c r="D47" i="15"/>
  <c r="D45" i="15"/>
  <c r="D43" i="15"/>
  <c r="D40" i="15"/>
  <c r="D36" i="15"/>
  <c r="D34" i="15"/>
  <c r="D32" i="15"/>
  <c r="D30" i="15"/>
  <c r="D28" i="15"/>
  <c r="D26" i="15"/>
  <c r="D23" i="15"/>
  <c r="D22" i="15"/>
  <c r="D19" i="15"/>
  <c r="D18" i="15"/>
  <c r="D15" i="15"/>
  <c r="D14" i="15"/>
  <c r="D10" i="15"/>
  <c r="D63" i="14"/>
  <c r="D59" i="14"/>
  <c r="D58" i="14"/>
  <c r="D57" i="14"/>
  <c r="D54" i="14"/>
  <c r="D49" i="14"/>
  <c r="D46" i="14"/>
  <c r="D45" i="14"/>
  <c r="D44" i="14"/>
  <c r="D40" i="14"/>
  <c r="D36" i="14"/>
  <c r="D34" i="14"/>
  <c r="D32" i="14"/>
  <c r="D30" i="14"/>
  <c r="D28" i="14"/>
  <c r="D26" i="14"/>
  <c r="D23" i="14"/>
  <c r="D22" i="14"/>
  <c r="D19" i="14"/>
  <c r="D18" i="14"/>
  <c r="D15" i="14"/>
  <c r="D14" i="14"/>
  <c r="D10" i="14"/>
  <c r="D63" i="13"/>
  <c r="D59" i="13"/>
  <c r="D58" i="13"/>
  <c r="D57" i="13"/>
  <c r="D54" i="13"/>
  <c r="D51" i="13"/>
  <c r="D50" i="13"/>
  <c r="D49" i="13"/>
  <c r="D48" i="13"/>
  <c r="D47" i="13"/>
  <c r="D46" i="13"/>
  <c r="D45" i="13"/>
  <c r="D44" i="13"/>
  <c r="D40" i="13"/>
  <c r="D35" i="13"/>
  <c r="D34" i="13"/>
  <c r="D33" i="13"/>
  <c r="D29" i="13"/>
  <c r="D25" i="13"/>
  <c r="D22" i="13"/>
  <c r="D18" i="13"/>
  <c r="D14" i="13"/>
  <c r="D10" i="13"/>
  <c r="D64" i="12"/>
  <c r="D63" i="12"/>
  <c r="D62" i="12"/>
  <c r="D58" i="12"/>
  <c r="D55" i="12"/>
  <c r="D54" i="12"/>
  <c r="D53" i="12"/>
  <c r="D49" i="12"/>
  <c r="D45" i="12"/>
  <c r="D41" i="12"/>
  <c r="D35" i="12"/>
  <c r="D34" i="12"/>
  <c r="D33" i="12"/>
  <c r="D30" i="12"/>
  <c r="D27" i="12"/>
  <c r="D26" i="12"/>
  <c r="D25" i="12"/>
  <c r="D22" i="12"/>
  <c r="D20" i="12"/>
  <c r="D18" i="12"/>
  <c r="D16" i="12"/>
  <c r="D14" i="12"/>
  <c r="D12" i="12"/>
  <c r="D10" i="12"/>
  <c r="D8" i="12"/>
  <c r="D7" i="12"/>
  <c r="D63" i="11"/>
  <c r="C60" i="11"/>
  <c r="D58" i="11"/>
  <c r="D56" i="11"/>
  <c r="D54" i="11"/>
  <c r="C52" i="11"/>
  <c r="D49" i="11"/>
  <c r="D46" i="11"/>
  <c r="D45" i="11"/>
  <c r="D44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2" i="11"/>
  <c r="D18" i="11"/>
  <c r="D14" i="11"/>
  <c r="D10" i="11"/>
  <c r="D65" i="10"/>
  <c r="D63" i="10"/>
  <c r="D61" i="10"/>
  <c r="C60" i="10"/>
  <c r="D58" i="10"/>
  <c r="D56" i="10"/>
  <c r="D55" i="10"/>
  <c r="D54" i="10"/>
  <c r="C52" i="10"/>
  <c r="D51" i="10"/>
  <c r="D50" i="10"/>
  <c r="D49" i="10"/>
  <c r="D47" i="10"/>
  <c r="D45" i="10"/>
  <c r="D43" i="10"/>
  <c r="D40" i="10"/>
  <c r="D36" i="10"/>
  <c r="D35" i="10"/>
  <c r="D34" i="10"/>
  <c r="D32" i="10"/>
  <c r="D30" i="10"/>
  <c r="D28" i="10"/>
  <c r="D27" i="10"/>
  <c r="D26" i="10"/>
  <c r="D22" i="10"/>
  <c r="D20" i="10"/>
  <c r="D18" i="10"/>
  <c r="D16" i="10"/>
  <c r="D14" i="10"/>
  <c r="D12" i="10"/>
  <c r="D10" i="10"/>
  <c r="D8" i="10"/>
  <c r="D65" i="9"/>
  <c r="D63" i="9"/>
  <c r="D58" i="9"/>
  <c r="D56" i="9"/>
  <c r="D54" i="9"/>
  <c r="D51" i="9"/>
  <c r="D50" i="9"/>
  <c r="D49" i="9"/>
  <c r="D47" i="9"/>
  <c r="D45" i="9"/>
  <c r="D40" i="9"/>
  <c r="D36" i="9"/>
  <c r="D35" i="9"/>
  <c r="D34" i="9"/>
  <c r="D32" i="9"/>
  <c r="D30" i="9"/>
  <c r="D28" i="9"/>
  <c r="D27" i="9"/>
  <c r="D26" i="9"/>
  <c r="D23" i="9"/>
  <c r="D22" i="9"/>
  <c r="D20" i="9"/>
  <c r="D18" i="9"/>
  <c r="D16" i="9"/>
  <c r="D15" i="9"/>
  <c r="D14" i="9"/>
  <c r="D12" i="9"/>
  <c r="D10" i="9"/>
  <c r="D8" i="9"/>
  <c r="D65" i="8"/>
  <c r="D64" i="8"/>
  <c r="D63" i="8"/>
  <c r="D62" i="8"/>
  <c r="D61" i="8"/>
  <c r="D59" i="8"/>
  <c r="D58" i="8"/>
  <c r="D57" i="8"/>
  <c r="D56" i="8"/>
  <c r="D55" i="8"/>
  <c r="D54" i="8"/>
  <c r="D53" i="8"/>
  <c r="D50" i="8"/>
  <c r="D49" i="8"/>
  <c r="D48" i="8"/>
  <c r="D45" i="8"/>
  <c r="D41" i="8"/>
  <c r="D40" i="8"/>
  <c r="D37" i="8"/>
  <c r="D34" i="8"/>
  <c r="D31" i="8"/>
  <c r="D30" i="8"/>
  <c r="D29" i="8"/>
  <c r="D26" i="8"/>
  <c r="D23" i="8"/>
  <c r="D22" i="8"/>
  <c r="D21" i="8"/>
  <c r="D20" i="8"/>
  <c r="D19" i="8"/>
  <c r="D18" i="8"/>
  <c r="D17" i="8"/>
  <c r="D16" i="8"/>
  <c r="D15" i="8"/>
  <c r="D14" i="8"/>
  <c r="D13" i="8"/>
  <c r="D12" i="8"/>
  <c r="D10" i="8"/>
  <c r="D8" i="8"/>
  <c r="D7" i="8"/>
  <c r="D63" i="7"/>
  <c r="D59" i="7"/>
  <c r="D58" i="7"/>
  <c r="D57" i="7"/>
  <c r="D54" i="7"/>
  <c r="D50" i="7"/>
  <c r="D49" i="7"/>
  <c r="D48" i="7"/>
  <c r="D45" i="7"/>
  <c r="D41" i="7"/>
  <c r="D40" i="7"/>
  <c r="D37" i="7"/>
  <c r="D34" i="7"/>
  <c r="D31" i="7"/>
  <c r="D30" i="7"/>
  <c r="D29" i="7"/>
  <c r="D26" i="7"/>
  <c r="D23" i="7"/>
  <c r="D22" i="7"/>
  <c r="D21" i="7"/>
  <c r="D18" i="7"/>
  <c r="D14" i="7"/>
  <c r="D10" i="7"/>
  <c r="D65" i="6"/>
  <c r="D64" i="6"/>
  <c r="D63" i="6"/>
  <c r="D62" i="6"/>
  <c r="D59" i="6"/>
  <c r="D58" i="6"/>
  <c r="D57" i="6"/>
  <c r="D56" i="6"/>
  <c r="D55" i="6"/>
  <c r="D54" i="6"/>
  <c r="D51" i="6"/>
  <c r="D49" i="6"/>
  <c r="D47" i="6"/>
  <c r="D45" i="6"/>
  <c r="D43" i="6"/>
  <c r="D40" i="6"/>
  <c r="D36" i="6"/>
  <c r="D34" i="6"/>
  <c r="D33" i="6"/>
  <c r="D32" i="6"/>
  <c r="D30" i="6"/>
  <c r="D29" i="6"/>
  <c r="D28" i="6"/>
  <c r="D26" i="6"/>
  <c r="D25" i="6"/>
  <c r="D23" i="6"/>
  <c r="D22" i="6"/>
  <c r="D21" i="6"/>
  <c r="D19" i="6"/>
  <c r="D18" i="6"/>
  <c r="D15" i="6"/>
  <c r="D14" i="6"/>
  <c r="D13" i="6"/>
  <c r="D10" i="6"/>
  <c r="D7" i="6"/>
  <c r="D64" i="5"/>
  <c r="D63" i="5"/>
  <c r="D62" i="5"/>
  <c r="D59" i="5"/>
  <c r="D58" i="5"/>
  <c r="D55" i="5"/>
  <c r="D54" i="5"/>
  <c r="D53" i="5"/>
  <c r="D49" i="5"/>
  <c r="D48" i="5"/>
  <c r="D46" i="5"/>
  <c r="D45" i="5"/>
  <c r="D44" i="5"/>
  <c r="D41" i="5"/>
  <c r="D40" i="5"/>
  <c r="D35" i="5"/>
  <c r="D34" i="5"/>
  <c r="D33" i="5"/>
  <c r="D30" i="5"/>
  <c r="D29" i="5"/>
  <c r="D27" i="5"/>
  <c r="D26" i="5"/>
  <c r="D25" i="5"/>
  <c r="D23" i="5"/>
  <c r="D22" i="5"/>
  <c r="D19" i="5"/>
  <c r="D18" i="5"/>
  <c r="D17" i="5"/>
  <c r="D14" i="5"/>
  <c r="D13" i="5"/>
  <c r="D11" i="5"/>
  <c r="D10" i="5"/>
  <c r="D7" i="5"/>
  <c r="D65" i="3"/>
  <c r="D64" i="3"/>
  <c r="D63" i="3"/>
  <c r="D62" i="3"/>
  <c r="D59" i="3"/>
  <c r="D58" i="3"/>
  <c r="D56" i="3"/>
  <c r="D55" i="3"/>
  <c r="D54" i="3"/>
  <c r="D51" i="3"/>
  <c r="D50" i="3"/>
  <c r="D49" i="3"/>
  <c r="D47" i="3"/>
  <c r="D46" i="3"/>
  <c r="D45" i="3"/>
  <c r="D43" i="3"/>
  <c r="D41" i="3"/>
  <c r="D40" i="3"/>
  <c r="D36" i="3"/>
  <c r="D35" i="3"/>
  <c r="D34" i="3"/>
  <c r="D32" i="3"/>
  <c r="D31" i="3"/>
  <c r="D30" i="3"/>
  <c r="D29" i="3"/>
  <c r="D28" i="3"/>
  <c r="D27" i="3"/>
  <c r="D26" i="3"/>
  <c r="D25" i="3"/>
  <c r="D23" i="3"/>
  <c r="D22" i="3"/>
  <c r="D20" i="3"/>
  <c r="D19" i="3"/>
  <c r="D18" i="3"/>
  <c r="D16" i="3"/>
  <c r="D15" i="3"/>
  <c r="D14" i="3"/>
  <c r="D12" i="3"/>
  <c r="D10" i="3"/>
  <c r="D8" i="3"/>
  <c r="D7" i="3"/>
  <c r="D65" i="18"/>
  <c r="D64" i="18"/>
  <c r="D63" i="18"/>
  <c r="D62" i="18"/>
  <c r="D61" i="18"/>
  <c r="D59" i="18"/>
  <c r="D57" i="18"/>
  <c r="D56" i="18"/>
  <c r="D55" i="18"/>
  <c r="D53" i="18"/>
  <c r="D51" i="18"/>
  <c r="D50" i="18"/>
  <c r="D48" i="18"/>
  <c r="D47" i="18"/>
  <c r="D46" i="18"/>
  <c r="D44" i="18"/>
  <c r="D43" i="18"/>
  <c r="D41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8" i="18"/>
  <c r="D7" i="18"/>
  <c r="C6" i="18"/>
  <c r="D37" i="19"/>
  <c r="D9" i="19"/>
  <c r="D29" i="19"/>
  <c r="C34" i="20"/>
  <c r="D24" i="11" l="1"/>
  <c r="D38" i="11" s="1"/>
  <c r="D24" i="12"/>
  <c r="D38" i="12" s="1"/>
  <c r="D42" i="6"/>
  <c r="C38" i="18"/>
  <c r="D9" i="17"/>
  <c r="E9" i="17" s="1"/>
  <c r="D24" i="15"/>
  <c r="D24" i="9"/>
  <c r="D6" i="9" s="1"/>
  <c r="C6" i="8"/>
  <c r="C38" i="6"/>
  <c r="D24" i="14"/>
  <c r="C6" i="3"/>
  <c r="D9" i="3"/>
  <c r="C52" i="3"/>
  <c r="C60" i="3"/>
  <c r="D24" i="13"/>
  <c r="D38" i="13" s="1"/>
  <c r="C38" i="8"/>
  <c r="D42" i="8"/>
  <c r="C6" i="6"/>
  <c r="C52" i="6"/>
  <c r="C52" i="18"/>
  <c r="C60" i="18"/>
  <c r="C38" i="17"/>
  <c r="C60" i="17"/>
  <c r="D13" i="3"/>
  <c r="C42" i="5"/>
  <c r="D24" i="5"/>
  <c r="D6" i="5" s="1"/>
  <c r="D8" i="6"/>
  <c r="C42" i="7"/>
  <c r="D24" i="7"/>
  <c r="D38" i="7" s="1"/>
  <c r="C38" i="9"/>
  <c r="D6" i="13"/>
  <c r="C52" i="15"/>
  <c r="D52" i="15"/>
  <c r="D52" i="16"/>
  <c r="C52" i="16"/>
  <c r="D60" i="16"/>
  <c r="D24" i="16"/>
  <c r="D52" i="17"/>
  <c r="D24" i="17"/>
  <c r="C42" i="18"/>
  <c r="C39" i="18" s="1"/>
  <c r="D54" i="18"/>
  <c r="D52" i="18" s="1"/>
  <c r="D60" i="22"/>
  <c r="D24" i="22"/>
  <c r="D38" i="22" s="1"/>
  <c r="D52" i="22"/>
  <c r="D7" i="22"/>
  <c r="C38" i="22"/>
  <c r="C39" i="22"/>
  <c r="D43" i="22"/>
  <c r="D42" i="22" s="1"/>
  <c r="D39" i="22" s="1"/>
  <c r="D42" i="18"/>
  <c r="D42" i="3"/>
  <c r="D24" i="18"/>
  <c r="D6" i="18" s="1"/>
  <c r="D60" i="18"/>
  <c r="C42" i="3"/>
  <c r="C6" i="5"/>
  <c r="D42" i="7"/>
  <c r="C42" i="8"/>
  <c r="C39" i="8" s="1"/>
  <c r="D53" i="3"/>
  <c r="D52" i="3" s="1"/>
  <c r="D61" i="3"/>
  <c r="D60" i="3" s="1"/>
  <c r="C60" i="5"/>
  <c r="C52" i="7"/>
  <c r="C60" i="7"/>
  <c r="D11" i="9"/>
  <c r="C42" i="9"/>
  <c r="C6" i="10"/>
  <c r="D7" i="10"/>
  <c r="D48" i="10"/>
  <c r="D42" i="10" s="1"/>
  <c r="C42" i="10"/>
  <c r="C39" i="10" s="1"/>
  <c r="C38" i="5"/>
  <c r="D42" i="5"/>
  <c r="C42" i="6"/>
  <c r="C6" i="7"/>
  <c r="C38" i="7"/>
  <c r="D52" i="8"/>
  <c r="D39" i="8" s="1"/>
  <c r="C52" i="9"/>
  <c r="D53" i="9"/>
  <c r="D52" i="9" s="1"/>
  <c r="D21" i="3"/>
  <c r="C52" i="5"/>
  <c r="D53" i="6"/>
  <c r="D52" i="6" s="1"/>
  <c r="D61" i="6"/>
  <c r="D60" i="6" s="1"/>
  <c r="D11" i="3"/>
  <c r="D11" i="6"/>
  <c r="D11" i="8"/>
  <c r="C60" i="8"/>
  <c r="C6" i="9"/>
  <c r="D43" i="9"/>
  <c r="D42" i="9" s="1"/>
  <c r="C60" i="9"/>
  <c r="D61" i="9"/>
  <c r="D60" i="9" s="1"/>
  <c r="D40" i="11"/>
  <c r="D48" i="12"/>
  <c r="D42" i="12" s="1"/>
  <c r="C42" i="12"/>
  <c r="C6" i="14"/>
  <c r="D7" i="14"/>
  <c r="D6" i="14" s="1"/>
  <c r="C42" i="14"/>
  <c r="D43" i="14"/>
  <c r="D42" i="14" s="1"/>
  <c r="C38" i="15"/>
  <c r="D11" i="15"/>
  <c r="D38" i="15" s="1"/>
  <c r="D24" i="3"/>
  <c r="D52" i="5"/>
  <c r="D60" i="5"/>
  <c r="D24" i="6"/>
  <c r="D52" i="7"/>
  <c r="D60" i="7"/>
  <c r="D24" i="8"/>
  <c r="D6" i="8" s="1"/>
  <c r="D60" i="8"/>
  <c r="D11" i="10"/>
  <c r="C38" i="10"/>
  <c r="D24" i="10"/>
  <c r="D41" i="10"/>
  <c r="D6" i="11"/>
  <c r="D42" i="11"/>
  <c r="D6" i="12"/>
  <c r="D40" i="12"/>
  <c r="C6" i="13"/>
  <c r="D52" i="10"/>
  <c r="D60" i="10"/>
  <c r="D52" i="11"/>
  <c r="D60" i="11"/>
  <c r="D52" i="12"/>
  <c r="D60" i="12"/>
  <c r="C60" i="13"/>
  <c r="D61" i="13"/>
  <c r="D60" i="13" s="1"/>
  <c r="C6" i="11"/>
  <c r="C38" i="11"/>
  <c r="C42" i="11"/>
  <c r="C39" i="11" s="1"/>
  <c r="C6" i="12"/>
  <c r="C38" i="12"/>
  <c r="C52" i="12"/>
  <c r="C60" i="12"/>
  <c r="D63" i="15"/>
  <c r="D60" i="15" s="1"/>
  <c r="C60" i="15"/>
  <c r="C6" i="17"/>
  <c r="D7" i="17"/>
  <c r="C42" i="13"/>
  <c r="C39" i="13" s="1"/>
  <c r="D43" i="13"/>
  <c r="D42" i="13" s="1"/>
  <c r="C60" i="14"/>
  <c r="D61" i="14"/>
  <c r="D60" i="14" s="1"/>
  <c r="D40" i="16"/>
  <c r="C52" i="17"/>
  <c r="C52" i="13"/>
  <c r="D53" i="13"/>
  <c r="D52" i="13" s="1"/>
  <c r="C52" i="14"/>
  <c r="D53" i="14"/>
  <c r="D52" i="14" s="1"/>
  <c r="D39" i="14" s="1"/>
  <c r="C38" i="16"/>
  <c r="D11" i="16"/>
  <c r="D38" i="16" s="1"/>
  <c r="C42" i="16"/>
  <c r="D43" i="16"/>
  <c r="D42" i="16" s="1"/>
  <c r="C60" i="16"/>
  <c r="D60" i="17"/>
  <c r="C38" i="13"/>
  <c r="C38" i="14"/>
  <c r="D11" i="14"/>
  <c r="D38" i="14" s="1"/>
  <c r="C6" i="15"/>
  <c r="D7" i="15"/>
  <c r="D6" i="15" s="1"/>
  <c r="D8" i="16"/>
  <c r="C6" i="16"/>
  <c r="C42" i="15"/>
  <c r="C42" i="17"/>
  <c r="C39" i="17" s="1"/>
  <c r="D13" i="17"/>
  <c r="D42" i="15"/>
  <c r="D39" i="15" s="1"/>
  <c r="D42" i="17"/>
  <c r="D39" i="17" l="1"/>
  <c r="D39" i="7"/>
  <c r="D38" i="5"/>
  <c r="D6" i="6"/>
  <c r="D6" i="17"/>
  <c r="D6" i="22"/>
  <c r="D6" i="16"/>
  <c r="D39" i="6"/>
  <c r="D6" i="7"/>
  <c r="D39" i="13"/>
  <c r="C39" i="16"/>
  <c r="C39" i="12"/>
  <c r="C39" i="3"/>
  <c r="C39" i="7"/>
  <c r="D38" i="17"/>
  <c r="D39" i="9"/>
  <c r="D38" i="6"/>
  <c r="C39" i="5"/>
  <c r="C39" i="6"/>
  <c r="D38" i="9"/>
  <c r="D38" i="3"/>
  <c r="D6" i="3"/>
  <c r="D39" i="5"/>
  <c r="C39" i="9"/>
  <c r="D38" i="10"/>
  <c r="D39" i="10"/>
  <c r="C39" i="15"/>
  <c r="D38" i="18"/>
  <c r="D39" i="18"/>
  <c r="D39" i="11"/>
  <c r="D39" i="3"/>
  <c r="D6" i="10"/>
  <c r="D39" i="16"/>
  <c r="D39" i="12"/>
  <c r="C39" i="14"/>
  <c r="D38" i="8"/>
  <c r="C37" i="20" l="1"/>
  <c r="C57" i="23" s="1"/>
  <c r="C54" i="23"/>
  <c r="F37" i="19"/>
  <c r="F37" i="18"/>
  <c r="F37" i="17"/>
  <c r="F37" i="16"/>
  <c r="F37" i="15"/>
  <c r="F37" i="14"/>
  <c r="F37" i="13"/>
  <c r="F37" i="12"/>
  <c r="F37" i="11"/>
  <c r="F37" i="10"/>
  <c r="F37" i="9"/>
  <c r="F37" i="8"/>
  <c r="F37" i="7"/>
  <c r="F37" i="6"/>
  <c r="F37" i="5"/>
  <c r="F37" i="3"/>
  <c r="F37" i="22"/>
  <c r="E37" i="18"/>
  <c r="E37" i="17"/>
  <c r="E37" i="16"/>
  <c r="E37" i="15"/>
  <c r="E37" i="14"/>
  <c r="E37" i="13"/>
  <c r="E37" i="12"/>
  <c r="E37" i="11"/>
  <c r="E37" i="10"/>
  <c r="E37" i="9"/>
  <c r="E37" i="8"/>
  <c r="E37" i="7"/>
  <c r="E37" i="6"/>
  <c r="E37" i="5"/>
  <c r="E37" i="3"/>
  <c r="F34" i="7"/>
  <c r="F34" i="16"/>
  <c r="F34" i="15"/>
  <c r="F34" i="12"/>
  <c r="F34" i="11"/>
  <c r="F34" i="8"/>
  <c r="F34" i="3"/>
  <c r="D34" i="19"/>
  <c r="F34" i="19" s="1"/>
  <c r="E34" i="16"/>
  <c r="E34" i="15"/>
  <c r="E34" i="12"/>
  <c r="E34" i="11"/>
  <c r="E34" i="8"/>
  <c r="E34" i="7"/>
  <c r="E34" i="3"/>
  <c r="D37" i="20" l="1"/>
  <c r="D57" i="23" s="1"/>
  <c r="E57" i="23" s="1"/>
  <c r="E37" i="19"/>
  <c r="E37" i="22"/>
  <c r="E34" i="5"/>
  <c r="E34" i="9"/>
  <c r="E34" i="6"/>
  <c r="E34" i="10"/>
  <c r="E34" i="14"/>
  <c r="E34" i="18"/>
  <c r="F34" i="6"/>
  <c r="F34" i="10"/>
  <c r="F34" i="14"/>
  <c r="F34" i="18"/>
  <c r="E34" i="22"/>
  <c r="E34" i="13"/>
  <c r="E34" i="17"/>
  <c r="F34" i="22"/>
  <c r="F34" i="5"/>
  <c r="F34" i="9"/>
  <c r="F34" i="13"/>
  <c r="F34" i="17"/>
  <c r="E34" i="19"/>
  <c r="D10" i="19"/>
  <c r="D11" i="19"/>
  <c r="D12" i="19"/>
  <c r="F37" i="20" l="1"/>
  <c r="F57" i="23"/>
  <c r="E37" i="20"/>
  <c r="D34" i="20"/>
  <c r="F25" i="13"/>
  <c r="F14" i="12"/>
  <c r="E10" i="17"/>
  <c r="E10" i="13"/>
  <c r="E14" i="9"/>
  <c r="E12" i="19"/>
  <c r="E58" i="8"/>
  <c r="D23" i="23"/>
  <c r="F23" i="23" s="1"/>
  <c r="F36" i="10"/>
  <c r="F81" i="23"/>
  <c r="E53" i="22"/>
  <c r="A1" i="3"/>
  <c r="A1" i="5"/>
  <c r="A1" i="6"/>
  <c r="A1" i="7"/>
  <c r="A1" i="8"/>
  <c r="A1" i="9"/>
  <c r="A1" i="10"/>
  <c r="A1" i="11"/>
  <c r="A1" i="12"/>
  <c r="A1" i="13"/>
  <c r="A1" i="14"/>
  <c r="A1" i="15"/>
  <c r="A1" i="16"/>
  <c r="A1" i="17"/>
  <c r="A1" i="18"/>
  <c r="A1" i="22"/>
  <c r="A1" i="20"/>
  <c r="A1" i="19"/>
  <c r="E41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D30" i="19"/>
  <c r="F30" i="19" s="1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D36" i="19"/>
  <c r="E36" i="19" s="1"/>
  <c r="E58" i="22"/>
  <c r="D22" i="19"/>
  <c r="D18" i="19"/>
  <c r="F18" i="19" s="1"/>
  <c r="D14" i="19"/>
  <c r="D8" i="19"/>
  <c r="F8" i="19" s="1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D15" i="19"/>
  <c r="E15" i="19" s="1"/>
  <c r="D16" i="19"/>
  <c r="D17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2" i="19"/>
  <c r="C42" i="19"/>
  <c r="F41" i="18"/>
  <c r="E44" i="18"/>
  <c r="F49" i="18"/>
  <c r="E51" i="18"/>
  <c r="F54" i="18"/>
  <c r="E59" i="18"/>
  <c r="F41" i="17"/>
  <c r="E43" i="17"/>
  <c r="E44" i="17"/>
  <c r="E48" i="17"/>
  <c r="F53" i="17"/>
  <c r="E57" i="17"/>
  <c r="F58" i="17"/>
  <c r="F59" i="17"/>
  <c r="E41" i="16"/>
  <c r="E44" i="16"/>
  <c r="E46" i="16"/>
  <c r="E49" i="16"/>
  <c r="F51" i="16"/>
  <c r="E53" i="16"/>
  <c r="E56" i="16"/>
  <c r="F41" i="15"/>
  <c r="E45" i="15"/>
  <c r="E47" i="15"/>
  <c r="F49" i="15"/>
  <c r="E51" i="15"/>
  <c r="E53" i="15"/>
  <c r="F54" i="15"/>
  <c r="E57" i="15"/>
  <c r="E59" i="15"/>
  <c r="F43" i="14"/>
  <c r="E46" i="14"/>
  <c r="E50" i="14"/>
  <c r="E53" i="14"/>
  <c r="E54" i="14"/>
  <c r="E57" i="14"/>
  <c r="E58" i="14"/>
  <c r="E43" i="13"/>
  <c r="F44" i="13"/>
  <c r="F48" i="13"/>
  <c r="F49" i="13"/>
  <c r="E50" i="13"/>
  <c r="E51" i="13"/>
  <c r="E53" i="13"/>
  <c r="F54" i="13"/>
  <c r="E56" i="13"/>
  <c r="F59" i="13"/>
  <c r="E43" i="12"/>
  <c r="F44" i="12"/>
  <c r="E45" i="12"/>
  <c r="E46" i="12"/>
  <c r="F48" i="12"/>
  <c r="F53" i="12"/>
  <c r="F56" i="12"/>
  <c r="E57" i="12"/>
  <c r="E58" i="12"/>
  <c r="F43" i="11"/>
  <c r="E45" i="11"/>
  <c r="E47" i="11"/>
  <c r="F48" i="11"/>
  <c r="E51" i="11"/>
  <c r="E53" i="11"/>
  <c r="E55" i="11"/>
  <c r="F58" i="11"/>
  <c r="F41" i="10"/>
  <c r="F44" i="10"/>
  <c r="F45" i="10"/>
  <c r="F46" i="10"/>
  <c r="E48" i="10"/>
  <c r="E51" i="10"/>
  <c r="E53" i="10"/>
  <c r="F54" i="10"/>
  <c r="F56" i="10"/>
  <c r="E59" i="10"/>
  <c r="E41" i="9"/>
  <c r="E43" i="9"/>
  <c r="E47" i="9"/>
  <c r="F48" i="9"/>
  <c r="E54" i="9"/>
  <c r="E55" i="9"/>
  <c r="F56" i="9"/>
  <c r="E58" i="9"/>
  <c r="F43" i="8"/>
  <c r="E44" i="8"/>
  <c r="E46" i="8"/>
  <c r="E48" i="8"/>
  <c r="F49" i="8"/>
  <c r="E50" i="8"/>
  <c r="F51" i="8"/>
  <c r="E53" i="8"/>
  <c r="E54" i="8"/>
  <c r="E59" i="8"/>
  <c r="F41" i="7"/>
  <c r="E45" i="7"/>
  <c r="F48" i="7"/>
  <c r="E53" i="7"/>
  <c r="E54" i="7"/>
  <c r="E56" i="7"/>
  <c r="F58" i="7"/>
  <c r="F59" i="7"/>
  <c r="F41" i="6"/>
  <c r="E43" i="6"/>
  <c r="F44" i="6"/>
  <c r="F45" i="6"/>
  <c r="F50" i="6"/>
  <c r="E54" i="6"/>
  <c r="E56" i="6"/>
  <c r="F58" i="6"/>
  <c r="E41" i="5"/>
  <c r="E43" i="5"/>
  <c r="E44" i="5"/>
  <c r="F45" i="5"/>
  <c r="F48" i="5"/>
  <c r="E49" i="5"/>
  <c r="E51" i="5"/>
  <c r="E55" i="5"/>
  <c r="F56" i="5"/>
  <c r="F58" i="5"/>
  <c r="F59" i="5"/>
  <c r="E41" i="3"/>
  <c r="E44" i="3"/>
  <c r="E46" i="3"/>
  <c r="F48" i="3"/>
  <c r="E49" i="3"/>
  <c r="E55" i="3"/>
  <c r="E57" i="3"/>
  <c r="D41" i="19"/>
  <c r="D43" i="19"/>
  <c r="D44" i="19"/>
  <c r="F44" i="19" s="1"/>
  <c r="D45" i="19"/>
  <c r="E45" i="19" s="1"/>
  <c r="D46" i="19"/>
  <c r="D47" i="19"/>
  <c r="D48" i="19"/>
  <c r="F48" i="19" s="1"/>
  <c r="D49" i="19"/>
  <c r="D50" i="19"/>
  <c r="D51" i="19"/>
  <c r="D53" i="19"/>
  <c r="D54" i="19"/>
  <c r="D55" i="19"/>
  <c r="D56" i="19"/>
  <c r="F56" i="19" s="1"/>
  <c r="D57" i="19"/>
  <c r="E57" i="19" s="1"/>
  <c r="D58" i="19"/>
  <c r="D59" i="19"/>
  <c r="E59" i="19" s="1"/>
  <c r="F40" i="17"/>
  <c r="E40" i="16"/>
  <c r="E40" i="15"/>
  <c r="F40" i="13"/>
  <c r="E40" i="12"/>
  <c r="E40" i="9"/>
  <c r="E40" i="8"/>
  <c r="E40" i="7"/>
  <c r="F40" i="3"/>
  <c r="D40" i="19"/>
  <c r="E40" i="19" s="1"/>
  <c r="F41" i="22"/>
  <c r="D31" i="19"/>
  <c r="D32" i="19"/>
  <c r="E32" i="19" s="1"/>
  <c r="D33" i="19"/>
  <c r="D35" i="19"/>
  <c r="D61" i="19"/>
  <c r="E61" i="19" s="1"/>
  <c r="D62" i="19"/>
  <c r="F62" i="19" s="1"/>
  <c r="D63" i="19"/>
  <c r="E63" i="19" s="1"/>
  <c r="D64" i="19"/>
  <c r="F64" i="19" s="1"/>
  <c r="D65" i="19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C6" i="19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D13" i="19"/>
  <c r="E13" i="19" s="1"/>
  <c r="D19" i="19"/>
  <c r="E19" i="19" s="1"/>
  <c r="D20" i="19"/>
  <c r="D21" i="19"/>
  <c r="E21" i="19" s="1"/>
  <c r="D23" i="19"/>
  <c r="F23" i="19" s="1"/>
  <c r="D25" i="19"/>
  <c r="D26" i="19"/>
  <c r="D27" i="19"/>
  <c r="E27" i="19" s="1"/>
  <c r="D28" i="19"/>
  <c r="E28" i="19" s="1"/>
  <c r="D7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C42" i="23" s="1"/>
  <c r="F22" i="9"/>
  <c r="F16" i="12"/>
  <c r="E18" i="12"/>
  <c r="E16" i="9"/>
  <c r="E20" i="9"/>
  <c r="E22" i="9"/>
  <c r="E16" i="6"/>
  <c r="E36" i="17"/>
  <c r="F36" i="16"/>
  <c r="E36" i="15"/>
  <c r="F36" i="12"/>
  <c r="F36" i="11"/>
  <c r="F36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58" i="22"/>
  <c r="F47" i="9"/>
  <c r="F18" i="3"/>
  <c r="F28" i="3"/>
  <c r="F31" i="3"/>
  <c r="F33" i="3"/>
  <c r="E35" i="3"/>
  <c r="F35" i="3"/>
  <c r="F46" i="3"/>
  <c r="F47" i="3"/>
  <c r="F55" i="3"/>
  <c r="F57" i="3"/>
  <c r="E61" i="3"/>
  <c r="F61" i="3"/>
  <c r="F63" i="3"/>
  <c r="F64" i="3"/>
  <c r="F28" i="5"/>
  <c r="F33" i="5"/>
  <c r="F35" i="5"/>
  <c r="F46" i="5"/>
  <c r="F47" i="5"/>
  <c r="F50" i="5"/>
  <c r="F55" i="5"/>
  <c r="F57" i="5"/>
  <c r="F62" i="5"/>
  <c r="E63" i="5"/>
  <c r="F63" i="5"/>
  <c r="F65" i="5"/>
  <c r="F28" i="6"/>
  <c r="F33" i="6"/>
  <c r="F35" i="6"/>
  <c r="F46" i="6"/>
  <c r="F47" i="6"/>
  <c r="F55" i="6"/>
  <c r="F57" i="6"/>
  <c r="F61" i="6"/>
  <c r="F63" i="6"/>
  <c r="F28" i="7"/>
  <c r="F31" i="7"/>
  <c r="F33" i="7"/>
  <c r="F35" i="7"/>
  <c r="F46" i="7"/>
  <c r="F47" i="7"/>
  <c r="F55" i="7"/>
  <c r="F57" i="7"/>
  <c r="F61" i="7"/>
  <c r="F63" i="7"/>
  <c r="F28" i="8"/>
  <c r="F33" i="8"/>
  <c r="F35" i="8"/>
  <c r="F44" i="8"/>
  <c r="F47" i="8"/>
  <c r="F55" i="8"/>
  <c r="F57" i="8"/>
  <c r="F62" i="8"/>
  <c r="F63" i="8"/>
  <c r="E65" i="8"/>
  <c r="F28" i="9"/>
  <c r="F33" i="9"/>
  <c r="F35" i="9"/>
  <c r="F55" i="9"/>
  <c r="F57" i="9"/>
  <c r="E63" i="9"/>
  <c r="F63" i="9"/>
  <c r="F28" i="10"/>
  <c r="F30" i="10"/>
  <c r="F33" i="10"/>
  <c r="F35" i="10"/>
  <c r="F47" i="10"/>
  <c r="F51" i="10"/>
  <c r="F55" i="10"/>
  <c r="F57" i="10"/>
  <c r="F61" i="10"/>
  <c r="E62" i="10"/>
  <c r="F63" i="10"/>
  <c r="F28" i="11"/>
  <c r="F33" i="11"/>
  <c r="E35" i="11"/>
  <c r="F35" i="11"/>
  <c r="F46" i="11"/>
  <c r="F47" i="11"/>
  <c r="F55" i="11"/>
  <c r="F57" i="11"/>
  <c r="F61" i="11"/>
  <c r="F63" i="11"/>
  <c r="F65" i="11"/>
  <c r="F28" i="12"/>
  <c r="F33" i="12"/>
  <c r="F35" i="12"/>
  <c r="F43" i="12"/>
  <c r="F46" i="12"/>
  <c r="F47" i="12"/>
  <c r="F55" i="12"/>
  <c r="F57" i="12"/>
  <c r="E59" i="12"/>
  <c r="F61" i="12"/>
  <c r="F62" i="12"/>
  <c r="F63" i="12"/>
  <c r="E16" i="13"/>
  <c r="F16" i="13"/>
  <c r="F28" i="13"/>
  <c r="F30" i="13"/>
  <c r="F33" i="13"/>
  <c r="F35" i="13"/>
  <c r="F47" i="13"/>
  <c r="F55" i="13"/>
  <c r="F57" i="13"/>
  <c r="F61" i="13"/>
  <c r="E62" i="13"/>
  <c r="F63" i="13"/>
  <c r="F28" i="14"/>
  <c r="F33" i="14"/>
  <c r="F35" i="14"/>
  <c r="F46" i="14"/>
  <c r="F47" i="14"/>
  <c r="E49" i="14"/>
  <c r="F55" i="14"/>
  <c r="F57" i="14"/>
  <c r="F61" i="14"/>
  <c r="E62" i="14"/>
  <c r="F63" i="14"/>
  <c r="F28" i="15"/>
  <c r="F30" i="15"/>
  <c r="F31" i="15"/>
  <c r="F33" i="15"/>
  <c r="F35" i="15"/>
  <c r="F46" i="15"/>
  <c r="F47" i="15"/>
  <c r="F55" i="15"/>
  <c r="F57" i="15"/>
  <c r="F61" i="15"/>
  <c r="F63" i="15"/>
  <c r="F64" i="15"/>
  <c r="F28" i="16"/>
  <c r="F33" i="16"/>
  <c r="F35" i="16"/>
  <c r="F45" i="16"/>
  <c r="F47" i="16"/>
  <c r="F55" i="16"/>
  <c r="F57" i="16"/>
  <c r="F61" i="16"/>
  <c r="F63" i="16"/>
  <c r="F28" i="17"/>
  <c r="F33" i="17"/>
  <c r="F35" i="17"/>
  <c r="F46" i="17"/>
  <c r="F47" i="17"/>
  <c r="F55" i="17"/>
  <c r="F57" i="17"/>
  <c r="F61" i="17"/>
  <c r="E62" i="17"/>
  <c r="E63" i="17"/>
  <c r="F63" i="17"/>
  <c r="F28" i="18"/>
  <c r="E32" i="18"/>
  <c r="F33" i="18"/>
  <c r="F35" i="18"/>
  <c r="F47" i="18"/>
  <c r="F51" i="18"/>
  <c r="F55" i="18"/>
  <c r="F57" i="18"/>
  <c r="F61" i="18"/>
  <c r="F63" i="18"/>
  <c r="F64" i="18"/>
  <c r="F28" i="19"/>
  <c r="F31" i="19"/>
  <c r="F33" i="19"/>
  <c r="F35" i="19"/>
  <c r="F47" i="19"/>
  <c r="F55" i="19"/>
  <c r="F57" i="19"/>
  <c r="C60" i="19"/>
  <c r="F61" i="19"/>
  <c r="F63" i="19"/>
  <c r="C7" i="20"/>
  <c r="C8" i="20"/>
  <c r="C9" i="20"/>
  <c r="C10" i="20"/>
  <c r="C11" i="20"/>
  <c r="C12" i="20"/>
  <c r="C13" i="20"/>
  <c r="C14" i="20"/>
  <c r="C15" i="20"/>
  <c r="C16" i="20"/>
  <c r="C17" i="20"/>
  <c r="C37" i="23" s="1"/>
  <c r="C18" i="20"/>
  <c r="C38" i="23" s="1"/>
  <c r="C19" i="20"/>
  <c r="C39" i="23" s="1"/>
  <c r="C20" i="20"/>
  <c r="C40" i="23" s="1"/>
  <c r="C21" i="20"/>
  <c r="C41" i="23" s="1"/>
  <c r="C23" i="20"/>
  <c r="C43" i="23" s="1"/>
  <c r="C26" i="20"/>
  <c r="C46" i="23" s="1"/>
  <c r="C27" i="20"/>
  <c r="C47" i="23" s="1"/>
  <c r="C28" i="20"/>
  <c r="C29" i="20"/>
  <c r="C49" i="23" s="1"/>
  <c r="C30" i="20"/>
  <c r="C50" i="23" s="1"/>
  <c r="C31" i="20"/>
  <c r="C51" i="23" s="1"/>
  <c r="F51" i="23" s="1"/>
  <c r="C32" i="20"/>
  <c r="C52" i="23" s="1"/>
  <c r="C33" i="20"/>
  <c r="C35" i="20"/>
  <c r="F35" i="20" s="1"/>
  <c r="C36" i="20"/>
  <c r="C56" i="23" s="1"/>
  <c r="C40" i="20"/>
  <c r="C61" i="23" s="1"/>
  <c r="C41" i="20"/>
  <c r="C62" i="23" s="1"/>
  <c r="C43" i="20"/>
  <c r="C64" i="23" s="1"/>
  <c r="C44" i="20"/>
  <c r="C65" i="23" s="1"/>
  <c r="C45" i="20"/>
  <c r="C66" i="23" s="1"/>
  <c r="C46" i="20"/>
  <c r="C67" i="23" s="1"/>
  <c r="C47" i="20"/>
  <c r="C48" i="20"/>
  <c r="C49" i="20"/>
  <c r="C70" i="23" s="1"/>
  <c r="C50" i="20"/>
  <c r="C71" i="23" s="1"/>
  <c r="C51" i="20"/>
  <c r="C72" i="23" s="1"/>
  <c r="C53" i="20"/>
  <c r="C54" i="20"/>
  <c r="C75" i="23" s="1"/>
  <c r="C55" i="20"/>
  <c r="C76" i="23" s="1"/>
  <c r="F76" i="23" s="1"/>
  <c r="C56" i="20"/>
  <c r="C77" i="23" s="1"/>
  <c r="C57" i="20"/>
  <c r="C78" i="23" s="1"/>
  <c r="C58" i="20"/>
  <c r="C79" i="23" s="1"/>
  <c r="C59" i="20"/>
  <c r="C80" i="23" s="1"/>
  <c r="C61" i="20"/>
  <c r="C83" i="23" s="1"/>
  <c r="C62" i="20"/>
  <c r="C84" i="23" s="1"/>
  <c r="C63" i="20"/>
  <c r="C85" i="23" s="1"/>
  <c r="C64" i="20"/>
  <c r="C86" i="23" s="1"/>
  <c r="C65" i="20"/>
  <c r="C90" i="23" s="1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5" i="22"/>
  <c r="E36" i="22"/>
  <c r="F36" i="22"/>
  <c r="E45" i="22"/>
  <c r="F45" i="22"/>
  <c r="F47" i="22"/>
  <c r="E48" i="22"/>
  <c r="E55" i="22"/>
  <c r="F55" i="22"/>
  <c r="F57" i="22"/>
  <c r="E59" i="22"/>
  <c r="F61" i="22"/>
  <c r="E62" i="22"/>
  <c r="F63" i="22"/>
  <c r="F64" i="22"/>
  <c r="E65" i="22"/>
  <c r="F65" i="22"/>
  <c r="C6" i="23"/>
  <c r="D7" i="23"/>
  <c r="E7" i="23" s="1"/>
  <c r="D8" i="23"/>
  <c r="E8" i="23" s="1"/>
  <c r="C9" i="23"/>
  <c r="F10" i="23"/>
  <c r="F11" i="23"/>
  <c r="C12" i="23"/>
  <c r="D13" i="23"/>
  <c r="F13" i="23" s="1"/>
  <c r="D14" i="23"/>
  <c r="E14" i="23" s="1"/>
  <c r="C15" i="23"/>
  <c r="D16" i="23"/>
  <c r="E16" i="23" s="1"/>
  <c r="D17" i="23"/>
  <c r="F17" i="23" s="1"/>
  <c r="D18" i="23"/>
  <c r="E18" i="23" s="1"/>
  <c r="D20" i="23"/>
  <c r="E20" i="23" s="1"/>
  <c r="D21" i="23"/>
  <c r="E21" i="23" s="1"/>
  <c r="F21" i="23"/>
  <c r="D25" i="23"/>
  <c r="C87" i="23"/>
  <c r="D88" i="23"/>
  <c r="E88" i="23" s="1"/>
  <c r="D89" i="23"/>
  <c r="E89" i="23" s="1"/>
  <c r="C25" i="20"/>
  <c r="C45" i="23" s="1"/>
  <c r="F49" i="9"/>
  <c r="F46" i="9"/>
  <c r="F16" i="15"/>
  <c r="F18" i="12"/>
  <c r="F53" i="22"/>
  <c r="F12" i="18"/>
  <c r="E26" i="9"/>
  <c r="F14" i="15"/>
  <c r="E14" i="15"/>
  <c r="F15" i="15"/>
  <c r="E18" i="15"/>
  <c r="F62" i="22"/>
  <c r="F40" i="22"/>
  <c r="F46" i="22"/>
  <c r="E40" i="22"/>
  <c r="E63" i="22"/>
  <c r="E61" i="22"/>
  <c r="E49" i="22"/>
  <c r="E44" i="22"/>
  <c r="E31" i="22"/>
  <c r="E30" i="22"/>
  <c r="E29" i="22"/>
  <c r="E47" i="12"/>
  <c r="E46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48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4" i="22"/>
  <c r="F48" i="22"/>
  <c r="E57" i="22"/>
  <c r="F49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4" i="10"/>
  <c r="F58" i="14"/>
  <c r="F43" i="16"/>
  <c r="F41" i="11"/>
  <c r="E49" i="10"/>
  <c r="F49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1" i="22"/>
  <c r="F12" i="19"/>
  <c r="D54" i="23" l="1"/>
  <c r="F34" i="20"/>
  <c r="F25" i="19"/>
  <c r="D24" i="19"/>
  <c r="F59" i="10"/>
  <c r="E45" i="3"/>
  <c r="E57" i="8"/>
  <c r="E19" i="14"/>
  <c r="F12" i="8"/>
  <c r="E49" i="18"/>
  <c r="F9" i="23"/>
  <c r="E7" i="14"/>
  <c r="F27" i="7"/>
  <c r="E7" i="17"/>
  <c r="E43" i="7"/>
  <c r="E7" i="15"/>
  <c r="E7" i="10"/>
  <c r="E7" i="16"/>
  <c r="E7" i="6"/>
  <c r="E7" i="19"/>
  <c r="F58" i="18"/>
  <c r="F49" i="19"/>
  <c r="F25" i="8"/>
  <c r="F29" i="18"/>
  <c r="E26" i="18"/>
  <c r="E53" i="17"/>
  <c r="C39" i="19"/>
  <c r="E34" i="20"/>
  <c r="E11" i="11"/>
  <c r="E56" i="12"/>
  <c r="F40" i="8"/>
  <c r="E54" i="18"/>
  <c r="E41" i="15"/>
  <c r="F43" i="6"/>
  <c r="F8" i="14"/>
  <c r="E8" i="14"/>
  <c r="E15" i="17"/>
  <c r="E21" i="16"/>
  <c r="E47" i="8"/>
  <c r="E47" i="16"/>
  <c r="F13" i="8"/>
  <c r="F89" i="23"/>
  <c r="F36" i="15"/>
  <c r="F29" i="11"/>
  <c r="F17" i="16"/>
  <c r="F29" i="7"/>
  <c r="F25" i="11"/>
  <c r="F26" i="14"/>
  <c r="E65" i="11"/>
  <c r="E29" i="14"/>
  <c r="F54" i="7"/>
  <c r="F58" i="8"/>
  <c r="F11" i="8"/>
  <c r="E58" i="16"/>
  <c r="D6" i="23"/>
  <c r="E6" i="23" s="1"/>
  <c r="E19" i="11"/>
  <c r="F29" i="14"/>
  <c r="E11" i="12"/>
  <c r="F13" i="16"/>
  <c r="E48" i="11"/>
  <c r="E14" i="14"/>
  <c r="E36" i="11"/>
  <c r="F7" i="15"/>
  <c r="E57" i="9"/>
  <c r="E44" i="9"/>
  <c r="F58" i="12"/>
  <c r="F54" i="11"/>
  <c r="E33" i="5"/>
  <c r="E8" i="11"/>
  <c r="F27" i="13"/>
  <c r="E33" i="9"/>
  <c r="E41" i="17"/>
  <c r="F36" i="6"/>
  <c r="F64" i="10"/>
  <c r="F56" i="18"/>
  <c r="F22" i="3"/>
  <c r="F41" i="12"/>
  <c r="F53" i="9"/>
  <c r="F22" i="10"/>
  <c r="E61" i="17"/>
  <c r="E36" i="6"/>
  <c r="E48" i="3"/>
  <c r="F65" i="10"/>
  <c r="F25" i="23"/>
  <c r="F20" i="23"/>
  <c r="E53" i="9"/>
  <c r="E41" i="6"/>
  <c r="F43" i="7"/>
  <c r="F56" i="8"/>
  <c r="F56" i="7"/>
  <c r="E45" i="5"/>
  <c r="E23" i="6"/>
  <c r="F44" i="9"/>
  <c r="E50" i="12"/>
  <c r="E44" i="10"/>
  <c r="E54" i="11"/>
  <c r="E44" i="19"/>
  <c r="F25" i="14"/>
  <c r="E27" i="13"/>
  <c r="E15" i="11"/>
  <c r="F7" i="6"/>
  <c r="E25" i="11"/>
  <c r="E51" i="7"/>
  <c r="E51" i="8"/>
  <c r="F51" i="7"/>
  <c r="F12" i="11"/>
  <c r="F19" i="14"/>
  <c r="E43" i="8"/>
  <c r="E40" i="3"/>
  <c r="E55" i="6"/>
  <c r="E21" i="14"/>
  <c r="E29" i="16"/>
  <c r="F9" i="14"/>
  <c r="E40" i="13"/>
  <c r="E54" i="16"/>
  <c r="E50" i="16"/>
  <c r="E48" i="9"/>
  <c r="E53" i="3"/>
  <c r="F26" i="5"/>
  <c r="F29" i="16"/>
  <c r="F23" i="17"/>
  <c r="E33" i="8"/>
  <c r="E56" i="8"/>
  <c r="F50" i="13"/>
  <c r="E55" i="12"/>
  <c r="F11" i="10"/>
  <c r="E47" i="5"/>
  <c r="F64" i="8"/>
  <c r="E9" i="10"/>
  <c r="E45" i="10"/>
  <c r="E51" i="6"/>
  <c r="F40" i="7"/>
  <c r="F50" i="3"/>
  <c r="F48" i="17"/>
  <c r="E58" i="18"/>
  <c r="E48" i="13"/>
  <c r="E46" i="15"/>
  <c r="E33" i="14"/>
  <c r="E13" i="5"/>
  <c r="F20" i="8"/>
  <c r="E31" i="15"/>
  <c r="E57" i="7"/>
  <c r="F19" i="15"/>
  <c r="F49" i="14"/>
  <c r="E64" i="8"/>
  <c r="E52" i="22"/>
  <c r="E11" i="10"/>
  <c r="E43" i="15"/>
  <c r="E12" i="10"/>
  <c r="E25" i="16"/>
  <c r="E54" i="13"/>
  <c r="E65" i="5"/>
  <c r="F9" i="10"/>
  <c r="E30" i="15"/>
  <c r="E32" i="5"/>
  <c r="E41" i="11"/>
  <c r="F53" i="13"/>
  <c r="E43" i="11"/>
  <c r="E44" i="12"/>
  <c r="F59" i="9"/>
  <c r="F15" i="14"/>
  <c r="E17" i="18"/>
  <c r="E31" i="8"/>
  <c r="E35" i="15"/>
  <c r="E55" i="15"/>
  <c r="E64" i="18"/>
  <c r="E65" i="10"/>
  <c r="F36" i="17"/>
  <c r="E63" i="7"/>
  <c r="E50" i="5"/>
  <c r="F9" i="11"/>
  <c r="F54" i="6"/>
  <c r="F7" i="13"/>
  <c r="E23" i="7"/>
  <c r="F26" i="16"/>
  <c r="E46" i="17"/>
  <c r="E13" i="3"/>
  <c r="E32" i="3"/>
  <c r="E36" i="16"/>
  <c r="E22" i="6"/>
  <c r="F30" i="14"/>
  <c r="E10" i="5"/>
  <c r="E32" i="12"/>
  <c r="F58" i="13"/>
  <c r="F51" i="14"/>
  <c r="E43" i="3"/>
  <c r="F45" i="13"/>
  <c r="F41" i="3"/>
  <c r="F43" i="5"/>
  <c r="F45" i="12"/>
  <c r="F50" i="7"/>
  <c r="E14" i="5"/>
  <c r="E27" i="5"/>
  <c r="E29" i="11"/>
  <c r="F8" i="7"/>
  <c r="F23" i="7"/>
  <c r="F12" i="10"/>
  <c r="F18" i="5"/>
  <c r="E15" i="14"/>
  <c r="F17" i="7"/>
  <c r="E18" i="7"/>
  <c r="E26" i="6"/>
  <c r="F19" i="16"/>
  <c r="E45" i="13"/>
  <c r="E55" i="19"/>
  <c r="E21" i="8"/>
  <c r="F17" i="3"/>
  <c r="F40" i="11"/>
  <c r="F48" i="15"/>
  <c r="E8" i="7"/>
  <c r="F51" i="15"/>
  <c r="E36" i="10"/>
  <c r="E47" i="14"/>
  <c r="F8" i="18"/>
  <c r="E18" i="8"/>
  <c r="E30" i="19"/>
  <c r="F10" i="14"/>
  <c r="F51" i="3"/>
  <c r="F45" i="7"/>
  <c r="E47" i="18"/>
  <c r="E53" i="12"/>
  <c r="E17" i="5"/>
  <c r="E8" i="5"/>
  <c r="F21" i="5"/>
  <c r="F17" i="11"/>
  <c r="F8" i="5"/>
  <c r="F13" i="19"/>
  <c r="E17" i="8"/>
  <c r="F23" i="18"/>
  <c r="F26" i="12"/>
  <c r="E19" i="10"/>
  <c r="E49" i="13"/>
  <c r="E61" i="10"/>
  <c r="F22" i="6"/>
  <c r="F20" i="10"/>
  <c r="F21" i="11"/>
  <c r="E40" i="11"/>
  <c r="E64" i="3"/>
  <c r="E26" i="16"/>
  <c r="E24" i="13"/>
  <c r="F32" i="12"/>
  <c r="E62" i="18"/>
  <c r="F65" i="14"/>
  <c r="E36" i="3"/>
  <c r="F36" i="9"/>
  <c r="E36" i="9"/>
  <c r="E44" i="14"/>
  <c r="E55" i="16"/>
  <c r="F41" i="16"/>
  <c r="E53" i="18"/>
  <c r="F53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5" i="15"/>
  <c r="F43" i="17"/>
  <c r="F44" i="18"/>
  <c r="E62" i="19"/>
  <c r="E15" i="8"/>
  <c r="F20" i="16"/>
  <c r="E26" i="19"/>
  <c r="F26" i="19"/>
  <c r="F21" i="7"/>
  <c r="F16" i="7"/>
  <c r="E16" i="7"/>
  <c r="E59" i="13"/>
  <c r="F46" i="13"/>
  <c r="E46" i="13"/>
  <c r="E41" i="13"/>
  <c r="F41" i="13"/>
  <c r="F53" i="15"/>
  <c r="F44" i="15"/>
  <c r="E50" i="17"/>
  <c r="E7" i="18"/>
  <c r="F7" i="18"/>
  <c r="E28" i="18"/>
  <c r="F27" i="8"/>
  <c r="E27" i="8"/>
  <c r="E14" i="8"/>
  <c r="E51" i="3"/>
  <c r="E53" i="5"/>
  <c r="F50" i="8"/>
  <c r="F50" i="16"/>
  <c r="F49" i="12"/>
  <c r="E54" i="15"/>
  <c r="E43" i="18"/>
  <c r="E32" i="17"/>
  <c r="F16" i="18"/>
  <c r="F27" i="6"/>
  <c r="F32" i="15"/>
  <c r="E28" i="6"/>
  <c r="E48" i="5"/>
  <c r="E51" i="14"/>
  <c r="E57" i="5"/>
  <c r="E49" i="12"/>
  <c r="E59" i="17"/>
  <c r="F43" i="18"/>
  <c r="F58" i="15"/>
  <c r="E56" i="9"/>
  <c r="E14" i="10"/>
  <c r="F20" i="19"/>
  <c r="F32" i="7"/>
  <c r="F21" i="17"/>
  <c r="E31" i="7"/>
  <c r="E19" i="16"/>
  <c r="E55" i="17"/>
  <c r="E49" i="15"/>
  <c r="E56" i="18"/>
  <c r="E61" i="12"/>
  <c r="F27" i="3"/>
  <c r="F48" i="18"/>
  <c r="F64" i="12"/>
  <c r="F61" i="9"/>
  <c r="E61" i="9"/>
  <c r="E33" i="19"/>
  <c r="F22" i="12"/>
  <c r="E22" i="16"/>
  <c r="F22" i="16"/>
  <c r="E10" i="8"/>
  <c r="E30" i="17"/>
  <c r="F30" i="17"/>
  <c r="E30" i="8"/>
  <c r="E29" i="5"/>
  <c r="E29" i="15"/>
  <c r="F51" i="13"/>
  <c r="E47" i="13"/>
  <c r="E59" i="16"/>
  <c r="E57" i="18"/>
  <c r="F27" i="15"/>
  <c r="E8" i="15"/>
  <c r="F8" i="15"/>
  <c r="F27" i="16"/>
  <c r="E27" i="16"/>
  <c r="F56" i="13"/>
  <c r="E19" i="5"/>
  <c r="E31" i="5"/>
  <c r="F32" i="13"/>
  <c r="E23" i="8"/>
  <c r="F44" i="14"/>
  <c r="E28" i="5"/>
  <c r="F40" i="5"/>
  <c r="E40" i="5"/>
  <c r="E47" i="19"/>
  <c r="F44" i="11"/>
  <c r="E44" i="11"/>
  <c r="F54" i="12"/>
  <c r="E54" i="12"/>
  <c r="F56" i="14"/>
  <c r="E56" i="14"/>
  <c r="E19" i="18"/>
  <c r="F22" i="8"/>
  <c r="F26" i="15"/>
  <c r="E26" i="15"/>
  <c r="E32" i="16"/>
  <c r="F32" i="16"/>
  <c r="F43" i="10"/>
  <c r="F22" i="11"/>
  <c r="F16" i="19"/>
  <c r="F18" i="8"/>
  <c r="E40" i="18"/>
  <c r="F50" i="17"/>
  <c r="E20" i="16"/>
  <c r="F65" i="17"/>
  <c r="E65" i="17"/>
  <c r="F59" i="16"/>
  <c r="F62" i="3"/>
  <c r="E62" i="3"/>
  <c r="E19" i="7"/>
  <c r="F19" i="7"/>
  <c r="E13" i="10"/>
  <c r="E25" i="17"/>
  <c r="F20" i="17"/>
  <c r="C38" i="19"/>
  <c r="E32" i="11"/>
  <c r="E27" i="14"/>
  <c r="E58" i="7"/>
  <c r="F56" i="11"/>
  <c r="E56" i="11"/>
  <c r="F51" i="11"/>
  <c r="E33" i="6"/>
  <c r="E7" i="5"/>
  <c r="F17" i="14"/>
  <c r="F45" i="8"/>
  <c r="E46" i="9"/>
  <c r="F50" i="10"/>
  <c r="E12" i="7"/>
  <c r="E7" i="12"/>
  <c r="F40" i="10"/>
  <c r="E40" i="10"/>
  <c r="F9" i="3"/>
  <c r="E24" i="22"/>
  <c r="F13" i="3"/>
  <c r="E49" i="8"/>
  <c r="E59" i="9"/>
  <c r="E54" i="19"/>
  <c r="E55" i="10"/>
  <c r="E64" i="19"/>
  <c r="E18" i="10"/>
  <c r="E31" i="3"/>
  <c r="E36" i="8"/>
  <c r="F36" i="13"/>
  <c r="E41" i="14"/>
  <c r="F44" i="16"/>
  <c r="E58" i="17"/>
  <c r="F50" i="18"/>
  <c r="E7" i="8"/>
  <c r="F7" i="8"/>
  <c r="E27" i="18"/>
  <c r="E31" i="16"/>
  <c r="F30" i="5"/>
  <c r="F30" i="6"/>
  <c r="E30" i="10"/>
  <c r="E11" i="5"/>
  <c r="F11" i="5"/>
  <c r="F12" i="5"/>
  <c r="E9" i="12"/>
  <c r="F46" i="19"/>
  <c r="F43" i="15"/>
  <c r="E50" i="10"/>
  <c r="E49" i="19"/>
  <c r="E46" i="19"/>
  <c r="E20" i="14"/>
  <c r="F15" i="11"/>
  <c r="E20" i="15"/>
  <c r="F32" i="6"/>
  <c r="E8" i="16"/>
  <c r="E33" i="16"/>
  <c r="E13" i="16"/>
  <c r="F25" i="16"/>
  <c r="E25" i="15"/>
  <c r="E45" i="8"/>
  <c r="E56" i="15"/>
  <c r="E13" i="14"/>
  <c r="E50" i="3"/>
  <c r="F41" i="9"/>
  <c r="E54" i="17"/>
  <c r="F41" i="14"/>
  <c r="E63" i="11"/>
  <c r="F59" i="8"/>
  <c r="F54" i="8"/>
  <c r="E35" i="8"/>
  <c r="F15" i="19"/>
  <c r="E15" i="7"/>
  <c r="E7" i="7"/>
  <c r="F7" i="7"/>
  <c r="E8" i="10"/>
  <c r="F8" i="10"/>
  <c r="F54" i="19"/>
  <c r="E49" i="6"/>
  <c r="F49" i="6"/>
  <c r="E41" i="7"/>
  <c r="E55" i="8"/>
  <c r="E47" i="10"/>
  <c r="E63" i="13"/>
  <c r="F7" i="11"/>
  <c r="E21" i="10"/>
  <c r="F41" i="19"/>
  <c r="E41" i="19"/>
  <c r="E50" i="9"/>
  <c r="E7" i="9"/>
  <c r="F7" i="9"/>
  <c r="F23" i="11"/>
  <c r="F21" i="10"/>
  <c r="E26" i="10"/>
  <c r="E40" i="17"/>
  <c r="E62" i="12"/>
  <c r="E16" i="3"/>
  <c r="F16" i="3"/>
  <c r="E57" i="16"/>
  <c r="F20" i="7"/>
  <c r="F13" i="11"/>
  <c r="E30" i="14"/>
  <c r="E30" i="16"/>
  <c r="F12" i="7"/>
  <c r="F9" i="12"/>
  <c r="E21" i="12"/>
  <c r="F20" i="5"/>
  <c r="F15" i="5"/>
  <c r="F27" i="11"/>
  <c r="E17" i="14"/>
  <c r="F9" i="8"/>
  <c r="E26" i="8"/>
  <c r="E9" i="3"/>
  <c r="F20" i="15"/>
  <c r="E13" i="11"/>
  <c r="E36" i="13"/>
  <c r="E44" i="6"/>
  <c r="E57" i="6"/>
  <c r="F18" i="10"/>
  <c r="E61" i="14"/>
  <c r="F62" i="10"/>
  <c r="E65" i="9"/>
  <c r="F65" i="9"/>
  <c r="F62" i="9"/>
  <c r="E62" i="9"/>
  <c r="F50" i="9"/>
  <c r="F51" i="5"/>
  <c r="F21" i="3"/>
  <c r="F15" i="3"/>
  <c r="E15" i="3"/>
  <c r="F36" i="14"/>
  <c r="E36" i="14"/>
  <c r="F36" i="18"/>
  <c r="E36" i="18"/>
  <c r="F21" i="8"/>
  <c r="E23" i="19"/>
  <c r="E31" i="11"/>
  <c r="E58" i="11"/>
  <c r="E49" i="11"/>
  <c r="F49" i="11"/>
  <c r="F59" i="12"/>
  <c r="F54" i="14"/>
  <c r="E51" i="16"/>
  <c r="F44" i="17"/>
  <c r="F45" i="18"/>
  <c r="E45" i="18"/>
  <c r="F21" i="18"/>
  <c r="F25" i="6"/>
  <c r="E25" i="6"/>
  <c r="F16" i="8"/>
  <c r="E16" i="8"/>
  <c r="F23" i="15"/>
  <c r="E16" i="16"/>
  <c r="F16" i="16"/>
  <c r="F8" i="17"/>
  <c r="E8" i="17"/>
  <c r="F52" i="22"/>
  <c r="E10" i="3"/>
  <c r="F8" i="23"/>
  <c r="F88" i="23"/>
  <c r="F7" i="23"/>
  <c r="D87" i="23"/>
  <c r="E87" i="23" s="1"/>
  <c r="E81" i="23"/>
  <c r="E23" i="23"/>
  <c r="F22" i="23"/>
  <c r="F18" i="23"/>
  <c r="F14" i="23"/>
  <c r="C19" i="23"/>
  <c r="F24" i="22"/>
  <c r="F53" i="3"/>
  <c r="F44" i="3"/>
  <c r="E23" i="3"/>
  <c r="E17" i="3"/>
  <c r="F36" i="3"/>
  <c r="E21" i="3"/>
  <c r="F49" i="3"/>
  <c r="D54" i="20"/>
  <c r="E54" i="20" s="1"/>
  <c r="E58" i="5"/>
  <c r="F53" i="5"/>
  <c r="F44" i="5"/>
  <c r="E26" i="5"/>
  <c r="E15" i="5"/>
  <c r="D10" i="20"/>
  <c r="E56" i="5"/>
  <c r="F7" i="5"/>
  <c r="E62" i="5"/>
  <c r="F23" i="5"/>
  <c r="F56" i="6"/>
  <c r="E58" i="6"/>
  <c r="F51" i="6"/>
  <c r="E47" i="6"/>
  <c r="E40" i="6"/>
  <c r="F40" i="6"/>
  <c r="F53" i="7"/>
  <c r="F13" i="7"/>
  <c r="F18" i="7"/>
  <c r="E50" i="7"/>
  <c r="E46" i="7"/>
  <c r="F31" i="20"/>
  <c r="F32" i="8"/>
  <c r="E8" i="8"/>
  <c r="F19" i="8"/>
  <c r="F53" i="8"/>
  <c r="F36" i="8"/>
  <c r="E13" i="8"/>
  <c r="F23" i="8"/>
  <c r="F64" i="9"/>
  <c r="E64" i="9"/>
  <c r="F13" i="10"/>
  <c r="E64" i="10"/>
  <c r="E57" i="10"/>
  <c r="F10" i="10"/>
  <c r="E43" i="10"/>
  <c r="F48" i="10"/>
  <c r="E18" i="11"/>
  <c r="E7" i="11"/>
  <c r="F14" i="11"/>
  <c r="F18" i="11"/>
  <c r="E33" i="11"/>
  <c r="F50" i="12"/>
  <c r="F7" i="12"/>
  <c r="E28" i="12"/>
  <c r="E36" i="12"/>
  <c r="E64" i="12"/>
  <c r="E41" i="12"/>
  <c r="E48" i="12"/>
  <c r="D11" i="20"/>
  <c r="E58" i="13"/>
  <c r="E44" i="13"/>
  <c r="E55" i="14"/>
  <c r="E65" i="14"/>
  <c r="F62" i="14"/>
  <c r="F64" i="14"/>
  <c r="F12" i="14"/>
  <c r="D12" i="20"/>
  <c r="E9" i="14"/>
  <c r="F21" i="14"/>
  <c r="E12" i="14"/>
  <c r="E50" i="15"/>
  <c r="E21" i="15"/>
  <c r="E48" i="15"/>
  <c r="E23" i="15"/>
  <c r="D53" i="20"/>
  <c r="D74" i="23" s="1"/>
  <c r="D59" i="20"/>
  <c r="D80" i="23" s="1"/>
  <c r="F80" i="23" s="1"/>
  <c r="E58" i="15"/>
  <c r="F50" i="15"/>
  <c r="E33" i="15"/>
  <c r="E44" i="15"/>
  <c r="F54" i="16"/>
  <c r="E43" i="16"/>
  <c r="F56" i="16"/>
  <c r="F58" i="16"/>
  <c r="E14" i="16"/>
  <c r="E45" i="16"/>
  <c r="D47" i="20"/>
  <c r="E47" i="20" s="1"/>
  <c r="F8" i="16"/>
  <c r="D51" i="20"/>
  <c r="E51" i="20" s="1"/>
  <c r="F25" i="17"/>
  <c r="F14" i="17"/>
  <c r="F7" i="17"/>
  <c r="E33" i="17"/>
  <c r="F54" i="17"/>
  <c r="E35" i="17"/>
  <c r="D36" i="20"/>
  <c r="F36" i="20" s="1"/>
  <c r="E56" i="17"/>
  <c r="D46" i="20"/>
  <c r="D67" i="23" s="1"/>
  <c r="F67" i="23" s="1"/>
  <c r="D57" i="20"/>
  <c r="D78" i="23" s="1"/>
  <c r="F78" i="23" s="1"/>
  <c r="F18" i="18"/>
  <c r="E41" i="18"/>
  <c r="E61" i="18"/>
  <c r="E20" i="18"/>
  <c r="E31" i="18"/>
  <c r="F65" i="18"/>
  <c r="F59" i="18"/>
  <c r="D55" i="20"/>
  <c r="D76" i="23" s="1"/>
  <c r="E76" i="23" s="1"/>
  <c r="D62" i="20"/>
  <c r="F22" i="18"/>
  <c r="E65" i="18"/>
  <c r="F62" i="18"/>
  <c r="F40" i="18"/>
  <c r="F64" i="16"/>
  <c r="E64" i="16"/>
  <c r="E61" i="13"/>
  <c r="E35" i="13"/>
  <c r="E63" i="10"/>
  <c r="E60" i="10"/>
  <c r="E35" i="10"/>
  <c r="E64" i="5"/>
  <c r="F64" i="5"/>
  <c r="E7" i="3"/>
  <c r="E26" i="3"/>
  <c r="F26" i="3"/>
  <c r="E25" i="12"/>
  <c r="F36" i="5"/>
  <c r="E36" i="5"/>
  <c r="E20" i="11"/>
  <c r="F20" i="11"/>
  <c r="F16" i="11"/>
  <c r="E16" i="11"/>
  <c r="E32" i="14"/>
  <c r="F32" i="14"/>
  <c r="E18" i="14"/>
  <c r="F18" i="14"/>
  <c r="F40" i="16"/>
  <c r="F56" i="3"/>
  <c r="E56" i="3"/>
  <c r="F49" i="7"/>
  <c r="F46" i="8"/>
  <c r="E51" i="9"/>
  <c r="F51" i="9"/>
  <c r="E56" i="10"/>
  <c r="F50" i="11"/>
  <c r="E50" i="11"/>
  <c r="F46" i="16"/>
  <c r="F51" i="17"/>
  <c r="E51" i="17"/>
  <c r="F9" i="7"/>
  <c r="E30" i="11"/>
  <c r="F30" i="11"/>
  <c r="F30" i="7"/>
  <c r="E29" i="10"/>
  <c r="F29" i="10"/>
  <c r="F9" i="16"/>
  <c r="F11" i="14"/>
  <c r="E30" i="7"/>
  <c r="F29" i="5"/>
  <c r="F58" i="3"/>
  <c r="E10" i="12"/>
  <c r="F40" i="9"/>
  <c r="D40" i="20"/>
  <c r="F40" i="20" s="1"/>
  <c r="F40" i="12"/>
  <c r="F53" i="11"/>
  <c r="E55" i="18"/>
  <c r="D44" i="20"/>
  <c r="D65" i="23" s="1"/>
  <c r="E65" i="23" s="1"/>
  <c r="E59" i="5"/>
  <c r="F45" i="3"/>
  <c r="F43" i="9"/>
  <c r="E50" i="6"/>
  <c r="F41" i="8"/>
  <c r="F59" i="14"/>
  <c r="E59" i="14"/>
  <c r="D41" i="20"/>
  <c r="F41" i="20" s="1"/>
  <c r="F7" i="14"/>
  <c r="F32" i="17"/>
  <c r="E26" i="14"/>
  <c r="E28" i="17"/>
  <c r="E21" i="17"/>
  <c r="F29" i="12"/>
  <c r="F7" i="3"/>
  <c r="E10" i="16"/>
  <c r="E47" i="17"/>
  <c r="F22" i="7"/>
  <c r="F14" i="7"/>
  <c r="E14" i="7"/>
  <c r="E63" i="12"/>
  <c r="E62" i="11"/>
  <c r="F62" i="11"/>
  <c r="E8" i="9"/>
  <c r="F27" i="12"/>
  <c r="F20" i="12"/>
  <c r="F26" i="17"/>
  <c r="F25" i="3"/>
  <c r="F16" i="14"/>
  <c r="E16" i="14"/>
  <c r="E25" i="5"/>
  <c r="F8" i="13"/>
  <c r="F40" i="14"/>
  <c r="E40" i="14"/>
  <c r="E59" i="6"/>
  <c r="F59" i="6"/>
  <c r="F48" i="8"/>
  <c r="E49" i="9"/>
  <c r="F45" i="9"/>
  <c r="E45" i="9"/>
  <c r="F43" i="13"/>
  <c r="F48" i="14"/>
  <c r="E48" i="14"/>
  <c r="E45" i="14"/>
  <c r="F45" i="14"/>
  <c r="E48" i="16"/>
  <c r="F48" i="16"/>
  <c r="F49" i="17"/>
  <c r="E49" i="17"/>
  <c r="F45" i="17"/>
  <c r="E45" i="17"/>
  <c r="F46" i="18"/>
  <c r="E46" i="18"/>
  <c r="E23" i="16"/>
  <c r="F18" i="16"/>
  <c r="E18" i="16"/>
  <c r="E16" i="17"/>
  <c r="F9" i="9"/>
  <c r="E9" i="9"/>
  <c r="D30" i="20"/>
  <c r="E30" i="20" s="1"/>
  <c r="F30" i="18"/>
  <c r="D9" i="20"/>
  <c r="E9" i="20" s="1"/>
  <c r="F11" i="7"/>
  <c r="E11" i="14"/>
  <c r="F58" i="10"/>
  <c r="F10" i="3"/>
  <c r="F12" i="3"/>
  <c r="E11" i="7"/>
  <c r="D26" i="20"/>
  <c r="D46" i="23" s="1"/>
  <c r="E46" i="23" s="1"/>
  <c r="E9" i="16"/>
  <c r="E58" i="3"/>
  <c r="F53" i="14"/>
  <c r="F59" i="15"/>
  <c r="F50" i="14"/>
  <c r="F56" i="17"/>
  <c r="D49" i="20"/>
  <c r="F49" i="20" s="1"/>
  <c r="E41" i="8"/>
  <c r="E50" i="18"/>
  <c r="D28" i="20"/>
  <c r="E28" i="20" s="1"/>
  <c r="E7" i="13"/>
  <c r="D23" i="20"/>
  <c r="E23" i="20" s="1"/>
  <c r="F16" i="5"/>
  <c r="E33" i="13"/>
  <c r="E27" i="12"/>
  <c r="F23" i="16"/>
  <c r="E35" i="14"/>
  <c r="E28" i="13"/>
  <c r="E49" i="7"/>
  <c r="E48" i="18"/>
  <c r="E58" i="10"/>
  <c r="F56" i="15"/>
  <c r="E65" i="13"/>
  <c r="E61" i="15"/>
  <c r="F65" i="7"/>
  <c r="E65" i="7"/>
  <c r="E28" i="7"/>
  <c r="E27" i="10"/>
  <c r="F27" i="10"/>
  <c r="F15" i="10"/>
  <c r="D15" i="20"/>
  <c r="F62" i="17"/>
  <c r="F62" i="16"/>
  <c r="E62" i="16"/>
  <c r="E64" i="15"/>
  <c r="E35" i="5"/>
  <c r="E65" i="3"/>
  <c r="F65" i="3"/>
  <c r="E28" i="16"/>
  <c r="F12" i="16"/>
  <c r="E12" i="16"/>
  <c r="F64" i="13"/>
  <c r="E64" i="13"/>
  <c r="E62" i="8"/>
  <c r="E33" i="18"/>
  <c r="F45" i="11"/>
  <c r="F49" i="16"/>
  <c r="F22" i="5"/>
  <c r="F65" i="19"/>
  <c r="C55" i="23"/>
  <c r="F55" i="23" s="1"/>
  <c r="D56" i="20"/>
  <c r="F56" i="20" s="1"/>
  <c r="E56" i="19"/>
  <c r="F55" i="20"/>
  <c r="E58" i="19"/>
  <c r="F57" i="20"/>
  <c r="D43" i="20"/>
  <c r="F43" i="20" s="1"/>
  <c r="F43" i="19"/>
  <c r="F29" i="19"/>
  <c r="D14" i="20"/>
  <c r="D50" i="20"/>
  <c r="D71" i="23" s="1"/>
  <c r="F40" i="19"/>
  <c r="F7" i="19"/>
  <c r="F14" i="19"/>
  <c r="E43" i="19"/>
  <c r="D45" i="20"/>
  <c r="F45" i="20" s="1"/>
  <c r="F58" i="19"/>
  <c r="D33" i="20"/>
  <c r="D53" i="23" s="1"/>
  <c r="F27" i="19"/>
  <c r="F63" i="20"/>
  <c r="E65" i="19"/>
  <c r="D58" i="20"/>
  <c r="D79" i="23" s="1"/>
  <c r="F79" i="23" s="1"/>
  <c r="F50" i="19"/>
  <c r="E50" i="19"/>
  <c r="E48" i="19"/>
  <c r="F45" i="19"/>
  <c r="E35" i="19"/>
  <c r="F32" i="19"/>
  <c r="C53" i="23"/>
  <c r="C24" i="20"/>
  <c r="C6" i="20" s="1"/>
  <c r="D32" i="20"/>
  <c r="D52" i="23" s="1"/>
  <c r="D21" i="20"/>
  <c r="F21" i="20" s="1"/>
  <c r="F19" i="19"/>
  <c r="E14" i="19"/>
  <c r="F21" i="19"/>
  <c r="D8" i="20"/>
  <c r="E8" i="20" s="1"/>
  <c r="C74" i="23"/>
  <c r="C52" i="20"/>
  <c r="F28" i="20"/>
  <c r="C48" i="23"/>
  <c r="F64" i="17"/>
  <c r="E64" i="17"/>
  <c r="E63" i="16"/>
  <c r="F65" i="12"/>
  <c r="E61" i="7"/>
  <c r="E61" i="5"/>
  <c r="E31" i="10"/>
  <c r="F17" i="10"/>
  <c r="D19" i="20"/>
  <c r="F19" i="20" s="1"/>
  <c r="E19" i="17"/>
  <c r="F29" i="3"/>
  <c r="E29" i="3"/>
  <c r="E51" i="22"/>
  <c r="D25" i="20"/>
  <c r="D45" i="23" s="1"/>
  <c r="F45" i="23" s="1"/>
  <c r="C69" i="23"/>
  <c r="E26" i="13"/>
  <c r="E31" i="12"/>
  <c r="E63" i="6"/>
  <c r="F13" i="12"/>
  <c r="E22" i="19"/>
  <c r="F22" i="19"/>
  <c r="E11" i="16"/>
  <c r="F9" i="5"/>
  <c r="E30" i="9"/>
  <c r="E30" i="3"/>
  <c r="F30" i="3"/>
  <c r="F29" i="17"/>
  <c r="E29" i="17"/>
  <c r="E29" i="8"/>
  <c r="E29" i="6"/>
  <c r="F54" i="22"/>
  <c r="F50" i="22"/>
  <c r="E50" i="22"/>
  <c r="E10" i="7"/>
  <c r="F11" i="16"/>
  <c r="E11" i="3"/>
  <c r="F32" i="5"/>
  <c r="E27" i="7"/>
  <c r="F11" i="12"/>
  <c r="F26" i="13"/>
  <c r="D61" i="20"/>
  <c r="F64" i="11"/>
  <c r="E64" i="11"/>
  <c r="E63" i="8"/>
  <c r="F64" i="7"/>
  <c r="E64" i="7"/>
  <c r="E62" i="7"/>
  <c r="F62" i="7"/>
  <c r="E62" i="6"/>
  <c r="F62" i="6"/>
  <c r="E56" i="22"/>
  <c r="F56" i="22"/>
  <c r="E47" i="22"/>
  <c r="E29" i="12"/>
  <c r="F53" i="19"/>
  <c r="E53" i="19"/>
  <c r="D48" i="20"/>
  <c r="D69" i="23" s="1"/>
  <c r="F59" i="3"/>
  <c r="E59" i="3"/>
  <c r="E54" i="3"/>
  <c r="F54" i="3"/>
  <c r="E47" i="3"/>
  <c r="F43" i="3"/>
  <c r="E54" i="5"/>
  <c r="F54" i="5"/>
  <c r="F49" i="5"/>
  <c r="E46" i="5"/>
  <c r="F41" i="5"/>
  <c r="E53" i="6"/>
  <c r="F53" i="6"/>
  <c r="E48" i="6"/>
  <c r="F48" i="6"/>
  <c r="E45" i="6"/>
  <c r="E59" i="7"/>
  <c r="E55" i="7"/>
  <c r="E47" i="7"/>
  <c r="F44" i="7"/>
  <c r="E44" i="7"/>
  <c r="F58" i="9"/>
  <c r="F54" i="9"/>
  <c r="E46" i="10"/>
  <c r="E41" i="10"/>
  <c r="E46" i="11"/>
  <c r="E51" i="12"/>
  <c r="F51" i="12"/>
  <c r="E57" i="13"/>
  <c r="F53" i="16"/>
  <c r="E17" i="19"/>
  <c r="F17" i="19"/>
  <c r="E32" i="22"/>
  <c r="F28" i="22"/>
  <c r="E28" i="22"/>
  <c r="F65" i="16"/>
  <c r="E65" i="16"/>
  <c r="E61" i="16"/>
  <c r="E25" i="10"/>
  <c r="E8" i="12"/>
  <c r="F8" i="12"/>
  <c r="E18" i="19"/>
  <c r="E29" i="9"/>
  <c r="F32" i="10"/>
  <c r="E32" i="10"/>
  <c r="C42" i="20"/>
  <c r="E17" i="10"/>
  <c r="D65" i="20"/>
  <c r="E64" i="22"/>
  <c r="E35" i="16"/>
  <c r="D35" i="20"/>
  <c r="E35" i="20" s="1"/>
  <c r="E55" i="13"/>
  <c r="E9" i="5"/>
  <c r="D13" i="20"/>
  <c r="E13" i="20" s="1"/>
  <c r="D27" i="20"/>
  <c r="D17" i="20"/>
  <c r="F17" i="20" s="1"/>
  <c r="D22" i="20"/>
  <c r="F19" i="17"/>
  <c r="E54" i="22"/>
  <c r="D7" i="20"/>
  <c r="E7" i="20" s="1"/>
  <c r="D18" i="20"/>
  <c r="D38" i="23" s="1"/>
  <c r="E38" i="23" s="1"/>
  <c r="E64" i="14"/>
  <c r="D63" i="20"/>
  <c r="D85" i="23" s="1"/>
  <c r="E63" i="14"/>
  <c r="E35" i="7"/>
  <c r="F8" i="3"/>
  <c r="E8" i="3"/>
  <c r="E30" i="13"/>
  <c r="F7" i="10"/>
  <c r="E20" i="19"/>
  <c r="D20" i="20"/>
  <c r="E20" i="20" s="1"/>
  <c r="E27" i="17"/>
  <c r="F27" i="17"/>
  <c r="E22" i="17"/>
  <c r="F17" i="17"/>
  <c r="E17" i="17"/>
  <c r="F26" i="11"/>
  <c r="E26" i="11"/>
  <c r="E31" i="14"/>
  <c r="D31" i="20"/>
  <c r="E33" i="22"/>
  <c r="C60" i="20"/>
  <c r="F47" i="20"/>
  <c r="C68" i="23"/>
  <c r="F68" i="23" s="1"/>
  <c r="E65" i="15"/>
  <c r="F65" i="15"/>
  <c r="E61" i="11"/>
  <c r="E61" i="8"/>
  <c r="F61" i="8"/>
  <c r="F60" i="8"/>
  <c r="E35" i="6"/>
  <c r="E36" i="7"/>
  <c r="E46" i="22"/>
  <c r="E43" i="22"/>
  <c r="F43" i="22"/>
  <c r="F23" i="12"/>
  <c r="E23" i="10"/>
  <c r="E16" i="10"/>
  <c r="F16" i="10"/>
  <c r="F40" i="15"/>
  <c r="F59" i="19"/>
  <c r="F51" i="19"/>
  <c r="E51" i="19"/>
  <c r="F53" i="10"/>
  <c r="F59" i="11"/>
  <c r="E59" i="11"/>
  <c r="E57" i="11"/>
  <c r="E43" i="14"/>
  <c r="D16" i="20"/>
  <c r="E19" i="22"/>
  <c r="E35" i="18"/>
  <c r="F62" i="13"/>
  <c r="E35" i="9"/>
  <c r="F65" i="8"/>
  <c r="F65" i="6"/>
  <c r="E61" i="6"/>
  <c r="E63" i="3"/>
  <c r="E20" i="3"/>
  <c r="F20" i="3"/>
  <c r="E14" i="3"/>
  <c r="F18" i="17"/>
  <c r="F59" i="22"/>
  <c r="D60" i="19"/>
  <c r="F60" i="19" s="1"/>
  <c r="E31" i="19"/>
  <c r="E64" i="6"/>
  <c r="F64" i="6"/>
  <c r="F23" i="14"/>
  <c r="D64" i="20"/>
  <c r="D86" i="23" s="1"/>
  <c r="E52" i="15"/>
  <c r="D42" i="19"/>
  <c r="E42" i="7"/>
  <c r="E52" i="9"/>
  <c r="D52" i="19"/>
  <c r="E13" i="23"/>
  <c r="D12" i="23"/>
  <c r="F12" i="23" s="1"/>
  <c r="D9" i="23"/>
  <c r="C92" i="23"/>
  <c r="D15" i="23"/>
  <c r="E17" i="23"/>
  <c r="E25" i="23"/>
  <c r="F16" i="23"/>
  <c r="E25" i="22"/>
  <c r="E20" i="22"/>
  <c r="E63" i="15"/>
  <c r="E62" i="15"/>
  <c r="F65" i="13"/>
  <c r="E65" i="12"/>
  <c r="E35" i="12"/>
  <c r="E35" i="22"/>
  <c r="E26" i="22"/>
  <c r="E21" i="22"/>
  <c r="E17" i="22"/>
  <c r="E63" i="18"/>
  <c r="F62" i="15"/>
  <c r="E65" i="6"/>
  <c r="F61" i="5"/>
  <c r="E16" i="19"/>
  <c r="D29" i="20"/>
  <c r="E25" i="19"/>
  <c r="E24" i="19"/>
  <c r="E8" i="19"/>
  <c r="E10" i="11"/>
  <c r="E25" i="13"/>
  <c r="E52" i="13"/>
  <c r="F36" i="19"/>
  <c r="E54" i="23" l="1"/>
  <c r="F54" i="23"/>
  <c r="F61" i="20"/>
  <c r="D83" i="23"/>
  <c r="F83" i="23" s="1"/>
  <c r="D84" i="23"/>
  <c r="F84" i="23" s="1"/>
  <c r="F33" i="20"/>
  <c r="F6" i="23"/>
  <c r="E9" i="23"/>
  <c r="D6" i="19"/>
  <c r="E6" i="9"/>
  <c r="E60" i="9"/>
  <c r="E60" i="16"/>
  <c r="E10" i="20"/>
  <c r="F51" i="20"/>
  <c r="F60" i="9"/>
  <c r="E60" i="15"/>
  <c r="F10" i="20"/>
  <c r="F60" i="16"/>
  <c r="F60" i="18"/>
  <c r="F60" i="15"/>
  <c r="F87" i="23"/>
  <c r="F11" i="20"/>
  <c r="F54" i="20"/>
  <c r="E12" i="23"/>
  <c r="D75" i="23"/>
  <c r="F75" i="23" s="1"/>
  <c r="E78" i="23"/>
  <c r="E12" i="20"/>
  <c r="F14" i="20"/>
  <c r="D50" i="23"/>
  <c r="E50" i="23" s="1"/>
  <c r="F26" i="20"/>
  <c r="F53" i="20"/>
  <c r="F62" i="20"/>
  <c r="E67" i="23"/>
  <c r="E11" i="20"/>
  <c r="D68" i="23"/>
  <c r="E68" i="23" s="1"/>
  <c r="E36" i="20"/>
  <c r="E57" i="20"/>
  <c r="D56" i="23"/>
  <c r="E56" i="23" s="1"/>
  <c r="F12" i="20"/>
  <c r="E15" i="20"/>
  <c r="E74" i="23"/>
  <c r="E62" i="20"/>
  <c r="E53" i="20"/>
  <c r="F15" i="20"/>
  <c r="E46" i="20"/>
  <c r="D72" i="23"/>
  <c r="E72" i="23" s="1"/>
  <c r="E59" i="20"/>
  <c r="F59" i="20"/>
  <c r="D43" i="23"/>
  <c r="F43" i="23" s="1"/>
  <c r="E55" i="20"/>
  <c r="F18" i="20"/>
  <c r="F46" i="20"/>
  <c r="E19" i="20"/>
  <c r="E44" i="20"/>
  <c r="E49" i="20"/>
  <c r="F38" i="23"/>
  <c r="F65" i="23"/>
  <c r="F9" i="20"/>
  <c r="E60" i="18"/>
  <c r="D48" i="23"/>
  <c r="F48" i="23" s="1"/>
  <c r="F30" i="20"/>
  <c r="F46" i="23"/>
  <c r="E58" i="20"/>
  <c r="E24" i="5"/>
  <c r="F24" i="5"/>
  <c r="E24" i="9"/>
  <c r="E18" i="20"/>
  <c r="F23" i="20"/>
  <c r="F60" i="10"/>
  <c r="D64" i="23"/>
  <c r="E64" i="23" s="1"/>
  <c r="D77" i="23"/>
  <c r="E43" i="20"/>
  <c r="D61" i="23"/>
  <c r="E61" i="23" s="1"/>
  <c r="D70" i="23"/>
  <c r="E70" i="23" s="1"/>
  <c r="E26" i="20"/>
  <c r="E24" i="16"/>
  <c r="F24" i="16"/>
  <c r="F60" i="13"/>
  <c r="E60" i="13"/>
  <c r="D62" i="23"/>
  <c r="E41" i="20"/>
  <c r="E38" i="5"/>
  <c r="F44" i="20"/>
  <c r="F53" i="23"/>
  <c r="E40" i="20"/>
  <c r="F24" i="9"/>
  <c r="F25" i="20"/>
  <c r="D55" i="23"/>
  <c r="E55" i="23" s="1"/>
  <c r="E14" i="20"/>
  <c r="E56" i="20"/>
  <c r="E33" i="20"/>
  <c r="F58" i="20"/>
  <c r="D52" i="20"/>
  <c r="F52" i="20" s="1"/>
  <c r="E45" i="23"/>
  <c r="F20" i="20"/>
  <c r="E53" i="23"/>
  <c r="C44" i="23"/>
  <c r="E45" i="20"/>
  <c r="D66" i="23"/>
  <c r="D40" i="23"/>
  <c r="E40" i="23" s="1"/>
  <c r="E79" i="23"/>
  <c r="F50" i="20"/>
  <c r="E50" i="20"/>
  <c r="F74" i="23"/>
  <c r="E69" i="23"/>
  <c r="F32" i="20"/>
  <c r="E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2" i="10"/>
  <c r="F52" i="10"/>
  <c r="E24" i="3"/>
  <c r="F24" i="3"/>
  <c r="E24" i="8"/>
  <c r="F24" i="8"/>
  <c r="F6" i="8"/>
  <c r="C82" i="23"/>
  <c r="D51" i="23"/>
  <c r="E51" i="23" s="1"/>
  <c r="E31" i="20"/>
  <c r="D90" i="23"/>
  <c r="F65" i="20"/>
  <c r="E65" i="20"/>
  <c r="F42" i="22"/>
  <c r="E42" i="22"/>
  <c r="E24" i="7"/>
  <c r="F24" i="7"/>
  <c r="F42" i="15"/>
  <c r="E42" i="15"/>
  <c r="F24" i="18"/>
  <c r="E24" i="18"/>
  <c r="F24" i="11"/>
  <c r="E24" i="11"/>
  <c r="F60" i="12"/>
  <c r="E60" i="12"/>
  <c r="E52" i="6"/>
  <c r="F52" i="6"/>
  <c r="E52" i="3"/>
  <c r="F52" i="3"/>
  <c r="F60" i="6"/>
  <c r="E60" i="6"/>
  <c r="C73" i="23"/>
  <c r="D37" i="23"/>
  <c r="D39" i="19"/>
  <c r="E42" i="19"/>
  <c r="F42" i="19"/>
  <c r="F52" i="15"/>
  <c r="F64" i="20"/>
  <c r="E64" i="20"/>
  <c r="E42" i="9"/>
  <c r="F42" i="9"/>
  <c r="E60" i="19"/>
  <c r="E52" i="11"/>
  <c r="F52" i="11"/>
  <c r="E60" i="8"/>
  <c r="F52" i="5"/>
  <c r="E52" i="5"/>
  <c r="F69" i="23"/>
  <c r="E61" i="20"/>
  <c r="E48" i="20"/>
  <c r="F60" i="17"/>
  <c r="E60" i="17"/>
  <c r="D42" i="20"/>
  <c r="C38" i="20"/>
  <c r="F42" i="7"/>
  <c r="F42" i="11"/>
  <c r="F60" i="11"/>
  <c r="E60" i="22"/>
  <c r="F60" i="22"/>
  <c r="D47" i="23"/>
  <c r="E27" i="20"/>
  <c r="F42" i="3"/>
  <c r="E42" i="3"/>
  <c r="F27" i="20"/>
  <c r="E52" i="19"/>
  <c r="F52" i="19"/>
  <c r="F52" i="7"/>
  <c r="E52" i="7"/>
  <c r="F42" i="14"/>
  <c r="E42" i="14"/>
  <c r="E63" i="20"/>
  <c r="E42" i="11"/>
  <c r="D60" i="20"/>
  <c r="F60" i="20" s="1"/>
  <c r="E80" i="23"/>
  <c r="E17" i="20"/>
  <c r="F16" i="20"/>
  <c r="F52" i="9"/>
  <c r="F24" i="12"/>
  <c r="E24" i="12"/>
  <c r="E52" i="12"/>
  <c r="F52" i="12"/>
  <c r="F60" i="3"/>
  <c r="E60" i="3"/>
  <c r="E60" i="11"/>
  <c r="E38" i="16"/>
  <c r="F38" i="16"/>
  <c r="F60" i="14"/>
  <c r="E60" i="14"/>
  <c r="E60" i="5"/>
  <c r="F60" i="5"/>
  <c r="F7" i="20"/>
  <c r="F71" i="23"/>
  <c r="E71" i="23"/>
  <c r="E22" i="20"/>
  <c r="D42" i="23"/>
  <c r="F22" i="20"/>
  <c r="C39" i="20"/>
  <c r="F24" i="10"/>
  <c r="E24" i="10"/>
  <c r="C63" i="23"/>
  <c r="E60" i="7"/>
  <c r="F60" i="7"/>
  <c r="F48" i="20"/>
  <c r="F6" i="9"/>
  <c r="D92" i="23"/>
  <c r="F92" i="23" s="1"/>
  <c r="D19" i="23"/>
  <c r="E15" i="23"/>
  <c r="F15" i="23"/>
  <c r="E52" i="23"/>
  <c r="F52" i="23"/>
  <c r="E42" i="18"/>
  <c r="F42" i="18"/>
  <c r="F42" i="13"/>
  <c r="E42" i="13"/>
  <c r="F42" i="12"/>
  <c r="E42" i="12"/>
  <c r="E52" i="16"/>
  <c r="F52" i="16"/>
  <c r="F42" i="10"/>
  <c r="E42" i="10"/>
  <c r="F24" i="17"/>
  <c r="E24" i="17"/>
  <c r="F52" i="8"/>
  <c r="E52" i="8"/>
  <c r="E24" i="15"/>
  <c r="F24" i="15"/>
  <c r="F42" i="8"/>
  <c r="E42" i="8"/>
  <c r="F52" i="13"/>
  <c r="F24" i="13"/>
  <c r="F42" i="6"/>
  <c r="E42" i="6"/>
  <c r="F24" i="19"/>
  <c r="D38" i="19"/>
  <c r="D24" i="20"/>
  <c r="D6" i="20" s="1"/>
  <c r="D49" i="23"/>
  <c r="F29" i="20"/>
  <c r="E29" i="20"/>
  <c r="F24" i="6"/>
  <c r="E24" i="6"/>
  <c r="E52" i="18"/>
  <c r="F52" i="18"/>
  <c r="F24" i="14"/>
  <c r="E24" i="14"/>
  <c r="F42" i="16"/>
  <c r="E42" i="16"/>
  <c r="F52" i="17"/>
  <c r="E52" i="17"/>
  <c r="F42" i="5"/>
  <c r="E42" i="5"/>
  <c r="F52" i="14"/>
  <c r="E52" i="14"/>
  <c r="E42" i="17"/>
  <c r="F42" i="17"/>
  <c r="E84" i="23" l="1"/>
  <c r="E75" i="23"/>
  <c r="F38" i="5"/>
  <c r="F6" i="5"/>
  <c r="E6" i="5"/>
  <c r="E92" i="23"/>
  <c r="F50" i="23"/>
  <c r="E43" i="23"/>
  <c r="F56" i="23"/>
  <c r="E38" i="8"/>
  <c r="F64" i="23"/>
  <c r="F72" i="23"/>
  <c r="E48" i="23"/>
  <c r="C60" i="23"/>
  <c r="F61" i="23"/>
  <c r="E77" i="23"/>
  <c r="F77" i="23"/>
  <c r="D63" i="23"/>
  <c r="F63" i="23" s="1"/>
  <c r="D73" i="23"/>
  <c r="E73" i="23" s="1"/>
  <c r="E6" i="16"/>
  <c r="F6" i="16"/>
  <c r="E62" i="23"/>
  <c r="F62" i="23"/>
  <c r="F38" i="8"/>
  <c r="F70" i="23"/>
  <c r="E38" i="9"/>
  <c r="F38" i="9"/>
  <c r="E52" i="20"/>
  <c r="D39" i="20"/>
  <c r="E39" i="20" s="1"/>
  <c r="E39" i="23"/>
  <c r="F40" i="23"/>
  <c r="F66" i="23"/>
  <c r="E66" i="23"/>
  <c r="E60" i="20"/>
  <c r="E42" i="20"/>
  <c r="F42" i="20"/>
  <c r="E41" i="23"/>
  <c r="F41" i="23"/>
  <c r="E38" i="3"/>
  <c r="F38" i="3"/>
  <c r="F38" i="10"/>
  <c r="E38" i="10"/>
  <c r="E39" i="7"/>
  <c r="F39" i="7"/>
  <c r="F39" i="9"/>
  <c r="E39" i="9"/>
  <c r="F86" i="23"/>
  <c r="E86" i="23"/>
  <c r="E37" i="23"/>
  <c r="F37" i="23"/>
  <c r="E38" i="11"/>
  <c r="F38" i="11"/>
  <c r="D82" i="23"/>
  <c r="F82" i="23" s="1"/>
  <c r="F85" i="23"/>
  <c r="E85" i="23"/>
  <c r="F38" i="18"/>
  <c r="E38" i="18"/>
  <c r="F39" i="15"/>
  <c r="E39" i="15"/>
  <c r="E6" i="7"/>
  <c r="F6" i="7"/>
  <c r="F90" i="23"/>
  <c r="E90" i="23"/>
  <c r="E83" i="23"/>
  <c r="F38" i="12"/>
  <c r="E38" i="12"/>
  <c r="E47" i="23"/>
  <c r="F47" i="23"/>
  <c r="F39" i="11"/>
  <c r="E39" i="11"/>
  <c r="E38" i="7"/>
  <c r="F38" i="7"/>
  <c r="E6" i="8"/>
  <c r="F42" i="23"/>
  <c r="E42" i="23"/>
  <c r="F6" i="18"/>
  <c r="E6" i="18"/>
  <c r="F39" i="3"/>
  <c r="E39" i="3"/>
  <c r="F39" i="19"/>
  <c r="E39" i="19"/>
  <c r="E6" i="11"/>
  <c r="F6" i="11"/>
  <c r="F39" i="22"/>
  <c r="E39" i="22"/>
  <c r="E6" i="3"/>
  <c r="F6" i="3"/>
  <c r="F19" i="23"/>
  <c r="E19" i="23"/>
  <c r="E39" i="14"/>
  <c r="F39" i="14"/>
  <c r="E38" i="14"/>
  <c r="F38" i="14"/>
  <c r="F49" i="23"/>
  <c r="E49" i="23"/>
  <c r="F6" i="13"/>
  <c r="E6" i="13"/>
  <c r="E6" i="6"/>
  <c r="F6" i="6"/>
  <c r="E38" i="6"/>
  <c r="F38" i="6"/>
  <c r="D44" i="23"/>
  <c r="E24" i="20"/>
  <c r="F24" i="20"/>
  <c r="F6" i="17"/>
  <c r="E6" i="17"/>
  <c r="F39" i="12"/>
  <c r="E39" i="12"/>
  <c r="E39" i="13"/>
  <c r="F39" i="13"/>
  <c r="E39" i="18"/>
  <c r="F39" i="18"/>
  <c r="F39" i="17"/>
  <c r="E39" i="17"/>
  <c r="F39" i="5"/>
  <c r="E39" i="5"/>
  <c r="F39" i="16"/>
  <c r="E39" i="16"/>
  <c r="F6" i="19"/>
  <c r="E6" i="19"/>
  <c r="F39" i="6"/>
  <c r="E39" i="6"/>
  <c r="F6" i="15"/>
  <c r="E6" i="15"/>
  <c r="F6" i="14"/>
  <c r="E6" i="14"/>
  <c r="F38" i="19"/>
  <c r="D38" i="20"/>
  <c r="E38" i="19"/>
  <c r="E38" i="13"/>
  <c r="F38" i="13"/>
  <c r="E39" i="8"/>
  <c r="F39" i="8"/>
  <c r="F38" i="15"/>
  <c r="E38" i="15"/>
  <c r="F38" i="17"/>
  <c r="E38" i="17"/>
  <c r="E39" i="10"/>
  <c r="F39" i="10"/>
  <c r="D60" i="23" l="1"/>
  <c r="F60" i="23" s="1"/>
  <c r="E63" i="23"/>
  <c r="F73" i="23"/>
  <c r="F39" i="20"/>
  <c r="E82" i="23"/>
  <c r="F38" i="20"/>
  <c r="E38" i="20"/>
  <c r="F6" i="20"/>
  <c r="E6" i="20"/>
  <c r="E44" i="23"/>
  <c r="F44" i="23"/>
  <c r="E60" i="23" l="1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F38" i="22"/>
  <c r="C26" i="23" l="1"/>
  <c r="C93" i="23" s="1"/>
  <c r="E34" i="23"/>
  <c r="D30" i="23"/>
  <c r="F30" i="23" s="1"/>
  <c r="D28" i="23"/>
  <c r="E28" i="23" s="1"/>
  <c r="E7" i="22"/>
  <c r="E16" i="22"/>
  <c r="D33" i="23"/>
  <c r="E33" i="23" s="1"/>
  <c r="F34" i="23"/>
  <c r="C58" i="23"/>
  <c r="D27" i="23"/>
  <c r="E36" i="23"/>
  <c r="F36" i="23"/>
  <c r="D29" i="23"/>
  <c r="E29" i="23" s="1"/>
  <c r="D32" i="23"/>
  <c r="E32" i="23" s="1"/>
  <c r="E14" i="22"/>
  <c r="D31" i="23"/>
  <c r="F31" i="23" s="1"/>
  <c r="D35" i="23"/>
  <c r="E35" i="23" s="1"/>
  <c r="F27" i="23" l="1"/>
  <c r="D26" i="23"/>
  <c r="D93" i="23" s="1"/>
  <c r="E27" i="23"/>
  <c r="F28" i="23"/>
  <c r="E30" i="23"/>
  <c r="D58" i="23"/>
  <c r="F58" i="23" s="1"/>
  <c r="E38" i="22"/>
  <c r="C24" i="23"/>
  <c r="C59" i="23" s="1"/>
  <c r="F33" i="23"/>
  <c r="F29" i="23"/>
  <c r="E6" i="22"/>
  <c r="E31" i="23"/>
  <c r="F35" i="23"/>
  <c r="F6" i="22"/>
  <c r="F32" i="23"/>
  <c r="E58" i="23" l="1"/>
  <c r="C91" i="23"/>
  <c r="D24" i="23"/>
  <c r="F26" i="23"/>
  <c r="E26" i="23"/>
  <c r="D59" i="23" l="1"/>
  <c r="F24" i="23"/>
  <c r="E24" i="23"/>
  <c r="F93" i="23"/>
  <c r="E93" i="23"/>
  <c r="D91" i="23" l="1"/>
  <c r="F59" i="23"/>
  <c r="E59" i="23"/>
  <c r="E91" i="23" l="1"/>
  <c r="F91" i="23"/>
</calcChain>
</file>

<file path=xl/sharedStrings.xml><?xml version="1.0" encoding="utf-8"?>
<sst xmlns="http://schemas.openxmlformats.org/spreadsheetml/2006/main" count="2484" uniqueCount="202">
  <si>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</si>
  <si>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</si>
  <si>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</si>
  <si>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</si>
  <si>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</si>
  <si>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</si>
  <si>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</si>
  <si>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</si>
  <si>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</si>
  <si>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</si>
  <si>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</si>
  <si>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</si>
  <si>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</si>
  <si>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</si>
  <si>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</si>
  <si>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</si>
  <si>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D.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</si>
  <si>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</si>
  <si>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</si>
  <si>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</si>
  <si>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</si>
  <si>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</si>
  <si>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</si>
  <si>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</si>
  <si>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</si>
  <si>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</si>
  <si>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</si>
  <si>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</si>
  <si>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</si>
  <si>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</si>
  <si>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</si>
  <si>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</si>
  <si>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</si>
  <si>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</si>
  <si>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</si>
  <si>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</si>
  <si>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</si>
  <si>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</si>
  <si>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</si>
  <si>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</si>
  <si>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</si>
  <si>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</si>
  <si>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</si>
  <si>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</si>
  <si>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</si>
  <si>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</si>
  <si>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</si>
  <si>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</si>
  <si>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</si>
  <si>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</si>
  <si>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</si>
  <si>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</si>
  <si>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</si>
  <si>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</si>
  <si>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</si>
  <si>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</si>
  <si>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</si>
  <si>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</si>
  <si>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</si>
  <si>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</si>
  <si>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</si>
  <si>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</si>
  <si>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</si>
  <si>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</si>
  <si>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</si>
  <si>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</si>
  <si>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</si>
  <si>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</si>
  <si>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</si>
  <si>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</si>
  <si>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</si>
  <si>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</si>
  <si>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</si>
  <si>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</si>
  <si>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</si>
  <si>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</si>
  <si>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</si>
  <si>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</si>
  <si>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</si>
  <si>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</si>
  <si>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</si>
  <si>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</si>
  <si>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</si>
  <si>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</si>
  <si>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</si>
  <si>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</si>
  <si>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</si>
  <si>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</si>
  <si>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</si>
  <si>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</si>
  <si>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</si>
  <si>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</si>
  <si>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</si>
  <si>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</si>
  <si>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</si>
  <si>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</si>
  <si>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</si>
  <si>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</si>
  <si>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</si>
  <si>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</si>
  <si>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</si>
  <si>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</si>
  <si>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</si>
  <si>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</si>
  <si>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</si>
  <si>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</si>
  <si>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</si>
  <si>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</si>
  <si>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</si>
  <si>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</si>
  <si>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</si>
  <si>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</si>
  <si>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</si>
  <si>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</si>
  <si>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</si>
  <si>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</si>
  <si>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</si>
  <si>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</si>
  <si>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</si>
  <si>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</si>
  <si>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</si>
  <si>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</si>
  <si>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</si>
  <si>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</si>
  <si>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</si>
  <si>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</si>
  <si>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</si>
  <si>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</si>
  <si>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</si>
  <si>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</si>
  <si>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</si>
  <si>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</si>
  <si>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</si>
  <si>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</si>
  <si>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</si>
  <si>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</si>
  <si>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</si>
  <si>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</si>
  <si>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</si>
  <si>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</si>
  <si>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</si>
  <si>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</si>
  <si>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</si>
  <si>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</si>
  <si>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</si>
  <si>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</si>
  <si>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</si>
  <si>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</si>
  <si>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</si>
  <si>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</si>
  <si>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</si>
  <si>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</si>
  <si>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</si>
  <si>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</si>
  <si>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</si>
  <si>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</si>
  <si>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</si>
  <si>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</si>
  <si>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</si>
  <si>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</si>
  <si>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</si>
  <si>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</si>
  <si>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</si>
  <si>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</si>
  <si>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</si>
  <si>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</si>
  <si>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</si>
  <si>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</si>
  <si>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</si>
  <si>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</si>
  <si>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</si>
  <si>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</si>
  <si>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Przychody netto z działalności
(1-2+3-4-5) + A1 + A2 + A3 + A4</t>
  </si>
  <si>
    <t>Odpis na taryfikację świdczeń, o którym mowa w art. 31t ust. 5-8 ustawy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</si>
  <si>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</si>
  <si>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</si>
  <si>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</si>
  <si>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</si>
  <si>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</si>
  <si>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</si>
  <si>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</si>
  <si>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</si>
  <si>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</si>
  <si>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</si>
  <si>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</si>
  <si>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</si>
  <si>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</si>
  <si>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</si>
  <si>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Plan na
2017 rok</t>
  </si>
  <si>
    <t>Koszty świadczeń opieki zdrowotnej  (B2.1+...+B2.20)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</si>
  <si>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</si>
  <si>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</si>
  <si>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</si>
  <si>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</si>
  <si>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</si>
  <si>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</si>
  <si>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</si>
  <si>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</si>
  <si>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</si>
  <si>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</si>
  <si>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Koszty świadczeń opieki zdrowotnej  (B2.1 + … + B2.20)</t>
  </si>
  <si>
    <t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</si>
</sst>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1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/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24" fillId="0" borderId="1" xfId="18" applyFont="1" applyFill="1" applyBorder="1" applyAlignment="1" applyProtection="1">
      <alignment horizontal="left" vertical="center" wrapText="1"/>
    </xf>
    <xf numFmtId="0" fontId="36" fillId="0" borderId="1" xfId="18" applyFont="1" applyFill="1" applyBorder="1" applyAlignment="1" applyProtection="1">
      <alignment horizontal="left" vertical="center" wrapText="1"/>
    </xf>
    <xf numFmtId="0" fontId="25" fillId="0" borderId="1" xfId="18" applyFont="1" applyFill="1" applyBorder="1" applyAlignment="1" applyProtection="1">
      <alignment horizontal="left" vertical="center" wrapText="1"/>
    </xf>
    <xf numFmtId="0" fontId="26" fillId="0" borderId="1" xfId="18" applyFont="1" applyFill="1" applyBorder="1" applyAlignment="1" applyProtection="1">
      <alignment horizontal="left" vertical="center" wrapText="1"/>
    </xf>
    <xf numFmtId="0" fontId="12" fillId="0" borderId="1" xfId="18" applyFont="1" applyFill="1" applyBorder="1" applyAlignment="1" applyProtection="1">
      <alignment horizontal="left" vertical="center" wrapText="1"/>
    </xf>
    <xf numFmtId="0" fontId="37" fillId="0" borderId="1" xfId="18" applyFont="1" applyFill="1" applyBorder="1" applyAlignment="1" applyProtection="1">
      <alignment horizontal="left" vertical="center" wrapText="1"/>
    </xf>
    <xf numFmtId="0" fontId="6" fillId="2" borderId="1" xfId="18" applyFont="1" applyFill="1" applyBorder="1" applyAlignment="1" applyProtection="1">
      <alignment horizontal="left" vertical="center" wrapText="1"/>
      <protection locked="0"/>
    </xf>
    <xf numFmtId="0" fontId="13" fillId="0" borderId="1" xfId="18" applyFont="1" applyFill="1" applyBorder="1" applyAlignment="1" applyProtection="1">
      <alignment horizontal="left" vertical="center" wrapText="1"/>
    </xf>
    <xf numFmtId="0" fontId="13" fillId="0" borderId="1" xfId="18" quotePrefix="1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8" applyFont="1" applyFill="1" applyBorder="1" applyAlignment="1" applyProtection="1">
      <alignment horizontal="left" vertical="center" wrapText="1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2" fillId="2" borderId="1" xfId="18" applyFont="1" applyFill="1" applyBorder="1" applyAlignment="1" applyProtection="1">
      <alignment horizontal="left" vertical="center" wrapText="1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  <protection locked="0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right"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activeCell="U23" sqref="U23"/>
      <selection pane="topRight" activeCell="U23" sqref="U23"/>
      <selection pane="bottomLeft" activeCell="U23" sqref="U23"/>
      <selection pane="bottomRight" activeCell="A2" sqref="A2:B2"/>
    </sheetView>
  </sheetViews>
  <sheetFormatPr defaultRowHeight="12.75" x14ac:dyDescent="0.2"/>
  <cols>
    <col min="1" max="1" width="10.42578125" style="12" customWidth="1"/>
    <col min="2" max="2" width="125.85546875" style="12" customWidth="1"/>
    <col min="3" max="3" width="26.7109375" style="3" customWidth="1"/>
    <col min="4" max="4" width="26.85546875" style="3" customWidth="1"/>
    <col min="5" max="6" width="20.7109375" style="3" customWidth="1"/>
    <col min="7" max="16384" width="9.140625" style="3"/>
  </cols>
  <sheetData>
    <row r="1" spans="1:6" s="28" customFormat="1" ht="75" customHeight="1" x14ac:dyDescent="0.35">
      <c r="A1" s="110" t="s">
        <v>201</v>
      </c>
      <c r="B1" s="110"/>
      <c r="C1" s="110"/>
      <c r="D1" s="110"/>
      <c r="E1" s="110"/>
      <c r="F1" s="110"/>
    </row>
    <row r="2" spans="1:6" s="21" customFormat="1" ht="35.25" customHeight="1" x14ac:dyDescent="0.3">
      <c r="A2" s="109" t="s">
        <v>166</v>
      </c>
      <c r="B2" s="109"/>
      <c r="C2" s="36"/>
    </row>
    <row r="3" spans="1:6" s="6" customFormat="1" ht="36" customHeight="1" x14ac:dyDescent="0.25">
      <c r="A3" s="4"/>
      <c r="B3" s="5"/>
      <c r="C3" s="35"/>
      <c r="D3" s="35"/>
      <c r="E3" s="35" t="s">
        <v>139</v>
      </c>
    </row>
    <row r="4" spans="1:6" s="72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ht="19.5" customHeight="1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s="10" customFormat="1" ht="63.75" customHeight="1" x14ac:dyDescent="0.4">
      <c r="A6" s="81">
        <v>1</v>
      </c>
      <c r="B6" s="82" t="s">
        <v>176</v>
      </c>
      <c r="C6" s="83">
        <f>C7+C8</f>
        <v>74746029</v>
      </c>
      <c r="D6" s="83">
        <f>D7+D8</f>
        <v>74746029</v>
      </c>
      <c r="E6" s="83" t="str">
        <f>IF(C6=D6,"-",D6-C6)</f>
        <v>-</v>
      </c>
      <c r="F6" s="84">
        <f>IF(C6=0,"-",D6/C6)</f>
        <v>1</v>
      </c>
    </row>
    <row r="7" spans="1:6" ht="30" customHeight="1" x14ac:dyDescent="0.2">
      <c r="A7" s="55" t="s">
        <v>76</v>
      </c>
      <c r="B7" s="24" t="s">
        <v>77</v>
      </c>
      <c r="C7" s="7">
        <v>71435346</v>
      </c>
      <c r="D7" s="7">
        <f>C7</f>
        <v>71435346</v>
      </c>
      <c r="E7" s="7" t="str">
        <f t="shared" ref="E7:E81" si="0">IF(C7=D7,"-",D7-C7)</f>
        <v>-</v>
      </c>
      <c r="F7" s="42">
        <f t="shared" ref="F7:F81" si="1">IF(C7=0,"-",D7/C7)</f>
        <v>1</v>
      </c>
    </row>
    <row r="8" spans="1:6" ht="30" customHeight="1" x14ac:dyDescent="0.2">
      <c r="A8" s="55" t="s">
        <v>78</v>
      </c>
      <c r="B8" s="24" t="s">
        <v>79</v>
      </c>
      <c r="C8" s="7">
        <v>3310683</v>
      </c>
      <c r="D8" s="7">
        <f>C8</f>
        <v>3310683</v>
      </c>
      <c r="E8" s="7" t="str">
        <f t="shared" si="0"/>
        <v>-</v>
      </c>
      <c r="F8" s="42">
        <f t="shared" si="1"/>
        <v>1</v>
      </c>
    </row>
    <row r="9" spans="1:6" s="10" customFormat="1" ht="38.25" customHeight="1" x14ac:dyDescent="0.4">
      <c r="A9" s="81">
        <v>2</v>
      </c>
      <c r="B9" s="82" t="s">
        <v>177</v>
      </c>
      <c r="C9" s="83">
        <f>C10+C11</f>
        <v>0</v>
      </c>
      <c r="D9" s="83">
        <f>D10+D11</f>
        <v>0</v>
      </c>
      <c r="E9" s="83" t="str">
        <f t="shared" si="0"/>
        <v>-</v>
      </c>
      <c r="F9" s="84" t="str">
        <f t="shared" si="1"/>
        <v>-</v>
      </c>
    </row>
    <row r="10" spans="1:6" ht="30" customHeight="1" x14ac:dyDescent="0.2">
      <c r="A10" s="55" t="s">
        <v>80</v>
      </c>
      <c r="B10" s="24" t="s">
        <v>81</v>
      </c>
      <c r="C10" s="7">
        <v>0</v>
      </c>
      <c r="D10" s="7">
        <f>C10</f>
        <v>0</v>
      </c>
      <c r="E10" s="7" t="str">
        <f t="shared" si="0"/>
        <v>-</v>
      </c>
      <c r="F10" s="42" t="str">
        <f t="shared" si="1"/>
        <v>-</v>
      </c>
    </row>
    <row r="11" spans="1:6" ht="30" customHeight="1" x14ac:dyDescent="0.2">
      <c r="A11" s="55" t="s">
        <v>82</v>
      </c>
      <c r="B11" s="24" t="s">
        <v>83</v>
      </c>
      <c r="C11" s="7">
        <v>0</v>
      </c>
      <c r="D11" s="7">
        <f>C11</f>
        <v>0</v>
      </c>
      <c r="E11" s="7" t="str">
        <f t="shared" si="0"/>
        <v>-</v>
      </c>
      <c r="F11" s="42" t="str">
        <f t="shared" si="1"/>
        <v>-</v>
      </c>
    </row>
    <row r="12" spans="1:6" s="10" customFormat="1" ht="39.75" customHeight="1" x14ac:dyDescent="0.4">
      <c r="A12" s="81">
        <v>3</v>
      </c>
      <c r="B12" s="82" t="s">
        <v>178</v>
      </c>
      <c r="C12" s="83">
        <f>C13+C14</f>
        <v>135000</v>
      </c>
      <c r="D12" s="83">
        <f>D13+D14</f>
        <v>135000</v>
      </c>
      <c r="E12" s="83" t="str">
        <f t="shared" si="0"/>
        <v>-</v>
      </c>
      <c r="F12" s="84">
        <f t="shared" si="1"/>
        <v>1</v>
      </c>
    </row>
    <row r="13" spans="1:6" ht="30" customHeight="1" x14ac:dyDescent="0.2">
      <c r="A13" s="55" t="s">
        <v>84</v>
      </c>
      <c r="B13" s="24" t="s">
        <v>77</v>
      </c>
      <c r="C13" s="7">
        <v>150000</v>
      </c>
      <c r="D13" s="7">
        <f>C13</f>
        <v>150000</v>
      </c>
      <c r="E13" s="7" t="str">
        <f t="shared" si="0"/>
        <v>-</v>
      </c>
      <c r="F13" s="42">
        <f t="shared" si="1"/>
        <v>1</v>
      </c>
    </row>
    <row r="14" spans="1:6" ht="30" customHeight="1" x14ac:dyDescent="0.2">
      <c r="A14" s="55" t="s">
        <v>85</v>
      </c>
      <c r="B14" s="24" t="s">
        <v>79</v>
      </c>
      <c r="C14" s="7">
        <v>-15000</v>
      </c>
      <c r="D14" s="7">
        <f>C14</f>
        <v>-15000</v>
      </c>
      <c r="E14" s="7" t="str">
        <f t="shared" si="0"/>
        <v>-</v>
      </c>
      <c r="F14" s="42">
        <f t="shared" si="1"/>
        <v>1</v>
      </c>
    </row>
    <row r="15" spans="1:6" s="10" customFormat="1" ht="39" customHeight="1" x14ac:dyDescent="0.4">
      <c r="A15" s="81">
        <v>4</v>
      </c>
      <c r="B15" s="82" t="s">
        <v>179</v>
      </c>
      <c r="C15" s="83">
        <f>C16+C17</f>
        <v>145768</v>
      </c>
      <c r="D15" s="83">
        <f>D16+D17</f>
        <v>145768</v>
      </c>
      <c r="E15" s="83" t="str">
        <f t="shared" si="0"/>
        <v>-</v>
      </c>
      <c r="F15" s="84">
        <f t="shared" si="1"/>
        <v>1</v>
      </c>
    </row>
    <row r="16" spans="1:6" ht="30" customHeight="1" x14ac:dyDescent="0.2">
      <c r="A16" s="56" t="s">
        <v>86</v>
      </c>
      <c r="B16" s="24" t="s">
        <v>87</v>
      </c>
      <c r="C16" s="7">
        <v>142871</v>
      </c>
      <c r="D16" s="7">
        <f>C16</f>
        <v>142871</v>
      </c>
      <c r="E16" s="7" t="str">
        <f t="shared" si="0"/>
        <v>-</v>
      </c>
      <c r="F16" s="42">
        <f t="shared" si="1"/>
        <v>1</v>
      </c>
    </row>
    <row r="17" spans="1:6" ht="30" customHeight="1" x14ac:dyDescent="0.2">
      <c r="A17" s="56" t="s">
        <v>88</v>
      </c>
      <c r="B17" s="24" t="s">
        <v>89</v>
      </c>
      <c r="C17" s="7">
        <v>2897</v>
      </c>
      <c r="D17" s="7">
        <f>C17</f>
        <v>2897</v>
      </c>
      <c r="E17" s="7" t="str">
        <f t="shared" si="0"/>
        <v>-</v>
      </c>
      <c r="F17" s="42">
        <f t="shared" si="1"/>
        <v>1</v>
      </c>
    </row>
    <row r="18" spans="1:6" s="10" customFormat="1" ht="39" customHeight="1" x14ac:dyDescent="0.4">
      <c r="A18" s="81">
        <v>5</v>
      </c>
      <c r="B18" s="82" t="s">
        <v>173</v>
      </c>
      <c r="C18" s="83">
        <v>43848</v>
      </c>
      <c r="D18" s="83">
        <f>C18</f>
        <v>43848</v>
      </c>
      <c r="E18" s="83" t="str">
        <f t="shared" si="0"/>
        <v>-</v>
      </c>
      <c r="F18" s="84">
        <f t="shared" si="1"/>
        <v>1</v>
      </c>
    </row>
    <row r="19" spans="1:6" s="10" customFormat="1" ht="63.75" customHeight="1" x14ac:dyDescent="0.4">
      <c r="A19" s="85" t="s">
        <v>128</v>
      </c>
      <c r="B19" s="86" t="s">
        <v>172</v>
      </c>
      <c r="C19" s="83">
        <f>(C6-C9+C12-C15-C18)+C20+C21+C22+C23</f>
        <v>78148861</v>
      </c>
      <c r="D19" s="83">
        <f>(D6-D9+D12-D15-D18)+D20+D21+D22+D23</f>
        <v>78148861</v>
      </c>
      <c r="E19" s="83" t="str">
        <f t="shared" si="0"/>
        <v>-</v>
      </c>
      <c r="F19" s="84">
        <f t="shared" si="1"/>
        <v>1</v>
      </c>
    </row>
    <row r="20" spans="1:6" ht="31.5" customHeight="1" x14ac:dyDescent="0.2">
      <c r="A20" s="55" t="s">
        <v>90</v>
      </c>
      <c r="B20" s="25" t="s">
        <v>91</v>
      </c>
      <c r="C20" s="7">
        <v>199555</v>
      </c>
      <c r="D20" s="7">
        <f>C20</f>
        <v>199555</v>
      </c>
      <c r="E20" s="7" t="str">
        <f t="shared" si="0"/>
        <v>-</v>
      </c>
      <c r="F20" s="42">
        <f t="shared" si="1"/>
        <v>1</v>
      </c>
    </row>
    <row r="21" spans="1:6" ht="31.5" customHeight="1" x14ac:dyDescent="0.2">
      <c r="A21" s="55" t="s">
        <v>92</v>
      </c>
      <c r="B21" s="25" t="s">
        <v>93</v>
      </c>
      <c r="C21" s="7">
        <v>0</v>
      </c>
      <c r="D21" s="7">
        <f>C21</f>
        <v>0</v>
      </c>
      <c r="E21" s="7" t="str">
        <f t="shared" si="0"/>
        <v>-</v>
      </c>
      <c r="F21" s="42" t="str">
        <f t="shared" si="1"/>
        <v>-</v>
      </c>
    </row>
    <row r="22" spans="1:6" ht="50.25" customHeight="1" x14ac:dyDescent="0.2">
      <c r="A22" s="55" t="s">
        <v>94</v>
      </c>
      <c r="B22" s="25" t="s">
        <v>199</v>
      </c>
      <c r="C22" s="7">
        <v>1333558</v>
      </c>
      <c r="D22" s="7">
        <f>C22</f>
        <v>1333558</v>
      </c>
      <c r="E22" s="7" t="str">
        <f t="shared" si="0"/>
        <v>-</v>
      </c>
      <c r="F22" s="42">
        <f t="shared" si="1"/>
        <v>1</v>
      </c>
    </row>
    <row r="23" spans="1:6" ht="31.5" customHeight="1" x14ac:dyDescent="0.2">
      <c r="A23" s="55" t="s">
        <v>95</v>
      </c>
      <c r="B23" s="26" t="s">
        <v>96</v>
      </c>
      <c r="C23" s="7">
        <v>1924335</v>
      </c>
      <c r="D23" s="7">
        <f>C23</f>
        <v>1924335</v>
      </c>
      <c r="E23" s="7" t="str">
        <f t="shared" si="0"/>
        <v>-</v>
      </c>
      <c r="F23" s="42">
        <f t="shared" si="1"/>
        <v>1</v>
      </c>
    </row>
    <row r="24" spans="1:6" s="10" customFormat="1" ht="36" customHeight="1" x14ac:dyDescent="0.4">
      <c r="A24" s="85" t="s">
        <v>129</v>
      </c>
      <c r="B24" s="86" t="s">
        <v>194</v>
      </c>
      <c r="C24" s="83">
        <f>C25+C26+C55+C56+C57</f>
        <v>78316282</v>
      </c>
      <c r="D24" s="83">
        <f>D25+D26+D55+D56+D57</f>
        <v>78888103</v>
      </c>
      <c r="E24" s="83">
        <f t="shared" si="0"/>
        <v>571821</v>
      </c>
      <c r="F24" s="84">
        <f t="shared" si="1"/>
        <v>1.0073000000000001</v>
      </c>
    </row>
    <row r="25" spans="1:6" s="10" customFormat="1" ht="36" customHeight="1" x14ac:dyDescent="0.4">
      <c r="A25" s="85" t="s">
        <v>97</v>
      </c>
      <c r="B25" s="86" t="s">
        <v>98</v>
      </c>
      <c r="C25" s="83">
        <v>0</v>
      </c>
      <c r="D25" s="83">
        <f>C25</f>
        <v>0</v>
      </c>
      <c r="E25" s="83" t="str">
        <f t="shared" si="0"/>
        <v>-</v>
      </c>
      <c r="F25" s="84" t="str">
        <f t="shared" si="1"/>
        <v>-</v>
      </c>
    </row>
    <row r="26" spans="1:6" s="10" customFormat="1" ht="36" customHeight="1" x14ac:dyDescent="0.4">
      <c r="A26" s="85" t="s">
        <v>0</v>
      </c>
      <c r="B26" s="86" t="s">
        <v>200</v>
      </c>
      <c r="C26" s="87">
        <f>C27+C28+C29+C34+C35+C36+C37+C38+C39+C40+C41+C42+C43+C44+C48+C49+C51+C52+C53+C54</f>
        <v>75827647</v>
      </c>
      <c r="D26" s="87">
        <f>D27+D28+D29+D34+D35+D36+D37+D38+D39+D40+D41+D42+D43+D44+D48+D49+D51+D52+D53+D54</f>
        <v>76399468</v>
      </c>
      <c r="E26" s="88">
        <f>IF(C26=D26,"-",D26-C26)</f>
        <v>571821</v>
      </c>
      <c r="F26" s="89">
        <f t="shared" si="1"/>
        <v>1.0075000000000001</v>
      </c>
    </row>
    <row r="27" spans="1:6" ht="30" customHeight="1" x14ac:dyDescent="0.2">
      <c r="A27" s="57" t="s">
        <v>1</v>
      </c>
      <c r="B27" s="58" t="s">
        <v>117</v>
      </c>
      <c r="C27" s="7">
        <f>CENTRALA!C7+'Razem OW'!C7</f>
        <v>10135740</v>
      </c>
      <c r="D27" s="7">
        <f>CENTRALA!D7+'Razem OW'!D7</f>
        <v>10135740</v>
      </c>
      <c r="E27" s="7" t="str">
        <f t="shared" si="0"/>
        <v>-</v>
      </c>
      <c r="F27" s="42">
        <f t="shared" si="1"/>
        <v>1</v>
      </c>
    </row>
    <row r="28" spans="1:6" ht="30" customHeight="1" x14ac:dyDescent="0.2">
      <c r="A28" s="57" t="s">
        <v>2</v>
      </c>
      <c r="B28" s="58" t="s">
        <v>118</v>
      </c>
      <c r="C28" s="7">
        <f>CENTRALA!C8+'Razem OW'!C8</f>
        <v>5635773</v>
      </c>
      <c r="D28" s="7">
        <f>CENTRALA!D8+'Razem OW'!D8</f>
        <v>5635773</v>
      </c>
      <c r="E28" s="7" t="str">
        <f>IF(C28=D28,"-",D28-C28)</f>
        <v>-</v>
      </c>
      <c r="F28" s="42">
        <f t="shared" si="1"/>
        <v>1</v>
      </c>
    </row>
    <row r="29" spans="1:6" ht="30" customHeight="1" x14ac:dyDescent="0.2">
      <c r="A29" s="57" t="s">
        <v>3</v>
      </c>
      <c r="B29" s="58" t="s">
        <v>115</v>
      </c>
      <c r="C29" s="7">
        <f>CENTRALA!C9+'Razem OW'!C9</f>
        <v>37925330</v>
      </c>
      <c r="D29" s="7">
        <f>CENTRALA!D9+'Razem OW'!D9</f>
        <v>38497151</v>
      </c>
      <c r="E29" s="7">
        <f t="shared" si="0"/>
        <v>571821</v>
      </c>
      <c r="F29" s="42">
        <f t="shared" si="1"/>
        <v>1.0150999999999999</v>
      </c>
    </row>
    <row r="30" spans="1:6" ht="30" customHeight="1" x14ac:dyDescent="0.2">
      <c r="A30" s="59" t="s">
        <v>55</v>
      </c>
      <c r="B30" s="60" t="s">
        <v>140</v>
      </c>
      <c r="C30" s="7">
        <f>CENTRALA!C10+'Razem OW'!C10</f>
        <v>3626832</v>
      </c>
      <c r="D30" s="7">
        <f>CENTRALA!D10+'Razem OW'!D10</f>
        <v>3626832</v>
      </c>
      <c r="E30" s="7" t="str">
        <f t="shared" si="0"/>
        <v>-</v>
      </c>
      <c r="F30" s="42">
        <f t="shared" si="1"/>
        <v>1</v>
      </c>
    </row>
    <row r="31" spans="1:6" ht="30" customHeight="1" x14ac:dyDescent="0.2">
      <c r="A31" s="59" t="s">
        <v>141</v>
      </c>
      <c r="B31" s="60" t="s">
        <v>144</v>
      </c>
      <c r="C31" s="7">
        <f>CENTRALA!C11+'Razem OW'!C11</f>
        <v>3296246</v>
      </c>
      <c r="D31" s="7">
        <f>CENTRALA!D11+'Razem OW'!D11</f>
        <v>3296246</v>
      </c>
      <c r="E31" s="7" t="str">
        <f t="shared" si="0"/>
        <v>-</v>
      </c>
      <c r="F31" s="42">
        <f t="shared" si="1"/>
        <v>1</v>
      </c>
    </row>
    <row r="32" spans="1:6" ht="30" customHeight="1" x14ac:dyDescent="0.2">
      <c r="A32" s="59" t="s">
        <v>142</v>
      </c>
      <c r="B32" s="60" t="s">
        <v>145</v>
      </c>
      <c r="C32" s="7">
        <f>CENTRALA!C12+'Razem OW'!C12</f>
        <v>1440724</v>
      </c>
      <c r="D32" s="7">
        <f>CENTRALA!D12+'Razem OW'!D12</f>
        <v>1440724</v>
      </c>
      <c r="E32" s="7" t="str">
        <f t="shared" si="0"/>
        <v>-</v>
      </c>
      <c r="F32" s="42">
        <f t="shared" si="1"/>
        <v>1</v>
      </c>
    </row>
    <row r="33" spans="1:6" ht="30" customHeight="1" x14ac:dyDescent="0.2">
      <c r="A33" s="59" t="s">
        <v>143</v>
      </c>
      <c r="B33" s="60" t="s">
        <v>146</v>
      </c>
      <c r="C33" s="7">
        <f>CENTRALA!C13+'Razem OW'!C13</f>
        <v>677719</v>
      </c>
      <c r="D33" s="7">
        <f>CENTRALA!D13+'Razem OW'!D13</f>
        <v>677719</v>
      </c>
      <c r="E33" s="7" t="str">
        <f t="shared" si="0"/>
        <v>-</v>
      </c>
      <c r="F33" s="42">
        <f t="shared" si="1"/>
        <v>1</v>
      </c>
    </row>
    <row r="34" spans="1:6" ht="30" customHeight="1" x14ac:dyDescent="0.2">
      <c r="A34" s="57" t="s">
        <v>4</v>
      </c>
      <c r="B34" s="58" t="s">
        <v>123</v>
      </c>
      <c r="C34" s="7">
        <f>CENTRALA!C14+'Razem OW'!C14</f>
        <v>2685552</v>
      </c>
      <c r="D34" s="7">
        <f>CENTRALA!D14+'Razem OW'!D14</f>
        <v>2685552</v>
      </c>
      <c r="E34" s="7" t="str">
        <f t="shared" si="0"/>
        <v>-</v>
      </c>
      <c r="F34" s="42">
        <f t="shared" si="1"/>
        <v>1</v>
      </c>
    </row>
    <row r="35" spans="1:6" ht="30" customHeight="1" x14ac:dyDescent="0.2">
      <c r="A35" s="57" t="s">
        <v>5</v>
      </c>
      <c r="B35" s="58" t="s">
        <v>119</v>
      </c>
      <c r="C35" s="7">
        <f>CENTRALA!C15+'Razem OW'!C15</f>
        <v>2313861</v>
      </c>
      <c r="D35" s="7">
        <f>CENTRALA!D15+'Razem OW'!D15</f>
        <v>2313861</v>
      </c>
      <c r="E35" s="7" t="str">
        <f t="shared" si="0"/>
        <v>-</v>
      </c>
      <c r="F35" s="42">
        <f t="shared" si="1"/>
        <v>1</v>
      </c>
    </row>
    <row r="36" spans="1:6" ht="30" customHeight="1" x14ac:dyDescent="0.2">
      <c r="A36" s="57" t="s">
        <v>6</v>
      </c>
      <c r="B36" s="58" t="s">
        <v>125</v>
      </c>
      <c r="C36" s="7">
        <f>CENTRALA!C16+'Razem OW'!C16</f>
        <v>1435531</v>
      </c>
      <c r="D36" s="7">
        <f>CENTRALA!D16+'Razem OW'!D16</f>
        <v>1435531</v>
      </c>
      <c r="E36" s="7" t="str">
        <f t="shared" si="0"/>
        <v>-</v>
      </c>
      <c r="F36" s="42">
        <f t="shared" si="1"/>
        <v>1</v>
      </c>
    </row>
    <row r="37" spans="1:6" ht="30" customHeight="1" x14ac:dyDescent="0.2">
      <c r="A37" s="57" t="s">
        <v>7</v>
      </c>
      <c r="B37" s="58" t="s">
        <v>124</v>
      </c>
      <c r="C37" s="7">
        <f>CENTRALA!C17+'Razem OW'!C17</f>
        <v>661773</v>
      </c>
      <c r="D37" s="7">
        <f>CENTRALA!D17+'Razem OW'!D17</f>
        <v>661773</v>
      </c>
      <c r="E37" s="7" t="str">
        <f>IF(C37=D37,"-",D37-C37)</f>
        <v>-</v>
      </c>
      <c r="F37" s="42">
        <f>IF(C37=0,"-",D37/C37)</f>
        <v>1</v>
      </c>
    </row>
    <row r="38" spans="1:6" ht="30" customHeight="1" x14ac:dyDescent="0.2">
      <c r="A38" s="57" t="s">
        <v>8</v>
      </c>
      <c r="B38" s="58" t="s">
        <v>120</v>
      </c>
      <c r="C38" s="7">
        <f>CENTRALA!C18+'Razem OW'!C18</f>
        <v>1834694</v>
      </c>
      <c r="D38" s="7">
        <f>CENTRALA!D18+'Razem OW'!D18</f>
        <v>1834694</v>
      </c>
      <c r="E38" s="7" t="str">
        <f t="shared" si="0"/>
        <v>-</v>
      </c>
      <c r="F38" s="42">
        <f t="shared" si="1"/>
        <v>1</v>
      </c>
    </row>
    <row r="39" spans="1:6" ht="30" customHeight="1" x14ac:dyDescent="0.2">
      <c r="A39" s="57" t="s">
        <v>9</v>
      </c>
      <c r="B39" s="58" t="s">
        <v>121</v>
      </c>
      <c r="C39" s="7">
        <f>CENTRALA!C19+'Razem OW'!C19</f>
        <v>660225</v>
      </c>
      <c r="D39" s="7">
        <f>CENTRALA!D19+'Razem OW'!D19</f>
        <v>660225</v>
      </c>
      <c r="E39" s="7" t="str">
        <f t="shared" si="0"/>
        <v>-</v>
      </c>
      <c r="F39" s="42">
        <f t="shared" si="1"/>
        <v>1</v>
      </c>
    </row>
    <row r="40" spans="1:6" ht="30" customHeight="1" x14ac:dyDescent="0.2">
      <c r="A40" s="57" t="s">
        <v>10</v>
      </c>
      <c r="B40" s="58" t="s">
        <v>126</v>
      </c>
      <c r="C40" s="7">
        <f>CENTRALA!C20+'Razem OW'!C20</f>
        <v>49282</v>
      </c>
      <c r="D40" s="7">
        <f>CENTRALA!D20+'Razem OW'!D20</f>
        <v>49282</v>
      </c>
      <c r="E40" s="7" t="str">
        <f t="shared" si="0"/>
        <v>-</v>
      </c>
      <c r="F40" s="42">
        <f t="shared" si="1"/>
        <v>1</v>
      </c>
    </row>
    <row r="41" spans="1:6" ht="40.5" x14ac:dyDescent="0.2">
      <c r="A41" s="57" t="s">
        <v>11</v>
      </c>
      <c r="B41" s="58" t="s">
        <v>122</v>
      </c>
      <c r="C41" s="7">
        <f>CENTRALA!C21+'Razem OW'!C21</f>
        <v>195699</v>
      </c>
      <c r="D41" s="7">
        <f>CENTRALA!D21+'Razem OW'!D21</f>
        <v>195699</v>
      </c>
      <c r="E41" s="7" t="str">
        <f t="shared" si="0"/>
        <v>-</v>
      </c>
      <c r="F41" s="42">
        <f t="shared" si="1"/>
        <v>1</v>
      </c>
    </row>
    <row r="42" spans="1:6" ht="30" customHeight="1" x14ac:dyDescent="0.2">
      <c r="A42" s="57" t="s">
        <v>12</v>
      </c>
      <c r="B42" s="58" t="s">
        <v>163</v>
      </c>
      <c r="C42" s="7">
        <f>CENTRALA!C22+'Razem OW'!C22</f>
        <v>2099296</v>
      </c>
      <c r="D42" s="7">
        <f>CENTRALA!D22+'Razem OW'!D22</f>
        <v>2099296</v>
      </c>
      <c r="E42" s="7" t="str">
        <f t="shared" si="0"/>
        <v>-</v>
      </c>
      <c r="F42" s="42">
        <f t="shared" si="1"/>
        <v>1</v>
      </c>
    </row>
    <row r="43" spans="1:6" ht="40.5" x14ac:dyDescent="0.2">
      <c r="A43" s="57" t="s">
        <v>13</v>
      </c>
      <c r="B43" s="58" t="s">
        <v>147</v>
      </c>
      <c r="C43" s="7">
        <f>CENTRALA!C23+'Razem OW'!C23</f>
        <v>1027387</v>
      </c>
      <c r="D43" s="7">
        <f>CENTRALA!D23+'Razem OW'!D23</f>
        <v>1027387</v>
      </c>
      <c r="E43" s="7" t="str">
        <f t="shared" si="0"/>
        <v>-</v>
      </c>
      <c r="F43" s="42">
        <f t="shared" si="1"/>
        <v>1</v>
      </c>
    </row>
    <row r="44" spans="1:6" ht="30" customHeight="1" x14ac:dyDescent="0.2">
      <c r="A44" s="61" t="s">
        <v>14</v>
      </c>
      <c r="B44" s="62" t="s">
        <v>180</v>
      </c>
      <c r="C44" s="7">
        <f>CENTRALA!C24+'Razem OW'!C24</f>
        <v>8282218</v>
      </c>
      <c r="D44" s="7">
        <f>CENTRALA!D24+'Razem OW'!D24</f>
        <v>8282218</v>
      </c>
      <c r="E44" s="7" t="str">
        <f t="shared" si="0"/>
        <v>-</v>
      </c>
      <c r="F44" s="42">
        <f t="shared" si="1"/>
        <v>1</v>
      </c>
    </row>
    <row r="45" spans="1:6" ht="41.25" customHeight="1" x14ac:dyDescent="0.2">
      <c r="A45" s="59" t="s">
        <v>127</v>
      </c>
      <c r="B45" s="60" t="s">
        <v>149</v>
      </c>
      <c r="C45" s="7">
        <f>CENTRALA!C25+'Razem OW'!C25</f>
        <v>8247525</v>
      </c>
      <c r="D45" s="7">
        <f>CENTRALA!D25+'Razem OW'!D25</f>
        <v>8247525</v>
      </c>
      <c r="E45" s="7" t="str">
        <f t="shared" si="0"/>
        <v>-</v>
      </c>
      <c r="F45" s="42">
        <f t="shared" si="1"/>
        <v>1</v>
      </c>
    </row>
    <row r="46" spans="1:6" ht="30" customHeight="1" x14ac:dyDescent="0.2">
      <c r="A46" s="59" t="s">
        <v>148</v>
      </c>
      <c r="B46" s="60" t="s">
        <v>151</v>
      </c>
      <c r="C46" s="7">
        <f>CENTRALA!C26+'Razem OW'!C26</f>
        <v>20477</v>
      </c>
      <c r="D46" s="7">
        <f>CENTRALA!D26+'Razem OW'!D26</f>
        <v>20477</v>
      </c>
      <c r="E46" s="7" t="str">
        <f t="shared" si="0"/>
        <v>-</v>
      </c>
      <c r="F46" s="42">
        <f t="shared" si="1"/>
        <v>1</v>
      </c>
    </row>
    <row r="47" spans="1:6" ht="41.25" customHeight="1" x14ac:dyDescent="0.2">
      <c r="A47" s="59" t="s">
        <v>152</v>
      </c>
      <c r="B47" s="60" t="s">
        <v>150</v>
      </c>
      <c r="C47" s="7">
        <f>CENTRALA!C27+'Razem OW'!C27</f>
        <v>14216</v>
      </c>
      <c r="D47" s="7">
        <f>CENTRALA!D27+'Razem OW'!D27</f>
        <v>14216</v>
      </c>
      <c r="E47" s="7" t="str">
        <f t="shared" si="0"/>
        <v>-</v>
      </c>
      <c r="F47" s="42">
        <f t="shared" si="1"/>
        <v>1</v>
      </c>
    </row>
    <row r="48" spans="1:6" ht="31.5" customHeight="1" x14ac:dyDescent="0.2">
      <c r="A48" s="52" t="s">
        <v>15</v>
      </c>
      <c r="B48" s="63" t="s">
        <v>111</v>
      </c>
      <c r="C48" s="7">
        <f>CENTRALA!C28+'Razem OW'!C28</f>
        <v>545092</v>
      </c>
      <c r="D48" s="7">
        <f>CENTRALA!D28+'Razem OW'!D28</f>
        <v>545092</v>
      </c>
      <c r="E48" s="7" t="str">
        <f t="shared" si="0"/>
        <v>-</v>
      </c>
      <c r="F48" s="42">
        <f t="shared" si="1"/>
        <v>1</v>
      </c>
    </row>
    <row r="49" spans="1:6" ht="31.5" customHeight="1" x14ac:dyDescent="0.2">
      <c r="A49" s="52" t="s">
        <v>108</v>
      </c>
      <c r="B49" s="24" t="s">
        <v>153</v>
      </c>
      <c r="C49" s="7">
        <f>CENTRALA!C29+'Razem OW'!C29</f>
        <v>0</v>
      </c>
      <c r="D49" s="7">
        <f>CENTRALA!D29+'Razem OW'!D29</f>
        <v>0</v>
      </c>
      <c r="E49" s="7" t="str">
        <f t="shared" si="0"/>
        <v>-</v>
      </c>
      <c r="F49" s="42" t="str">
        <f t="shared" si="1"/>
        <v>-</v>
      </c>
    </row>
    <row r="50" spans="1:6" ht="30" customHeight="1" x14ac:dyDescent="0.2">
      <c r="A50" s="59" t="s">
        <v>154</v>
      </c>
      <c r="B50" s="60" t="s">
        <v>165</v>
      </c>
      <c r="C50" s="7">
        <f>CENTRALA!C30+'Razem OW'!C30</f>
        <v>0</v>
      </c>
      <c r="D50" s="7">
        <f>CENTRALA!D30+'Razem OW'!D30</f>
        <v>0</v>
      </c>
      <c r="E50" s="7" t="str">
        <f t="shared" si="0"/>
        <v>-</v>
      </c>
      <c r="F50" s="42" t="str">
        <f t="shared" si="1"/>
        <v>-</v>
      </c>
    </row>
    <row r="51" spans="1:6" ht="30" customHeight="1" x14ac:dyDescent="0.2">
      <c r="A51" s="52" t="s">
        <v>109</v>
      </c>
      <c r="B51" s="24" t="s">
        <v>112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2" t="str">
        <f t="shared" si="1"/>
        <v>-</v>
      </c>
    </row>
    <row r="52" spans="1:6" ht="30" customHeight="1" x14ac:dyDescent="0.2">
      <c r="A52" s="52" t="s">
        <v>110</v>
      </c>
      <c r="B52" s="24" t="s">
        <v>164</v>
      </c>
      <c r="C52" s="7">
        <f>CENTRALA!C32+'Razem OW'!C32</f>
        <v>254364</v>
      </c>
      <c r="D52" s="7">
        <f>CENTRALA!D32+'Razem OW'!D32</f>
        <v>254364</v>
      </c>
      <c r="E52" s="7" t="str">
        <f t="shared" si="0"/>
        <v>-</v>
      </c>
      <c r="F52" s="42">
        <f t="shared" si="1"/>
        <v>1</v>
      </c>
    </row>
    <row r="53" spans="1:6" ht="40.5" x14ac:dyDescent="0.2">
      <c r="A53" s="52" t="s">
        <v>181</v>
      </c>
      <c r="B53" s="24" t="s">
        <v>182</v>
      </c>
      <c r="C53" s="7">
        <f>CENTRALA!C33+'Razem OW'!C33</f>
        <v>50000</v>
      </c>
      <c r="D53" s="7">
        <f>CENTRALA!D33+'Razem OW'!D33</f>
        <v>50000</v>
      </c>
      <c r="E53" s="7" t="str">
        <f>IF(C53=D53,"-",D53-C53)</f>
        <v>-</v>
      </c>
      <c r="F53" s="42">
        <f>IF(C53=0,"-",D53/C53)</f>
        <v>1</v>
      </c>
    </row>
    <row r="54" spans="1:6" ht="30" customHeight="1" x14ac:dyDescent="0.2">
      <c r="A54" s="52" t="s">
        <v>190</v>
      </c>
      <c r="B54" s="24" t="s">
        <v>191</v>
      </c>
      <c r="C54" s="7">
        <f>CENTRALA!C34+'Razem OW'!C34</f>
        <v>35830</v>
      </c>
      <c r="D54" s="7">
        <f>CENTRALA!D34+'Razem OW'!D34</f>
        <v>35830</v>
      </c>
      <c r="E54" s="7" t="str">
        <f>IF(C54=D54,"-",D54-C54)</f>
        <v>-</v>
      </c>
      <c r="F54" s="42">
        <f>IF(C54=0,"-",D54/C54)</f>
        <v>1</v>
      </c>
    </row>
    <row r="55" spans="1:6" s="10" customFormat="1" ht="30.75" customHeight="1" x14ac:dyDescent="0.4">
      <c r="A55" s="90" t="s">
        <v>57</v>
      </c>
      <c r="B55" s="91" t="s">
        <v>99</v>
      </c>
      <c r="C55" s="92">
        <f>CENTRALA!C35+'Razem OW'!C35</f>
        <v>0</v>
      </c>
      <c r="D55" s="92">
        <f>C55</f>
        <v>0</v>
      </c>
      <c r="E55" s="92" t="str">
        <f t="shared" si="0"/>
        <v>-</v>
      </c>
      <c r="F55" s="93" t="str">
        <f t="shared" si="1"/>
        <v>-</v>
      </c>
    </row>
    <row r="56" spans="1:6" s="10" customFormat="1" ht="30.75" customHeight="1" x14ac:dyDescent="0.4">
      <c r="A56" s="94" t="s">
        <v>56</v>
      </c>
      <c r="B56" s="91" t="s">
        <v>59</v>
      </c>
      <c r="C56" s="83">
        <f>CENTRALA!C36+'Razem OW'!C36</f>
        <v>1924335</v>
      </c>
      <c r="D56" s="83">
        <f>CENTRALA!D36+'Razem OW'!D36</f>
        <v>1924335</v>
      </c>
      <c r="E56" s="83" t="str">
        <f t="shared" si="0"/>
        <v>-</v>
      </c>
      <c r="F56" s="84">
        <f t="shared" si="1"/>
        <v>1</v>
      </c>
    </row>
    <row r="57" spans="1:6" s="10" customFormat="1" ht="60.75" x14ac:dyDescent="0.4">
      <c r="A57" s="94" t="s">
        <v>192</v>
      </c>
      <c r="B57" s="91" t="s">
        <v>193</v>
      </c>
      <c r="C57" s="83">
        <f>CENTRALA!C37+'Razem OW'!C37</f>
        <v>564300</v>
      </c>
      <c r="D57" s="83">
        <f>CENTRALA!D37+'Razem OW'!D37</f>
        <v>564300</v>
      </c>
      <c r="E57" s="83" t="str">
        <f t="shared" si="0"/>
        <v>-</v>
      </c>
      <c r="F57" s="84">
        <f t="shared" si="1"/>
        <v>1</v>
      </c>
    </row>
    <row r="58" spans="1:6" s="10" customFormat="1" ht="45.75" customHeight="1" x14ac:dyDescent="0.4">
      <c r="A58" s="94" t="s">
        <v>155</v>
      </c>
      <c r="B58" s="91" t="s">
        <v>156</v>
      </c>
      <c r="C58" s="83">
        <f>CENTRALA!C38+'Razem OW'!C38</f>
        <v>12256183</v>
      </c>
      <c r="D58" s="83">
        <f>CENTRALA!D38+'Razem OW'!D38</f>
        <v>12256183</v>
      </c>
      <c r="E58" s="83" t="str">
        <f>IF(C58=D58,"-",D58-C58)</f>
        <v>-</v>
      </c>
      <c r="F58" s="84">
        <f t="shared" si="1"/>
        <v>1</v>
      </c>
    </row>
    <row r="59" spans="1:6" s="10" customFormat="1" ht="33" customHeight="1" x14ac:dyDescent="0.4">
      <c r="A59" s="81" t="s">
        <v>130</v>
      </c>
      <c r="B59" s="82" t="s">
        <v>196</v>
      </c>
      <c r="C59" s="83">
        <f>C19-C24</f>
        <v>-167421</v>
      </c>
      <c r="D59" s="83">
        <f>D19-D24</f>
        <v>-739242</v>
      </c>
      <c r="E59" s="83">
        <f t="shared" si="0"/>
        <v>-571821</v>
      </c>
      <c r="F59" s="84">
        <f t="shared" si="1"/>
        <v>4.4154999999999998</v>
      </c>
    </row>
    <row r="60" spans="1:6" s="10" customFormat="1" ht="33" customHeight="1" x14ac:dyDescent="0.4">
      <c r="A60" s="81" t="s">
        <v>131</v>
      </c>
      <c r="B60" s="82" t="s">
        <v>183</v>
      </c>
      <c r="C60" s="83">
        <f>C61+C62+C63+C71+C73+C78+C79+C80</f>
        <v>753286</v>
      </c>
      <c r="D60" s="83">
        <f>D61+D62+D63+D71+D73+D78+D79+D80</f>
        <v>753286</v>
      </c>
      <c r="E60" s="83" t="str">
        <f t="shared" si="0"/>
        <v>-</v>
      </c>
      <c r="F60" s="84">
        <f t="shared" si="1"/>
        <v>1</v>
      </c>
    </row>
    <row r="61" spans="1:6" ht="30" customHeight="1" x14ac:dyDescent="0.2">
      <c r="A61" s="52" t="s">
        <v>17</v>
      </c>
      <c r="B61" s="23" t="s">
        <v>18</v>
      </c>
      <c r="C61" s="7">
        <f>CENTRALA!C40+'Razem OW'!C40</f>
        <v>25837</v>
      </c>
      <c r="D61" s="7">
        <f>CENTRALA!D40+'Razem OW'!D40</f>
        <v>25837</v>
      </c>
      <c r="E61" s="7" t="str">
        <f t="shared" si="0"/>
        <v>-</v>
      </c>
      <c r="F61" s="42">
        <f t="shared" si="1"/>
        <v>1</v>
      </c>
    </row>
    <row r="62" spans="1:6" ht="30" customHeight="1" x14ac:dyDescent="0.2">
      <c r="A62" s="52" t="s">
        <v>19</v>
      </c>
      <c r="B62" s="23" t="s">
        <v>20</v>
      </c>
      <c r="C62" s="7">
        <f>CENTRALA!C41+'Razem OW'!C41</f>
        <v>185657</v>
      </c>
      <c r="D62" s="7">
        <f>CENTRALA!D41+'Razem OW'!D41</f>
        <v>185657</v>
      </c>
      <c r="E62" s="7" t="str">
        <f t="shared" si="0"/>
        <v>-</v>
      </c>
      <c r="F62" s="42">
        <f t="shared" si="1"/>
        <v>1</v>
      </c>
    </row>
    <row r="63" spans="1:6" ht="30" customHeight="1" x14ac:dyDescent="0.2">
      <c r="A63" s="52" t="s">
        <v>21</v>
      </c>
      <c r="B63" s="27" t="s">
        <v>184</v>
      </c>
      <c r="C63" s="7">
        <f>C64+C66+C67+C68+C69+C70</f>
        <v>4682</v>
      </c>
      <c r="D63" s="7">
        <f>D64+D66+D67+D68+D69+D70</f>
        <v>4682</v>
      </c>
      <c r="E63" s="7" t="str">
        <f t="shared" si="0"/>
        <v>-</v>
      </c>
      <c r="F63" s="42">
        <f t="shared" si="1"/>
        <v>1</v>
      </c>
    </row>
    <row r="64" spans="1:6" s="8" customFormat="1" ht="30" customHeight="1" x14ac:dyDescent="0.2">
      <c r="A64" s="64" t="s">
        <v>38</v>
      </c>
      <c r="B64" s="65" t="s">
        <v>31</v>
      </c>
      <c r="C64" s="7">
        <f>CENTRALA!C43+'Razem OW'!C43</f>
        <v>614</v>
      </c>
      <c r="D64" s="7">
        <f>CENTRALA!D43+'Razem OW'!D43</f>
        <v>614</v>
      </c>
      <c r="E64" s="7" t="str">
        <f t="shared" si="0"/>
        <v>-</v>
      </c>
      <c r="F64" s="42">
        <f t="shared" si="1"/>
        <v>1</v>
      </c>
    </row>
    <row r="65" spans="1:6" s="8" customFormat="1" ht="30" customHeight="1" x14ac:dyDescent="0.2">
      <c r="A65" s="64" t="s">
        <v>39</v>
      </c>
      <c r="B65" s="66" t="s">
        <v>32</v>
      </c>
      <c r="C65" s="7">
        <f>CENTRALA!C44+'Razem OW'!C44</f>
        <v>611</v>
      </c>
      <c r="D65" s="7">
        <f>CENTRALA!D44+'Razem OW'!D44</f>
        <v>611</v>
      </c>
      <c r="E65" s="7" t="str">
        <f t="shared" si="0"/>
        <v>-</v>
      </c>
      <c r="F65" s="42">
        <f t="shared" si="1"/>
        <v>1</v>
      </c>
    </row>
    <row r="66" spans="1:6" s="8" customFormat="1" ht="30" customHeight="1" x14ac:dyDescent="0.2">
      <c r="A66" s="64" t="s">
        <v>40</v>
      </c>
      <c r="B66" s="65" t="s">
        <v>33</v>
      </c>
      <c r="C66" s="7">
        <f>CENTRALA!C45+'Razem OW'!C45</f>
        <v>680</v>
      </c>
      <c r="D66" s="7">
        <f>CENTRALA!D45+'Razem OW'!D45</f>
        <v>680</v>
      </c>
      <c r="E66" s="7" t="str">
        <f t="shared" si="0"/>
        <v>-</v>
      </c>
      <c r="F66" s="42">
        <f t="shared" si="1"/>
        <v>1</v>
      </c>
    </row>
    <row r="67" spans="1:6" s="8" customFormat="1" ht="30" customHeight="1" x14ac:dyDescent="0.2">
      <c r="A67" s="64" t="s">
        <v>41</v>
      </c>
      <c r="B67" s="65" t="s">
        <v>34</v>
      </c>
      <c r="C67" s="7">
        <f>CENTRALA!C46+'Razem OW'!C46</f>
        <v>27</v>
      </c>
      <c r="D67" s="7">
        <f>CENTRALA!D46+'Razem OW'!D46</f>
        <v>27</v>
      </c>
      <c r="E67" s="7" t="str">
        <f t="shared" si="0"/>
        <v>-</v>
      </c>
      <c r="F67" s="42">
        <f t="shared" si="1"/>
        <v>1</v>
      </c>
    </row>
    <row r="68" spans="1:6" s="8" customFormat="1" ht="30" customHeight="1" x14ac:dyDescent="0.2">
      <c r="A68" s="64" t="s">
        <v>42</v>
      </c>
      <c r="B68" s="65" t="s">
        <v>35</v>
      </c>
      <c r="C68" s="7">
        <f>CENTRALA!C47+'Razem OW'!C47</f>
        <v>0</v>
      </c>
      <c r="D68" s="7">
        <f>CENTRALA!D47+'Razem OW'!D47</f>
        <v>0</v>
      </c>
      <c r="E68" s="7" t="str">
        <f t="shared" si="0"/>
        <v>-</v>
      </c>
      <c r="F68" s="42" t="str">
        <f t="shared" si="1"/>
        <v>-</v>
      </c>
    </row>
    <row r="69" spans="1:6" s="8" customFormat="1" ht="30" customHeight="1" x14ac:dyDescent="0.2">
      <c r="A69" s="64" t="s">
        <v>43</v>
      </c>
      <c r="B69" s="65" t="s">
        <v>36</v>
      </c>
      <c r="C69" s="7">
        <f>CENTRALA!C48+'Razem OW'!C48</f>
        <v>2973</v>
      </c>
      <c r="D69" s="7">
        <f>CENTRALA!D48+'Razem OW'!D48</f>
        <v>2973</v>
      </c>
      <c r="E69" s="7" t="str">
        <f t="shared" si="0"/>
        <v>-</v>
      </c>
      <c r="F69" s="42">
        <f t="shared" si="1"/>
        <v>1</v>
      </c>
    </row>
    <row r="70" spans="1:6" s="9" customFormat="1" ht="30" customHeight="1" x14ac:dyDescent="0.25">
      <c r="A70" s="64" t="s">
        <v>44</v>
      </c>
      <c r="B70" s="65" t="s">
        <v>37</v>
      </c>
      <c r="C70" s="7">
        <f>CENTRALA!C49+'Razem OW'!C49</f>
        <v>388</v>
      </c>
      <c r="D70" s="7">
        <f>CENTRALA!D49+'Razem OW'!D49</f>
        <v>388</v>
      </c>
      <c r="E70" s="7" t="str">
        <f t="shared" si="0"/>
        <v>-</v>
      </c>
      <c r="F70" s="42">
        <f t="shared" si="1"/>
        <v>1</v>
      </c>
    </row>
    <row r="71" spans="1:6" ht="30" customHeight="1" x14ac:dyDescent="0.2">
      <c r="A71" s="52" t="s">
        <v>22</v>
      </c>
      <c r="B71" s="23" t="s">
        <v>157</v>
      </c>
      <c r="C71" s="7">
        <f>CENTRALA!C50+'Razem OW'!C50</f>
        <v>341169</v>
      </c>
      <c r="D71" s="7">
        <f>CENTRALA!D50+'Razem OW'!D50</f>
        <v>341169</v>
      </c>
      <c r="E71" s="7" t="str">
        <f t="shared" si="0"/>
        <v>-</v>
      </c>
      <c r="F71" s="42">
        <f t="shared" si="1"/>
        <v>1</v>
      </c>
    </row>
    <row r="72" spans="1:6" ht="30" customHeight="1" x14ac:dyDescent="0.2">
      <c r="A72" s="64" t="s">
        <v>158</v>
      </c>
      <c r="B72" s="65" t="s">
        <v>159</v>
      </c>
      <c r="C72" s="7">
        <f>CENTRALA!C51+'Razem OW'!C51</f>
        <v>1323</v>
      </c>
      <c r="D72" s="7">
        <f>CENTRALA!D51+'Razem OW'!D51</f>
        <v>1323</v>
      </c>
      <c r="E72" s="7" t="str">
        <f t="shared" si="0"/>
        <v>-</v>
      </c>
      <c r="F72" s="42">
        <f t="shared" si="1"/>
        <v>1</v>
      </c>
    </row>
    <row r="73" spans="1:6" ht="30" customHeight="1" x14ac:dyDescent="0.2">
      <c r="A73" s="52" t="s">
        <v>23</v>
      </c>
      <c r="B73" s="27" t="s">
        <v>185</v>
      </c>
      <c r="C73" s="7">
        <f>SUM(C74:C77)</f>
        <v>77658</v>
      </c>
      <c r="D73" s="7">
        <f>SUM(D74:D77)</f>
        <v>77658</v>
      </c>
      <c r="E73" s="7" t="str">
        <f t="shared" si="0"/>
        <v>-</v>
      </c>
      <c r="F73" s="42">
        <f t="shared" si="1"/>
        <v>1</v>
      </c>
    </row>
    <row r="74" spans="1:6" s="8" customFormat="1" ht="30" customHeight="1" x14ac:dyDescent="0.2">
      <c r="A74" s="64" t="s">
        <v>49</v>
      </c>
      <c r="B74" s="65" t="s">
        <v>45</v>
      </c>
      <c r="C74" s="7">
        <f>CENTRALA!C53+'Razem OW'!C53</f>
        <v>58412</v>
      </c>
      <c r="D74" s="7">
        <f>CENTRALA!D53+'Razem OW'!D53</f>
        <v>58412</v>
      </c>
      <c r="E74" s="7" t="str">
        <f t="shared" si="0"/>
        <v>-</v>
      </c>
      <c r="F74" s="42">
        <f t="shared" si="1"/>
        <v>1</v>
      </c>
    </row>
    <row r="75" spans="1:6" s="8" customFormat="1" ht="30" customHeight="1" x14ac:dyDescent="0.2">
      <c r="A75" s="64" t="s">
        <v>50</v>
      </c>
      <c r="B75" s="65" t="s">
        <v>46</v>
      </c>
      <c r="C75" s="7">
        <f>CENTRALA!C54+'Razem OW'!C54</f>
        <v>8166</v>
      </c>
      <c r="D75" s="7">
        <f>CENTRALA!D54+'Razem OW'!D54</f>
        <v>8166</v>
      </c>
      <c r="E75" s="7" t="str">
        <f t="shared" si="0"/>
        <v>-</v>
      </c>
      <c r="F75" s="42">
        <f t="shared" si="1"/>
        <v>1</v>
      </c>
    </row>
    <row r="76" spans="1:6" s="8" customFormat="1" ht="30" customHeight="1" x14ac:dyDescent="0.2">
      <c r="A76" s="64" t="s">
        <v>51</v>
      </c>
      <c r="B76" s="65" t="s">
        <v>47</v>
      </c>
      <c r="C76" s="7">
        <f>CENTRALA!C55+'Razem OW'!C55</f>
        <v>0</v>
      </c>
      <c r="D76" s="7">
        <f>CENTRALA!D55+'Razem OW'!D55</f>
        <v>0</v>
      </c>
      <c r="E76" s="7" t="str">
        <f t="shared" si="0"/>
        <v>-</v>
      </c>
      <c r="F76" s="42" t="str">
        <f t="shared" si="1"/>
        <v>-</v>
      </c>
    </row>
    <row r="77" spans="1:6" s="8" customFormat="1" ht="30" customHeight="1" x14ac:dyDescent="0.2">
      <c r="A77" s="64" t="s">
        <v>52</v>
      </c>
      <c r="B77" s="65" t="s">
        <v>48</v>
      </c>
      <c r="C77" s="7">
        <f>CENTRALA!C56+'Razem OW'!C56</f>
        <v>11080</v>
      </c>
      <c r="D77" s="7">
        <f>CENTRALA!D56+'Razem OW'!D56</f>
        <v>11080</v>
      </c>
      <c r="E77" s="7" t="str">
        <f t="shared" si="0"/>
        <v>-</v>
      </c>
      <c r="F77" s="42">
        <f t="shared" si="1"/>
        <v>1</v>
      </c>
    </row>
    <row r="78" spans="1:6" ht="30.75" customHeight="1" x14ac:dyDescent="0.2">
      <c r="A78" s="52" t="s">
        <v>24</v>
      </c>
      <c r="B78" s="23" t="s">
        <v>25</v>
      </c>
      <c r="C78" s="7">
        <f>CENTRALA!C57+'Razem OW'!C57</f>
        <v>50</v>
      </c>
      <c r="D78" s="7">
        <f>CENTRALA!D57+'Razem OW'!D57</f>
        <v>50</v>
      </c>
      <c r="E78" s="7" t="str">
        <f t="shared" si="0"/>
        <v>-</v>
      </c>
      <c r="F78" s="42">
        <f t="shared" si="1"/>
        <v>1</v>
      </c>
    </row>
    <row r="79" spans="1:6" ht="30.75" customHeight="1" x14ac:dyDescent="0.2">
      <c r="A79" s="52" t="s">
        <v>26</v>
      </c>
      <c r="B79" s="23" t="s">
        <v>160</v>
      </c>
      <c r="C79" s="7">
        <f>CENTRALA!C58+'Razem OW'!C58</f>
        <v>112061</v>
      </c>
      <c r="D79" s="7">
        <f>CENTRALA!D58+'Razem OW'!D58</f>
        <v>112061</v>
      </c>
      <c r="E79" s="7" t="str">
        <f t="shared" si="0"/>
        <v>-</v>
      </c>
      <c r="F79" s="42">
        <f t="shared" si="1"/>
        <v>1</v>
      </c>
    </row>
    <row r="80" spans="1:6" ht="30.75" customHeight="1" x14ac:dyDescent="0.2">
      <c r="A80" s="52" t="s">
        <v>27</v>
      </c>
      <c r="B80" s="23" t="s">
        <v>28</v>
      </c>
      <c r="C80" s="7">
        <f>CENTRALA!C59+'Razem OW'!C59</f>
        <v>6172</v>
      </c>
      <c r="D80" s="7">
        <f>CENTRALA!D59+'Razem OW'!D59</f>
        <v>6172</v>
      </c>
      <c r="E80" s="7" t="str">
        <f t="shared" si="0"/>
        <v>-</v>
      </c>
      <c r="F80" s="42">
        <f t="shared" si="1"/>
        <v>1</v>
      </c>
    </row>
    <row r="81" spans="1:6" s="10" customFormat="1" ht="33" customHeight="1" x14ac:dyDescent="0.4">
      <c r="A81" s="96" t="s">
        <v>132</v>
      </c>
      <c r="B81" s="97" t="s">
        <v>162</v>
      </c>
      <c r="C81" s="83">
        <v>187015</v>
      </c>
      <c r="D81" s="83">
        <f>C81</f>
        <v>187015</v>
      </c>
      <c r="E81" s="83" t="str">
        <f t="shared" si="0"/>
        <v>-</v>
      </c>
      <c r="F81" s="84">
        <f t="shared" si="1"/>
        <v>1</v>
      </c>
    </row>
    <row r="82" spans="1:6" s="10" customFormat="1" ht="33" customHeight="1" x14ac:dyDescent="0.4">
      <c r="A82" s="96" t="s">
        <v>133</v>
      </c>
      <c r="B82" s="97" t="s">
        <v>174</v>
      </c>
      <c r="C82" s="83">
        <f>C83+C84+C85+C86</f>
        <v>233676</v>
      </c>
      <c r="D82" s="83">
        <f>D83+D84+D85+D86</f>
        <v>233676</v>
      </c>
      <c r="E82" s="83" t="str">
        <f t="shared" ref="E82:E93" si="2">IF(C82=D82,"-",D82-C82)</f>
        <v>-</v>
      </c>
      <c r="F82" s="84">
        <f t="shared" ref="F82:F93" si="3">IF(C82=0,"-",D82/C82)</f>
        <v>1</v>
      </c>
    </row>
    <row r="83" spans="1:6" ht="47.25" customHeight="1" x14ac:dyDescent="0.2">
      <c r="A83" s="55" t="s">
        <v>100</v>
      </c>
      <c r="B83" s="24" t="s">
        <v>113</v>
      </c>
      <c r="C83" s="7">
        <f>CENTRALA!C61+'Razem OW'!C61</f>
        <v>1269</v>
      </c>
      <c r="D83" s="7">
        <f>CENTRALA!D61+'Razem OW'!D61</f>
        <v>1269</v>
      </c>
      <c r="E83" s="7" t="str">
        <f t="shared" si="2"/>
        <v>-</v>
      </c>
      <c r="F83" s="42">
        <f t="shared" si="3"/>
        <v>1</v>
      </c>
    </row>
    <row r="84" spans="1:6" ht="33.75" customHeight="1" x14ac:dyDescent="0.2">
      <c r="A84" s="55" t="s">
        <v>29</v>
      </c>
      <c r="B84" s="24" t="s">
        <v>54</v>
      </c>
      <c r="C84" s="7">
        <f>CENTRALA!C62+'Razem OW'!C62</f>
        <v>192338</v>
      </c>
      <c r="D84" s="7">
        <f>CENTRALA!D62+'Razem OW'!D62</f>
        <v>192338</v>
      </c>
      <c r="E84" s="7" t="str">
        <f t="shared" si="2"/>
        <v>-</v>
      </c>
      <c r="F84" s="42">
        <f t="shared" si="3"/>
        <v>1</v>
      </c>
    </row>
    <row r="85" spans="1:6" ht="30" customHeight="1" x14ac:dyDescent="0.2">
      <c r="A85" s="55" t="s">
        <v>30</v>
      </c>
      <c r="B85" s="24" t="s">
        <v>102</v>
      </c>
      <c r="C85" s="7">
        <f>CENTRALA!C63+'Razem OW'!C63</f>
        <v>0</v>
      </c>
      <c r="D85" s="7">
        <f>CENTRALA!D63+'Razem OW'!D63</f>
        <v>0</v>
      </c>
      <c r="E85" s="7" t="str">
        <f t="shared" si="2"/>
        <v>-</v>
      </c>
      <c r="F85" s="42" t="str">
        <f t="shared" si="3"/>
        <v>-</v>
      </c>
    </row>
    <row r="86" spans="1:6" ht="30" customHeight="1" x14ac:dyDescent="0.2">
      <c r="A86" s="55" t="s">
        <v>101</v>
      </c>
      <c r="B86" s="25" t="s">
        <v>103</v>
      </c>
      <c r="C86" s="7">
        <f>CENTRALA!C64+'Razem OW'!C64</f>
        <v>40069</v>
      </c>
      <c r="D86" s="7">
        <f>CENTRALA!D64+'Razem OW'!D64</f>
        <v>40069</v>
      </c>
      <c r="E86" s="7" t="str">
        <f t="shared" si="2"/>
        <v>-</v>
      </c>
      <c r="F86" s="42">
        <f t="shared" si="3"/>
        <v>1</v>
      </c>
    </row>
    <row r="87" spans="1:6" s="10" customFormat="1" ht="33" customHeight="1" x14ac:dyDescent="0.4">
      <c r="A87" s="96" t="s">
        <v>134</v>
      </c>
      <c r="B87" s="97" t="s">
        <v>175</v>
      </c>
      <c r="C87" s="83">
        <f>C88+C89</f>
        <v>52142</v>
      </c>
      <c r="D87" s="83">
        <f>D88+D89</f>
        <v>52142</v>
      </c>
      <c r="E87" s="83" t="str">
        <f t="shared" si="2"/>
        <v>-</v>
      </c>
      <c r="F87" s="84">
        <f t="shared" si="3"/>
        <v>1</v>
      </c>
    </row>
    <row r="88" spans="1:6" ht="30" customHeight="1" x14ac:dyDescent="0.2">
      <c r="A88" s="55" t="s">
        <v>104</v>
      </c>
      <c r="B88" s="24" t="s">
        <v>105</v>
      </c>
      <c r="C88" s="7">
        <v>44370</v>
      </c>
      <c r="D88" s="7">
        <f t="shared" ref="D88:D89" si="4">C88</f>
        <v>44370</v>
      </c>
      <c r="E88" s="7" t="str">
        <f t="shared" si="2"/>
        <v>-</v>
      </c>
      <c r="F88" s="42">
        <f t="shared" si="3"/>
        <v>1</v>
      </c>
    </row>
    <row r="89" spans="1:6" ht="30" customHeight="1" x14ac:dyDescent="0.2">
      <c r="A89" s="55" t="s">
        <v>106</v>
      </c>
      <c r="B89" s="25" t="s">
        <v>107</v>
      </c>
      <c r="C89" s="7">
        <v>7772</v>
      </c>
      <c r="D89" s="7">
        <f t="shared" si="4"/>
        <v>7772</v>
      </c>
      <c r="E89" s="7" t="str">
        <f t="shared" si="2"/>
        <v>-</v>
      </c>
      <c r="F89" s="42">
        <f t="shared" si="3"/>
        <v>1</v>
      </c>
    </row>
    <row r="90" spans="1:6" s="10" customFormat="1" ht="39.75" customHeight="1" x14ac:dyDescent="0.4">
      <c r="A90" s="96" t="s">
        <v>135</v>
      </c>
      <c r="B90" s="97" t="s">
        <v>114</v>
      </c>
      <c r="C90" s="83">
        <f>CENTRALA!C65+'Razem OW'!C65</f>
        <v>86053</v>
      </c>
      <c r="D90" s="83">
        <f>CENTRALA!D65+'Razem OW'!D65</f>
        <v>86053</v>
      </c>
      <c r="E90" s="83" t="str">
        <f t="shared" si="2"/>
        <v>-</v>
      </c>
      <c r="F90" s="84">
        <f t="shared" si="3"/>
        <v>1</v>
      </c>
    </row>
    <row r="91" spans="1:6" s="10" customFormat="1" ht="64.5" customHeight="1" x14ac:dyDescent="0.4">
      <c r="A91" s="74" t="s">
        <v>136</v>
      </c>
      <c r="B91" s="75" t="s">
        <v>195</v>
      </c>
      <c r="C91" s="71">
        <f>C59-C60+C81-C82+C87-C90</f>
        <v>-1001279</v>
      </c>
      <c r="D91" s="71">
        <f>D59-D60+D81-D82+D87-D90</f>
        <v>-1573100</v>
      </c>
      <c r="E91" s="71">
        <f t="shared" si="2"/>
        <v>-571821</v>
      </c>
      <c r="F91" s="73">
        <f t="shared" si="3"/>
        <v>1.5710999999999999</v>
      </c>
    </row>
    <row r="92" spans="1:6" s="10" customFormat="1" ht="33" customHeight="1" x14ac:dyDescent="0.4">
      <c r="A92" s="81" t="s">
        <v>137</v>
      </c>
      <c r="B92" s="98" t="s">
        <v>197</v>
      </c>
      <c r="C92" s="99">
        <f>C6+C12+C20+C21+C22+C23+C81+C87-C18</f>
        <v>78533786</v>
      </c>
      <c r="D92" s="99">
        <f>D6+D12+D20+D21+D22+D23+D81+D87-D18</f>
        <v>78533786</v>
      </c>
      <c r="E92" s="99" t="str">
        <f t="shared" si="2"/>
        <v>-</v>
      </c>
      <c r="F92" s="100">
        <f t="shared" si="3"/>
        <v>1</v>
      </c>
    </row>
    <row r="93" spans="1:6" s="10" customFormat="1" ht="33" customHeight="1" x14ac:dyDescent="0.4">
      <c r="A93" s="96" t="s">
        <v>138</v>
      </c>
      <c r="B93" s="101" t="s">
        <v>198</v>
      </c>
      <c r="C93" s="99">
        <f>C9+C15+C25+C26+C55+C56+C57+C60+C82+C90</f>
        <v>79535065</v>
      </c>
      <c r="D93" s="99">
        <f>D9+D15+D25+D26+D55+D56+D57+D60+D82+D90</f>
        <v>80106886</v>
      </c>
      <c r="E93" s="99">
        <f t="shared" si="2"/>
        <v>571821</v>
      </c>
      <c r="F93" s="100">
        <f t="shared" si="3"/>
        <v>1.0072000000000001</v>
      </c>
    </row>
    <row r="94" spans="1:6" ht="26.25" x14ac:dyDescent="0.2">
      <c r="C94" s="11"/>
    </row>
    <row r="95" spans="1:6" ht="26.25" x14ac:dyDescent="0.2">
      <c r="C95" s="11"/>
    </row>
    <row r="96" spans="1:6" ht="26.25" x14ac:dyDescent="0.2">
      <c r="C96" s="11"/>
    </row>
    <row r="97" spans="3:3" ht="26.25" x14ac:dyDescent="0.2">
      <c r="C97" s="11"/>
    </row>
    <row r="98" spans="3:3" ht="26.25" x14ac:dyDescent="0.2">
      <c r="C98" s="11"/>
    </row>
    <row r="99" spans="3:3" ht="26.25" x14ac:dyDescent="0.2">
      <c r="C99" s="11"/>
    </row>
    <row r="100" spans="3:3" ht="26.25" x14ac:dyDescent="0.2">
      <c r="C100" s="11"/>
    </row>
    <row r="101" spans="3:3" ht="26.25" x14ac:dyDescent="0.2">
      <c r="C101" s="11"/>
    </row>
    <row r="102" spans="3:3" ht="26.25" x14ac:dyDescent="0.2">
      <c r="C102" s="11"/>
    </row>
    <row r="103" spans="3:3" ht="26.25" x14ac:dyDescent="0.2">
      <c r="C103" s="11"/>
    </row>
    <row r="104" spans="3:3" ht="26.25" x14ac:dyDescent="0.2">
      <c r="C104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fitToHeight="2" orientation="portrait" r:id="rId1"/>
  <headerFooter alignWithMargins="0">
    <oddFooter>&amp;R&amp;20&amp;P</oddFooter>
  </headerFooter>
  <rowBreaks count="1" manualBreakCount="1">
    <brk id="5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F65"/>
  <sheetViews>
    <sheetView showGridLines="0" zoomScale="55" zoomScaleNormal="55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66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10953429</v>
      </c>
      <c r="D6" s="102">
        <f>D7+D8+D9+D14+D15+D16+D17+D18+D19+D20+D21+D22+D23+D24+D28+D29+D31+D32+D33+D34</f>
        <v>11036143</v>
      </c>
      <c r="E6" s="83">
        <f>IF(C6=D6,"-",D6-C6)</f>
        <v>82714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1459554</v>
      </c>
      <c r="D7" s="13">
        <f>C7</f>
        <v>1459554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764334</v>
      </c>
      <c r="D8" s="13">
        <f>C8</f>
        <v>764334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5786136</v>
      </c>
      <c r="D9" s="13">
        <f>C9+82714</f>
        <v>5868850</v>
      </c>
      <c r="E9" s="38">
        <f t="shared" si="0"/>
        <v>82714</v>
      </c>
      <c r="F9" s="39">
        <f t="shared" si="1"/>
        <v>1.0143</v>
      </c>
    </row>
    <row r="10" spans="1:6" ht="31.5" customHeight="1" x14ac:dyDescent="0.2">
      <c r="A10" s="49" t="s">
        <v>55</v>
      </c>
      <c r="B10" s="45" t="s">
        <v>140</v>
      </c>
      <c r="C10" s="31">
        <v>620540</v>
      </c>
      <c r="D10" s="13">
        <f t="shared" ref="D10:D34" si="2">C10</f>
        <v>620540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563395</v>
      </c>
      <c r="D11" s="13">
        <f t="shared" si="2"/>
        <v>563395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223251</v>
      </c>
      <c r="D12" s="13">
        <f t="shared" si="2"/>
        <v>223251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107702</v>
      </c>
      <c r="D13" s="13">
        <f t="shared" si="2"/>
        <v>107702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385950</v>
      </c>
      <c r="D14" s="13">
        <f t="shared" si="2"/>
        <v>385950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422141</v>
      </c>
      <c r="D15" s="13">
        <f t="shared" si="2"/>
        <v>422141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178977</v>
      </c>
      <c r="D16" s="13">
        <f t="shared" si="2"/>
        <v>178977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70018</v>
      </c>
      <c r="D17" s="13">
        <f t="shared" si="2"/>
        <v>70018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215041</v>
      </c>
      <c r="D18" s="13">
        <f t="shared" si="2"/>
        <v>215041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102936</v>
      </c>
      <c r="D19" s="13">
        <f t="shared" si="2"/>
        <v>102936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8554</v>
      </c>
      <c r="D20" s="13">
        <f t="shared" si="2"/>
        <v>8554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24388</v>
      </c>
      <c r="D21" s="13">
        <f t="shared" si="2"/>
        <v>24388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232992</v>
      </c>
      <c r="D22" s="13">
        <f t="shared" si="2"/>
        <v>232992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140000</v>
      </c>
      <c r="D23" s="13">
        <f t="shared" si="2"/>
        <v>140000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1118984</v>
      </c>
      <c r="D24" s="31">
        <f>SUM(D25:D27)</f>
        <v>1118984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1111278</v>
      </c>
      <c r="D25" s="13">
        <f t="shared" si="2"/>
        <v>1111278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3058</v>
      </c>
      <c r="D26" s="13">
        <f t="shared" si="2"/>
        <v>3058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4648</v>
      </c>
      <c r="D27" s="13">
        <f t="shared" si="2"/>
        <v>4648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30769</v>
      </c>
      <c r="D32" s="13">
        <f t="shared" si="2"/>
        <v>30769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12655</v>
      </c>
      <c r="D34" s="13">
        <f t="shared" si="2"/>
        <v>12655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238333</v>
      </c>
      <c r="D36" s="37">
        <f>C36</f>
        <v>238333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79276</v>
      </c>
      <c r="D37" s="37">
        <f>C37</f>
        <v>79276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1790081</v>
      </c>
      <c r="D38" s="32">
        <f>D11+D13+D24+D30</f>
        <v>1790081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70407</v>
      </c>
      <c r="D39" s="87">
        <f>D40+D41+D42+D50+D52+D58+D59+D57</f>
        <v>70407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2026</v>
      </c>
      <c r="D40" s="33">
        <f>C40</f>
        <v>2026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12156</v>
      </c>
      <c r="D41" s="33">
        <f t="shared" ref="D41:D59" si="3">C41</f>
        <v>12156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233</v>
      </c>
      <c r="D42" s="33">
        <f>D43+D45+D46+D47+D48+D49</f>
        <v>233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20</v>
      </c>
      <c r="D43" s="33">
        <f t="shared" si="3"/>
        <v>20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20</v>
      </c>
      <c r="D44" s="33">
        <f t="shared" si="3"/>
        <v>20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12</v>
      </c>
      <c r="D45" s="33">
        <f t="shared" si="3"/>
        <v>12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198</v>
      </c>
      <c r="D48" s="33">
        <f t="shared" si="3"/>
        <v>198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</v>
      </c>
      <c r="D49" s="33">
        <f t="shared" si="3"/>
        <v>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43485</v>
      </c>
      <c r="D50" s="33">
        <f t="shared" si="3"/>
        <v>43485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71</v>
      </c>
      <c r="D51" s="33">
        <f t="shared" si="3"/>
        <v>71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9749</v>
      </c>
      <c r="D52" s="29">
        <f>D53+D54+D55+D56</f>
        <v>9749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7463</v>
      </c>
      <c r="D53" s="33">
        <f t="shared" si="3"/>
        <v>7463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1065</v>
      </c>
      <c r="D54" s="33">
        <f t="shared" si="3"/>
        <v>1065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1221</v>
      </c>
      <c r="D56" s="33">
        <f t="shared" si="3"/>
        <v>1221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2363</v>
      </c>
      <c r="D58" s="33">
        <f t="shared" si="3"/>
        <v>2363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395</v>
      </c>
      <c r="D59" s="33">
        <f t="shared" si="3"/>
        <v>395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21960</v>
      </c>
      <c r="D60" s="107">
        <f>D61+D62+D63+D64</f>
        <v>21960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13828</v>
      </c>
      <c r="D62" s="33">
        <f>C62</f>
        <v>13828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8132</v>
      </c>
      <c r="D64" s="33">
        <f>C64</f>
        <v>8132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9640</v>
      </c>
      <c r="D65" s="107">
        <f>C65</f>
        <v>9640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1829037</v>
      </c>
      <c r="D6" s="102">
        <f>D7+D8+D9+D14+D15+D16+D17+D18+D19+D20+D21+D22+D23+D24+D28+D29+D31+D32+D33+D34</f>
        <v>1842990</v>
      </c>
      <c r="E6" s="83">
        <f>IF(C6=D6,"-",D6-C6)</f>
        <v>13953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239249</v>
      </c>
      <c r="D7" s="13">
        <f>C7</f>
        <v>239249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131237</v>
      </c>
      <c r="D8" s="13">
        <f>C8</f>
        <v>131237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907409</v>
      </c>
      <c r="D9" s="13">
        <f>C9+13953</f>
        <v>921362</v>
      </c>
      <c r="E9" s="38">
        <f t="shared" si="0"/>
        <v>13953</v>
      </c>
      <c r="F9" s="39">
        <f t="shared" si="1"/>
        <v>1.0154000000000001</v>
      </c>
    </row>
    <row r="10" spans="1:6" ht="31.5" customHeight="1" x14ac:dyDescent="0.2">
      <c r="A10" s="49" t="s">
        <v>55</v>
      </c>
      <c r="B10" s="45" t="s">
        <v>140</v>
      </c>
      <c r="C10" s="31">
        <v>70727</v>
      </c>
      <c r="D10" s="13">
        <f t="shared" ref="D10:D34" si="2">C10</f>
        <v>70727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64597</v>
      </c>
      <c r="D11" s="13">
        <f t="shared" si="2"/>
        <v>64597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34767</v>
      </c>
      <c r="D12" s="13">
        <f t="shared" si="2"/>
        <v>34767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15917</v>
      </c>
      <c r="D13" s="13">
        <f t="shared" si="2"/>
        <v>15917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66487</v>
      </c>
      <c r="D14" s="13">
        <f t="shared" si="2"/>
        <v>66487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55783</v>
      </c>
      <c r="D15" s="13">
        <f t="shared" si="2"/>
        <v>55783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55170</v>
      </c>
      <c r="D16" s="13">
        <f t="shared" si="2"/>
        <v>55170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17832</v>
      </c>
      <c r="D17" s="13">
        <f t="shared" si="2"/>
        <v>17832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45396</v>
      </c>
      <c r="D18" s="13">
        <f t="shared" si="2"/>
        <v>45396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12700</v>
      </c>
      <c r="D19" s="13">
        <f t="shared" si="2"/>
        <v>12700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1349</v>
      </c>
      <c r="D20" s="13">
        <f t="shared" si="2"/>
        <v>1349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5329</v>
      </c>
      <c r="D21" s="13">
        <f t="shared" si="2"/>
        <v>5329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49239</v>
      </c>
      <c r="D22" s="13">
        <f t="shared" si="2"/>
        <v>49239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28375</v>
      </c>
      <c r="D23" s="13">
        <f t="shared" si="2"/>
        <v>28375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201107</v>
      </c>
      <c r="D24" s="31">
        <f>SUM(D25:D27)</f>
        <v>201107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200290</v>
      </c>
      <c r="D25" s="13">
        <f t="shared" si="2"/>
        <v>200290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217</v>
      </c>
      <c r="D27" s="13">
        <f t="shared" si="2"/>
        <v>217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11955</v>
      </c>
      <c r="D32" s="13">
        <f t="shared" si="2"/>
        <v>11955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420</v>
      </c>
      <c r="D34" s="13">
        <f t="shared" si="2"/>
        <v>420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54177</v>
      </c>
      <c r="D36" s="37">
        <f>C36</f>
        <v>54177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16042</v>
      </c>
      <c r="D37" s="37">
        <f>C37</f>
        <v>16042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281621</v>
      </c>
      <c r="D38" s="32">
        <f>D11+D13+D24+D30</f>
        <v>281621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16136</v>
      </c>
      <c r="D39" s="87">
        <f>D40+D41+D42+D50+D52+D58+D59+D57</f>
        <v>16136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787</v>
      </c>
      <c r="D40" s="33">
        <f>C40</f>
        <v>787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2205</v>
      </c>
      <c r="D41" s="33">
        <f t="shared" ref="D41:D59" si="3">C41</f>
        <v>2205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174</v>
      </c>
      <c r="D42" s="33">
        <f>D43+D45+D46+D47+D48+D49</f>
        <v>174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0</v>
      </c>
      <c r="D43" s="33">
        <f t="shared" si="3"/>
        <v>0</v>
      </c>
      <c r="E43" s="38" t="str">
        <f t="shared" si="0"/>
        <v>-</v>
      </c>
      <c r="F43" s="39" t="str">
        <f t="shared" si="1"/>
        <v>-</v>
      </c>
    </row>
    <row r="44" spans="1:6" ht="28.5" customHeight="1" x14ac:dyDescent="0.2">
      <c r="A44" s="53" t="s">
        <v>39</v>
      </c>
      <c r="B44" s="47" t="s">
        <v>32</v>
      </c>
      <c r="C44" s="31">
        <v>0</v>
      </c>
      <c r="D44" s="33">
        <f t="shared" si="3"/>
        <v>0</v>
      </c>
      <c r="E44" s="38" t="str">
        <f t="shared" si="0"/>
        <v>-</v>
      </c>
      <c r="F44" s="39" t="str">
        <f t="shared" si="1"/>
        <v>-</v>
      </c>
    </row>
    <row r="45" spans="1:6" ht="28.5" customHeight="1" x14ac:dyDescent="0.2">
      <c r="A45" s="53" t="s">
        <v>40</v>
      </c>
      <c r="B45" s="46" t="s">
        <v>33</v>
      </c>
      <c r="C45" s="31">
        <v>8</v>
      </c>
      <c r="D45" s="33">
        <f t="shared" si="3"/>
        <v>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160</v>
      </c>
      <c r="D48" s="33">
        <f t="shared" si="3"/>
        <v>160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9284</v>
      </c>
      <c r="D50" s="33">
        <f t="shared" si="3"/>
        <v>9284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26</v>
      </c>
      <c r="D51" s="33">
        <f t="shared" si="3"/>
        <v>26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2085</v>
      </c>
      <c r="D52" s="29">
        <f>D53+D54+D55+D56</f>
        <v>2085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1592</v>
      </c>
      <c r="D53" s="33">
        <f t="shared" si="3"/>
        <v>1592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227</v>
      </c>
      <c r="D54" s="33">
        <f t="shared" si="3"/>
        <v>227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266</v>
      </c>
      <c r="D56" s="33">
        <f t="shared" si="3"/>
        <v>266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1435</v>
      </c>
      <c r="D58" s="33">
        <f t="shared" si="3"/>
        <v>1435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166</v>
      </c>
      <c r="D59" s="33">
        <f t="shared" si="3"/>
        <v>166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7720</v>
      </c>
      <c r="D60" s="107">
        <f>D61+D62+D63+D64</f>
        <v>7720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5700</v>
      </c>
      <c r="D62" s="33">
        <f>C62</f>
        <v>5700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2020</v>
      </c>
      <c r="D64" s="33">
        <f>C64</f>
        <v>2020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1238</v>
      </c>
      <c r="D65" s="107">
        <f>C65</f>
        <v>1238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68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3989907</v>
      </c>
      <c r="D6" s="102">
        <f>D7+D8+D9+D14+D15+D16+D17+D18+D19+D20+D21+D22+D23+D24+D28+D29+D31+D32+D33+D34</f>
        <v>4020362</v>
      </c>
      <c r="E6" s="83">
        <f>IF(C6=D6,"-",D6-C6)</f>
        <v>30455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538961</v>
      </c>
      <c r="D7" s="13">
        <f>C7</f>
        <v>538961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293575</v>
      </c>
      <c r="D8" s="13">
        <f>C8</f>
        <v>293575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1974139</v>
      </c>
      <c r="D9" s="13">
        <f>C9+30455</f>
        <v>2004594</v>
      </c>
      <c r="E9" s="38">
        <f t="shared" si="0"/>
        <v>30455</v>
      </c>
      <c r="F9" s="39">
        <f t="shared" si="1"/>
        <v>1.0154000000000001</v>
      </c>
    </row>
    <row r="10" spans="1:6" ht="31.5" customHeight="1" x14ac:dyDescent="0.2">
      <c r="A10" s="49" t="s">
        <v>55</v>
      </c>
      <c r="B10" s="45" t="s">
        <v>140</v>
      </c>
      <c r="C10" s="31">
        <v>192335</v>
      </c>
      <c r="D10" s="13">
        <f t="shared" ref="D10:D34" si="2">C10</f>
        <v>192335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175767</v>
      </c>
      <c r="D11" s="13">
        <f t="shared" si="2"/>
        <v>175767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76689</v>
      </c>
      <c r="D12" s="13">
        <f t="shared" si="2"/>
        <v>76689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37646</v>
      </c>
      <c r="D13" s="13">
        <f t="shared" si="2"/>
        <v>37646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128032</v>
      </c>
      <c r="D14" s="13">
        <f t="shared" si="2"/>
        <v>128032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149209</v>
      </c>
      <c r="D15" s="13">
        <f t="shared" si="2"/>
        <v>149209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114313</v>
      </c>
      <c r="D16" s="13">
        <f t="shared" si="2"/>
        <v>114313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44884</v>
      </c>
      <c r="D17" s="13">
        <f t="shared" si="2"/>
        <v>44884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113344</v>
      </c>
      <c r="D18" s="13">
        <f t="shared" si="2"/>
        <v>113344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34670</v>
      </c>
      <c r="D19" s="13">
        <f t="shared" si="2"/>
        <v>34670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3286</v>
      </c>
      <c r="D20" s="13">
        <f t="shared" si="2"/>
        <v>3286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8056</v>
      </c>
      <c r="D21" s="13">
        <f t="shared" si="2"/>
        <v>8056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103857</v>
      </c>
      <c r="D22" s="13">
        <f t="shared" si="2"/>
        <v>103857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56447</v>
      </c>
      <c r="D23" s="13">
        <f t="shared" si="2"/>
        <v>56447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392552</v>
      </c>
      <c r="D24" s="31">
        <f>SUM(D25:D27)</f>
        <v>392552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389052</v>
      </c>
      <c r="D25" s="13">
        <f t="shared" si="2"/>
        <v>389052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2500</v>
      </c>
      <c r="D26" s="13">
        <f t="shared" si="2"/>
        <v>2500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28013</v>
      </c>
      <c r="D32" s="13">
        <f t="shared" si="2"/>
        <v>28013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6569</v>
      </c>
      <c r="D34" s="13">
        <f t="shared" si="2"/>
        <v>6569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111484</v>
      </c>
      <c r="D36" s="37">
        <f>C36</f>
        <v>111484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26759</v>
      </c>
      <c r="D37" s="37">
        <f>C37</f>
        <v>26759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605965</v>
      </c>
      <c r="D38" s="32">
        <f>D11+D13+D24+D30</f>
        <v>605965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25858</v>
      </c>
      <c r="D39" s="87">
        <f>D40+D41+D42+D50+D52+D58+D59+D57</f>
        <v>25858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1350</v>
      </c>
      <c r="D40" s="33">
        <f>C40</f>
        <v>1350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2816</v>
      </c>
      <c r="D41" s="33">
        <f t="shared" ref="D41:D59" si="3">C41</f>
        <v>2816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119</v>
      </c>
      <c r="D42" s="33">
        <f>D43+D45+D46+D47+D48+D49</f>
        <v>119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27</v>
      </c>
      <c r="D43" s="33">
        <f t="shared" si="3"/>
        <v>27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27</v>
      </c>
      <c r="D44" s="33">
        <f t="shared" si="3"/>
        <v>27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13</v>
      </c>
      <c r="D45" s="33">
        <f t="shared" si="3"/>
        <v>13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43</v>
      </c>
      <c r="D48" s="33">
        <f t="shared" si="3"/>
        <v>43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36</v>
      </c>
      <c r="D49" s="33">
        <f t="shared" si="3"/>
        <v>36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14538</v>
      </c>
      <c r="D50" s="33">
        <f t="shared" si="3"/>
        <v>14538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10</v>
      </c>
      <c r="D51" s="33">
        <f t="shared" si="3"/>
        <v>10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3268</v>
      </c>
      <c r="D52" s="29">
        <f>D53+D54+D55+D56</f>
        <v>3268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2493</v>
      </c>
      <c r="D53" s="33">
        <f t="shared" si="3"/>
        <v>2493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356</v>
      </c>
      <c r="D54" s="33">
        <f t="shared" si="3"/>
        <v>356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419</v>
      </c>
      <c r="D56" s="33">
        <f t="shared" si="3"/>
        <v>419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3500</v>
      </c>
      <c r="D58" s="33">
        <f t="shared" si="3"/>
        <v>3500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267</v>
      </c>
      <c r="D59" s="33">
        <f t="shared" si="3"/>
        <v>267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4000</v>
      </c>
      <c r="D60" s="107">
        <f>D61+D62+D63+D64</f>
        <v>4000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3000</v>
      </c>
      <c r="D62" s="33">
        <f>C62</f>
        <v>3000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1000</v>
      </c>
      <c r="D64" s="33">
        <f>C64</f>
        <v>1000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810</v>
      </c>
      <c r="D65" s="107">
        <f>C65</f>
        <v>810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69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2268581</v>
      </c>
      <c r="D6" s="102">
        <f>D7+D8+D9+D14+D15+D16+D17+D18+D19+D20+D21+D22+D23+D24+D28+D29+D31+D32+D33+D34</f>
        <v>2285875</v>
      </c>
      <c r="E6" s="83">
        <f>IF(C6=D6,"-",D6-C6)</f>
        <v>17294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305100</v>
      </c>
      <c r="D7" s="13">
        <f>C7</f>
        <v>305100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191325</v>
      </c>
      <c r="D8" s="13">
        <f>C8</f>
        <v>191325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1152784</v>
      </c>
      <c r="D9" s="13">
        <f>C9+17294</f>
        <v>1170078</v>
      </c>
      <c r="E9" s="38">
        <f t="shared" si="0"/>
        <v>17294</v>
      </c>
      <c r="F9" s="39">
        <f t="shared" si="1"/>
        <v>1.0149999999999999</v>
      </c>
    </row>
    <row r="10" spans="1:6" ht="31.5" customHeight="1" x14ac:dyDescent="0.2">
      <c r="A10" s="49" t="s">
        <v>55</v>
      </c>
      <c r="B10" s="45" t="s">
        <v>140</v>
      </c>
      <c r="C10" s="31">
        <v>93128</v>
      </c>
      <c r="D10" s="13">
        <f t="shared" ref="D10:D34" si="2">C10</f>
        <v>93128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83965</v>
      </c>
      <c r="D11" s="13">
        <f t="shared" si="2"/>
        <v>83965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47056</v>
      </c>
      <c r="D12" s="13">
        <f t="shared" si="2"/>
        <v>47056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24019</v>
      </c>
      <c r="D13" s="13">
        <f t="shared" si="2"/>
        <v>24019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89200</v>
      </c>
      <c r="D14" s="13">
        <f t="shared" si="2"/>
        <v>89200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62500</v>
      </c>
      <c r="D15" s="13">
        <f t="shared" si="2"/>
        <v>62500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36500</v>
      </c>
      <c r="D16" s="13">
        <f t="shared" si="2"/>
        <v>36500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19400</v>
      </c>
      <c r="D17" s="13">
        <f t="shared" si="2"/>
        <v>19400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63800</v>
      </c>
      <c r="D18" s="13">
        <f t="shared" si="2"/>
        <v>63800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20500</v>
      </c>
      <c r="D19" s="13">
        <f t="shared" si="2"/>
        <v>20500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1555</v>
      </c>
      <c r="D20" s="13">
        <f t="shared" si="2"/>
        <v>1555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4850</v>
      </c>
      <c r="D21" s="13">
        <f t="shared" si="2"/>
        <v>4850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64800</v>
      </c>
      <c r="D22" s="13">
        <f t="shared" si="2"/>
        <v>64800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29600</v>
      </c>
      <c r="D23" s="13">
        <f t="shared" si="2"/>
        <v>29600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226367</v>
      </c>
      <c r="D24" s="31">
        <f>SUM(D25:D27)</f>
        <v>226367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224257</v>
      </c>
      <c r="D25" s="13">
        <f t="shared" si="2"/>
        <v>224257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1550</v>
      </c>
      <c r="D26" s="13">
        <f t="shared" si="2"/>
        <v>1550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560</v>
      </c>
      <c r="D27" s="13">
        <f t="shared" si="2"/>
        <v>560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300</v>
      </c>
      <c r="D32" s="13">
        <f t="shared" si="2"/>
        <v>300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71925</v>
      </c>
      <c r="D36" s="37">
        <f>C36</f>
        <v>71925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16771</v>
      </c>
      <c r="D37" s="37">
        <f>C37</f>
        <v>16771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334351</v>
      </c>
      <c r="D38" s="32">
        <f>D11+D13+D24+D30</f>
        <v>334351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17784</v>
      </c>
      <c r="D39" s="87">
        <f>D40+D41+D42+D50+D52+D58+D59+D57</f>
        <v>17784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599</v>
      </c>
      <c r="D40" s="33">
        <f>C40</f>
        <v>599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1100</v>
      </c>
      <c r="D41" s="33">
        <f t="shared" ref="D41:D59" si="3">C41</f>
        <v>1100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246</v>
      </c>
      <c r="D42" s="33">
        <f>D43+D45+D46+D47+D48+D49</f>
        <v>246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19</v>
      </c>
      <c r="D43" s="33">
        <f t="shared" si="3"/>
        <v>19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19</v>
      </c>
      <c r="D44" s="33">
        <f t="shared" si="3"/>
        <v>19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54</v>
      </c>
      <c r="D45" s="33">
        <f t="shared" si="3"/>
        <v>54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167</v>
      </c>
      <c r="D48" s="33">
        <f t="shared" si="3"/>
        <v>167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10289</v>
      </c>
      <c r="D50" s="33">
        <f t="shared" si="3"/>
        <v>10289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2317</v>
      </c>
      <c r="D52" s="29">
        <f>D53+D54+D55+D56</f>
        <v>2317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1760</v>
      </c>
      <c r="D53" s="33">
        <f t="shared" si="3"/>
        <v>1760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231</v>
      </c>
      <c r="D54" s="33">
        <f t="shared" si="3"/>
        <v>231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326</v>
      </c>
      <c r="D56" s="33">
        <f t="shared" si="3"/>
        <v>326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3088</v>
      </c>
      <c r="D58" s="33">
        <f t="shared" si="3"/>
        <v>3088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145</v>
      </c>
      <c r="D59" s="33">
        <f t="shared" si="3"/>
        <v>145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2289</v>
      </c>
      <c r="D60" s="107">
        <f>D61+D62+D63+D64</f>
        <v>2289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1110</v>
      </c>
      <c r="D62" s="33">
        <f>C62</f>
        <v>1110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1179</v>
      </c>
      <c r="D64" s="33">
        <f>C64</f>
        <v>1179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372</v>
      </c>
      <c r="D65" s="107">
        <f>C65</f>
        <v>372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4367768</v>
      </c>
      <c r="D6" s="102">
        <f>D7+D8+D9+D14+D15+D16+D17+D18+D19+D20+D21+D22+D23+D24+D28+D29+D31+D32+D33+D34</f>
        <v>4400884</v>
      </c>
      <c r="E6" s="83">
        <f>IF(C6=D6,"-",D6-C6)</f>
        <v>33116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617768</v>
      </c>
      <c r="D7" s="13">
        <f>C7</f>
        <v>617768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339544</v>
      </c>
      <c r="D8" s="13">
        <f>C8</f>
        <v>339544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2162998</v>
      </c>
      <c r="D9" s="13">
        <f>C9+33116</f>
        <v>2196114</v>
      </c>
      <c r="E9" s="38">
        <f t="shared" si="0"/>
        <v>33116</v>
      </c>
      <c r="F9" s="39">
        <f t="shared" si="1"/>
        <v>1.0153000000000001</v>
      </c>
    </row>
    <row r="10" spans="1:6" ht="31.5" customHeight="1" x14ac:dyDescent="0.2">
      <c r="A10" s="49" t="s">
        <v>55</v>
      </c>
      <c r="B10" s="45" t="s">
        <v>140</v>
      </c>
      <c r="C10" s="31">
        <v>218332</v>
      </c>
      <c r="D10" s="13">
        <f t="shared" ref="D10:D34" si="2">C10</f>
        <v>218332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201971</v>
      </c>
      <c r="D11" s="13">
        <f t="shared" si="2"/>
        <v>201971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84376</v>
      </c>
      <c r="D12" s="13">
        <f t="shared" si="2"/>
        <v>84376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47986</v>
      </c>
      <c r="D13" s="13">
        <f t="shared" si="2"/>
        <v>47986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165587</v>
      </c>
      <c r="D14" s="13">
        <f t="shared" si="2"/>
        <v>165587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121520</v>
      </c>
      <c r="D15" s="13">
        <f t="shared" si="2"/>
        <v>121520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52831</v>
      </c>
      <c r="D16" s="13">
        <f t="shared" si="2"/>
        <v>52831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41510</v>
      </c>
      <c r="D17" s="13">
        <f t="shared" si="2"/>
        <v>41510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109535</v>
      </c>
      <c r="D18" s="13">
        <f t="shared" si="2"/>
        <v>109535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27649</v>
      </c>
      <c r="D19" s="13">
        <f t="shared" si="2"/>
        <v>27649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1504</v>
      </c>
      <c r="D20" s="13">
        <f t="shared" si="2"/>
        <v>1504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10359</v>
      </c>
      <c r="D21" s="13">
        <f t="shared" si="2"/>
        <v>10359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132152</v>
      </c>
      <c r="D22" s="13">
        <f t="shared" si="2"/>
        <v>132152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58200</v>
      </c>
      <c r="D23" s="13">
        <f t="shared" si="2"/>
        <v>58200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525512</v>
      </c>
      <c r="D24" s="31">
        <f>SUM(D25:D27)</f>
        <v>525512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523815</v>
      </c>
      <c r="D25" s="13">
        <f t="shared" si="2"/>
        <v>523815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931</v>
      </c>
      <c r="D26" s="13">
        <f t="shared" si="2"/>
        <v>931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766</v>
      </c>
      <c r="D27" s="13">
        <f t="shared" si="2"/>
        <v>766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1099</v>
      </c>
      <c r="D32" s="13">
        <f t="shared" si="2"/>
        <v>1099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108713</v>
      </c>
      <c r="D36" s="37">
        <f>C36</f>
        <v>108713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34894</v>
      </c>
      <c r="D37" s="37">
        <f>C37</f>
        <v>34894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775469</v>
      </c>
      <c r="D38" s="32">
        <f>D11+D13+D24+D30</f>
        <v>775469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33134</v>
      </c>
      <c r="D39" s="87">
        <f>D40+D41+D42+D50+D52+D58+D59+D57</f>
        <v>33134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1549</v>
      </c>
      <c r="D40" s="33">
        <f>C40</f>
        <v>1549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3339</v>
      </c>
      <c r="D41" s="33">
        <f t="shared" ref="D41:D59" si="3">C41</f>
        <v>3339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135</v>
      </c>
      <c r="D42" s="33">
        <f>D43+D45+D46+D47+D48+D49</f>
        <v>135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44</v>
      </c>
      <c r="D43" s="33">
        <f t="shared" si="3"/>
        <v>44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44</v>
      </c>
      <c r="D44" s="33">
        <f t="shared" si="3"/>
        <v>44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36</v>
      </c>
      <c r="D45" s="33">
        <f t="shared" si="3"/>
        <v>36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33</v>
      </c>
      <c r="D48" s="33">
        <f t="shared" si="3"/>
        <v>33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22</v>
      </c>
      <c r="D49" s="33">
        <f t="shared" si="3"/>
        <v>22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19778</v>
      </c>
      <c r="D50" s="33">
        <f t="shared" si="3"/>
        <v>19778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100</v>
      </c>
      <c r="D51" s="33">
        <f t="shared" si="3"/>
        <v>100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4498</v>
      </c>
      <c r="D52" s="29">
        <f>D53+D54+D55+D56</f>
        <v>4498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3394</v>
      </c>
      <c r="D53" s="33">
        <f t="shared" si="3"/>
        <v>3394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485</v>
      </c>
      <c r="D54" s="33">
        <f t="shared" si="3"/>
        <v>485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619</v>
      </c>
      <c r="D56" s="33">
        <f t="shared" si="3"/>
        <v>619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3600</v>
      </c>
      <c r="D58" s="33">
        <f t="shared" si="3"/>
        <v>3600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235</v>
      </c>
      <c r="D59" s="33">
        <f t="shared" si="3"/>
        <v>235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8332</v>
      </c>
      <c r="D60" s="107">
        <f>D61+D62+D63+D64</f>
        <v>8332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59</v>
      </c>
      <c r="D61" s="33">
        <f>C61</f>
        <v>59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6273</v>
      </c>
      <c r="D62" s="33">
        <f>C62</f>
        <v>6273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2000</v>
      </c>
      <c r="D64" s="33">
        <f>C64</f>
        <v>2000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3970</v>
      </c>
      <c r="D65" s="107">
        <f>C65</f>
        <v>3970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9181137</v>
      </c>
      <c r="D6" s="102">
        <f>D7+D8+D9+D14+D15+D16+D17+D18+D19+D20+D21+D22+D23+D24+D28+D29+D31+D32+D33+D34</f>
        <v>9250669</v>
      </c>
      <c r="E6" s="83">
        <f>IF(C6=D6,"-",D6-C6)</f>
        <v>69532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1214388</v>
      </c>
      <c r="D7" s="13">
        <f>C7</f>
        <v>1214388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753998</v>
      </c>
      <c r="D8" s="13">
        <f>C8</f>
        <v>753998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4494083</v>
      </c>
      <c r="D9" s="13">
        <f>C9+69532</f>
        <v>4563615</v>
      </c>
      <c r="E9" s="38">
        <f t="shared" si="0"/>
        <v>69532</v>
      </c>
      <c r="F9" s="39">
        <f t="shared" si="1"/>
        <v>1.0155000000000001</v>
      </c>
    </row>
    <row r="10" spans="1:6" ht="31.5" customHeight="1" x14ac:dyDescent="0.2">
      <c r="A10" s="49" t="s">
        <v>55</v>
      </c>
      <c r="B10" s="45" t="s">
        <v>140</v>
      </c>
      <c r="C10" s="31">
        <v>449136</v>
      </c>
      <c r="D10" s="13">
        <f t="shared" ref="D10:D34" si="2">C10</f>
        <v>449136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405637</v>
      </c>
      <c r="D11" s="13">
        <f t="shared" si="2"/>
        <v>405637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169299</v>
      </c>
      <c r="D12" s="13">
        <f t="shared" si="2"/>
        <v>169299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74143</v>
      </c>
      <c r="D13" s="13">
        <f t="shared" si="2"/>
        <v>74143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334521</v>
      </c>
      <c r="D14" s="13">
        <f t="shared" si="2"/>
        <v>334521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275782</v>
      </c>
      <c r="D15" s="13">
        <f t="shared" si="2"/>
        <v>275782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248587</v>
      </c>
      <c r="D16" s="13">
        <f t="shared" si="2"/>
        <v>248587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81905</v>
      </c>
      <c r="D17" s="13">
        <f t="shared" si="2"/>
        <v>81905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196654</v>
      </c>
      <c r="D18" s="13">
        <f t="shared" si="2"/>
        <v>196654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73300</v>
      </c>
      <c r="D19" s="13">
        <f t="shared" si="2"/>
        <v>73300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4794</v>
      </c>
      <c r="D20" s="13">
        <f t="shared" si="2"/>
        <v>4794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32975</v>
      </c>
      <c r="D21" s="13">
        <f t="shared" si="2"/>
        <v>32975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243543</v>
      </c>
      <c r="D22" s="13">
        <f t="shared" si="2"/>
        <v>243543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149437</v>
      </c>
      <c r="D23" s="13">
        <f t="shared" si="2"/>
        <v>149437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1047671</v>
      </c>
      <c r="D24" s="31">
        <f>SUM(D25:D27)</f>
        <v>1047671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1045774</v>
      </c>
      <c r="D25" s="13">
        <f t="shared" si="2"/>
        <v>1045774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1029</v>
      </c>
      <c r="D26" s="13">
        <f t="shared" si="2"/>
        <v>1029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868</v>
      </c>
      <c r="D27" s="13">
        <f t="shared" si="2"/>
        <v>868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21790</v>
      </c>
      <c r="D32" s="13">
        <f t="shared" si="2"/>
        <v>21790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7709</v>
      </c>
      <c r="D34" s="13">
        <f t="shared" si="2"/>
        <v>7709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206284</v>
      </c>
      <c r="D36" s="37">
        <f>C36</f>
        <v>206284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70785</v>
      </c>
      <c r="D37" s="37">
        <f>C37</f>
        <v>70785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1527451</v>
      </c>
      <c r="D38" s="32">
        <f>D11+D13+D24+D30</f>
        <v>1527451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66153</v>
      </c>
      <c r="D39" s="87">
        <f>D40+D41+D42+D50+D52+D58+D59+D57</f>
        <v>66153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2584</v>
      </c>
      <c r="D40" s="33">
        <f>C40</f>
        <v>2584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8307</v>
      </c>
      <c r="D41" s="33">
        <f t="shared" ref="D41:D59" si="3">C41</f>
        <v>8307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607</v>
      </c>
      <c r="D42" s="33">
        <f>D43+D45+D46+D47+D48+D49</f>
        <v>607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122</v>
      </c>
      <c r="D43" s="33">
        <f t="shared" si="3"/>
        <v>122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122</v>
      </c>
      <c r="D44" s="33">
        <f t="shared" si="3"/>
        <v>122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10</v>
      </c>
      <c r="D45" s="33">
        <f t="shared" si="3"/>
        <v>10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4</v>
      </c>
      <c r="D46" s="33">
        <f t="shared" si="3"/>
        <v>4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450</v>
      </c>
      <c r="D48" s="33">
        <f t="shared" si="3"/>
        <v>450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21</v>
      </c>
      <c r="D49" s="33">
        <f t="shared" si="3"/>
        <v>21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39940</v>
      </c>
      <c r="D50" s="33">
        <f t="shared" si="3"/>
        <v>39940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120</v>
      </c>
      <c r="D51" s="33">
        <f t="shared" si="3"/>
        <v>120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8969</v>
      </c>
      <c r="D52" s="29">
        <f>D53+D54+D55+D56</f>
        <v>8969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6858</v>
      </c>
      <c r="D53" s="33">
        <f t="shared" si="3"/>
        <v>6858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979</v>
      </c>
      <c r="D54" s="33">
        <f t="shared" si="3"/>
        <v>979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1132</v>
      </c>
      <c r="D56" s="33">
        <f t="shared" si="3"/>
        <v>1132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5444</v>
      </c>
      <c r="D58" s="33">
        <f t="shared" si="3"/>
        <v>5444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302</v>
      </c>
      <c r="D59" s="33">
        <f t="shared" si="3"/>
        <v>302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2968</v>
      </c>
      <c r="D60" s="107">
        <f>D61+D62+D63+D64</f>
        <v>2968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280</v>
      </c>
      <c r="D61" s="33">
        <f>C61</f>
        <v>280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1828</v>
      </c>
      <c r="D62" s="33">
        <f>C62</f>
        <v>1828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860</v>
      </c>
      <c r="D64" s="33">
        <f>C64</f>
        <v>860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1355</v>
      </c>
      <c r="D65" s="107">
        <f>C65</f>
        <v>1355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F65"/>
  <sheetViews>
    <sheetView showGridLines="0" view="pageBreakPreview" zoomScale="55" zoomScaleNormal="70" zoomScaleSheetLayoutView="55" workbookViewId="0">
      <pane ySplit="6" topLeftCell="A7" activePane="bottomLeft" state="frozen"/>
      <selection activeCell="U23" sqref="U23"/>
      <selection pane="bottomLef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2511285</v>
      </c>
      <c r="D6" s="102">
        <f>D7+D8+D9+D14+D15+D16+D17+D18+D19+D20+D21+D22+D23+D24+D28+D29+D31+D32+D33+D34</f>
        <v>2530486</v>
      </c>
      <c r="E6" s="83">
        <f>IF(C6=D6,"-",D6-C6)</f>
        <v>19201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315973</v>
      </c>
      <c r="D7" s="13">
        <f>C7</f>
        <v>315973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168659</v>
      </c>
      <c r="D8" s="13">
        <f>C8</f>
        <v>168659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1289927</v>
      </c>
      <c r="D9" s="13">
        <f>C9+19201</f>
        <v>1309128</v>
      </c>
      <c r="E9" s="38">
        <f t="shared" si="0"/>
        <v>19201</v>
      </c>
      <c r="F9" s="39">
        <f t="shared" si="1"/>
        <v>1.0148999999999999</v>
      </c>
    </row>
    <row r="10" spans="1:6" ht="31.5" customHeight="1" x14ac:dyDescent="0.2">
      <c r="A10" s="49" t="s">
        <v>55</v>
      </c>
      <c r="B10" s="45" t="s">
        <v>140</v>
      </c>
      <c r="C10" s="31">
        <v>121023</v>
      </c>
      <c r="D10" s="13">
        <f t="shared" ref="D10:D34" si="2">C10</f>
        <v>121023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106736</v>
      </c>
      <c r="D11" s="13">
        <f t="shared" si="2"/>
        <v>106736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57998</v>
      </c>
      <c r="D12" s="13">
        <f t="shared" si="2"/>
        <v>57998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29471</v>
      </c>
      <c r="D13" s="13">
        <f t="shared" si="2"/>
        <v>29471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84246</v>
      </c>
      <c r="D14" s="13">
        <f t="shared" si="2"/>
        <v>84246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78656</v>
      </c>
      <c r="D15" s="13">
        <f t="shared" si="2"/>
        <v>78656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55311</v>
      </c>
      <c r="D16" s="13">
        <f t="shared" si="2"/>
        <v>55311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26578</v>
      </c>
      <c r="D17" s="13">
        <f t="shared" si="2"/>
        <v>26578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67365</v>
      </c>
      <c r="D18" s="13">
        <f t="shared" si="2"/>
        <v>67365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26084</v>
      </c>
      <c r="D19" s="13">
        <f t="shared" si="2"/>
        <v>26084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1650</v>
      </c>
      <c r="D20" s="13">
        <f t="shared" si="2"/>
        <v>1650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6058</v>
      </c>
      <c r="D21" s="13">
        <f t="shared" si="2"/>
        <v>6058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57285</v>
      </c>
      <c r="D22" s="13">
        <f t="shared" si="2"/>
        <v>57285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32540</v>
      </c>
      <c r="D23" s="13">
        <f t="shared" si="2"/>
        <v>32540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258911</v>
      </c>
      <c r="D24" s="31">
        <f>SUM(D25:D27)</f>
        <v>258911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258121</v>
      </c>
      <c r="D25" s="13">
        <f t="shared" si="2"/>
        <v>258121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590</v>
      </c>
      <c r="D26" s="13">
        <f t="shared" si="2"/>
        <v>590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41513</v>
      </c>
      <c r="D32" s="13">
        <f t="shared" si="2"/>
        <v>41513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529</v>
      </c>
      <c r="D34" s="13">
        <f t="shared" si="2"/>
        <v>529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59032</v>
      </c>
      <c r="D36" s="37">
        <f>C36</f>
        <v>59032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19516</v>
      </c>
      <c r="D37" s="37">
        <f>C37</f>
        <v>19516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395118</v>
      </c>
      <c r="D38" s="32">
        <f>D11+D13+D24+D30</f>
        <v>395118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17319</v>
      </c>
      <c r="D39" s="87">
        <f>D40+D41+D42+D50+D52+D58+D59+D57</f>
        <v>17319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619</v>
      </c>
      <c r="D40" s="33">
        <f>C40</f>
        <v>619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2175</v>
      </c>
      <c r="D41" s="33">
        <f t="shared" ref="D41:D59" si="3">C41</f>
        <v>2175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61</v>
      </c>
      <c r="D42" s="33">
        <f>D43+D45+D46+D47+D48+D49</f>
        <v>61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7</v>
      </c>
      <c r="D43" s="33">
        <f t="shared" si="3"/>
        <v>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7</v>
      </c>
      <c r="D44" s="33">
        <f t="shared" si="3"/>
        <v>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17</v>
      </c>
      <c r="D45" s="33">
        <f t="shared" si="3"/>
        <v>17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20</v>
      </c>
      <c r="D48" s="33">
        <f t="shared" si="3"/>
        <v>20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17</v>
      </c>
      <c r="D49" s="33">
        <f t="shared" si="3"/>
        <v>17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11169</v>
      </c>
      <c r="D50" s="33">
        <f t="shared" si="3"/>
        <v>11169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27</v>
      </c>
      <c r="D51" s="33">
        <f t="shared" si="3"/>
        <v>27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2514</v>
      </c>
      <c r="D52" s="29">
        <f>D53+D54+D55+D56</f>
        <v>2514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1917</v>
      </c>
      <c r="D53" s="33">
        <f t="shared" si="3"/>
        <v>1917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274</v>
      </c>
      <c r="D54" s="33">
        <f t="shared" si="3"/>
        <v>274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323</v>
      </c>
      <c r="D56" s="33">
        <f t="shared" si="3"/>
        <v>323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600</v>
      </c>
      <c r="D58" s="33">
        <f t="shared" si="3"/>
        <v>600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181</v>
      </c>
      <c r="D59" s="33">
        <f t="shared" si="3"/>
        <v>181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10839</v>
      </c>
      <c r="D60" s="107">
        <f>D61+D62+D63+D64</f>
        <v>10839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10239</v>
      </c>
      <c r="D62" s="33">
        <f>C62</f>
        <v>10239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600</v>
      </c>
      <c r="D64" s="33">
        <f>C64</f>
        <v>600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3885</v>
      </c>
      <c r="D65" s="107">
        <f>C65</f>
        <v>3885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2629639</v>
      </c>
      <c r="D6" s="102">
        <f>D7+D8+D9+D14+D15+D16+D17+D18+D19+D20+D21+D22+D23+D24+D28+D29+D31+D32+D33+D34</f>
        <v>2649712</v>
      </c>
      <c r="E6" s="83">
        <f>IF(C6=D6,"-",D6-C6)</f>
        <v>20073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368178</v>
      </c>
      <c r="D7" s="13">
        <f>C7</f>
        <v>368178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202098</v>
      </c>
      <c r="D8" s="13">
        <f>C8</f>
        <v>202098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1297677</v>
      </c>
      <c r="D9" s="13">
        <f>C9+20073</f>
        <v>1317750</v>
      </c>
      <c r="E9" s="38">
        <f t="shared" si="0"/>
        <v>20073</v>
      </c>
      <c r="F9" s="39">
        <f t="shared" si="1"/>
        <v>1.0155000000000001</v>
      </c>
    </row>
    <row r="10" spans="1:6" ht="31.5" customHeight="1" x14ac:dyDescent="0.2">
      <c r="A10" s="49" t="s">
        <v>55</v>
      </c>
      <c r="B10" s="45" t="s">
        <v>140</v>
      </c>
      <c r="C10" s="31">
        <v>107594</v>
      </c>
      <c r="D10" s="13">
        <f t="shared" ref="D10:D34" si="2">C10</f>
        <v>107594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98075</v>
      </c>
      <c r="D11" s="13">
        <f t="shared" si="2"/>
        <v>98075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44043</v>
      </c>
      <c r="D12" s="13">
        <f t="shared" si="2"/>
        <v>44043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20777</v>
      </c>
      <c r="D13" s="13">
        <f t="shared" si="2"/>
        <v>20777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98627</v>
      </c>
      <c r="D14" s="13">
        <f t="shared" si="2"/>
        <v>98627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76730</v>
      </c>
      <c r="D15" s="13">
        <f t="shared" si="2"/>
        <v>76730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43307</v>
      </c>
      <c r="D16" s="13">
        <f t="shared" si="2"/>
        <v>43307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22078</v>
      </c>
      <c r="D17" s="13">
        <f t="shared" si="2"/>
        <v>22078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83799</v>
      </c>
      <c r="D18" s="13">
        <f t="shared" si="2"/>
        <v>83799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21202</v>
      </c>
      <c r="D19" s="13">
        <f t="shared" si="2"/>
        <v>21202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2961</v>
      </c>
      <c r="D20" s="13">
        <f t="shared" si="2"/>
        <v>2961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6380</v>
      </c>
      <c r="D21" s="13">
        <f t="shared" si="2"/>
        <v>6380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74152</v>
      </c>
      <c r="D22" s="13">
        <f t="shared" si="2"/>
        <v>74152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35008</v>
      </c>
      <c r="D23" s="13">
        <f t="shared" si="2"/>
        <v>35008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284974</v>
      </c>
      <c r="D24" s="31">
        <f>SUM(D25:D27)</f>
        <v>284974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284304</v>
      </c>
      <c r="D25" s="13">
        <f t="shared" si="2"/>
        <v>284304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520</v>
      </c>
      <c r="D26" s="13">
        <f t="shared" si="2"/>
        <v>520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150</v>
      </c>
      <c r="D27" s="13">
        <f t="shared" si="2"/>
        <v>150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11968</v>
      </c>
      <c r="D32" s="13">
        <f t="shared" si="2"/>
        <v>11968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500</v>
      </c>
      <c r="D34" s="13">
        <f t="shared" si="2"/>
        <v>500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96024</v>
      </c>
      <c r="D36" s="37">
        <f>C36</f>
        <v>96024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19324</v>
      </c>
      <c r="D37" s="37">
        <f>C37</f>
        <v>19324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403826</v>
      </c>
      <c r="D38" s="32">
        <f>D11+D13+D24+D30</f>
        <v>403826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19510</v>
      </c>
      <c r="D39" s="87">
        <f>D40+D41+D42+D50+D52+D58+D59+D57</f>
        <v>19510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605</v>
      </c>
      <c r="D40" s="33">
        <f>C40</f>
        <v>605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2345</v>
      </c>
      <c r="D41" s="33">
        <f t="shared" ref="D41:D59" si="3">C41</f>
        <v>2345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136</v>
      </c>
      <c r="D42" s="33">
        <f>D43+D45+D46+D47+D48+D49</f>
        <v>136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30</v>
      </c>
      <c r="D43" s="33">
        <f t="shared" si="3"/>
        <v>30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27</v>
      </c>
      <c r="D44" s="33">
        <f t="shared" si="3"/>
        <v>27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9</v>
      </c>
      <c r="D45" s="33">
        <f t="shared" si="3"/>
        <v>9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94</v>
      </c>
      <c r="D48" s="33">
        <f t="shared" si="3"/>
        <v>94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</v>
      </c>
      <c r="D49" s="33">
        <f t="shared" si="3"/>
        <v>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11662</v>
      </c>
      <c r="D50" s="33">
        <f t="shared" si="3"/>
        <v>11662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30</v>
      </c>
      <c r="D51" s="33">
        <f t="shared" si="3"/>
        <v>30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2617</v>
      </c>
      <c r="D52" s="29">
        <f>D53+D54+D55+D56</f>
        <v>2617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2003</v>
      </c>
      <c r="D53" s="33">
        <f t="shared" si="3"/>
        <v>2003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285</v>
      </c>
      <c r="D54" s="33">
        <f t="shared" si="3"/>
        <v>285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329</v>
      </c>
      <c r="D56" s="33">
        <f t="shared" si="3"/>
        <v>329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1980</v>
      </c>
      <c r="D58" s="33">
        <f t="shared" si="3"/>
        <v>1980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165</v>
      </c>
      <c r="D59" s="33">
        <f t="shared" si="3"/>
        <v>165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946</v>
      </c>
      <c r="D60" s="107">
        <f>D61+D62+D63+D64</f>
        <v>946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209</v>
      </c>
      <c r="D62" s="33">
        <f>C62</f>
        <v>209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737</v>
      </c>
      <c r="D64" s="33">
        <f>C64</f>
        <v>737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45</v>
      </c>
      <c r="D65" s="107">
        <f>C65</f>
        <v>45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6751389</v>
      </c>
      <c r="D6" s="102">
        <f>D7+D8+D9+D14+D15+D16+D17+D18+D19+D20+D21+D22+D23+D24+D28+D29+D31+D32+D33+D34</f>
        <v>6802830</v>
      </c>
      <c r="E6" s="83">
        <f>IF(C6=D6,"-",D6-C6)</f>
        <v>51441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942844</v>
      </c>
      <c r="D7" s="13">
        <f>C7</f>
        <v>942844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523868</v>
      </c>
      <c r="D8" s="13">
        <f>C8</f>
        <v>523868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3374097</v>
      </c>
      <c r="D9" s="13">
        <f>C9+51441</f>
        <v>3425538</v>
      </c>
      <c r="E9" s="38">
        <f t="shared" si="0"/>
        <v>51441</v>
      </c>
      <c r="F9" s="39">
        <f t="shared" si="1"/>
        <v>1.0152000000000001</v>
      </c>
    </row>
    <row r="10" spans="1:6" ht="31.5" customHeight="1" x14ac:dyDescent="0.2">
      <c r="A10" s="49" t="s">
        <v>55</v>
      </c>
      <c r="B10" s="45" t="s">
        <v>140</v>
      </c>
      <c r="C10" s="31">
        <v>322340</v>
      </c>
      <c r="D10" s="13">
        <f t="shared" ref="D10:D34" si="2">C10</f>
        <v>322340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297902</v>
      </c>
      <c r="D11" s="13">
        <f t="shared" si="2"/>
        <v>297902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133218</v>
      </c>
      <c r="D12" s="13">
        <f t="shared" si="2"/>
        <v>133218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64294</v>
      </c>
      <c r="D13" s="13">
        <f t="shared" si="2"/>
        <v>64294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231238</v>
      </c>
      <c r="D14" s="13">
        <f t="shared" si="2"/>
        <v>231238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184293</v>
      </c>
      <c r="D15" s="13">
        <f t="shared" si="2"/>
        <v>184293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87978</v>
      </c>
      <c r="D16" s="13">
        <f t="shared" si="2"/>
        <v>87978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62023</v>
      </c>
      <c r="D17" s="13">
        <f t="shared" si="2"/>
        <v>62023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149436</v>
      </c>
      <c r="D18" s="13">
        <f t="shared" si="2"/>
        <v>149436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61500</v>
      </c>
      <c r="D19" s="13">
        <f t="shared" si="2"/>
        <v>61500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3527</v>
      </c>
      <c r="D20" s="13">
        <f t="shared" si="2"/>
        <v>3527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18418</v>
      </c>
      <c r="D21" s="13">
        <f t="shared" si="2"/>
        <v>18418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221835</v>
      </c>
      <c r="D22" s="13">
        <f t="shared" si="2"/>
        <v>221835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88000</v>
      </c>
      <c r="D23" s="13">
        <f t="shared" si="2"/>
        <v>88000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777000</v>
      </c>
      <c r="D24" s="31">
        <f>SUM(D25:D27)</f>
        <v>777000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774000</v>
      </c>
      <c r="D25" s="13">
        <f t="shared" si="2"/>
        <v>774000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1500</v>
      </c>
      <c r="D26" s="13">
        <f t="shared" si="2"/>
        <v>1500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1500</v>
      </c>
      <c r="D27" s="13">
        <f t="shared" si="2"/>
        <v>1500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25332</v>
      </c>
      <c r="D32" s="13">
        <f t="shared" si="2"/>
        <v>25332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151417</v>
      </c>
      <c r="D36" s="37">
        <f>C36</f>
        <v>151417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46347</v>
      </c>
      <c r="D37" s="37">
        <f>C37</f>
        <v>46347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1139196</v>
      </c>
      <c r="D38" s="32">
        <f>D11+D13+D24+D30</f>
        <v>1139196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44231</v>
      </c>
      <c r="D39" s="87">
        <f>D40+D41+D42+D50+D52+D58+D59+D57</f>
        <v>44231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2360</v>
      </c>
      <c r="D40" s="33">
        <f>C40</f>
        <v>2360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6904</v>
      </c>
      <c r="D41" s="33">
        <f t="shared" ref="D41:D59" si="3">C41</f>
        <v>6904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554</v>
      </c>
      <c r="D42" s="33">
        <f>D43+D45+D46+D47+D48+D49</f>
        <v>554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52</v>
      </c>
      <c r="D43" s="33">
        <f t="shared" si="3"/>
        <v>52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52</v>
      </c>
      <c r="D44" s="33">
        <f t="shared" si="3"/>
        <v>52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240</v>
      </c>
      <c r="D45" s="33">
        <f t="shared" si="3"/>
        <v>240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256</v>
      </c>
      <c r="D48" s="33">
        <f t="shared" si="3"/>
        <v>256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24414</v>
      </c>
      <c r="D50" s="33">
        <f t="shared" si="3"/>
        <v>24414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123</v>
      </c>
      <c r="D51" s="33">
        <f t="shared" si="3"/>
        <v>123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5481</v>
      </c>
      <c r="D52" s="29">
        <f>D53+D54+D55+D56</f>
        <v>5481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4191</v>
      </c>
      <c r="D53" s="33">
        <f t="shared" si="3"/>
        <v>4191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597</v>
      </c>
      <c r="D54" s="33">
        <f t="shared" si="3"/>
        <v>597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693</v>
      </c>
      <c r="D56" s="33">
        <f t="shared" si="3"/>
        <v>693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4000</v>
      </c>
      <c r="D58" s="33">
        <f t="shared" si="3"/>
        <v>4000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518</v>
      </c>
      <c r="D59" s="33">
        <f t="shared" si="3"/>
        <v>518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21250</v>
      </c>
      <c r="D60" s="107">
        <f>D61+D62+D63+D64</f>
        <v>21250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50</v>
      </c>
      <c r="D61" s="33">
        <f>C61</f>
        <v>50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20000</v>
      </c>
      <c r="D62" s="33">
        <f>C62</f>
        <v>20000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1200</v>
      </c>
      <c r="D64" s="33">
        <f>C64</f>
        <v>1200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3200</v>
      </c>
      <c r="D65" s="107">
        <f>C65</f>
        <v>3200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3272158</v>
      </c>
      <c r="D6" s="102">
        <f>D7+D8+D9+D14+D15+D16+D17+D18+D19+D20+D21+D22+D23+D24+D28+D29+D31+D32+D33+D34</f>
        <v>3296962</v>
      </c>
      <c r="E6" s="83">
        <f>IF(C6=D6,"-",D6-C6)</f>
        <v>24804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439088</v>
      </c>
      <c r="D7" s="13">
        <f>C7</f>
        <v>439088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254124</v>
      </c>
      <c r="D8" s="13">
        <f>C8</f>
        <v>254124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1639526</v>
      </c>
      <c r="D9" s="13">
        <f>C9+24804</f>
        <v>1664330</v>
      </c>
      <c r="E9" s="38">
        <f t="shared" si="0"/>
        <v>24804</v>
      </c>
      <c r="F9" s="39">
        <f t="shared" si="1"/>
        <v>1.0150999999999999</v>
      </c>
    </row>
    <row r="10" spans="1:6" ht="31.5" customHeight="1" x14ac:dyDescent="0.2">
      <c r="A10" s="49" t="s">
        <v>55</v>
      </c>
      <c r="B10" s="45" t="s">
        <v>140</v>
      </c>
      <c r="C10" s="31">
        <v>127603</v>
      </c>
      <c r="D10" s="13">
        <f t="shared" ref="D10:D34" si="2">C10</f>
        <v>127603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116133</v>
      </c>
      <c r="D11" s="13">
        <f t="shared" si="2"/>
        <v>116133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59769</v>
      </c>
      <c r="D12" s="13">
        <f t="shared" si="2"/>
        <v>59769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26390</v>
      </c>
      <c r="D13" s="13">
        <f t="shared" si="2"/>
        <v>26390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102752</v>
      </c>
      <c r="D14" s="13">
        <f t="shared" si="2"/>
        <v>102752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77490</v>
      </c>
      <c r="D15" s="13">
        <f t="shared" si="2"/>
        <v>77490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46776</v>
      </c>
      <c r="D16" s="13">
        <f t="shared" si="2"/>
        <v>46776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17261</v>
      </c>
      <c r="D17" s="13">
        <f t="shared" si="2"/>
        <v>17261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83579</v>
      </c>
      <c r="D18" s="13">
        <f t="shared" si="2"/>
        <v>83579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27564</v>
      </c>
      <c r="D19" s="13">
        <f t="shared" si="2"/>
        <v>27564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2472</v>
      </c>
      <c r="D20" s="13">
        <f t="shared" si="2"/>
        <v>2472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9937</v>
      </c>
      <c r="D21" s="13">
        <f t="shared" si="2"/>
        <v>9937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146491</v>
      </c>
      <c r="D22" s="13">
        <f t="shared" si="2"/>
        <v>146491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42300</v>
      </c>
      <c r="D23" s="13">
        <f t="shared" si="2"/>
        <v>42300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379924</v>
      </c>
      <c r="D24" s="31">
        <f>SUM(D25:D27)</f>
        <v>379924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379164</v>
      </c>
      <c r="D25" s="13">
        <f t="shared" si="2"/>
        <v>379164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410</v>
      </c>
      <c r="D26" s="13">
        <f t="shared" si="2"/>
        <v>410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350</v>
      </c>
      <c r="D27" s="13">
        <f t="shared" si="2"/>
        <v>350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874</v>
      </c>
      <c r="D32" s="13">
        <f t="shared" si="2"/>
        <v>874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2000</v>
      </c>
      <c r="D34" s="13">
        <f t="shared" si="2"/>
        <v>2000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104185</v>
      </c>
      <c r="D36" s="37">
        <f>C36</f>
        <v>104185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24176</v>
      </c>
      <c r="D37" s="37">
        <f>C37</f>
        <v>24176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522447</v>
      </c>
      <c r="D38" s="32">
        <f>D11+D13+D24+D30</f>
        <v>522447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22803</v>
      </c>
      <c r="D39" s="87">
        <f>D40+D41+D42+D50+D52+D58+D59+D57</f>
        <v>22803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870</v>
      </c>
      <c r="D40" s="33">
        <f>C40</f>
        <v>870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2745</v>
      </c>
      <c r="D41" s="33">
        <f t="shared" ref="D41:D59" si="3">C41</f>
        <v>2745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230</v>
      </c>
      <c r="D42" s="33">
        <f>D43+D45+D46+D47+D48+D49</f>
        <v>230</v>
      </c>
      <c r="E42" s="38" t="str">
        <f t="shared" si="0"/>
        <v>-</v>
      </c>
      <c r="F42" s="39">
        <f t="shared" si="1"/>
        <v>1</v>
      </c>
    </row>
    <row r="43" spans="1:6" ht="23.25" customHeight="1" x14ac:dyDescent="0.2">
      <c r="A43" s="53" t="s">
        <v>38</v>
      </c>
      <c r="B43" s="46" t="s">
        <v>31</v>
      </c>
      <c r="C43" s="31">
        <v>25</v>
      </c>
      <c r="D43" s="33">
        <f t="shared" si="3"/>
        <v>25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25</v>
      </c>
      <c r="D44" s="33">
        <f t="shared" si="3"/>
        <v>25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23</v>
      </c>
      <c r="D45" s="33">
        <f t="shared" si="3"/>
        <v>23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142</v>
      </c>
      <c r="D48" s="33">
        <f t="shared" si="3"/>
        <v>142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40</v>
      </c>
      <c r="D49" s="33">
        <f t="shared" si="3"/>
        <v>40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13741</v>
      </c>
      <c r="D50" s="33">
        <f t="shared" si="3"/>
        <v>13741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57</v>
      </c>
      <c r="D51" s="33">
        <f t="shared" si="3"/>
        <v>57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3089</v>
      </c>
      <c r="D52" s="29">
        <f>D53+D54+D55+D56</f>
        <v>3089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2359</v>
      </c>
      <c r="D53" s="33">
        <f t="shared" si="3"/>
        <v>2359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337</v>
      </c>
      <c r="D54" s="33">
        <f t="shared" si="3"/>
        <v>337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393</v>
      </c>
      <c r="D56" s="33">
        <f t="shared" si="3"/>
        <v>393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1981</v>
      </c>
      <c r="D58" s="33">
        <f t="shared" si="3"/>
        <v>1981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147</v>
      </c>
      <c r="D59" s="33">
        <f t="shared" si="3"/>
        <v>147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956</v>
      </c>
      <c r="D60" s="107">
        <f>D61+D62+D63+D64</f>
        <v>956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956</v>
      </c>
      <c r="D64" s="33">
        <f>C64</f>
        <v>956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66</v>
      </c>
      <c r="D65" s="107">
        <f>C65</f>
        <v>66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view="pageBreakPreview" zoomScale="55" zoomScaleNormal="70" zoomScaleSheetLayoutView="55" workbookViewId="0">
      <pane xSplit="2" ySplit="6" topLeftCell="C28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167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595092</v>
      </c>
      <c r="D6" s="102">
        <f>D7+D8+D9+D14+D15+D16+D17+D18+D19+D20+D21+D22+D23+D24+D28+D29+D31+D32+D33+D34</f>
        <v>595092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0</v>
      </c>
      <c r="D7" s="13">
        <f>C7</f>
        <v>0</v>
      </c>
      <c r="E7" s="38" t="str">
        <f t="shared" ref="E7:E65" si="0">IF(C7=D7,"-",D7-C7)</f>
        <v>-</v>
      </c>
      <c r="F7" s="39" t="str">
        <f t="shared" ref="F7:F65" si="1">IF(C7=0,"-",D7/C7)</f>
        <v>-</v>
      </c>
    </row>
    <row r="8" spans="1:6" ht="33" customHeight="1" x14ac:dyDescent="0.2">
      <c r="A8" s="48" t="s">
        <v>2</v>
      </c>
      <c r="B8" s="14" t="s">
        <v>118</v>
      </c>
      <c r="C8" s="31">
        <v>0</v>
      </c>
      <c r="D8" s="13">
        <f>C8</f>
        <v>0</v>
      </c>
      <c r="E8" s="38" t="str">
        <f t="shared" si="0"/>
        <v>-</v>
      </c>
      <c r="F8" s="39" t="str">
        <f t="shared" si="1"/>
        <v>-</v>
      </c>
    </row>
    <row r="9" spans="1:6" ht="33" customHeight="1" x14ac:dyDescent="0.2">
      <c r="A9" s="48" t="s">
        <v>3</v>
      </c>
      <c r="B9" s="14" t="s">
        <v>115</v>
      </c>
      <c r="C9" s="31">
        <v>0</v>
      </c>
      <c r="D9" s="13">
        <f t="shared" ref="D9:D34" si="2">C9</f>
        <v>0</v>
      </c>
      <c r="E9" s="38" t="str">
        <f t="shared" si="0"/>
        <v>-</v>
      </c>
      <c r="F9" s="39" t="str">
        <f t="shared" si="1"/>
        <v>-</v>
      </c>
    </row>
    <row r="10" spans="1:6" ht="31.5" customHeight="1" x14ac:dyDescent="0.2">
      <c r="A10" s="49" t="s">
        <v>55</v>
      </c>
      <c r="B10" s="45" t="s">
        <v>140</v>
      </c>
      <c r="C10" s="31">
        <v>0</v>
      </c>
      <c r="D10" s="13">
        <f t="shared" si="2"/>
        <v>0</v>
      </c>
      <c r="E10" s="38" t="str">
        <f t="shared" si="0"/>
        <v>-</v>
      </c>
      <c r="F10" s="39" t="str">
        <f t="shared" si="1"/>
        <v>-</v>
      </c>
    </row>
    <row r="11" spans="1:6" ht="31.5" customHeight="1" x14ac:dyDescent="0.2">
      <c r="A11" s="49" t="s">
        <v>141</v>
      </c>
      <c r="B11" s="45" t="s">
        <v>144</v>
      </c>
      <c r="C11" s="31">
        <v>0</v>
      </c>
      <c r="D11" s="13">
        <f t="shared" si="2"/>
        <v>0</v>
      </c>
      <c r="E11" s="38" t="str">
        <f t="shared" si="0"/>
        <v>-</v>
      </c>
      <c r="F11" s="39" t="str">
        <f t="shared" si="1"/>
        <v>-</v>
      </c>
    </row>
    <row r="12" spans="1:6" ht="31.5" customHeight="1" x14ac:dyDescent="0.2">
      <c r="A12" s="49" t="s">
        <v>142</v>
      </c>
      <c r="B12" s="45" t="s">
        <v>145</v>
      </c>
      <c r="C12" s="31">
        <v>0</v>
      </c>
      <c r="D12" s="13">
        <f t="shared" si="2"/>
        <v>0</v>
      </c>
      <c r="E12" s="38" t="str">
        <f t="shared" si="0"/>
        <v>-</v>
      </c>
      <c r="F12" s="39" t="str">
        <f t="shared" si="1"/>
        <v>-</v>
      </c>
    </row>
    <row r="13" spans="1:6" ht="31.5" customHeight="1" x14ac:dyDescent="0.2">
      <c r="A13" s="49" t="s">
        <v>143</v>
      </c>
      <c r="B13" s="45" t="s">
        <v>146</v>
      </c>
      <c r="C13" s="31">
        <v>0</v>
      </c>
      <c r="D13" s="13">
        <f t="shared" si="2"/>
        <v>0</v>
      </c>
      <c r="E13" s="38" t="str">
        <f t="shared" si="0"/>
        <v>-</v>
      </c>
      <c r="F13" s="39" t="str">
        <f t="shared" si="1"/>
        <v>-</v>
      </c>
    </row>
    <row r="14" spans="1:6" ht="33" customHeight="1" x14ac:dyDescent="0.2">
      <c r="A14" s="48" t="s">
        <v>4</v>
      </c>
      <c r="B14" s="14" t="s">
        <v>123</v>
      </c>
      <c r="C14" s="31">
        <v>0</v>
      </c>
      <c r="D14" s="13">
        <f t="shared" si="2"/>
        <v>0</v>
      </c>
      <c r="E14" s="38" t="str">
        <f t="shared" si="0"/>
        <v>-</v>
      </c>
      <c r="F14" s="39" t="str">
        <f t="shared" si="1"/>
        <v>-</v>
      </c>
    </row>
    <row r="15" spans="1:6" ht="33" customHeight="1" x14ac:dyDescent="0.2">
      <c r="A15" s="48" t="s">
        <v>5</v>
      </c>
      <c r="B15" s="14" t="s">
        <v>119</v>
      </c>
      <c r="C15" s="31">
        <v>0</v>
      </c>
      <c r="D15" s="13">
        <f t="shared" si="2"/>
        <v>0</v>
      </c>
      <c r="E15" s="38" t="str">
        <f t="shared" si="0"/>
        <v>-</v>
      </c>
      <c r="F15" s="39" t="str">
        <f t="shared" si="1"/>
        <v>-</v>
      </c>
    </row>
    <row r="16" spans="1:6" ht="33" customHeight="1" x14ac:dyDescent="0.2">
      <c r="A16" s="48" t="s">
        <v>6</v>
      </c>
      <c r="B16" s="14" t="s">
        <v>125</v>
      </c>
      <c r="C16" s="31">
        <v>0</v>
      </c>
      <c r="D16" s="13">
        <f t="shared" si="2"/>
        <v>0</v>
      </c>
      <c r="E16" s="38" t="str">
        <f t="shared" si="0"/>
        <v>-</v>
      </c>
      <c r="F16" s="39" t="str">
        <f t="shared" si="1"/>
        <v>-</v>
      </c>
    </row>
    <row r="17" spans="1:6" ht="33" customHeight="1" x14ac:dyDescent="0.2">
      <c r="A17" s="48" t="s">
        <v>7</v>
      </c>
      <c r="B17" s="14" t="s">
        <v>124</v>
      </c>
      <c r="C17" s="31">
        <v>0</v>
      </c>
      <c r="D17" s="13">
        <f t="shared" si="2"/>
        <v>0</v>
      </c>
      <c r="E17" s="38" t="str">
        <f t="shared" si="0"/>
        <v>-</v>
      </c>
      <c r="F17" s="39" t="str">
        <f t="shared" si="1"/>
        <v>-</v>
      </c>
    </row>
    <row r="18" spans="1:6" ht="33" customHeight="1" x14ac:dyDescent="0.2">
      <c r="A18" s="48" t="s">
        <v>8</v>
      </c>
      <c r="B18" s="14" t="s">
        <v>120</v>
      </c>
      <c r="C18" s="31">
        <v>0</v>
      </c>
      <c r="D18" s="13">
        <f t="shared" si="2"/>
        <v>0</v>
      </c>
      <c r="E18" s="38" t="str">
        <f t="shared" si="0"/>
        <v>-</v>
      </c>
      <c r="F18" s="39" t="str">
        <f t="shared" si="1"/>
        <v>-</v>
      </c>
    </row>
    <row r="19" spans="1:6" ht="33" customHeight="1" x14ac:dyDescent="0.2">
      <c r="A19" s="48" t="s">
        <v>9</v>
      </c>
      <c r="B19" s="14" t="s">
        <v>121</v>
      </c>
      <c r="C19" s="31">
        <v>0</v>
      </c>
      <c r="D19" s="13">
        <f t="shared" si="2"/>
        <v>0</v>
      </c>
      <c r="E19" s="38" t="str">
        <f t="shared" si="0"/>
        <v>-</v>
      </c>
      <c r="F19" s="39" t="str">
        <f t="shared" si="1"/>
        <v>-</v>
      </c>
    </row>
    <row r="20" spans="1:6" ht="33" customHeight="1" x14ac:dyDescent="0.2">
      <c r="A20" s="48" t="s">
        <v>10</v>
      </c>
      <c r="B20" s="14" t="s">
        <v>126</v>
      </c>
      <c r="C20" s="31">
        <v>0</v>
      </c>
      <c r="D20" s="13">
        <f t="shared" si="2"/>
        <v>0</v>
      </c>
      <c r="E20" s="38" t="str">
        <f t="shared" si="0"/>
        <v>-</v>
      </c>
      <c r="F20" s="39" t="str">
        <f t="shared" si="1"/>
        <v>-</v>
      </c>
    </row>
    <row r="21" spans="1:6" ht="46.5" customHeight="1" x14ac:dyDescent="0.2">
      <c r="A21" s="48" t="s">
        <v>11</v>
      </c>
      <c r="B21" s="14" t="s">
        <v>122</v>
      </c>
      <c r="C21" s="31">
        <v>0</v>
      </c>
      <c r="D21" s="13">
        <f t="shared" si="2"/>
        <v>0</v>
      </c>
      <c r="E21" s="38" t="str">
        <f t="shared" si="0"/>
        <v>-</v>
      </c>
      <c r="F21" s="39" t="str">
        <f t="shared" si="1"/>
        <v>-</v>
      </c>
    </row>
    <row r="22" spans="1:6" ht="33" customHeight="1" x14ac:dyDescent="0.2">
      <c r="A22" s="48" t="s">
        <v>12</v>
      </c>
      <c r="B22" s="14" t="s">
        <v>163</v>
      </c>
      <c r="C22" s="31">
        <v>0</v>
      </c>
      <c r="D22" s="13">
        <f t="shared" si="2"/>
        <v>0</v>
      </c>
      <c r="E22" s="38" t="str">
        <f t="shared" si="0"/>
        <v>-</v>
      </c>
      <c r="F22" s="39" t="str">
        <f t="shared" si="1"/>
        <v>-</v>
      </c>
    </row>
    <row r="23" spans="1:6" ht="33" customHeight="1" x14ac:dyDescent="0.2">
      <c r="A23" s="48" t="s">
        <v>13</v>
      </c>
      <c r="B23" s="14" t="s">
        <v>147</v>
      </c>
      <c r="C23" s="31">
        <v>0</v>
      </c>
      <c r="D23" s="13">
        <f t="shared" si="2"/>
        <v>0</v>
      </c>
      <c r="E23" s="38" t="str">
        <f t="shared" si="0"/>
        <v>-</v>
      </c>
      <c r="F23" s="39" t="str">
        <f t="shared" si="1"/>
        <v>-</v>
      </c>
    </row>
    <row r="24" spans="1:6" ht="33" customHeight="1" x14ac:dyDescent="0.2">
      <c r="A24" s="50" t="s">
        <v>14</v>
      </c>
      <c r="B24" s="30" t="s">
        <v>180</v>
      </c>
      <c r="C24" s="31">
        <v>0</v>
      </c>
      <c r="D24" s="31">
        <f>SUM(D25:D27)</f>
        <v>0</v>
      </c>
      <c r="E24" s="38" t="str">
        <f t="shared" si="0"/>
        <v>-</v>
      </c>
      <c r="F24" s="39" t="str">
        <f t="shared" si="1"/>
        <v>-</v>
      </c>
    </row>
    <row r="25" spans="1:6" ht="37.5" x14ac:dyDescent="0.2">
      <c r="A25" s="49" t="s">
        <v>127</v>
      </c>
      <c r="B25" s="45" t="s">
        <v>149</v>
      </c>
      <c r="C25" s="31">
        <v>0</v>
      </c>
      <c r="D25" s="13">
        <f t="shared" si="2"/>
        <v>0</v>
      </c>
      <c r="E25" s="38" t="str">
        <f t="shared" si="0"/>
        <v>-</v>
      </c>
      <c r="F25" s="39" t="str">
        <f t="shared" si="1"/>
        <v>-</v>
      </c>
    </row>
    <row r="26" spans="1:6" ht="31.5" customHeight="1" x14ac:dyDescent="0.2">
      <c r="A26" s="49" t="s">
        <v>148</v>
      </c>
      <c r="B26" s="45" t="s">
        <v>151</v>
      </c>
      <c r="C26" s="31">
        <v>0</v>
      </c>
      <c r="D26" s="13">
        <f t="shared" si="2"/>
        <v>0</v>
      </c>
      <c r="E26" s="38" t="str">
        <f t="shared" si="0"/>
        <v>-</v>
      </c>
      <c r="F26" s="39" t="str">
        <f t="shared" si="1"/>
        <v>-</v>
      </c>
    </row>
    <row r="27" spans="1:6" ht="37.5" x14ac:dyDescent="0.2">
      <c r="A27" s="49" t="s">
        <v>152</v>
      </c>
      <c r="B27" s="45" t="s">
        <v>150</v>
      </c>
      <c r="C27" s="31">
        <v>0</v>
      </c>
      <c r="D27" s="13">
        <f t="shared" si="2"/>
        <v>0</v>
      </c>
      <c r="E27" s="38" t="str">
        <f t="shared" si="0"/>
        <v>-</v>
      </c>
      <c r="F27" s="39" t="str">
        <f t="shared" si="1"/>
        <v>-</v>
      </c>
    </row>
    <row r="28" spans="1:6" ht="33" customHeight="1" x14ac:dyDescent="0.2">
      <c r="A28" s="51" t="s">
        <v>15</v>
      </c>
      <c r="B28" s="15" t="s">
        <v>111</v>
      </c>
      <c r="C28" s="31">
        <v>545092</v>
      </c>
      <c r="D28" s="13">
        <f t="shared" si="2"/>
        <v>545092</v>
      </c>
      <c r="E28" s="38" t="str">
        <f t="shared" si="0"/>
        <v>-</v>
      </c>
      <c r="F28" s="39">
        <f t="shared" si="1"/>
        <v>1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0</v>
      </c>
      <c r="D32" s="13">
        <f t="shared" si="2"/>
        <v>0</v>
      </c>
      <c r="E32" s="38" t="str">
        <f t="shared" si="0"/>
        <v>-</v>
      </c>
      <c r="F32" s="39" t="str">
        <f t="shared" si="1"/>
        <v>-</v>
      </c>
    </row>
    <row r="33" spans="1:6" ht="42.75" customHeight="1" x14ac:dyDescent="0.2">
      <c r="A33" s="51" t="s">
        <v>181</v>
      </c>
      <c r="B33" s="16" t="s">
        <v>182</v>
      </c>
      <c r="C33" s="31">
        <v>50000</v>
      </c>
      <c r="D33" s="13">
        <f t="shared" si="2"/>
        <v>50000</v>
      </c>
      <c r="E33" s="38" t="str">
        <f>IF(C33=D33,"-",D33-C33)</f>
        <v>-</v>
      </c>
      <c r="F33" s="39">
        <f>IF(C33=0,"-",D33/C33)</f>
        <v>1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60.75" x14ac:dyDescent="0.2">
      <c r="A37" s="52" t="s">
        <v>192</v>
      </c>
      <c r="B37" s="17" t="s">
        <v>193</v>
      </c>
      <c r="C37" s="32">
        <v>0</v>
      </c>
      <c r="D37" s="37">
        <f>C37</f>
        <v>0</v>
      </c>
      <c r="E37" s="7" t="str">
        <f t="shared" si="0"/>
        <v>-</v>
      </c>
      <c r="F37" s="40" t="str">
        <f t="shared" si="1"/>
        <v>-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0</v>
      </c>
      <c r="D38" s="32">
        <f>D11+D13+D24+D30</f>
        <v>0</v>
      </c>
      <c r="E38" s="7" t="str">
        <f t="shared" si="0"/>
        <v>-</v>
      </c>
      <c r="F38" s="40" t="str">
        <f t="shared" si="1"/>
        <v>-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234299</v>
      </c>
      <c r="D39" s="87">
        <f>D40+D41+D42+D50+D52+D58+D59+D57</f>
        <v>234299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3632</v>
      </c>
      <c r="D40" s="33">
        <f>C40</f>
        <v>3632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116373</v>
      </c>
      <c r="D41" s="33">
        <f t="shared" ref="D41:D59" si="3">C41</f>
        <v>116373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713</v>
      </c>
      <c r="D42" s="33">
        <f>D43+D45+D46+D47+D48+D49</f>
        <v>713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100</v>
      </c>
      <c r="D43" s="33">
        <f t="shared" si="3"/>
        <v>100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100</v>
      </c>
      <c r="D44" s="33">
        <f t="shared" si="3"/>
        <v>100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94</v>
      </c>
      <c r="D45" s="33">
        <f t="shared" si="3"/>
        <v>94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22</v>
      </c>
      <c r="D46" s="33">
        <f t="shared" si="3"/>
        <v>22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382</v>
      </c>
      <c r="D48" s="33">
        <f t="shared" si="3"/>
        <v>382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115</v>
      </c>
      <c r="D49" s="33">
        <f t="shared" si="3"/>
        <v>115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38036</v>
      </c>
      <c r="D50" s="33">
        <f t="shared" si="3"/>
        <v>38036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358</v>
      </c>
      <c r="D51" s="33">
        <f t="shared" si="3"/>
        <v>358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9435</v>
      </c>
      <c r="D52" s="29">
        <f>D53+D54+D55+D56</f>
        <v>9435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6550</v>
      </c>
      <c r="D53" s="33">
        <f t="shared" si="3"/>
        <v>6550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935</v>
      </c>
      <c r="D54" s="33">
        <f t="shared" si="3"/>
        <v>935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1950</v>
      </c>
      <c r="D56" s="33">
        <f t="shared" si="3"/>
        <v>1950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50</v>
      </c>
      <c r="D57" s="33">
        <f t="shared" si="3"/>
        <v>50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51" t="s">
        <v>26</v>
      </c>
      <c r="B58" s="18" t="s">
        <v>160</v>
      </c>
      <c r="C58" s="31">
        <v>64153</v>
      </c>
      <c r="D58" s="33">
        <f t="shared" si="3"/>
        <v>64153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1907</v>
      </c>
      <c r="D59" s="33">
        <f t="shared" si="3"/>
        <v>1907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7555</v>
      </c>
      <c r="D60" s="107">
        <f>D61+D62+D63+D64</f>
        <v>7555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875</v>
      </c>
      <c r="D61" s="33">
        <f>C61</f>
        <v>875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1180</v>
      </c>
      <c r="D62" s="33">
        <f>C62</f>
        <v>1180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5500</v>
      </c>
      <c r="D64" s="33">
        <f>C64</f>
        <v>5500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30182</v>
      </c>
      <c r="D65" s="107">
        <f>C65</f>
        <v>30182</v>
      </c>
      <c r="E65" s="83" t="str">
        <f t="shared" si="0"/>
        <v>-</v>
      </c>
      <c r="F65" s="108">
        <f t="shared" si="1"/>
        <v>1</v>
      </c>
    </row>
    <row r="71" spans="1:6" x14ac:dyDescent="0.2">
      <c r="C71" s="34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view="pageBreakPreview" zoomScale="55" zoomScaleNormal="60" zoomScaleSheetLayoutView="55" workbookViewId="0">
      <pane xSplit="2" ySplit="6" topLeftCell="C19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168</v>
      </c>
      <c r="B2" s="67"/>
      <c r="C2" s="67"/>
    </row>
    <row r="3" spans="1:6" ht="33" customHeight="1" x14ac:dyDescent="0.25">
      <c r="A3" s="4"/>
      <c r="B3" s="5"/>
      <c r="C3" s="35"/>
      <c r="D3" s="43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75232555</v>
      </c>
      <c r="D6" s="102">
        <f>D7+D8+D9+D14+D15+D16+D17+D18+D19+D20+D21+D22+D23+D24+D28+D29+D31+D32+D33+D34</f>
        <v>75804376</v>
      </c>
      <c r="E6" s="83">
        <f>IF(C6=D6,"-",D6-C6)</f>
        <v>571821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f>Dolnośląski!C7+KujawskoPomorski!C7+Lubelski!C7+Lubuski!C7+Łódzki!C7+Małopolski!C7+Mazowiecki!C7+Opolski!C7+Podkarpacki!C7+Podlaski!C7+Pomorski!C7+Śląski!C7+Świętokrzyski!C7+WarmińskoMazurski!C7+Wielkopolski!C7+Zachodniopomorski!C7</f>
        <v>10135740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10135740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Dolnośląski!C8+KujawskoPomorski!C8+Lubelski!C8+Lubuski!C8+Łódzki!C8+Małopolski!C8+Mazowiecki!C8+Opolski!C8+Podkarpacki!C8+Podlaski!C8+Pomorski!C8+Śląski!C8+Świętokrzyski!C8+WarmińskoMazurski!C8+Wielkopolski!C8+Zachodniopomorski!C8</f>
        <v>5635773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5635773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Dolnośląski!C9+KujawskoPomorski!C9+Lubelski!C9+Lubuski!C9+Łódzki!C9+Małopolski!C9+Mazowiecki!C9+Opolski!C9+Podkarpacki!C9+Podlaski!C9+Pomorski!C9+Śląski!C9+Świętokrzyski!C9+WarmińskoMazurski!C9+Wielkopolski!C9+Zachodniopomorski!C9</f>
        <v>37925330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38497151</v>
      </c>
      <c r="E9" s="38">
        <f t="shared" si="0"/>
        <v>571821</v>
      </c>
      <c r="F9" s="39">
        <f t="shared" si="1"/>
        <v>1.0150999999999999</v>
      </c>
    </row>
    <row r="10" spans="1:6" ht="31.5" customHeight="1" x14ac:dyDescent="0.2">
      <c r="A10" s="49" t="s">
        <v>55</v>
      </c>
      <c r="B10" s="45" t="s">
        <v>140</v>
      </c>
      <c r="C10" s="31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3626832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3626832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3296246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3296246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1440724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1440724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677719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677719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2685552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2685552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2313861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2313861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1435531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1435531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661773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661773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1834694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1834694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660225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660225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49282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49282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195699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195699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2099296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2099296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1027387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1027387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8282218</v>
      </c>
      <c r="D24" s="31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8282218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8247525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8247525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20477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20477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14216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14216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0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254364</v>
      </c>
      <c r="D32" s="13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254364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35830</v>
      </c>
      <c r="D34" s="13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35830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7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0</v>
      </c>
      <c r="D35" s="37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7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1924335</v>
      </c>
      <c r="D36" s="37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1924335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7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564300</v>
      </c>
      <c r="D37" s="37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564300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12256183</v>
      </c>
      <c r="D38" s="32">
        <f>Dolnośląski!D38+KujawskoPomorski!D38+Lubelski!D38+Lubuski!D38+Łódzki!D38+Małopolski!D38+Mazowiecki!D38+Opolski!D38+Podkarpacki!D38+Podlaski!D38+Pomorski!D38+Śląski!D38+Świętokrzyski!D38+WarmińskoMazurski!D38+Wielkopolski!D38+Zachodniopomorski!D38</f>
        <v>12256183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518987</v>
      </c>
      <c r="D39" s="87">
        <f>D40+D41+D42+D50+D52+D58+D59+D57</f>
        <v>518987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Dolnośląski!C40+KujawskoPomorski!C40+Lubelski!C40+Lubuski!C40+Łódzki!C40+Małopolski!C40+Mazowiecki!C40+Opolski!C40+Podkarpacki!C40+Podlaski!C40+Pomorski!C40+Śląski!C40+Świętokrzyski!C40+WarmińskoMazurski!C40+Wielkopolski!C40+Zachodniopomorski!C40</f>
        <v>22205</v>
      </c>
      <c r="D40" s="33">
        <f>Dolnośląski!D40+KujawskoPomorski!D40+Lubelski!D40+Lubuski!D40+Łódzki!D40+Małopolski!D40+Mazowiecki!D40+Opolski!D40+Podkarpacki!D40+Podlaski!D40+Pomorski!D40+Śląski!D40+Świętokrzyski!D40+WarmińskoMazurski!D40+Wielkopolski!D40+Zachodniopomorski!D40</f>
        <v>22205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69284</v>
      </c>
      <c r="D41" s="33">
        <f>Dolnośląski!D41+KujawskoPomorski!D41+Lubelski!D41+Lubuski!D41+Łódzki!D41+Małopolski!D41+Mazowiecki!D41+Opolski!D41+Podkarpacki!D41+Podlaski!D41+Pomorski!D41+Śląski!D41+Świętokrzyski!D41+WarmińskoMazurski!D41+Wielkopolski!D41+Zachodniopomorski!D41</f>
        <v>69284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3969</v>
      </c>
      <c r="D42" s="33">
        <f>D43+D45+D46+D47+D48+D49</f>
        <v>3969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514</v>
      </c>
      <c r="D43" s="33">
        <f>Dolnośląski!D43+KujawskoPomorski!D43+Lubelski!D43+Lubuski!D43+Łódzki!D43+Małopolski!D43+Mazowiecki!D43+Opolski!D43+Podkarpacki!D43+Podlaski!D43+Pomorski!D43+Śląski!D43+Świętokrzyski!D43+WarmińskoMazurski!D43+Wielkopolski!D43+Zachodniopomorski!D43</f>
        <v>514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511</v>
      </c>
      <c r="D44" s="33">
        <f>Dolnośląski!D44+KujawskoPomorski!D44+Lubelski!D44+Lubuski!D44+Łódzki!D44+Małopolski!D44+Mazowiecki!D44+Opolski!D44+Podkarpacki!D44+Podlaski!D44+Pomorski!D44+Śląski!D44+Świętokrzyski!D44+WarmińskoMazurski!D44+Wielkopolski!D44+Zachodniopomorski!D44</f>
        <v>511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586</v>
      </c>
      <c r="D45" s="33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586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5</v>
      </c>
      <c r="D46" s="33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5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0</v>
      </c>
      <c r="D47" s="33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2591</v>
      </c>
      <c r="D48" s="33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2591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273</v>
      </c>
      <c r="D49" s="33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273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303133</v>
      </c>
      <c r="D50" s="33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303133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965</v>
      </c>
      <c r="D51" s="33">
        <f>Dolnośląski!D51+KujawskoPomorski!D51+Lubelski!D51+Lubuski!D51+Łódzki!D51+Małopolski!D51+Mazowiecki!D51+Opolski!D51+Podkarpacki!D51+Podlaski!D51+Pomorski!D51+Śląski!D51+Świętokrzyski!D51+WarmińskoMazurski!D51+Wielkopolski!D51+Zachodniopomorski!D51</f>
        <v>965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68223</v>
      </c>
      <c r="D52" s="29">
        <f>D53+D54+D55+D56</f>
        <v>68223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51862</v>
      </c>
      <c r="D53" s="33">
        <f>Dolnośląski!D53+KujawskoPomorski!D53+Lubelski!D53+Lubuski!D53+Łódzki!D53+Małopolski!D53+Mazowiecki!D53+Opolski!D53+Podkarpacki!D53+Podlaski!D53+Pomorski!D53+Śląski!D53+Świętokrzyski!D53+WarmińskoMazurski!D53+Wielkopolski!D53+Zachodniopomorski!D53</f>
        <v>51862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7231</v>
      </c>
      <c r="D54" s="33">
        <f>Dolnośląski!D54+KujawskoPomorski!D54+Lubelski!D54+Lubuski!D54+Łódzki!D54+Małopolski!D54+Mazowiecki!D54+Opolski!D54+Podkarpacki!D54+Podlaski!D54+Pomorski!D54+Śląski!D54+Świętokrzyski!D54+WarmińskoMazurski!D54+Wielkopolski!D54+Zachodniopomorski!D54</f>
        <v>7231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0</v>
      </c>
      <c r="D55" s="33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9130</v>
      </c>
      <c r="D56" s="33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9130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0</v>
      </c>
      <c r="D57" s="33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47908</v>
      </c>
      <c r="D58" s="33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47908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4265</v>
      </c>
      <c r="D59" s="33">
        <f>Dolnośląski!D59+KujawskoPomorski!D59+Lubelski!D59+Lubuski!D59+Łódzki!D59+Małopolski!D59+Mazowiecki!D59+Opolski!D59+Podkarpacki!D59+Podlaski!D59+Pomorski!D59+Śląski!D59+Świętokrzyski!D59+WarmińskoMazurski!D59+Wielkopolski!D59+Zachodniopomorski!D59</f>
        <v>4265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226121</v>
      </c>
      <c r="D60" s="107">
        <f>D61+D62+D63+D64</f>
        <v>226121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394</v>
      </c>
      <c r="D61" s="33">
        <f>Dolnośląski!D61+KujawskoPomorski!D61+Lubelski!D61+Lubuski!D61+Łódzki!D61+Małopolski!D61+Mazowiecki!D61+Opolski!D61+Podkarpacki!D61+Podlaski!D61+Pomorski!D61+Śląski!D61+Świętokrzyski!D61+WarmińskoMazurski!D61+Wielkopolski!D61+Zachodniopomorski!D61</f>
        <v>394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191158</v>
      </c>
      <c r="D62" s="33">
        <f>Dolnośląski!D62+KujawskoPomorski!D62+Lubelski!D62+Lubuski!D62+Łódzki!D62+Małopolski!D62+Mazowiecki!D62+Opolski!D62+Podkarpacki!D62+Podlaski!D62+Pomorski!D62+Śląski!D62+Świętokrzyski!D62+WarmińskoMazurski!D62+Wielkopolski!D62+Zachodniopomorski!D62</f>
        <v>191158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0</v>
      </c>
      <c r="D63" s="33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34569</v>
      </c>
      <c r="D64" s="33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34569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55871</v>
      </c>
      <c r="D65" s="107">
        <f>Dolnośląski!D65+KujawskoPomorski!D65+Lubelski!D65+Lubuski!D65+Łódzki!D65+Małopolski!D65+Mazowiecki!D65+Opolski!D65+Podkarpacki!D65+Podlaski!D65+Pomorski!D65+Śląski!D65+Świętokrzyski!D65+WarmińskoMazurski!D65+Wielkopolski!D65+Zachodniopomorski!D65</f>
        <v>55871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  <ignoredErrors>
    <ignoredError sqref="C58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F65"/>
  <sheetViews>
    <sheetView showGridLines="0" view="pageBreakPreview" zoomScale="55" zoomScaleNormal="70" zoomScaleSheetLayoutView="55" workbookViewId="0">
      <pane ySplit="6" topLeftCell="A7" activePane="bottomLeft" state="frozen"/>
      <selection activeCell="U23" sqref="U23"/>
      <selection pane="bottomLef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5643410</v>
      </c>
      <c r="D6" s="102">
        <f>D7+D8+D9+D14+D15+D16+D17+D18+D19+D20+D21+D22+D23+D24+D28+D29+D31+D32+D33+D34</f>
        <v>5686302</v>
      </c>
      <c r="E6" s="83">
        <f>IF(C6=D6,"-",D6-C6)</f>
        <v>42892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762998</v>
      </c>
      <c r="D7" s="13">
        <f>C7</f>
        <v>762998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423209</v>
      </c>
      <c r="D8" s="13">
        <f>C8</f>
        <v>423209</v>
      </c>
      <c r="E8" s="38" t="str">
        <f>IF(C8=D8,"-",D8-C8)</f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2832334</v>
      </c>
      <c r="D9" s="13">
        <f>C9+42892</f>
        <v>2875226</v>
      </c>
      <c r="E9" s="38">
        <f t="shared" si="0"/>
        <v>42892</v>
      </c>
      <c r="F9" s="39">
        <f t="shared" si="1"/>
        <v>1.0150999999999999</v>
      </c>
    </row>
    <row r="10" spans="1:6" ht="31.5" customHeight="1" x14ac:dyDescent="0.2">
      <c r="A10" s="49" t="s">
        <v>55</v>
      </c>
      <c r="B10" s="45" t="s">
        <v>140</v>
      </c>
      <c r="C10" s="31">
        <v>281712</v>
      </c>
      <c r="D10" s="13">
        <f t="shared" ref="D10:D12" si="2">C10</f>
        <v>281712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257192</v>
      </c>
      <c r="D11" s="13">
        <f t="shared" si="2"/>
        <v>257192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116591</v>
      </c>
      <c r="D12" s="13">
        <f t="shared" si="2"/>
        <v>116591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50995</v>
      </c>
      <c r="D13" s="13">
        <f t="shared" ref="D13:D34" si="3">C13</f>
        <v>50995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209651</v>
      </c>
      <c r="D14" s="13">
        <f t="shared" si="3"/>
        <v>209651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180579</v>
      </c>
      <c r="D15" s="13">
        <f t="shared" si="3"/>
        <v>180579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120014</v>
      </c>
      <c r="D16" s="13">
        <f t="shared" si="3"/>
        <v>120014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62744</v>
      </c>
      <c r="D17" s="13">
        <f t="shared" si="3"/>
        <v>62744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122937</v>
      </c>
      <c r="D18" s="13">
        <f t="shared" si="3"/>
        <v>122937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64571</v>
      </c>
      <c r="D19" s="13">
        <f t="shared" si="3"/>
        <v>64571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4782</v>
      </c>
      <c r="D20" s="13">
        <f t="shared" si="3"/>
        <v>4782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15204</v>
      </c>
      <c r="D21" s="13">
        <f t="shared" si="3"/>
        <v>15204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141045</v>
      </c>
      <c r="D22" s="13">
        <f t="shared" si="3"/>
        <v>141045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84300</v>
      </c>
      <c r="D23" s="13">
        <f t="shared" si="3"/>
        <v>84300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610761</v>
      </c>
      <c r="D24" s="31">
        <f>SUM(D25:D27)</f>
        <v>610761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608761</v>
      </c>
      <c r="D25" s="13">
        <f t="shared" si="3"/>
        <v>608761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1000</v>
      </c>
      <c r="D26" s="13">
        <f t="shared" si="3"/>
        <v>1000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3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3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3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3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8181</v>
      </c>
      <c r="D32" s="13">
        <f t="shared" si="3"/>
        <v>8181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3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</v>
      </c>
      <c r="D34" s="13">
        <f t="shared" si="3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145215</v>
      </c>
      <c r="D36" s="37">
        <f>C36</f>
        <v>145215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43362</v>
      </c>
      <c r="D37" s="37">
        <f>C37</f>
        <v>43362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918948</v>
      </c>
      <c r="D38" s="32">
        <f>D11+D13+D24+D30</f>
        <v>918948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36700</v>
      </c>
      <c r="D39" s="87">
        <f>D40+D41+D42+D50+D52+D58+D59+D57</f>
        <v>36700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1397</v>
      </c>
      <c r="D40" s="33">
        <f>C40</f>
        <v>1397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4690</v>
      </c>
      <c r="D41" s="33">
        <f t="shared" ref="D41:D59" si="4">C41</f>
        <v>4690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351</v>
      </c>
      <c r="D42" s="33">
        <f>D43+D45+D46+D47+D48+D49</f>
        <v>351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54</v>
      </c>
      <c r="D43" s="33">
        <f t="shared" si="4"/>
        <v>54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54</v>
      </c>
      <c r="D44" s="33">
        <f t="shared" si="4"/>
        <v>54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66</v>
      </c>
      <c r="D45" s="33">
        <f t="shared" si="4"/>
        <v>66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1</v>
      </c>
      <c r="D46" s="33">
        <f t="shared" si="4"/>
        <v>1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228</v>
      </c>
      <c r="D48" s="33">
        <f t="shared" si="4"/>
        <v>228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</v>
      </c>
      <c r="D49" s="33">
        <f t="shared" si="4"/>
        <v>2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21910</v>
      </c>
      <c r="D50" s="33">
        <f t="shared" si="4"/>
        <v>21910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100</v>
      </c>
      <c r="D51" s="33">
        <f t="shared" si="4"/>
        <v>100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4925</v>
      </c>
      <c r="D52" s="29">
        <f>D53+D54+D55+D56</f>
        <v>4925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3659</v>
      </c>
      <c r="D53" s="33">
        <f t="shared" si="4"/>
        <v>3659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441</v>
      </c>
      <c r="D54" s="33">
        <f t="shared" si="4"/>
        <v>441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4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825</v>
      </c>
      <c r="D56" s="33">
        <f t="shared" si="4"/>
        <v>825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3232</v>
      </c>
      <c r="D58" s="33">
        <f t="shared" si="4"/>
        <v>3232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195</v>
      </c>
      <c r="D59" s="33">
        <f t="shared" si="4"/>
        <v>195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16705</v>
      </c>
      <c r="D60" s="107">
        <f>D61+D62+D63+D64</f>
        <v>16705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15045</v>
      </c>
      <c r="D62" s="33">
        <f>C62</f>
        <v>15045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1660</v>
      </c>
      <c r="D64" s="33">
        <f>C64</f>
        <v>1660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1981</v>
      </c>
      <c r="D65" s="107">
        <f>C65</f>
        <v>1981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4040926</v>
      </c>
      <c r="D6" s="102">
        <f>D7+D8+D9+D14+D15+D16+D17+D18+D19+D20+D21+D22+D23+D24+D28+D29+D31+D32+D33+D34</f>
        <v>4071726</v>
      </c>
      <c r="E6" s="83">
        <f>IF(C6=D6,"-",D6-C6)</f>
        <v>30800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549600</v>
      </c>
      <c r="D7" s="13">
        <f>C7</f>
        <v>549600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287531</v>
      </c>
      <c r="D8" s="13">
        <f>C8</f>
        <v>287531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2039747</v>
      </c>
      <c r="D9" s="13">
        <f>C9+30800</f>
        <v>2070547</v>
      </c>
      <c r="E9" s="38">
        <f t="shared" si="0"/>
        <v>30800</v>
      </c>
      <c r="F9" s="39">
        <f t="shared" si="1"/>
        <v>1.0150999999999999</v>
      </c>
    </row>
    <row r="10" spans="1:6" ht="31.5" customHeight="1" x14ac:dyDescent="0.2">
      <c r="A10" s="49" t="s">
        <v>55</v>
      </c>
      <c r="B10" s="45" t="s">
        <v>140</v>
      </c>
      <c r="C10" s="31">
        <v>170807</v>
      </c>
      <c r="D10" s="13">
        <f t="shared" ref="D10:D34" si="2">C10</f>
        <v>170807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154647</v>
      </c>
      <c r="D11" s="13">
        <f t="shared" si="2"/>
        <v>154647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69836</v>
      </c>
      <c r="D12" s="13">
        <f t="shared" si="2"/>
        <v>69836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33838</v>
      </c>
      <c r="D13" s="13">
        <f t="shared" si="2"/>
        <v>33838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141017</v>
      </c>
      <c r="D14" s="13">
        <f t="shared" si="2"/>
        <v>141017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105503</v>
      </c>
      <c r="D15" s="13">
        <f t="shared" si="2"/>
        <v>105503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62583</v>
      </c>
      <c r="D16" s="13">
        <f t="shared" si="2"/>
        <v>62583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42517</v>
      </c>
      <c r="D17" s="13">
        <f t="shared" si="2"/>
        <v>42517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98703</v>
      </c>
      <c r="D18" s="13">
        <f t="shared" si="2"/>
        <v>98703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35327</v>
      </c>
      <c r="D19" s="13">
        <f t="shared" si="2"/>
        <v>35327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2977</v>
      </c>
      <c r="D20" s="13">
        <f t="shared" si="2"/>
        <v>2977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11430</v>
      </c>
      <c r="D21" s="13">
        <f t="shared" si="2"/>
        <v>11430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111124</v>
      </c>
      <c r="D22" s="13">
        <f t="shared" si="2"/>
        <v>111124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54546</v>
      </c>
      <c r="D23" s="13">
        <f t="shared" si="2"/>
        <v>54546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475111</v>
      </c>
      <c r="D24" s="31">
        <f>SUM(D25:D27)</f>
        <v>475111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474078</v>
      </c>
      <c r="D25" s="13">
        <f t="shared" si="2"/>
        <v>474078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433</v>
      </c>
      <c r="D27" s="13">
        <f t="shared" si="2"/>
        <v>433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23110</v>
      </c>
      <c r="D32" s="13">
        <f t="shared" si="2"/>
        <v>23110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112602</v>
      </c>
      <c r="D36" s="37">
        <f>C36</f>
        <v>112602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32592</v>
      </c>
      <c r="D37" s="37">
        <f>C37</f>
        <v>32592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663596</v>
      </c>
      <c r="D38" s="32">
        <f>D11+D13+D24+D30</f>
        <v>663596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31600</v>
      </c>
      <c r="D39" s="87">
        <f>D40+D41+D42+D50+D52+D58+D59+D57</f>
        <v>31600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2740</v>
      </c>
      <c r="D40" s="33">
        <f>C40</f>
        <v>2740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4502</v>
      </c>
      <c r="D41" s="33">
        <f t="shared" ref="D41:D59" si="3">C41</f>
        <v>4502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236</v>
      </c>
      <c r="D42" s="33">
        <f>D43+D45+D46+D47+D48+D49</f>
        <v>236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33</v>
      </c>
      <c r="D43" s="33">
        <f t="shared" si="3"/>
        <v>33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33</v>
      </c>
      <c r="D44" s="33">
        <f t="shared" si="3"/>
        <v>33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26</v>
      </c>
      <c r="D45" s="33">
        <f t="shared" si="3"/>
        <v>26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167</v>
      </c>
      <c r="D48" s="33">
        <f t="shared" si="3"/>
        <v>167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10</v>
      </c>
      <c r="D49" s="33">
        <f t="shared" si="3"/>
        <v>10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15346</v>
      </c>
      <c r="D50" s="33">
        <f t="shared" si="3"/>
        <v>15346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3453</v>
      </c>
      <c r="D52" s="29">
        <f>D53+D54+D55+D56</f>
        <v>3453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2576</v>
      </c>
      <c r="D53" s="33">
        <f t="shared" si="3"/>
        <v>2576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297</v>
      </c>
      <c r="D54" s="33">
        <f t="shared" si="3"/>
        <v>297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580</v>
      </c>
      <c r="D56" s="33">
        <f t="shared" si="3"/>
        <v>580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5025</v>
      </c>
      <c r="D58" s="33">
        <f t="shared" si="3"/>
        <v>5025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298</v>
      </c>
      <c r="D59" s="33">
        <f t="shared" si="3"/>
        <v>298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45501</v>
      </c>
      <c r="D60" s="107">
        <f>D61+D62+D63+D64</f>
        <v>45501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38601</v>
      </c>
      <c r="D62" s="33">
        <f>C62</f>
        <v>38601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6900</v>
      </c>
      <c r="D64" s="33">
        <f>C64</f>
        <v>6900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18259</v>
      </c>
      <c r="D65" s="107">
        <f>C65</f>
        <v>18259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4232988</v>
      </c>
      <c r="D6" s="102">
        <f>D7+D8+D9+D14+D15+D16+D17+D18+D19+D20+D21+D22+D23+D24+D28+D29+D31+D32+D33+D34</f>
        <v>4265320</v>
      </c>
      <c r="E6" s="83">
        <f>IF(C6=D6,"-",D6-C6)</f>
        <v>32332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558216</v>
      </c>
      <c r="D7" s="13">
        <f>C7</f>
        <v>558216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291428</v>
      </c>
      <c r="D8" s="13">
        <f>C8</f>
        <v>291428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2133670</v>
      </c>
      <c r="D9" s="13">
        <f>C9+32332</f>
        <v>2166002</v>
      </c>
      <c r="E9" s="38">
        <f t="shared" si="0"/>
        <v>32332</v>
      </c>
      <c r="F9" s="39">
        <f t="shared" si="1"/>
        <v>1.0152000000000001</v>
      </c>
    </row>
    <row r="10" spans="1:6" ht="31.5" customHeight="1" x14ac:dyDescent="0.2">
      <c r="A10" s="49" t="s">
        <v>55</v>
      </c>
      <c r="B10" s="45" t="s">
        <v>140</v>
      </c>
      <c r="C10" s="31">
        <v>177352</v>
      </c>
      <c r="D10" s="13">
        <f t="shared" ref="D10:D34" si="2">C10</f>
        <v>177352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159770</v>
      </c>
      <c r="D11" s="13">
        <f t="shared" si="2"/>
        <v>159770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93461</v>
      </c>
      <c r="D12" s="13">
        <f t="shared" si="2"/>
        <v>93461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40723</v>
      </c>
      <c r="D13" s="13">
        <f t="shared" si="2"/>
        <v>40723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163626</v>
      </c>
      <c r="D14" s="13">
        <f t="shared" si="2"/>
        <v>163626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125328</v>
      </c>
      <c r="D15" s="13">
        <f t="shared" si="2"/>
        <v>125328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78482</v>
      </c>
      <c r="D16" s="13">
        <f t="shared" si="2"/>
        <v>78482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28947</v>
      </c>
      <c r="D17" s="13">
        <f t="shared" si="2"/>
        <v>28947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127230</v>
      </c>
      <c r="D18" s="13">
        <f t="shared" si="2"/>
        <v>127230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42042</v>
      </c>
      <c r="D19" s="13">
        <f t="shared" si="2"/>
        <v>42042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3387</v>
      </c>
      <c r="D20" s="13">
        <f t="shared" si="2"/>
        <v>3387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10183</v>
      </c>
      <c r="D21" s="13">
        <f t="shared" si="2"/>
        <v>10183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136438</v>
      </c>
      <c r="D22" s="13">
        <f t="shared" si="2"/>
        <v>136438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54913</v>
      </c>
      <c r="D23" s="13">
        <f t="shared" si="2"/>
        <v>54913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462588</v>
      </c>
      <c r="D24" s="31">
        <f>SUM(D25:D27)</f>
        <v>462588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460088</v>
      </c>
      <c r="D25" s="13">
        <f t="shared" si="2"/>
        <v>460088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2000</v>
      </c>
      <c r="D26" s="13">
        <f t="shared" si="2"/>
        <v>2000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500</v>
      </c>
      <c r="D27" s="13">
        <f t="shared" si="2"/>
        <v>500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15510</v>
      </c>
      <c r="D32" s="13">
        <f t="shared" si="2"/>
        <v>15510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118011</v>
      </c>
      <c r="D36" s="37">
        <f>C36</f>
        <v>118011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29357</v>
      </c>
      <c r="D37" s="37">
        <f>C37</f>
        <v>29357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663081</v>
      </c>
      <c r="D38" s="32">
        <f>D11+D13+D24+D30</f>
        <v>663081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25683</v>
      </c>
      <c r="D39" s="87">
        <f>D40+D41+D42+D50+D52+D58+D59+D57</f>
        <v>25683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903</v>
      </c>
      <c r="D40" s="33">
        <f>C40</f>
        <v>903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2803</v>
      </c>
      <c r="D41" s="33">
        <f t="shared" ref="D41:D59" si="3">C41</f>
        <v>2803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265</v>
      </c>
      <c r="D42" s="33">
        <f>D43+D45+D46+D47+D48+D49</f>
        <v>265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31</v>
      </c>
      <c r="D43" s="33">
        <f t="shared" si="3"/>
        <v>31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31</v>
      </c>
      <c r="D44" s="33">
        <f t="shared" si="3"/>
        <v>31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220</v>
      </c>
      <c r="D48" s="33">
        <f t="shared" si="3"/>
        <v>220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14</v>
      </c>
      <c r="D49" s="33">
        <f t="shared" si="3"/>
        <v>14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16033</v>
      </c>
      <c r="D50" s="33">
        <f t="shared" si="3"/>
        <v>16033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144</v>
      </c>
      <c r="D51" s="33">
        <f t="shared" si="3"/>
        <v>144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3604</v>
      </c>
      <c r="D52" s="29">
        <f>D53+D54+D55+D56</f>
        <v>3604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2753</v>
      </c>
      <c r="D53" s="33">
        <f t="shared" si="3"/>
        <v>2753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393</v>
      </c>
      <c r="D54" s="33">
        <f t="shared" si="3"/>
        <v>393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458</v>
      </c>
      <c r="D56" s="33">
        <f t="shared" si="3"/>
        <v>458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1730</v>
      </c>
      <c r="D58" s="33">
        <f t="shared" si="3"/>
        <v>1730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345</v>
      </c>
      <c r="D59" s="33">
        <f t="shared" si="3"/>
        <v>345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41705</v>
      </c>
      <c r="D60" s="107">
        <f>D61+D62+D63+D64</f>
        <v>41705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5</v>
      </c>
      <c r="D61" s="33">
        <f>C61</f>
        <v>5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40500</v>
      </c>
      <c r="D62" s="33">
        <f>C62</f>
        <v>40500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1200</v>
      </c>
      <c r="D64" s="33">
        <f>C64</f>
        <v>1200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5000</v>
      </c>
      <c r="D65" s="107">
        <f>C65</f>
        <v>5000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3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1926357</v>
      </c>
      <c r="D6" s="102">
        <f>D7+D8+D9+D14+D15+D16+D17+D18+D19+D20+D21+D22+D23+D24+D28+D29+D31+D32+D33+D34</f>
        <v>1941057</v>
      </c>
      <c r="E6" s="83">
        <f>IF(C6=D6,"-",D6-C6)</f>
        <v>14700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265273</v>
      </c>
      <c r="D7" s="13">
        <f>C7</f>
        <v>265273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150351</v>
      </c>
      <c r="D8" s="13">
        <f>C8</f>
        <v>150351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950841</v>
      </c>
      <c r="D9" s="13">
        <f>C9+14700</f>
        <v>965541</v>
      </c>
      <c r="E9" s="38">
        <f t="shared" si="0"/>
        <v>14700</v>
      </c>
      <c r="F9" s="39">
        <f t="shared" si="1"/>
        <v>1.0155000000000001</v>
      </c>
    </row>
    <row r="10" spans="1:6" ht="31.5" customHeight="1" x14ac:dyDescent="0.2">
      <c r="A10" s="49" t="s">
        <v>55</v>
      </c>
      <c r="B10" s="45" t="s">
        <v>140</v>
      </c>
      <c r="C10" s="31">
        <v>86838</v>
      </c>
      <c r="D10" s="13">
        <f t="shared" ref="D10:D34" si="2">C10</f>
        <v>86838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80231</v>
      </c>
      <c r="D11" s="13">
        <f t="shared" si="2"/>
        <v>80231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37566</v>
      </c>
      <c r="D12" s="13">
        <f t="shared" si="2"/>
        <v>37566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15501</v>
      </c>
      <c r="D13" s="13">
        <f t="shared" si="2"/>
        <v>15501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100600</v>
      </c>
      <c r="D14" s="13">
        <f t="shared" si="2"/>
        <v>100600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55567</v>
      </c>
      <c r="D15" s="13">
        <f t="shared" si="2"/>
        <v>55567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29314</v>
      </c>
      <c r="D16" s="13">
        <f t="shared" si="2"/>
        <v>29314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16918</v>
      </c>
      <c r="D17" s="13">
        <f t="shared" si="2"/>
        <v>16918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40702</v>
      </c>
      <c r="D18" s="13">
        <f t="shared" si="2"/>
        <v>40702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14300</v>
      </c>
      <c r="D19" s="13">
        <f t="shared" si="2"/>
        <v>14300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1655</v>
      </c>
      <c r="D20" s="13">
        <f t="shared" si="2"/>
        <v>1655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5429</v>
      </c>
      <c r="D21" s="13">
        <f t="shared" si="2"/>
        <v>5429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55869</v>
      </c>
      <c r="D22" s="13">
        <f t="shared" si="2"/>
        <v>55869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27300</v>
      </c>
      <c r="D23" s="13">
        <f t="shared" si="2"/>
        <v>27300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201000</v>
      </c>
      <c r="D24" s="31">
        <f>SUM(D25:D27)</f>
        <v>201000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200500</v>
      </c>
      <c r="D25" s="13">
        <f t="shared" si="2"/>
        <v>200500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300</v>
      </c>
      <c r="D26" s="13">
        <f t="shared" si="2"/>
        <v>300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10238</v>
      </c>
      <c r="D32" s="13">
        <f t="shared" si="2"/>
        <v>10238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66857</v>
      </c>
      <c r="D36" s="37">
        <f>C36</f>
        <v>66857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13137</v>
      </c>
      <c r="D37" s="37">
        <f>C37</f>
        <v>13137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296732</v>
      </c>
      <c r="D38" s="32">
        <f>D11+D13+D24+D30</f>
        <v>296732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17516</v>
      </c>
      <c r="D39" s="87">
        <f>D40+D41+D42+D50+D52+D58+D59+D57</f>
        <v>17516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810</v>
      </c>
      <c r="D40" s="33">
        <f>C40</f>
        <v>810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2103</v>
      </c>
      <c r="D41" s="33">
        <f t="shared" ref="D41:D59" si="3">C41</f>
        <v>2103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78</v>
      </c>
      <c r="D42" s="33">
        <f>D43+D45+D46+D47+D48+D49</f>
        <v>78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15</v>
      </c>
      <c r="D43" s="33">
        <f t="shared" si="3"/>
        <v>15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15</v>
      </c>
      <c r="D44" s="33">
        <f t="shared" si="3"/>
        <v>15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40</v>
      </c>
      <c r="D48" s="33">
        <f t="shared" si="3"/>
        <v>40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23</v>
      </c>
      <c r="D49" s="33">
        <f t="shared" si="3"/>
        <v>23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9106</v>
      </c>
      <c r="D50" s="33">
        <f t="shared" si="3"/>
        <v>9106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43</v>
      </c>
      <c r="D51" s="33">
        <f t="shared" si="3"/>
        <v>43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2112</v>
      </c>
      <c r="D52" s="29">
        <f>D53+D54+D55+D56</f>
        <v>2112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1562</v>
      </c>
      <c r="D53" s="33">
        <f t="shared" si="3"/>
        <v>1562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222</v>
      </c>
      <c r="D54" s="33">
        <f t="shared" si="3"/>
        <v>222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328</v>
      </c>
      <c r="D56" s="33">
        <f t="shared" si="3"/>
        <v>328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3000</v>
      </c>
      <c r="D58" s="33">
        <f t="shared" si="3"/>
        <v>3000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307</v>
      </c>
      <c r="D59" s="33">
        <f t="shared" si="3"/>
        <v>307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4590</v>
      </c>
      <c r="D60" s="107">
        <f>D61+D62+D63+D64</f>
        <v>4590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3730</v>
      </c>
      <c r="D62" s="33">
        <f>C62</f>
        <v>3730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860</v>
      </c>
      <c r="D64" s="33">
        <f>C64</f>
        <v>860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750</v>
      </c>
      <c r="D65" s="107">
        <f>C65</f>
        <v>750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5128199</v>
      </c>
      <c r="D6" s="102">
        <f>D7+D8+D9+D14+D15+D16+D17+D18+D19+D20+D21+D22+D23+D24+D28+D29+D31+D32+D33+D34</f>
        <v>5167277</v>
      </c>
      <c r="E6" s="83">
        <f>IF(C6=D6,"-",D6-C6)</f>
        <v>39078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675550</v>
      </c>
      <c r="D7" s="13">
        <f>C7</f>
        <v>675550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365779</v>
      </c>
      <c r="D8" s="13">
        <f>C8</f>
        <v>365779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2637282</v>
      </c>
      <c r="D9" s="13">
        <f>C9+39078</f>
        <v>2676360</v>
      </c>
      <c r="E9" s="38">
        <f t="shared" si="0"/>
        <v>39078</v>
      </c>
      <c r="F9" s="39">
        <f t="shared" si="1"/>
        <v>1.0147999999999999</v>
      </c>
    </row>
    <row r="10" spans="1:6" ht="31.5" customHeight="1" x14ac:dyDescent="0.2">
      <c r="A10" s="49" t="s">
        <v>55</v>
      </c>
      <c r="B10" s="45" t="s">
        <v>140</v>
      </c>
      <c r="C10" s="31">
        <v>246896</v>
      </c>
      <c r="D10" s="13">
        <f t="shared" ref="D10:D34" si="2">C10</f>
        <v>246896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222164</v>
      </c>
      <c r="D11" s="13">
        <f t="shared" si="2"/>
        <v>222164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88342</v>
      </c>
      <c r="D12" s="13">
        <f t="shared" si="2"/>
        <v>88342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35975</v>
      </c>
      <c r="D13" s="13">
        <f t="shared" si="2"/>
        <v>35975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181647</v>
      </c>
      <c r="D14" s="13">
        <f t="shared" si="2"/>
        <v>181647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134918</v>
      </c>
      <c r="D15" s="13">
        <f t="shared" si="2"/>
        <v>134918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67429</v>
      </c>
      <c r="D16" s="13">
        <f t="shared" si="2"/>
        <v>67429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35674</v>
      </c>
      <c r="D17" s="13">
        <f t="shared" si="2"/>
        <v>35674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121656</v>
      </c>
      <c r="D18" s="13">
        <f t="shared" si="2"/>
        <v>121656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43500</v>
      </c>
      <c r="D19" s="13">
        <f t="shared" si="2"/>
        <v>43500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3079</v>
      </c>
      <c r="D20" s="13">
        <f t="shared" si="2"/>
        <v>3079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11626</v>
      </c>
      <c r="D21" s="13">
        <f t="shared" si="2"/>
        <v>11626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153997</v>
      </c>
      <c r="D22" s="13">
        <f t="shared" si="2"/>
        <v>153997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67421</v>
      </c>
      <c r="D23" s="13">
        <f t="shared" si="2"/>
        <v>67421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613783</v>
      </c>
      <c r="D24" s="31">
        <f>SUM(D25:D27)</f>
        <v>613783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612070</v>
      </c>
      <c r="D25" s="13">
        <f t="shared" si="2"/>
        <v>612070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889</v>
      </c>
      <c r="D26" s="13">
        <f t="shared" si="2"/>
        <v>889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824</v>
      </c>
      <c r="D27" s="13">
        <f t="shared" si="2"/>
        <v>824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14858</v>
      </c>
      <c r="D32" s="13">
        <f t="shared" si="2"/>
        <v>14858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125805</v>
      </c>
      <c r="D36" s="37">
        <f>C36</f>
        <v>125805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41435</v>
      </c>
      <c r="D37" s="37">
        <f>C37</f>
        <v>41435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871922</v>
      </c>
      <c r="D38" s="32">
        <f>D11+D13+D24+D30</f>
        <v>871922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31624</v>
      </c>
      <c r="D39" s="87">
        <f>D40+D41+D42+D50+D52+D58+D59+D57</f>
        <v>31624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1256</v>
      </c>
      <c r="D40" s="33">
        <f>C40</f>
        <v>1256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5267</v>
      </c>
      <c r="D41" s="33">
        <f t="shared" ref="D41:D59" si="3">C41</f>
        <v>5267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254</v>
      </c>
      <c r="D42" s="33">
        <f>D43+D45+D46+D47+D48+D49</f>
        <v>254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11</v>
      </c>
      <c r="D43" s="33">
        <f t="shared" si="3"/>
        <v>11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11</v>
      </c>
      <c r="D44" s="33">
        <f t="shared" si="3"/>
        <v>11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18</v>
      </c>
      <c r="D45" s="33">
        <f t="shared" si="3"/>
        <v>18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221</v>
      </c>
      <c r="D48" s="33">
        <f t="shared" si="3"/>
        <v>221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4</v>
      </c>
      <c r="D49" s="33">
        <f t="shared" si="3"/>
        <v>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18720</v>
      </c>
      <c r="D50" s="33">
        <f t="shared" si="3"/>
        <v>18720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90</v>
      </c>
      <c r="D51" s="33">
        <f t="shared" si="3"/>
        <v>90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4207</v>
      </c>
      <c r="D52" s="29">
        <f>D53+D54+D55+D56</f>
        <v>4207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3213</v>
      </c>
      <c r="D53" s="33">
        <f t="shared" si="3"/>
        <v>3213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459</v>
      </c>
      <c r="D54" s="33">
        <f t="shared" si="3"/>
        <v>459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535</v>
      </c>
      <c r="D56" s="33">
        <f t="shared" si="3"/>
        <v>535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1630</v>
      </c>
      <c r="D58" s="33">
        <f t="shared" si="3"/>
        <v>1630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290</v>
      </c>
      <c r="D59" s="33">
        <f t="shared" si="3"/>
        <v>290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17000</v>
      </c>
      <c r="D60" s="107">
        <f>D61+D62+D63+D64</f>
        <v>17000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15000</v>
      </c>
      <c r="D62" s="33">
        <f>C62</f>
        <v>15000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2000</v>
      </c>
      <c r="D64" s="33">
        <f>C64</f>
        <v>2000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5000</v>
      </c>
      <c r="D65" s="107">
        <f>C65</f>
        <v>5000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F65"/>
  <sheetViews>
    <sheetView showGridLines="0" view="pageBreakPreview" zoomScale="55" zoomScaleNormal="70" zoomScaleSheetLayoutView="55" workbookViewId="0">
      <pane xSplit="1" ySplit="6" topLeftCell="B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6506345</v>
      </c>
      <c r="D6" s="102">
        <f>D7+D8+D9+D14+D15+D16+D17+D18+D19+D20+D21+D22+D23+D24+D28+D29+D31+D32+D33+D34</f>
        <v>6555781</v>
      </c>
      <c r="E6" s="83">
        <f>IF(C6=D6,"-",D6-C6)</f>
        <v>49436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883000</v>
      </c>
      <c r="D7" s="13">
        <f>C7</f>
        <v>883000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494713</v>
      </c>
      <c r="D8" s="13">
        <f>C8</f>
        <v>494713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3252680</v>
      </c>
      <c r="D9" s="13">
        <f>C9+49436</f>
        <v>3302116</v>
      </c>
      <c r="E9" s="38">
        <f t="shared" si="0"/>
        <v>49436</v>
      </c>
      <c r="F9" s="39">
        <f t="shared" si="1"/>
        <v>1.0152000000000001</v>
      </c>
    </row>
    <row r="10" spans="1:6" ht="31.5" customHeight="1" x14ac:dyDescent="0.2">
      <c r="A10" s="49" t="s">
        <v>55</v>
      </c>
      <c r="B10" s="45" t="s">
        <v>140</v>
      </c>
      <c r="C10" s="31">
        <v>340469</v>
      </c>
      <c r="D10" s="13">
        <f t="shared" ref="D10:D34" si="2">C10</f>
        <v>340469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308064</v>
      </c>
      <c r="D11" s="13">
        <f t="shared" si="2"/>
        <v>308064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104462</v>
      </c>
      <c r="D12" s="13">
        <f t="shared" si="2"/>
        <v>104462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52342</v>
      </c>
      <c r="D13" s="13">
        <f t="shared" si="2"/>
        <v>52342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202371</v>
      </c>
      <c r="D14" s="13">
        <f t="shared" si="2"/>
        <v>202371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207862</v>
      </c>
      <c r="D15" s="13">
        <f t="shared" si="2"/>
        <v>207862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157959</v>
      </c>
      <c r="D16" s="13">
        <f t="shared" si="2"/>
        <v>157959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71484</v>
      </c>
      <c r="D17" s="13">
        <f t="shared" si="2"/>
        <v>71484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195517</v>
      </c>
      <c r="D18" s="13">
        <f t="shared" si="2"/>
        <v>195517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52380</v>
      </c>
      <c r="D19" s="13">
        <f t="shared" si="2"/>
        <v>52380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1750</v>
      </c>
      <c r="D20" s="13">
        <f t="shared" si="2"/>
        <v>1750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15077</v>
      </c>
      <c r="D21" s="13">
        <f t="shared" si="2"/>
        <v>15077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174477</v>
      </c>
      <c r="D22" s="13">
        <f t="shared" si="2"/>
        <v>174477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79000</v>
      </c>
      <c r="D23" s="13">
        <f t="shared" si="2"/>
        <v>79000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705973</v>
      </c>
      <c r="D24" s="31">
        <f>SUM(D25:D27)</f>
        <v>705973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701973</v>
      </c>
      <c r="D25" s="13">
        <f t="shared" si="2"/>
        <v>701973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3000</v>
      </c>
      <c r="D26" s="13">
        <f t="shared" si="2"/>
        <v>3000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8854</v>
      </c>
      <c r="D32" s="13">
        <f t="shared" si="2"/>
        <v>8854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3248</v>
      </c>
      <c r="D34" s="13">
        <f t="shared" si="2"/>
        <v>3248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154271</v>
      </c>
      <c r="D36" s="37">
        <f>C36</f>
        <v>154271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50527</v>
      </c>
      <c r="D37" s="37">
        <f>C37</f>
        <v>50527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1066379</v>
      </c>
      <c r="D38" s="32">
        <f>D11+D13+D24+D30</f>
        <v>1066379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42529</v>
      </c>
      <c r="D39" s="87">
        <f>D40+D41+D42+D50+D52+D58+D59+D57</f>
        <v>42529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1750</v>
      </c>
      <c r="D40" s="33">
        <f>C40</f>
        <v>1750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5827</v>
      </c>
      <c r="D41" s="33">
        <f t="shared" ref="D41:D59" si="3">C41</f>
        <v>5827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290</v>
      </c>
      <c r="D42" s="33">
        <f>D43+D45+D46+D47+D48+D49</f>
        <v>290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24</v>
      </c>
      <c r="D43" s="33">
        <f t="shared" si="3"/>
        <v>24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24</v>
      </c>
      <c r="D44" s="33">
        <f t="shared" si="3"/>
        <v>24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54</v>
      </c>
      <c r="D45" s="33">
        <f t="shared" si="3"/>
        <v>54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152</v>
      </c>
      <c r="D48" s="33">
        <f t="shared" si="3"/>
        <v>152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60</v>
      </c>
      <c r="D49" s="33">
        <f t="shared" si="3"/>
        <v>60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23718</v>
      </c>
      <c r="D50" s="33">
        <f t="shared" si="3"/>
        <v>23718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24</v>
      </c>
      <c r="D51" s="33">
        <f t="shared" si="3"/>
        <v>24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5335</v>
      </c>
      <c r="D52" s="29">
        <f>D53+D54+D55+D56</f>
        <v>5335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4069</v>
      </c>
      <c r="D53" s="33">
        <f t="shared" si="3"/>
        <v>4069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583</v>
      </c>
      <c r="D54" s="33">
        <f t="shared" si="3"/>
        <v>583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683</v>
      </c>
      <c r="D56" s="33">
        <f t="shared" si="3"/>
        <v>683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5300</v>
      </c>
      <c r="D58" s="33">
        <f t="shared" si="3"/>
        <v>5300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309</v>
      </c>
      <c r="D59" s="33">
        <f t="shared" si="3"/>
        <v>309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19360</v>
      </c>
      <c r="D60" s="107">
        <f>D61+D62+D63+D64</f>
        <v>19360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16095</v>
      </c>
      <c r="D62" s="33">
        <f>C62</f>
        <v>16095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3265</v>
      </c>
      <c r="D64" s="33">
        <f>C64</f>
        <v>3265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300</v>
      </c>
      <c r="D65" s="107">
        <f>C65</f>
        <v>300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 Marian</dc:creator>
  <cp:lastModifiedBy>Babraj Rafał</cp:lastModifiedBy>
  <cp:lastPrinted>2017-11-15T13:45:35Z</cp:lastPrinted>
  <dcterms:created xsi:type="dcterms:W3CDTF">2005-07-21T09:51:05Z</dcterms:created>
  <dcterms:modified xsi:type="dcterms:W3CDTF">2017-11-22T11:00:51Z</dcterms:modified>
</cp:coreProperties>
</file>