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FII\Wykonanie planu_1\wykonanie planu 2023\"/>
    </mc:Choice>
  </mc:AlternateContent>
  <xr:revisionPtr revIDLastSave="0" documentId="8_{0691E938-F702-40FA-9D5E-500B2EB62644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2023" sheetId="10" r:id="rId1"/>
  </sheets>
  <definedNames>
    <definedName name="_xlnm.Print_Area" localSheetId="0">'2023'!$A$1:$H$62</definedName>
  </definedNames>
  <calcPr calcId="191029"/>
</workbook>
</file>

<file path=xl/calcChain.xml><?xml version="1.0" encoding="utf-8"?>
<calcChain xmlns="http://schemas.openxmlformats.org/spreadsheetml/2006/main">
  <c r="T19" i="10" l="1"/>
  <c r="T20" i="10"/>
  <c r="T44" i="10"/>
  <c r="T59" i="10"/>
  <c r="T63" i="10"/>
  <c r="S9" i="10"/>
  <c r="T9" i="10" s="1"/>
  <c r="S10" i="10"/>
  <c r="S11" i="10"/>
  <c r="S12" i="10"/>
  <c r="T12" i="10" s="1"/>
  <c r="S13" i="10"/>
  <c r="T13" i="10" s="1"/>
  <c r="S14" i="10"/>
  <c r="S15" i="10"/>
  <c r="T15" i="10" s="1"/>
  <c r="S16" i="10"/>
  <c r="T16" i="10" s="1"/>
  <c r="S17" i="10"/>
  <c r="T17" i="10" s="1"/>
  <c r="S18" i="10"/>
  <c r="S19" i="10"/>
  <c r="S20" i="10"/>
  <c r="S21" i="10"/>
  <c r="T21" i="10" s="1"/>
  <c r="S22" i="10"/>
  <c r="T22" i="10" s="1"/>
  <c r="S23" i="10"/>
  <c r="T23" i="10" s="1"/>
  <c r="S24" i="10"/>
  <c r="T24" i="10" s="1"/>
  <c r="S25" i="10"/>
  <c r="T25" i="10" s="1"/>
  <c r="S26" i="10"/>
  <c r="T26" i="10" s="1"/>
  <c r="S27" i="10"/>
  <c r="T27" i="10" s="1"/>
  <c r="S28" i="10"/>
  <c r="T28" i="10" s="1"/>
  <c r="S29" i="10"/>
  <c r="T29" i="10" s="1"/>
  <c r="S30" i="10"/>
  <c r="S31" i="10"/>
  <c r="T31" i="10" s="1"/>
  <c r="S32" i="10"/>
  <c r="T32" i="10" s="1"/>
  <c r="S33" i="10"/>
  <c r="T33" i="10" s="1"/>
  <c r="S34" i="10"/>
  <c r="T34" i="10" s="1"/>
  <c r="S35" i="10"/>
  <c r="T35" i="10" s="1"/>
  <c r="S36" i="10"/>
  <c r="T36" i="10" s="1"/>
  <c r="S37" i="10"/>
  <c r="T37" i="10" s="1"/>
  <c r="S38" i="10"/>
  <c r="T38" i="10" s="1"/>
  <c r="S39" i="10"/>
  <c r="T39" i="10" s="1"/>
  <c r="S40" i="10"/>
  <c r="T40" i="10" s="1"/>
  <c r="S41" i="10"/>
  <c r="T41" i="10" s="1"/>
  <c r="S42" i="10"/>
  <c r="T42" i="10" s="1"/>
  <c r="S43" i="10"/>
  <c r="T43" i="10" s="1"/>
  <c r="S44" i="10"/>
  <c r="S45" i="10"/>
  <c r="T45" i="10" s="1"/>
  <c r="S46" i="10"/>
  <c r="T46" i="10" s="1"/>
  <c r="S47" i="10"/>
  <c r="T47" i="10" s="1"/>
  <c r="S48" i="10"/>
  <c r="T48" i="10" s="1"/>
  <c r="S49" i="10"/>
  <c r="T49" i="10" s="1"/>
  <c r="S50" i="10"/>
  <c r="T50" i="10" s="1"/>
  <c r="S51" i="10"/>
  <c r="T51" i="10" s="1"/>
  <c r="S52" i="10"/>
  <c r="T52" i="10" s="1"/>
  <c r="S53" i="10"/>
  <c r="T53" i="10" s="1"/>
  <c r="S54" i="10"/>
  <c r="T54" i="10" s="1"/>
  <c r="S55" i="10"/>
  <c r="T55" i="10" s="1"/>
  <c r="S56" i="10"/>
  <c r="T56" i="10" s="1"/>
  <c r="S57" i="10"/>
  <c r="T57" i="10" s="1"/>
  <c r="S58" i="10"/>
  <c r="T58" i="10" s="1"/>
  <c r="S59" i="10"/>
  <c r="S60" i="10"/>
  <c r="T60" i="10" s="1"/>
  <c r="S61" i="10"/>
  <c r="T61" i="10" s="1"/>
  <c r="S62" i="10"/>
  <c r="T62" i="10" s="1"/>
  <c r="S63" i="10"/>
  <c r="S8" i="10"/>
  <c r="Q16" i="10"/>
  <c r="Q23" i="10"/>
  <c r="Q59" i="10"/>
  <c r="P9" i="10"/>
  <c r="Q9" i="10" s="1"/>
  <c r="P10" i="10"/>
  <c r="P11" i="10"/>
  <c r="P12" i="10"/>
  <c r="P13" i="10"/>
  <c r="Q13" i="10" s="1"/>
  <c r="P14" i="10"/>
  <c r="P15" i="10"/>
  <c r="P16" i="10"/>
  <c r="P17" i="10"/>
  <c r="Q17" i="10" s="1"/>
  <c r="P18" i="10"/>
  <c r="P19" i="10"/>
  <c r="Q19" i="10" s="1"/>
  <c r="P20" i="10"/>
  <c r="Q20" i="10" s="1"/>
  <c r="P21" i="10"/>
  <c r="Q21" i="10" s="1"/>
  <c r="P22" i="10"/>
  <c r="Q22" i="10" s="1"/>
  <c r="P23" i="10"/>
  <c r="P24" i="10"/>
  <c r="Q24" i="10" s="1"/>
  <c r="P25" i="10"/>
  <c r="Q25" i="10" s="1"/>
  <c r="P26" i="10"/>
  <c r="Q26" i="10" s="1"/>
  <c r="P27" i="10"/>
  <c r="Q27" i="10" s="1"/>
  <c r="P28" i="10"/>
  <c r="Q28" i="10" s="1"/>
  <c r="P29" i="10"/>
  <c r="Q29" i="10" s="1"/>
  <c r="P30" i="10"/>
  <c r="P31" i="10"/>
  <c r="Q31" i="10" s="1"/>
  <c r="P32" i="10"/>
  <c r="Q32" i="10" s="1"/>
  <c r="P33" i="10"/>
  <c r="Q33" i="10" s="1"/>
  <c r="P34" i="10"/>
  <c r="Q34" i="10" s="1"/>
  <c r="P35" i="10"/>
  <c r="Q35" i="10" s="1"/>
  <c r="P36" i="10"/>
  <c r="Q36" i="10" s="1"/>
  <c r="P37" i="10"/>
  <c r="Q37" i="10" s="1"/>
  <c r="P38" i="10"/>
  <c r="Q38" i="10" s="1"/>
  <c r="P39" i="10"/>
  <c r="Q39" i="10" s="1"/>
  <c r="P40" i="10"/>
  <c r="Q40" i="10" s="1"/>
  <c r="P41" i="10"/>
  <c r="Q41" i="10" s="1"/>
  <c r="P42" i="10"/>
  <c r="Q42" i="10" s="1"/>
  <c r="P43" i="10"/>
  <c r="Q43" i="10" s="1"/>
  <c r="P44" i="10"/>
  <c r="Q44" i="10" s="1"/>
  <c r="P45" i="10"/>
  <c r="Q45" i="10" s="1"/>
  <c r="P46" i="10"/>
  <c r="Q46" i="10" s="1"/>
  <c r="P47" i="10"/>
  <c r="Q47" i="10" s="1"/>
  <c r="P48" i="10"/>
  <c r="Q48" i="10" s="1"/>
  <c r="P49" i="10"/>
  <c r="Q49" i="10" s="1"/>
  <c r="P50" i="10"/>
  <c r="Q50" i="10" s="1"/>
  <c r="P51" i="10"/>
  <c r="Q51" i="10" s="1"/>
  <c r="P52" i="10"/>
  <c r="Q52" i="10" s="1"/>
  <c r="P53" i="10"/>
  <c r="Q53" i="10" s="1"/>
  <c r="P54" i="10"/>
  <c r="Q54" i="10" s="1"/>
  <c r="P55" i="10"/>
  <c r="Q55" i="10" s="1"/>
  <c r="P56" i="10"/>
  <c r="Q56" i="10" s="1"/>
  <c r="P57" i="10"/>
  <c r="Q57" i="10" s="1"/>
  <c r="P58" i="10"/>
  <c r="Q58" i="10" s="1"/>
  <c r="P59" i="10"/>
  <c r="P60" i="10"/>
  <c r="Q60" i="10" s="1"/>
  <c r="P61" i="10"/>
  <c r="Q61" i="10" s="1"/>
  <c r="P62" i="10"/>
  <c r="Q62" i="10" s="1"/>
  <c r="P63" i="10"/>
  <c r="Q63" i="10" s="1"/>
  <c r="P8" i="10"/>
  <c r="N12" i="10"/>
  <c r="N13" i="10"/>
  <c r="N20" i="10"/>
  <c r="N21" i="10"/>
  <c r="N22" i="10"/>
  <c r="N29" i="10"/>
  <c r="M9" i="10"/>
  <c r="N9" i="10" s="1"/>
  <c r="M10" i="10"/>
  <c r="M11" i="10"/>
  <c r="M12" i="10"/>
  <c r="M13" i="10"/>
  <c r="M14" i="10"/>
  <c r="M15" i="10"/>
  <c r="N15" i="10" s="1"/>
  <c r="M16" i="10"/>
  <c r="N16" i="10" s="1"/>
  <c r="M17" i="10"/>
  <c r="N17" i="10" s="1"/>
  <c r="M18" i="10"/>
  <c r="M19" i="10"/>
  <c r="N19" i="10" s="1"/>
  <c r="M20" i="10"/>
  <c r="M21" i="10"/>
  <c r="M22" i="10"/>
  <c r="M23" i="10"/>
  <c r="N23" i="10" s="1"/>
  <c r="M24" i="10"/>
  <c r="N24" i="10" s="1"/>
  <c r="M25" i="10"/>
  <c r="N25" i="10" s="1"/>
  <c r="M26" i="10"/>
  <c r="N26" i="10" s="1"/>
  <c r="M27" i="10"/>
  <c r="N27" i="10" s="1"/>
  <c r="M28" i="10"/>
  <c r="N28" i="10" s="1"/>
  <c r="M29" i="10"/>
  <c r="M30" i="10"/>
  <c r="M31" i="10"/>
  <c r="N31" i="10" s="1"/>
  <c r="M32" i="10"/>
  <c r="N32" i="10" s="1"/>
  <c r="M33" i="10"/>
  <c r="N33" i="10" s="1"/>
  <c r="M34" i="10"/>
  <c r="N34" i="10" s="1"/>
  <c r="M35" i="10"/>
  <c r="N35" i="10" s="1"/>
  <c r="M36" i="10"/>
  <c r="N36" i="10" s="1"/>
  <c r="M37" i="10"/>
  <c r="N37" i="10" s="1"/>
  <c r="M38" i="10"/>
  <c r="N38" i="10" s="1"/>
  <c r="M39" i="10"/>
  <c r="N39" i="10" s="1"/>
  <c r="M40" i="10"/>
  <c r="N40" i="10" s="1"/>
  <c r="M41" i="10"/>
  <c r="N41" i="10" s="1"/>
  <c r="M42" i="10"/>
  <c r="N42" i="10" s="1"/>
  <c r="M43" i="10"/>
  <c r="N43" i="10" s="1"/>
  <c r="M44" i="10"/>
  <c r="N44" i="10" s="1"/>
  <c r="M45" i="10"/>
  <c r="N45" i="10" s="1"/>
  <c r="M46" i="10"/>
  <c r="N46" i="10" s="1"/>
  <c r="M47" i="10"/>
  <c r="N47" i="10" s="1"/>
  <c r="M48" i="10"/>
  <c r="N48" i="10" s="1"/>
  <c r="M49" i="10"/>
  <c r="N49" i="10" s="1"/>
  <c r="M50" i="10"/>
  <c r="N50" i="10" s="1"/>
  <c r="M51" i="10"/>
  <c r="N51" i="10" s="1"/>
  <c r="M52" i="10"/>
  <c r="N52" i="10" s="1"/>
  <c r="M53" i="10"/>
  <c r="N53" i="10" s="1"/>
  <c r="M54" i="10"/>
  <c r="N54" i="10" s="1"/>
  <c r="M55" i="10"/>
  <c r="N55" i="10" s="1"/>
  <c r="M56" i="10"/>
  <c r="N56" i="10" s="1"/>
  <c r="M57" i="10"/>
  <c r="N57" i="10" s="1"/>
  <c r="M58" i="10"/>
  <c r="N58" i="10" s="1"/>
  <c r="M59" i="10"/>
  <c r="N59" i="10" s="1"/>
  <c r="M60" i="10"/>
  <c r="N60" i="10" s="1"/>
  <c r="M61" i="10"/>
  <c r="N61" i="10" s="1"/>
  <c r="M62" i="10"/>
  <c r="N62" i="10" s="1"/>
  <c r="M63" i="10"/>
  <c r="N63" i="10" s="1"/>
  <c r="M8" i="10"/>
  <c r="J23" i="10"/>
  <c r="J24" i="10"/>
  <c r="J25" i="10"/>
  <c r="J26" i="10"/>
  <c r="J27" i="10"/>
  <c r="J28" i="10"/>
  <c r="K28" i="10" s="1"/>
  <c r="J29" i="10"/>
  <c r="K29" i="10" s="1"/>
  <c r="J30" i="10"/>
  <c r="J31" i="10"/>
  <c r="K31" i="10" s="1"/>
  <c r="J32" i="10"/>
  <c r="K32" i="10" s="1"/>
  <c r="J33" i="10"/>
  <c r="K33" i="10" s="1"/>
  <c r="J34" i="10"/>
  <c r="K34" i="10" s="1"/>
  <c r="J35" i="10"/>
  <c r="J36" i="10"/>
  <c r="J37" i="10"/>
  <c r="J38" i="10"/>
  <c r="K38" i="10" s="1"/>
  <c r="J39" i="10"/>
  <c r="K39" i="10" s="1"/>
  <c r="J40" i="10"/>
  <c r="K40" i="10" s="1"/>
  <c r="J41" i="10"/>
  <c r="K41" i="10" s="1"/>
  <c r="J42" i="10"/>
  <c r="J43" i="10"/>
  <c r="J44" i="10"/>
  <c r="J45" i="10"/>
  <c r="K45" i="10" s="1"/>
  <c r="J46" i="10"/>
  <c r="K46" i="10" s="1"/>
  <c r="J47" i="10"/>
  <c r="K47" i="10" s="1"/>
  <c r="J48" i="10"/>
  <c r="J49" i="10"/>
  <c r="K49" i="10" s="1"/>
  <c r="J50" i="10"/>
  <c r="J51" i="10"/>
  <c r="K51" i="10" s="1"/>
  <c r="J52" i="10"/>
  <c r="J53" i="10"/>
  <c r="K53" i="10" s="1"/>
  <c r="J54" i="10"/>
  <c r="K54" i="10" s="1"/>
  <c r="J55" i="10"/>
  <c r="K55" i="10" s="1"/>
  <c r="J56" i="10"/>
  <c r="K56" i="10" s="1"/>
  <c r="J57" i="10"/>
  <c r="K57" i="10" s="1"/>
  <c r="J58" i="10"/>
  <c r="K58" i="10" s="1"/>
  <c r="J59" i="10"/>
  <c r="K59" i="10" s="1"/>
  <c r="J60" i="10"/>
  <c r="K60" i="10" s="1"/>
  <c r="J61" i="10"/>
  <c r="K61" i="10" s="1"/>
  <c r="J62" i="10"/>
  <c r="K62" i="10" s="1"/>
  <c r="J63" i="10"/>
  <c r="J22" i="10"/>
  <c r="K22" i="10" s="1"/>
  <c r="K9" i="10"/>
  <c r="K13" i="10"/>
  <c r="K14" i="10"/>
  <c r="K15" i="10"/>
  <c r="K16" i="10"/>
  <c r="K17" i="10"/>
  <c r="K21" i="10"/>
  <c r="K23" i="10"/>
  <c r="K24" i="10"/>
  <c r="K25" i="10"/>
  <c r="K26" i="10"/>
  <c r="K27" i="10"/>
  <c r="K35" i="10"/>
  <c r="K36" i="10"/>
  <c r="K42" i="10"/>
  <c r="K43" i="10"/>
  <c r="K44" i="10"/>
  <c r="K48" i="10"/>
  <c r="K50" i="10"/>
  <c r="K8" i="10"/>
  <c r="J9" i="10"/>
  <c r="J10" i="10"/>
  <c r="K10" i="10" s="1"/>
  <c r="J11" i="10"/>
  <c r="K11" i="10" s="1"/>
  <c r="J12" i="10"/>
  <c r="K12" i="10" s="1"/>
  <c r="J13" i="10"/>
  <c r="J14" i="10"/>
  <c r="J15" i="10"/>
  <c r="J16" i="10"/>
  <c r="J17" i="10"/>
  <c r="J18" i="10"/>
  <c r="K18" i="10" s="1"/>
  <c r="J19" i="10"/>
  <c r="K19" i="10" s="1"/>
  <c r="J20" i="10"/>
  <c r="K20" i="10" s="1"/>
  <c r="J8" i="10"/>
  <c r="E37" i="10" l="1"/>
  <c r="K37" i="10" s="1"/>
  <c r="E30" i="10" l="1"/>
  <c r="K30" i="10" s="1"/>
  <c r="H30" i="10" l="1"/>
  <c r="T30" i="10" s="1"/>
  <c r="F30" i="10"/>
  <c r="N30" i="10" s="1"/>
  <c r="G30" i="10"/>
  <c r="Q30" i="10" s="1"/>
  <c r="G18" i="10" l="1"/>
  <c r="Q18" i="10" s="1"/>
  <c r="G15" i="10"/>
  <c r="Q15" i="10" s="1"/>
  <c r="G12" i="10"/>
  <c r="Q12" i="10" s="1"/>
  <c r="E52" i="10"/>
  <c r="K52" i="10" s="1"/>
  <c r="H18" i="10"/>
  <c r="T18" i="10" s="1"/>
  <c r="H14" i="10"/>
  <c r="T14" i="10" s="1"/>
  <c r="F18" i="10"/>
  <c r="N18" i="10" s="1"/>
  <c r="F14" i="10"/>
  <c r="N14" i="10" s="1"/>
  <c r="F11" i="10" l="1"/>
  <c r="N11" i="10" s="1"/>
  <c r="G14" i="10"/>
  <c r="Q14" i="10" s="1"/>
  <c r="H11" i="10"/>
  <c r="T11" i="10" s="1"/>
  <c r="F10" i="10" l="1"/>
  <c r="N10" i="10" s="1"/>
  <c r="H10" i="10"/>
  <c r="G11" i="10"/>
  <c r="Q11" i="10" s="1"/>
  <c r="H8" i="10" l="1"/>
  <c r="T8" i="10" s="1"/>
  <c r="T10" i="10"/>
  <c r="G10" i="10"/>
  <c r="Q10" i="10" s="1"/>
  <c r="F8" i="10"/>
  <c r="N8" i="10" s="1"/>
  <c r="G8" i="10" l="1"/>
  <c r="Q8" i="10" s="1"/>
</calcChain>
</file>

<file path=xl/sharedStrings.xml><?xml version="1.0" encoding="utf-8"?>
<sst xmlns="http://schemas.openxmlformats.org/spreadsheetml/2006/main" count="110" uniqueCount="78">
  <si>
    <t>I.</t>
  </si>
  <si>
    <t>1.</t>
  </si>
  <si>
    <t>Transfery na rzecz ludności</t>
  </si>
  <si>
    <t>2.</t>
  </si>
  <si>
    <t>2.1</t>
  </si>
  <si>
    <t>3.</t>
  </si>
  <si>
    <t xml:space="preserve">Stan funduszu na początek roku </t>
  </si>
  <si>
    <t xml:space="preserve">  Środki pieniężne</t>
  </si>
  <si>
    <t>4.</t>
  </si>
  <si>
    <t xml:space="preserve">  Należności </t>
  </si>
  <si>
    <t>II.</t>
  </si>
  <si>
    <t>Przychody</t>
  </si>
  <si>
    <t>III.</t>
  </si>
  <si>
    <t>IV.</t>
  </si>
  <si>
    <t>Stan funduszu na koniec roku (I+II-III)</t>
  </si>
  <si>
    <t>3.1</t>
  </si>
  <si>
    <t xml:space="preserve">Koszty realizacji zadań </t>
  </si>
  <si>
    <t>Inne zmniejszenia</t>
  </si>
  <si>
    <t>Koszty własne</t>
  </si>
  <si>
    <t>Koszty inwestycyjne</t>
  </si>
  <si>
    <t xml:space="preserve"> z tego:</t>
  </si>
  <si>
    <t xml:space="preserve">  Zobowiązania, z tego:</t>
  </si>
  <si>
    <t xml:space="preserve">Składki i opłaty </t>
  </si>
  <si>
    <t xml:space="preserve">  z tego:</t>
  </si>
  <si>
    <t xml:space="preserve">  pozostałe</t>
  </si>
  <si>
    <t xml:space="preserve">  Zobowiązania, z tego: </t>
  </si>
  <si>
    <t>Odpis aktualizujący należności</t>
  </si>
  <si>
    <t>Inne zwiększenia</t>
  </si>
  <si>
    <t xml:space="preserve">  - wpłaty do budżetu państwa</t>
  </si>
  <si>
    <t>Wyszczególnienie</t>
  </si>
  <si>
    <t>Wykonanie</t>
  </si>
  <si>
    <t>Plan po zmianach</t>
  </si>
  <si>
    <t>Plan wg ustawy budżetowej</t>
  </si>
  <si>
    <t>1.1</t>
  </si>
  <si>
    <t>4.1</t>
  </si>
  <si>
    <t>Część A. Zadania wynikające z ustawy tworzącej państwowy fundusz celowy</t>
  </si>
  <si>
    <t>Lp.</t>
  </si>
  <si>
    <t>tys. zł</t>
  </si>
  <si>
    <t>1.2</t>
  </si>
  <si>
    <t>Wolne środki finansowe przekazane w zarządzanie lub depozyt u Ministra Finansów</t>
  </si>
  <si>
    <t>- terminowe</t>
  </si>
  <si>
    <t>- overnight</t>
  </si>
  <si>
    <t>5.</t>
  </si>
  <si>
    <t>6.</t>
  </si>
  <si>
    <t>2.1.1</t>
  </si>
  <si>
    <t>2.1.2</t>
  </si>
  <si>
    <t>2.1.3</t>
  </si>
  <si>
    <t xml:space="preserve"> w tym: od jednostek sektora finansów                                                                                                                                                                       publicznych</t>
  </si>
  <si>
    <t xml:space="preserve">pozostałe </t>
  </si>
  <si>
    <t>2.1.3.1</t>
  </si>
  <si>
    <t xml:space="preserve">  - koszty poboru składki</t>
  </si>
  <si>
    <t xml:space="preserve">  - inne</t>
  </si>
  <si>
    <t>2.1.3.2</t>
  </si>
  <si>
    <t>Przelewy redystrybucyjne, z tego na:</t>
  </si>
  <si>
    <t>Koszty zadań przeciwdziałania COVID-19 i ich rozliczenia</t>
  </si>
  <si>
    <t xml:space="preserve">w tym:  z tytułu udzielonych pożyczek </t>
  </si>
  <si>
    <t>Plan i wykonanie planu finansowego Funduszu Gwarantowanych Świadczeń Pracowniczych za rok 2023</t>
  </si>
  <si>
    <t xml:space="preserve">Koszty inwestycyjne </t>
  </si>
  <si>
    <t>Przelewy redystrybucyjne</t>
  </si>
  <si>
    <t>Pozostałe przychody, z tego:</t>
  </si>
  <si>
    <t>2.2</t>
  </si>
  <si>
    <t xml:space="preserve">inne przychody </t>
  </si>
  <si>
    <t xml:space="preserve">odsetki </t>
  </si>
  <si>
    <t xml:space="preserve"> -różne przelewy</t>
  </si>
  <si>
    <t>- pozostałe, z tego:</t>
  </si>
  <si>
    <t xml:space="preserve">  - koszty poboru składki </t>
  </si>
  <si>
    <t xml:space="preserve">  - umorzenia należności </t>
  </si>
  <si>
    <t>Pozostałe, z tego:</t>
  </si>
  <si>
    <t xml:space="preserve">  - umorzenie należności</t>
  </si>
  <si>
    <t xml:space="preserve">  - koszty zadań przeciwdziałania COVID-19 i ich rozliczenia</t>
  </si>
  <si>
    <t xml:space="preserve">  - różne przelewy</t>
  </si>
  <si>
    <t xml:space="preserve">  - w tym: z tytułu udzielonych pożyczek</t>
  </si>
  <si>
    <t>Część B  -  Plan finansowy w układzie memoriałowym</t>
  </si>
  <si>
    <t>- wypłaty świadczeń z Funduszu nie podlegających zwrotowi z tytułu międzynarodowych postępowań upadłościowych</t>
  </si>
  <si>
    <t>Część E  -  Dane uzupełniające</t>
  </si>
  <si>
    <t>UB</t>
  </si>
  <si>
    <t>Plan</t>
  </si>
  <si>
    <t>wyk. RB-40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</si>
</sst>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"/>
  </numFmts>
  <fonts count="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8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8"/>
      <color rgb="FFFF0000"/>
      <name val="Cambria"/>
      <family val="1"/>
      <charset val="238"/>
      <scheme val="major"/>
    </font>
    <font>
      <sz val="8"/>
      <color theme="1"/>
      <name val="Cambria"/>
      <family val="1"/>
      <charset val="238"/>
      <scheme val="major"/>
    </font>
    <font>
      <sz val="8"/>
      <color theme="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3"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4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4" fillId="0" borderId="45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4" fillId="0" borderId="34" xfId="0" applyFont="1" applyBorder="1" applyAlignment="1">
      <alignment vertical="center"/>
    </xf>
    <xf numFmtId="3" fontId="4" fillId="0" borderId="32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vertical="center"/>
    </xf>
    <xf numFmtId="3" fontId="4" fillId="0" borderId="3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3" fillId="0" borderId="6" xfId="3" applyNumberFormat="1" applyFont="1" applyBorder="1" applyAlignment="1">
      <alignment horizontal="right" vertical="center"/>
    </xf>
    <xf numFmtId="3" fontId="4" fillId="0" borderId="25" xfId="3" applyNumberFormat="1" applyFont="1" applyBorder="1" applyAlignment="1">
      <alignment horizontal="right" vertical="center"/>
    </xf>
    <xf numFmtId="3" fontId="4" fillId="0" borderId="20" xfId="3" applyNumberFormat="1" applyFont="1" applyFill="1" applyBorder="1" applyAlignment="1">
      <alignment horizontal="right" vertical="center"/>
    </xf>
    <xf numFmtId="3" fontId="4" fillId="0" borderId="24" xfId="3" applyNumberFormat="1" applyFont="1" applyFill="1" applyBorder="1" applyAlignment="1">
      <alignment horizontal="right" vertical="center"/>
    </xf>
    <xf numFmtId="3" fontId="4" fillId="0" borderId="25" xfId="3" applyNumberFormat="1" applyFont="1" applyFill="1" applyBorder="1" applyAlignment="1">
      <alignment horizontal="right" vertical="center"/>
    </xf>
    <xf numFmtId="3" fontId="4" fillId="0" borderId="33" xfId="3" applyNumberFormat="1" applyFont="1" applyFill="1" applyBorder="1" applyAlignment="1">
      <alignment horizontal="right" vertical="center"/>
    </xf>
    <xf numFmtId="3" fontId="4" fillId="0" borderId="33" xfId="3" applyNumberFormat="1" applyFont="1" applyBorder="1" applyAlignment="1">
      <alignment horizontal="right" vertical="center"/>
    </xf>
    <xf numFmtId="3" fontId="4" fillId="4" borderId="20" xfId="3" applyNumberFormat="1" applyFont="1" applyFill="1" applyBorder="1" applyAlignment="1">
      <alignment horizontal="right" vertical="center"/>
    </xf>
    <xf numFmtId="3" fontId="4" fillId="4" borderId="20" xfId="3" applyNumberFormat="1" applyFont="1" applyFill="1" applyBorder="1" applyAlignment="1">
      <alignment horizontal="right" vertical="center" wrapText="1"/>
    </xf>
    <xf numFmtId="3" fontId="4" fillId="4" borderId="25" xfId="3" applyNumberFormat="1" applyFont="1" applyFill="1" applyBorder="1" applyAlignment="1">
      <alignment horizontal="right" vertical="center"/>
    </xf>
    <xf numFmtId="3" fontId="4" fillId="4" borderId="25" xfId="3" applyNumberFormat="1" applyFont="1" applyFill="1" applyBorder="1" applyAlignment="1">
      <alignment horizontal="right" vertical="center" wrapText="1"/>
    </xf>
    <xf numFmtId="3" fontId="4" fillId="4" borderId="33" xfId="3" applyNumberFormat="1" applyFont="1" applyFill="1" applyBorder="1" applyAlignment="1">
      <alignment horizontal="right" vertical="center"/>
    </xf>
    <xf numFmtId="3" fontId="4" fillId="4" borderId="25" xfId="3" applyNumberFormat="1" applyFont="1" applyFill="1" applyBorder="1" applyAlignment="1" applyProtection="1">
      <alignment horizontal="right" vertical="center" wrapText="1"/>
      <protection locked="0"/>
    </xf>
    <xf numFmtId="3" fontId="4" fillId="0" borderId="25" xfId="3" applyNumberFormat="1" applyFont="1" applyFill="1" applyBorder="1" applyAlignment="1" applyProtection="1">
      <alignment horizontal="right" vertical="center" wrapText="1"/>
      <protection locked="0"/>
    </xf>
    <xf numFmtId="3" fontId="4" fillId="4" borderId="25" xfId="3" applyNumberFormat="1" applyFont="1" applyFill="1" applyBorder="1" applyAlignment="1">
      <alignment horizontal="right" vertical="center" shrinkToFit="1"/>
    </xf>
    <xf numFmtId="3" fontId="4" fillId="0" borderId="25" xfId="3" applyNumberFormat="1" applyFont="1" applyFill="1" applyBorder="1" applyAlignment="1">
      <alignment horizontal="right" vertical="center" shrinkToFit="1"/>
    </xf>
    <xf numFmtId="3" fontId="4" fillId="4" borderId="33" xfId="3" applyNumberFormat="1" applyFont="1" applyFill="1" applyBorder="1" applyAlignment="1">
      <alignment horizontal="right" vertical="center" shrinkToFit="1"/>
    </xf>
    <xf numFmtId="3" fontId="3" fillId="0" borderId="1" xfId="3" applyNumberFormat="1" applyFont="1" applyBorder="1" applyAlignment="1">
      <alignment horizontal="right" vertical="center" shrinkToFit="1"/>
    </xf>
    <xf numFmtId="3" fontId="4" fillId="0" borderId="32" xfId="3" applyNumberFormat="1" applyFont="1" applyBorder="1" applyAlignment="1">
      <alignment horizontal="right" vertical="center" shrinkToFit="1"/>
    </xf>
    <xf numFmtId="3" fontId="4" fillId="0" borderId="20" xfId="3" applyNumberFormat="1" applyFont="1" applyBorder="1" applyAlignment="1">
      <alignment horizontal="right" vertical="center"/>
    </xf>
    <xf numFmtId="3" fontId="4" fillId="0" borderId="25" xfId="3" applyNumberFormat="1" applyFont="1" applyBorder="1" applyAlignment="1" applyProtection="1">
      <alignment horizontal="right" vertical="center" wrapText="1"/>
      <protection locked="0"/>
    </xf>
    <xf numFmtId="3" fontId="4" fillId="0" borderId="25" xfId="3" applyNumberFormat="1" applyFont="1" applyBorder="1" applyAlignment="1">
      <alignment horizontal="right" vertical="center" wrapText="1"/>
    </xf>
    <xf numFmtId="3" fontId="3" fillId="0" borderId="6" xfId="3" applyNumberFormat="1" applyFont="1" applyFill="1" applyBorder="1" applyAlignment="1">
      <alignment horizontal="right" vertical="center"/>
    </xf>
    <xf numFmtId="3" fontId="5" fillId="0" borderId="20" xfId="3" applyNumberFormat="1" applyFont="1" applyFill="1" applyBorder="1" applyAlignment="1">
      <alignment horizontal="right" vertical="center"/>
    </xf>
    <xf numFmtId="3" fontId="4" fillId="0" borderId="20" xfId="3" applyNumberFormat="1" applyFont="1" applyBorder="1" applyAlignment="1">
      <alignment horizontal="right" vertical="center" wrapText="1"/>
    </xf>
    <xf numFmtId="3" fontId="4" fillId="0" borderId="30" xfId="3" applyNumberFormat="1" applyFont="1" applyFill="1" applyBorder="1" applyAlignment="1">
      <alignment horizontal="right" vertical="center"/>
    </xf>
    <xf numFmtId="0" fontId="4" fillId="0" borderId="23" xfId="0" quotePrefix="1" applyFont="1" applyBorder="1" applyAlignment="1">
      <alignment horizontal="left" vertical="center"/>
    </xf>
    <xf numFmtId="0" fontId="4" fillId="4" borderId="38" xfId="0" applyFont="1" applyFill="1" applyBorder="1" applyAlignment="1">
      <alignment horizontal="center" vertical="center"/>
    </xf>
    <xf numFmtId="3" fontId="4" fillId="4" borderId="32" xfId="3" applyNumberFormat="1" applyFont="1" applyFill="1" applyBorder="1" applyAlignment="1" applyProtection="1">
      <alignment horizontal="right" vertical="center" wrapText="1"/>
      <protection locked="0"/>
    </xf>
    <xf numFmtId="3" fontId="4" fillId="4" borderId="32" xfId="3" applyNumberFormat="1" applyFont="1" applyFill="1" applyBorder="1" applyAlignment="1">
      <alignment horizontal="right" vertical="center"/>
    </xf>
    <xf numFmtId="3" fontId="4" fillId="0" borderId="32" xfId="3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164" fontId="7" fillId="0" borderId="0" xfId="0" applyNumberFormat="1" applyFont="1" applyFill="1" applyBorder="1" applyAlignment="1">
      <alignment vertical="center"/>
    </xf>
    <xf numFmtId="1" fontId="7" fillId="0" borderId="0" xfId="4" applyNumberFormat="1" applyFont="1" applyAlignment="1">
      <alignment vertical="center"/>
    </xf>
    <xf numFmtId="0" fontId="4" fillId="0" borderId="23" xfId="0" quotePrefix="1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25" xfId="0" applyFont="1" applyBorder="1" applyAlignment="1">
      <alignment vertical="center" wrapText="1"/>
    </xf>
    <xf numFmtId="0" fontId="4" fillId="0" borderId="44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4" fillId="0" borderId="22" xfId="0" quotePrefix="1" applyFont="1" applyBorder="1" applyAlignment="1">
      <alignment horizontal="left" vertical="center"/>
    </xf>
    <xf numFmtId="49" fontId="4" fillId="0" borderId="22" xfId="0" applyNumberFormat="1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24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23" xfId="0" quotePrefix="1" applyFont="1" applyBorder="1" applyAlignment="1">
      <alignment horizontal="left" vertical="center"/>
    </xf>
    <xf numFmtId="44" fontId="4" fillId="0" borderId="42" xfId="1" applyFont="1" applyBorder="1" applyAlignment="1">
      <alignment horizontal="left" vertical="center"/>
    </xf>
    <xf numFmtId="44" fontId="4" fillId="0" borderId="18" xfId="1" applyFont="1" applyBorder="1" applyAlignment="1">
      <alignment horizontal="left" vertical="center"/>
    </xf>
    <xf numFmtId="44" fontId="4" fillId="0" borderId="19" xfId="1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43" xfId="0" quotePrefix="1" applyFont="1" applyBorder="1" applyAlignment="1">
      <alignment horizontal="left" vertical="center" wrapText="1"/>
    </xf>
    <xf numFmtId="0" fontId="4" fillId="0" borderId="24" xfId="0" quotePrefix="1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43" xfId="0" quotePrefix="1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3" fontId="3" fillId="0" borderId="12" xfId="3" applyNumberFormat="1" applyFont="1" applyBorder="1" applyAlignment="1">
      <alignment horizontal="right" vertical="center"/>
    </xf>
    <xf numFmtId="3" fontId="3" fillId="0" borderId="12" xfId="3" applyNumberFormat="1" applyFont="1" applyFill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</cellXfs>
  <cellStyles count="5">
    <cellStyle name="Dziesiętny" xfId="3" builtinId="3"/>
    <cellStyle name="Normalny" xfId="0" builtinId="0"/>
    <cellStyle name="Normalny 2" xfId="2" xr:uid="{00000000-0005-0000-0000-000001000000}"/>
    <cellStyle name="Procentowy" xfId="4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U66"/>
  <sheetViews>
    <sheetView tabSelected="1" zoomScale="120" zoomScaleNormal="120" zoomScaleSheetLayoutView="100" workbookViewId="0">
      <pane xSplit="4" ySplit="7" topLeftCell="E47" activePane="bottomRight" state="frozen"/>
      <selection pane="topRight" activeCell="E1" sqref="E1"/>
      <selection pane="bottomLeft" activeCell="A8" sqref="A8"/>
      <selection pane="bottomRight" activeCell="K45" sqref="K45"/>
    </sheetView>
  </sheetViews>
  <sheetFormatPr defaultColWidth="9.140625" defaultRowHeight="10.5" x14ac:dyDescent="0.2"/>
  <cols>
    <col min="1" max="1" width="5.42578125" style="35" customWidth="1"/>
    <col min="2" max="2" width="9.140625" style="35"/>
    <col min="3" max="3" width="11" style="35" customWidth="1"/>
    <col min="4" max="4" width="14" style="35" customWidth="1"/>
    <col min="5" max="8" width="9.7109375" style="35" customWidth="1"/>
    <col min="9" max="9" width="24" style="69" customWidth="1"/>
    <col min="10" max="10" width="11.28515625" style="69" customWidth="1"/>
    <col min="11" max="20" width="9.140625" style="69" customWidth="1"/>
    <col min="21" max="21" width="9.140625" style="69"/>
    <col min="22" max="16384" width="9.140625" style="35"/>
  </cols>
  <sheetData>
    <row r="1" spans="1:20" ht="12" customHeight="1" x14ac:dyDescent="0.2">
      <c r="A1" s="99" t="s">
        <v>56</v>
      </c>
      <c r="B1" s="99"/>
      <c r="C1" s="99"/>
      <c r="D1" s="99"/>
      <c r="E1" s="99"/>
      <c r="F1" s="99"/>
      <c r="G1" s="99"/>
      <c r="H1" s="99"/>
    </row>
    <row r="2" spans="1:20" ht="12" customHeight="1" thickBot="1" x14ac:dyDescent="0.25">
      <c r="A2" s="100"/>
      <c r="B2" s="101"/>
      <c r="C2" s="28"/>
      <c r="D2" s="102"/>
      <c r="E2" s="103"/>
      <c r="F2" s="103"/>
      <c r="G2" s="103"/>
      <c r="H2" s="103"/>
    </row>
    <row r="3" spans="1:20" ht="17.25" customHeight="1" thickBot="1" x14ac:dyDescent="0.25">
      <c r="A3" s="104" t="s">
        <v>36</v>
      </c>
      <c r="B3" s="104" t="s">
        <v>29</v>
      </c>
      <c r="C3" s="106"/>
      <c r="D3" s="107"/>
      <c r="E3" s="25">
        <v>2022</v>
      </c>
      <c r="F3" s="110">
        <v>2023</v>
      </c>
      <c r="G3" s="111"/>
      <c r="H3" s="112"/>
    </row>
    <row r="4" spans="1:20" ht="48.75" customHeight="1" thickBot="1" x14ac:dyDescent="0.25">
      <c r="A4" s="105"/>
      <c r="B4" s="105"/>
      <c r="C4" s="108"/>
      <c r="D4" s="109"/>
      <c r="E4" s="16"/>
      <c r="F4" s="27" t="s">
        <v>32</v>
      </c>
      <c r="G4" s="17" t="s">
        <v>31</v>
      </c>
      <c r="H4" s="17" t="s">
        <v>30</v>
      </c>
    </row>
    <row r="5" spans="1:20" ht="12" customHeight="1" thickBot="1" x14ac:dyDescent="0.25">
      <c r="A5" s="18"/>
      <c r="B5" s="110"/>
      <c r="C5" s="111"/>
      <c r="D5" s="112"/>
      <c r="E5" s="110" t="s">
        <v>37</v>
      </c>
      <c r="F5" s="111"/>
      <c r="G5" s="111"/>
      <c r="H5" s="112"/>
    </row>
    <row r="6" spans="1:20" ht="13.5" customHeight="1" thickBot="1" x14ac:dyDescent="0.25">
      <c r="A6" s="26">
        <v>1</v>
      </c>
      <c r="B6" s="110">
        <v>2</v>
      </c>
      <c r="C6" s="111"/>
      <c r="D6" s="112"/>
      <c r="E6" s="26">
        <v>3</v>
      </c>
      <c r="F6" s="19">
        <v>4</v>
      </c>
      <c r="G6" s="19">
        <v>5</v>
      </c>
      <c r="H6" s="20">
        <v>6</v>
      </c>
    </row>
    <row r="7" spans="1:20" ht="20.100000000000001" customHeight="1" thickBot="1" x14ac:dyDescent="0.25">
      <c r="A7" s="92" t="s">
        <v>35</v>
      </c>
      <c r="B7" s="93"/>
      <c r="C7" s="93"/>
      <c r="D7" s="93"/>
      <c r="E7" s="93"/>
      <c r="F7" s="93"/>
      <c r="G7" s="93"/>
      <c r="H7" s="93"/>
      <c r="I7" s="69">
        <v>2022</v>
      </c>
      <c r="L7" s="69" t="s">
        <v>75</v>
      </c>
      <c r="O7" s="69" t="s">
        <v>76</v>
      </c>
      <c r="R7" s="69" t="s">
        <v>77</v>
      </c>
    </row>
    <row r="8" spans="1:20" ht="12" customHeight="1" thickBot="1" x14ac:dyDescent="0.25">
      <c r="A8" s="92"/>
      <c r="B8" s="113"/>
      <c r="C8" s="113"/>
      <c r="D8" s="114"/>
      <c r="E8" s="38">
        <v>174082</v>
      </c>
      <c r="F8" s="38">
        <f>F9+F10+F17+F18+F20</f>
        <v>247518</v>
      </c>
      <c r="G8" s="38">
        <f>G9+G10+G17+G18+G20</f>
        <v>247518</v>
      </c>
      <c r="H8" s="130">
        <f>H9+H10+H17+H18+H20</f>
        <v>113429</v>
      </c>
      <c r="I8" s="69">
        <v>174082200.59</v>
      </c>
      <c r="J8" s="70">
        <f>I8/1000</f>
        <v>174082.20058999999</v>
      </c>
      <c r="K8" s="71">
        <f>E8-J8</f>
        <v>-0.2005899999930989</v>
      </c>
      <c r="L8" s="69">
        <v>247518000</v>
      </c>
      <c r="M8" s="69">
        <f>L8/1000</f>
        <v>247518</v>
      </c>
      <c r="N8" s="71">
        <f>M8-F8</f>
        <v>0</v>
      </c>
      <c r="O8" s="69">
        <v>247518000</v>
      </c>
      <c r="P8" s="69">
        <f>O8/1000</f>
        <v>247518</v>
      </c>
      <c r="Q8" s="71">
        <f>G8-P8</f>
        <v>0</v>
      </c>
      <c r="R8" s="69">
        <v>113429709.76000001</v>
      </c>
      <c r="S8" s="71">
        <f>R8/1000</f>
        <v>113429.70976000001</v>
      </c>
      <c r="T8" s="71">
        <f>S8-H8</f>
        <v>0.70976000001246575</v>
      </c>
    </row>
    <row r="9" spans="1:20" ht="12" customHeight="1" x14ac:dyDescent="0.2">
      <c r="A9" s="1" t="s">
        <v>1</v>
      </c>
      <c r="B9" s="77" t="s">
        <v>2</v>
      </c>
      <c r="C9" s="78"/>
      <c r="D9" s="79"/>
      <c r="E9" s="39">
        <v>34</v>
      </c>
      <c r="F9" s="39">
        <v>4500</v>
      </c>
      <c r="G9" s="39">
        <v>4500</v>
      </c>
      <c r="H9" s="40">
        <v>0</v>
      </c>
      <c r="I9" s="69">
        <v>34418.07</v>
      </c>
      <c r="J9" s="70">
        <f t="shared" ref="J9:J20" si="0">I9/1000</f>
        <v>34.41807</v>
      </c>
      <c r="K9" s="71">
        <f>E9-J9</f>
        <v>-0.41807000000000016</v>
      </c>
      <c r="L9" s="69">
        <v>4500000</v>
      </c>
      <c r="M9" s="69">
        <f t="shared" ref="M9:M63" si="1">L9/1000</f>
        <v>4500</v>
      </c>
      <c r="N9" s="71">
        <f>M9-F9</f>
        <v>0</v>
      </c>
      <c r="O9" s="69">
        <v>4500000</v>
      </c>
      <c r="P9" s="69">
        <f t="shared" ref="P9:P63" si="2">O9/1000</f>
        <v>4500</v>
      </c>
      <c r="Q9" s="71">
        <f>G9-P9</f>
        <v>0</v>
      </c>
      <c r="R9" s="69">
        <v>0</v>
      </c>
      <c r="S9" s="71">
        <f t="shared" ref="S9:S63" si="3">R9/1000</f>
        <v>0</v>
      </c>
      <c r="T9" s="71">
        <f>S9-H9</f>
        <v>0</v>
      </c>
    </row>
    <row r="10" spans="1:20" ht="12" customHeight="1" x14ac:dyDescent="0.2">
      <c r="A10" s="2" t="s">
        <v>3</v>
      </c>
      <c r="B10" s="94" t="s">
        <v>18</v>
      </c>
      <c r="C10" s="83"/>
      <c r="D10" s="84"/>
      <c r="E10" s="39">
        <v>135428</v>
      </c>
      <c r="F10" s="39">
        <f>F11</f>
        <v>209326</v>
      </c>
      <c r="G10" s="41">
        <f>G11</f>
        <v>209326</v>
      </c>
      <c r="H10" s="41">
        <f>H11</f>
        <v>82072</v>
      </c>
      <c r="I10" s="69">
        <v>135427960.19999999</v>
      </c>
      <c r="J10" s="70">
        <f t="shared" si="0"/>
        <v>135427.9602</v>
      </c>
      <c r="K10" s="71">
        <f>E10-J10</f>
        <v>3.9799999998649582E-2</v>
      </c>
      <c r="L10" s="69">
        <v>209326000</v>
      </c>
      <c r="M10" s="69">
        <f t="shared" si="1"/>
        <v>209326</v>
      </c>
      <c r="N10" s="71">
        <f>M10-F10</f>
        <v>0</v>
      </c>
      <c r="O10" s="69">
        <v>209326000</v>
      </c>
      <c r="P10" s="69">
        <f t="shared" si="2"/>
        <v>209326</v>
      </c>
      <c r="Q10" s="71">
        <f>G10-P10</f>
        <v>0</v>
      </c>
      <c r="R10" s="69">
        <v>82072325.230000004</v>
      </c>
      <c r="S10" s="71">
        <f t="shared" si="3"/>
        <v>82072.325230000002</v>
      </c>
      <c r="T10" s="71">
        <f>S10-H10</f>
        <v>0.32523000000219326</v>
      </c>
    </row>
    <row r="11" spans="1:20" ht="12" customHeight="1" x14ac:dyDescent="0.2">
      <c r="A11" s="2" t="s">
        <v>4</v>
      </c>
      <c r="B11" s="95" t="s">
        <v>64</v>
      </c>
      <c r="C11" s="83"/>
      <c r="D11" s="84"/>
      <c r="E11" s="39">
        <v>135428</v>
      </c>
      <c r="F11" s="39">
        <f>SUM(F12:F14)</f>
        <v>209326</v>
      </c>
      <c r="G11" s="41">
        <f>SUM(G12:G14)</f>
        <v>209326</v>
      </c>
      <c r="H11" s="41">
        <f>SUM(H12:H14)</f>
        <v>82072</v>
      </c>
      <c r="I11" s="69">
        <v>135427960.19999999</v>
      </c>
      <c r="J11" s="70">
        <f t="shared" si="0"/>
        <v>135427.9602</v>
      </c>
      <c r="K11" s="71">
        <f>E11-J11</f>
        <v>3.9799999998649582E-2</v>
      </c>
      <c r="L11" s="69">
        <v>209326000</v>
      </c>
      <c r="M11" s="69">
        <f t="shared" si="1"/>
        <v>209326</v>
      </c>
      <c r="N11" s="71">
        <f>M11-F11</f>
        <v>0</v>
      </c>
      <c r="O11" s="69">
        <v>209326000</v>
      </c>
      <c r="P11" s="69">
        <f t="shared" si="2"/>
        <v>209326</v>
      </c>
      <c r="Q11" s="71">
        <f>G11-P11</f>
        <v>0</v>
      </c>
      <c r="R11" s="69">
        <v>82072325.230000004</v>
      </c>
      <c r="S11" s="71">
        <f t="shared" si="3"/>
        <v>82072.325230000002</v>
      </c>
      <c r="T11" s="71">
        <f>S11-H11</f>
        <v>0.32523000000219326</v>
      </c>
    </row>
    <row r="12" spans="1:20" ht="12" customHeight="1" x14ac:dyDescent="0.2">
      <c r="A12" s="2" t="s">
        <v>44</v>
      </c>
      <c r="B12" s="95" t="s">
        <v>65</v>
      </c>
      <c r="C12" s="83"/>
      <c r="D12" s="84"/>
      <c r="E12" s="39">
        <v>2805</v>
      </c>
      <c r="F12" s="39">
        <v>3000</v>
      </c>
      <c r="G12" s="39">
        <f>3000+250</f>
        <v>3250</v>
      </c>
      <c r="H12" s="39">
        <v>3196</v>
      </c>
      <c r="I12" s="69">
        <v>2804864.15</v>
      </c>
      <c r="J12" s="70">
        <f t="shared" si="0"/>
        <v>2804.8641499999999</v>
      </c>
      <c r="K12" s="71">
        <f>E12-J12</f>
        <v>0.1358500000001186</v>
      </c>
      <c r="L12" s="69">
        <v>3000000</v>
      </c>
      <c r="M12" s="69">
        <f t="shared" si="1"/>
        <v>3000</v>
      </c>
      <c r="N12" s="71">
        <f>M12-F12</f>
        <v>0</v>
      </c>
      <c r="O12" s="69">
        <v>3250000</v>
      </c>
      <c r="P12" s="69">
        <f t="shared" si="2"/>
        <v>3250</v>
      </c>
      <c r="Q12" s="71">
        <f>G12-P12</f>
        <v>0</v>
      </c>
      <c r="R12" s="69">
        <v>3196413.83</v>
      </c>
      <c r="S12" s="71">
        <f t="shared" si="3"/>
        <v>3196.41383</v>
      </c>
      <c r="T12" s="71">
        <f>S12-H12</f>
        <v>0.41382999999996173</v>
      </c>
    </row>
    <row r="13" spans="1:20" ht="12" customHeight="1" x14ac:dyDescent="0.2">
      <c r="A13" s="2" t="s">
        <v>45</v>
      </c>
      <c r="B13" s="95" t="s">
        <v>28</v>
      </c>
      <c r="C13" s="83"/>
      <c r="D13" s="84"/>
      <c r="E13" s="39">
        <v>7137</v>
      </c>
      <c r="F13" s="39">
        <v>6326</v>
      </c>
      <c r="G13" s="39">
        <v>6326</v>
      </c>
      <c r="H13" s="39">
        <v>6054</v>
      </c>
      <c r="I13" s="69">
        <v>7136609.04</v>
      </c>
      <c r="J13" s="70">
        <f t="shared" si="0"/>
        <v>7136.6090400000003</v>
      </c>
      <c r="K13" s="71">
        <f>E13-J13</f>
        <v>0.39095999999972264</v>
      </c>
      <c r="L13" s="69">
        <v>6326000</v>
      </c>
      <c r="M13" s="69">
        <f t="shared" si="1"/>
        <v>6326</v>
      </c>
      <c r="N13" s="71">
        <f>M13-F13</f>
        <v>0</v>
      </c>
      <c r="O13" s="69">
        <v>6326000</v>
      </c>
      <c r="P13" s="69">
        <f t="shared" si="2"/>
        <v>6326</v>
      </c>
      <c r="Q13" s="71">
        <f>G13-P13</f>
        <v>0</v>
      </c>
      <c r="R13" s="69">
        <v>6054377.2599999998</v>
      </c>
      <c r="S13" s="71">
        <f t="shared" si="3"/>
        <v>6054.3772600000002</v>
      </c>
      <c r="T13" s="71">
        <f>S13-H13</f>
        <v>0.37726000000020576</v>
      </c>
    </row>
    <row r="14" spans="1:20" ht="12" customHeight="1" x14ac:dyDescent="0.2">
      <c r="A14" s="2" t="s">
        <v>46</v>
      </c>
      <c r="B14" s="95" t="s">
        <v>51</v>
      </c>
      <c r="C14" s="83"/>
      <c r="D14" s="84"/>
      <c r="E14" s="39">
        <v>125486</v>
      </c>
      <c r="F14" s="39">
        <f>F16+F15</f>
        <v>200000</v>
      </c>
      <c r="G14" s="42">
        <f>G15+G16</f>
        <v>199750</v>
      </c>
      <c r="H14" s="39">
        <f>+H15+H16</f>
        <v>72822</v>
      </c>
      <c r="I14" s="69">
        <v>125486487.00999999</v>
      </c>
      <c r="J14" s="70">
        <f t="shared" si="0"/>
        <v>125486.48701</v>
      </c>
      <c r="K14" s="71">
        <f>E14-J14</f>
        <v>-0.48700999999709893</v>
      </c>
      <c r="L14" s="69">
        <v>200000000</v>
      </c>
      <c r="M14" s="69">
        <f t="shared" si="1"/>
        <v>200000</v>
      </c>
      <c r="N14" s="71">
        <f>M14-F14</f>
        <v>0</v>
      </c>
      <c r="O14" s="69">
        <v>199750000</v>
      </c>
      <c r="P14" s="69">
        <f t="shared" si="2"/>
        <v>199750</v>
      </c>
      <c r="Q14" s="71">
        <f>G14-P14</f>
        <v>0</v>
      </c>
      <c r="R14" s="69">
        <v>72821534.140000001</v>
      </c>
      <c r="S14" s="71">
        <f t="shared" si="3"/>
        <v>72821.534140000003</v>
      </c>
      <c r="T14" s="71">
        <f>S14-H14</f>
        <v>-0.46585999999660999</v>
      </c>
    </row>
    <row r="15" spans="1:20" ht="12" customHeight="1" x14ac:dyDescent="0.2">
      <c r="A15" s="2" t="s">
        <v>49</v>
      </c>
      <c r="B15" s="95" t="s">
        <v>66</v>
      </c>
      <c r="C15" s="83"/>
      <c r="D15" s="84"/>
      <c r="E15" s="39">
        <v>94252</v>
      </c>
      <c r="F15" s="39">
        <v>100000</v>
      </c>
      <c r="G15" s="42">
        <f>100000-250</f>
        <v>99750</v>
      </c>
      <c r="H15" s="39">
        <v>48410</v>
      </c>
      <c r="I15" s="69">
        <v>94252318.019999996</v>
      </c>
      <c r="J15" s="70">
        <f t="shared" si="0"/>
        <v>94252.318019999992</v>
      </c>
      <c r="K15" s="71">
        <f>E15-J15</f>
        <v>-0.31801999999152031</v>
      </c>
      <c r="L15" s="69">
        <v>100000000</v>
      </c>
      <c r="M15" s="69">
        <f t="shared" si="1"/>
        <v>100000</v>
      </c>
      <c r="N15" s="71">
        <f>M15-F15</f>
        <v>0</v>
      </c>
      <c r="O15" s="69">
        <v>99750000</v>
      </c>
      <c r="P15" s="69">
        <f t="shared" si="2"/>
        <v>99750</v>
      </c>
      <c r="Q15" s="71">
        <f>G15-P15</f>
        <v>0</v>
      </c>
      <c r="R15" s="69">
        <v>48409830.940000005</v>
      </c>
      <c r="S15" s="71">
        <f t="shared" si="3"/>
        <v>48409.830940000007</v>
      </c>
      <c r="T15" s="71">
        <f>S15-H15</f>
        <v>-0.16905999999289634</v>
      </c>
    </row>
    <row r="16" spans="1:20" ht="34.5" customHeight="1" x14ac:dyDescent="0.2">
      <c r="A16" s="2" t="s">
        <v>52</v>
      </c>
      <c r="B16" s="80" t="s">
        <v>54</v>
      </c>
      <c r="C16" s="75"/>
      <c r="D16" s="76"/>
      <c r="E16" s="39">
        <v>31234</v>
      </c>
      <c r="F16" s="39">
        <v>100000</v>
      </c>
      <c r="G16" s="39">
        <v>100000</v>
      </c>
      <c r="H16" s="39">
        <v>24412</v>
      </c>
      <c r="I16" s="69">
        <v>31234168.989999998</v>
      </c>
      <c r="J16" s="70">
        <f t="shared" si="0"/>
        <v>31234.168989999998</v>
      </c>
      <c r="K16" s="71">
        <f>E16-J16</f>
        <v>-0.16898999999830266</v>
      </c>
      <c r="L16" s="69">
        <v>100000000</v>
      </c>
      <c r="M16" s="69">
        <f t="shared" si="1"/>
        <v>100000</v>
      </c>
      <c r="N16" s="71">
        <f>M16-F16</f>
        <v>0</v>
      </c>
      <c r="O16" s="69">
        <v>100000000</v>
      </c>
      <c r="P16" s="69">
        <f t="shared" si="2"/>
        <v>100000</v>
      </c>
      <c r="Q16" s="71">
        <f>G16-P16</f>
        <v>0</v>
      </c>
      <c r="R16" s="69">
        <v>24411703.199999999</v>
      </c>
      <c r="S16" s="71">
        <f t="shared" si="3"/>
        <v>24411.7032</v>
      </c>
      <c r="T16" s="71">
        <f>S16-H16</f>
        <v>-0.29680000000007567</v>
      </c>
    </row>
    <row r="17" spans="1:20" ht="21.75" customHeight="1" x14ac:dyDescent="0.2">
      <c r="A17" s="3">
        <v>3</v>
      </c>
      <c r="B17" s="80" t="s">
        <v>57</v>
      </c>
      <c r="C17" s="75"/>
      <c r="D17" s="76"/>
      <c r="E17" s="39">
        <v>55</v>
      </c>
      <c r="F17" s="39">
        <v>220</v>
      </c>
      <c r="G17" s="39">
        <v>220</v>
      </c>
      <c r="H17" s="43">
        <v>139</v>
      </c>
      <c r="I17" s="69">
        <v>54783.46</v>
      </c>
      <c r="J17" s="70">
        <f t="shared" si="0"/>
        <v>54.783459999999998</v>
      </c>
      <c r="K17" s="71">
        <f>E17-J17</f>
        <v>0.21654000000000195</v>
      </c>
      <c r="L17" s="69">
        <v>220000</v>
      </c>
      <c r="M17" s="69">
        <f t="shared" si="1"/>
        <v>220</v>
      </c>
      <c r="N17" s="71">
        <f>M17-F17</f>
        <v>0</v>
      </c>
      <c r="O17" s="69">
        <v>220000</v>
      </c>
      <c r="P17" s="69">
        <f t="shared" si="2"/>
        <v>220</v>
      </c>
      <c r="Q17" s="71">
        <f>G17-P17</f>
        <v>0</v>
      </c>
      <c r="R17" s="69">
        <v>138819.03</v>
      </c>
      <c r="S17" s="71">
        <f t="shared" si="3"/>
        <v>138.81903</v>
      </c>
      <c r="T17" s="71">
        <f>S17-H17</f>
        <v>-0.18097000000000207</v>
      </c>
    </row>
    <row r="18" spans="1:20" ht="21.75" customHeight="1" x14ac:dyDescent="0.2">
      <c r="A18" s="3">
        <v>4</v>
      </c>
      <c r="B18" s="96" t="s">
        <v>58</v>
      </c>
      <c r="C18" s="97"/>
      <c r="D18" s="98"/>
      <c r="E18" s="39">
        <v>24987</v>
      </c>
      <c r="F18" s="39">
        <f>+F19</f>
        <v>33472</v>
      </c>
      <c r="G18" s="44">
        <f>G19</f>
        <v>33472</v>
      </c>
      <c r="H18" s="43">
        <f>H19</f>
        <v>29028</v>
      </c>
      <c r="I18" s="69">
        <v>24987031.170000002</v>
      </c>
      <c r="J18" s="70">
        <f t="shared" si="0"/>
        <v>24987.031170000002</v>
      </c>
      <c r="K18" s="71">
        <f>E18-J18</f>
        <v>-3.117000000202097E-2</v>
      </c>
      <c r="L18" s="69">
        <v>33472000</v>
      </c>
      <c r="M18" s="69">
        <f t="shared" si="1"/>
        <v>33472</v>
      </c>
      <c r="N18" s="71">
        <f>M18-F18</f>
        <v>0</v>
      </c>
      <c r="O18" s="69">
        <v>33472000</v>
      </c>
      <c r="P18" s="69">
        <f t="shared" si="2"/>
        <v>33472</v>
      </c>
      <c r="Q18" s="71">
        <f>G18-P18</f>
        <v>0</v>
      </c>
      <c r="R18" s="69">
        <v>29028461.91</v>
      </c>
      <c r="S18" s="71">
        <f t="shared" si="3"/>
        <v>29028.461910000002</v>
      </c>
      <c r="T18" s="71">
        <f>S18-H18</f>
        <v>0.46191000000180793</v>
      </c>
    </row>
    <row r="19" spans="1:20" ht="21.75" customHeight="1" x14ac:dyDescent="0.2">
      <c r="A19" s="3" t="s">
        <v>34</v>
      </c>
      <c r="B19" s="94" t="s">
        <v>63</v>
      </c>
      <c r="C19" s="83"/>
      <c r="D19" s="84"/>
      <c r="E19" s="39">
        <v>24987</v>
      </c>
      <c r="F19" s="39">
        <v>33472</v>
      </c>
      <c r="G19" s="39">
        <v>33472</v>
      </c>
      <c r="H19" s="43">
        <v>29028</v>
      </c>
      <c r="I19" s="69">
        <v>24987031.170000002</v>
      </c>
      <c r="J19" s="70">
        <f t="shared" si="0"/>
        <v>24987.031170000002</v>
      </c>
      <c r="K19" s="71">
        <f>E19-J19</f>
        <v>-3.117000000202097E-2</v>
      </c>
      <c r="L19" s="69">
        <v>33472000</v>
      </c>
      <c r="M19" s="69">
        <f t="shared" si="1"/>
        <v>33472</v>
      </c>
      <c r="N19" s="71">
        <f>M19-F19</f>
        <v>0</v>
      </c>
      <c r="O19" s="69">
        <v>33472000</v>
      </c>
      <c r="P19" s="69">
        <f t="shared" si="2"/>
        <v>33472</v>
      </c>
      <c r="Q19" s="71">
        <f>G19-P19</f>
        <v>0</v>
      </c>
      <c r="R19" s="69">
        <v>29028461.91</v>
      </c>
      <c r="S19" s="71">
        <f t="shared" si="3"/>
        <v>29028.461910000002</v>
      </c>
      <c r="T19" s="71">
        <f>S19-H19</f>
        <v>0.46191000000180793</v>
      </c>
    </row>
    <row r="20" spans="1:20" ht="24.75" customHeight="1" thickBot="1" x14ac:dyDescent="0.25">
      <c r="A20" s="2">
        <v>5</v>
      </c>
      <c r="B20" s="88" t="s">
        <v>17</v>
      </c>
      <c r="C20" s="88"/>
      <c r="D20" s="88"/>
      <c r="E20" s="39">
        <v>13578</v>
      </c>
      <c r="F20" s="39"/>
      <c r="G20" s="42"/>
      <c r="H20" s="42">
        <v>2190</v>
      </c>
      <c r="I20" s="69">
        <v>13578007.689999999</v>
      </c>
      <c r="J20" s="70">
        <f t="shared" si="0"/>
        <v>13578.00769</v>
      </c>
      <c r="K20" s="71">
        <f>E20-J20</f>
        <v>-7.6900000003661262E-3</v>
      </c>
      <c r="M20" s="69">
        <f t="shared" si="1"/>
        <v>0</v>
      </c>
      <c r="N20" s="71">
        <f>M20-F20</f>
        <v>0</v>
      </c>
      <c r="P20" s="69">
        <f t="shared" si="2"/>
        <v>0</v>
      </c>
      <c r="Q20" s="71">
        <f>G20-P20</f>
        <v>0</v>
      </c>
      <c r="R20" s="69">
        <v>2190103.5900000036</v>
      </c>
      <c r="S20" s="71">
        <f t="shared" si="3"/>
        <v>2190.1035900000034</v>
      </c>
      <c r="T20" s="71">
        <f>S20-H20</f>
        <v>0.10359000000335072</v>
      </c>
    </row>
    <row r="21" spans="1:20" ht="20.100000000000001" customHeight="1" thickBot="1" x14ac:dyDescent="0.25">
      <c r="A21" s="92" t="s">
        <v>72</v>
      </c>
      <c r="B21" s="93"/>
      <c r="C21" s="93"/>
      <c r="D21" s="93"/>
      <c r="E21" s="93"/>
      <c r="F21" s="93"/>
      <c r="G21" s="93"/>
      <c r="H21" s="93"/>
      <c r="K21" s="71">
        <f>E21-J21</f>
        <v>0</v>
      </c>
      <c r="M21" s="69">
        <f t="shared" si="1"/>
        <v>0</v>
      </c>
      <c r="N21" s="71">
        <f>M21-F21</f>
        <v>0</v>
      </c>
      <c r="P21" s="69">
        <f t="shared" si="2"/>
        <v>0</v>
      </c>
      <c r="Q21" s="71">
        <f>G21-P21</f>
        <v>0</v>
      </c>
      <c r="S21" s="71">
        <f t="shared" si="3"/>
        <v>0</v>
      </c>
      <c r="T21" s="71">
        <f>S21-H21</f>
        <v>0</v>
      </c>
    </row>
    <row r="22" spans="1:20" ht="14.25" customHeight="1" thickBot="1" x14ac:dyDescent="0.25">
      <c r="A22" s="4" t="s">
        <v>0</v>
      </c>
      <c r="B22" s="85" t="s">
        <v>6</v>
      </c>
      <c r="C22" s="86"/>
      <c r="D22" s="87"/>
      <c r="E22" s="60">
        <v>3329078</v>
      </c>
      <c r="F22" s="55">
        <v>3770880</v>
      </c>
      <c r="G22" s="60">
        <v>3770880</v>
      </c>
      <c r="H22" s="131">
        <v>3493853</v>
      </c>
      <c r="I22" s="72">
        <v>3329078362.5799999</v>
      </c>
      <c r="J22" s="73">
        <f>I22/1000</f>
        <v>3329078.36258</v>
      </c>
      <c r="K22" s="71">
        <f>E22-J22</f>
        <v>-0.36257999995723367</v>
      </c>
      <c r="L22" s="69">
        <v>3770880000</v>
      </c>
      <c r="M22" s="69">
        <f t="shared" si="1"/>
        <v>3770880</v>
      </c>
      <c r="N22" s="71">
        <f>M22-F22</f>
        <v>0</v>
      </c>
      <c r="O22" s="69">
        <v>3770880000</v>
      </c>
      <c r="P22" s="69">
        <f t="shared" si="2"/>
        <v>3770880</v>
      </c>
      <c r="Q22" s="71">
        <f>G22-P22</f>
        <v>0</v>
      </c>
      <c r="R22" s="69">
        <v>3493853192.6700001</v>
      </c>
      <c r="S22" s="71">
        <f t="shared" si="3"/>
        <v>3493853.1926700003</v>
      </c>
      <c r="T22" s="71">
        <f>S22-H22</f>
        <v>0.19267000025138259</v>
      </c>
    </row>
    <row r="23" spans="1:20" x14ac:dyDescent="0.2">
      <c r="A23" s="5"/>
      <c r="B23" s="116" t="s">
        <v>20</v>
      </c>
      <c r="C23" s="117"/>
      <c r="D23" s="118"/>
      <c r="E23" s="45"/>
      <c r="F23" s="46"/>
      <c r="G23" s="46"/>
      <c r="H23" s="45"/>
      <c r="I23" s="72"/>
      <c r="J23" s="73">
        <f t="shared" ref="J23:J63" si="4">I23/1000</f>
        <v>0</v>
      </c>
      <c r="K23" s="71">
        <f>E23-J23</f>
        <v>0</v>
      </c>
      <c r="M23" s="69">
        <f t="shared" si="1"/>
        <v>0</v>
      </c>
      <c r="N23" s="71">
        <f>M23-F23</f>
        <v>0</v>
      </c>
      <c r="P23" s="69">
        <f t="shared" si="2"/>
        <v>0</v>
      </c>
      <c r="Q23" s="71">
        <f>G23-P23</f>
        <v>0</v>
      </c>
      <c r="S23" s="71">
        <f t="shared" si="3"/>
        <v>0</v>
      </c>
      <c r="T23" s="71">
        <f>S23-H23</f>
        <v>0</v>
      </c>
    </row>
    <row r="24" spans="1:20" x14ac:dyDescent="0.2">
      <c r="A24" s="6" t="s">
        <v>1</v>
      </c>
      <c r="B24" s="82" t="s">
        <v>7</v>
      </c>
      <c r="C24" s="83"/>
      <c r="D24" s="84"/>
      <c r="E24" s="47">
        <v>2957639</v>
      </c>
      <c r="F24" s="48">
        <v>3154540</v>
      </c>
      <c r="G24" s="48">
        <v>3154540</v>
      </c>
      <c r="H24" s="47">
        <v>2755513</v>
      </c>
      <c r="I24" s="72">
        <v>2957639146.6399999</v>
      </c>
      <c r="J24" s="73">
        <f t="shared" si="4"/>
        <v>2957639.1466399999</v>
      </c>
      <c r="K24" s="71">
        <f>E24-J24</f>
        <v>-0.14663999993354082</v>
      </c>
      <c r="L24" s="69">
        <v>3154540000</v>
      </c>
      <c r="M24" s="69">
        <f t="shared" si="1"/>
        <v>3154540</v>
      </c>
      <c r="N24" s="71">
        <f>M24-F24</f>
        <v>0</v>
      </c>
      <c r="O24" s="69">
        <v>3154540000</v>
      </c>
      <c r="P24" s="69">
        <f t="shared" si="2"/>
        <v>3154540</v>
      </c>
      <c r="Q24" s="71">
        <f>G24-P24</f>
        <v>0</v>
      </c>
      <c r="R24" s="69">
        <v>2755512583.29</v>
      </c>
      <c r="S24" s="71">
        <f t="shared" si="3"/>
        <v>2755512.58329</v>
      </c>
      <c r="T24" s="71">
        <f>S24-H24</f>
        <v>-0.41671000001952052</v>
      </c>
    </row>
    <row r="25" spans="1:20" x14ac:dyDescent="0.2">
      <c r="A25" s="6" t="s">
        <v>3</v>
      </c>
      <c r="B25" s="82" t="s">
        <v>9</v>
      </c>
      <c r="C25" s="83"/>
      <c r="D25" s="84"/>
      <c r="E25" s="47">
        <v>779792</v>
      </c>
      <c r="F25" s="48">
        <v>741499</v>
      </c>
      <c r="G25" s="48">
        <v>741499</v>
      </c>
      <c r="H25" s="47">
        <v>831319</v>
      </c>
      <c r="I25" s="72">
        <v>779791869.48000002</v>
      </c>
      <c r="J25" s="73">
        <f t="shared" si="4"/>
        <v>779791.86947999999</v>
      </c>
      <c r="K25" s="71">
        <f>E25-J25</f>
        <v>0.13052000000607222</v>
      </c>
      <c r="L25" s="69">
        <v>741499000</v>
      </c>
      <c r="M25" s="69">
        <f t="shared" si="1"/>
        <v>741499</v>
      </c>
      <c r="N25" s="71">
        <f>M25-F25</f>
        <v>0</v>
      </c>
      <c r="O25" s="69">
        <v>741499000</v>
      </c>
      <c r="P25" s="69">
        <f t="shared" si="2"/>
        <v>741499</v>
      </c>
      <c r="Q25" s="71">
        <f>G25-P25</f>
        <v>0</v>
      </c>
      <c r="R25" s="69">
        <v>831318760.38</v>
      </c>
      <c r="S25" s="71">
        <f t="shared" si="3"/>
        <v>831318.76037999999</v>
      </c>
      <c r="T25" s="71">
        <f>S25-H25</f>
        <v>-0.23962000000756234</v>
      </c>
    </row>
    <row r="26" spans="1:20" ht="10.5" customHeight="1" x14ac:dyDescent="0.2">
      <c r="A26" s="6" t="s">
        <v>4</v>
      </c>
      <c r="B26" s="82" t="s">
        <v>55</v>
      </c>
      <c r="C26" s="83"/>
      <c r="D26" s="84"/>
      <c r="E26" s="47">
        <v>759002</v>
      </c>
      <c r="F26" s="48">
        <v>720709</v>
      </c>
      <c r="G26" s="48">
        <v>720709</v>
      </c>
      <c r="H26" s="47">
        <v>697880</v>
      </c>
      <c r="I26" s="72">
        <v>759001958.12</v>
      </c>
      <c r="J26" s="73">
        <f t="shared" si="4"/>
        <v>759001.95811999997</v>
      </c>
      <c r="K26" s="71">
        <f>E26-J26</f>
        <v>4.1880000033415854E-2</v>
      </c>
      <c r="L26" s="69">
        <v>720709000</v>
      </c>
      <c r="M26" s="69">
        <f t="shared" si="1"/>
        <v>720709</v>
      </c>
      <c r="N26" s="71">
        <f>M26-F26</f>
        <v>0</v>
      </c>
      <c r="O26" s="69">
        <v>720709000</v>
      </c>
      <c r="P26" s="69">
        <f t="shared" si="2"/>
        <v>720709</v>
      </c>
      <c r="Q26" s="71">
        <f>G26-P26</f>
        <v>0</v>
      </c>
      <c r="R26" s="69">
        <v>697880422.07000005</v>
      </c>
      <c r="S26" s="71">
        <f t="shared" si="3"/>
        <v>697880.42207000009</v>
      </c>
      <c r="T26" s="71">
        <f>S26-H26</f>
        <v>0.42207000008784235</v>
      </c>
    </row>
    <row r="27" spans="1:20" ht="21.75" customHeight="1" x14ac:dyDescent="0.2">
      <c r="A27" s="6" t="s">
        <v>44</v>
      </c>
      <c r="B27" s="81" t="s">
        <v>47</v>
      </c>
      <c r="C27" s="75"/>
      <c r="D27" s="76"/>
      <c r="E27" s="47">
        <v>0</v>
      </c>
      <c r="F27" s="48">
        <v>0</v>
      </c>
      <c r="G27" s="48">
        <v>0</v>
      </c>
      <c r="H27" s="47">
        <v>0</v>
      </c>
      <c r="I27" s="72">
        <v>0</v>
      </c>
      <c r="J27" s="73">
        <f t="shared" si="4"/>
        <v>0</v>
      </c>
      <c r="K27" s="71">
        <f>E27-J27</f>
        <v>0</v>
      </c>
      <c r="L27" s="69">
        <v>0</v>
      </c>
      <c r="M27" s="69">
        <f t="shared" si="1"/>
        <v>0</v>
      </c>
      <c r="N27" s="71">
        <f>M27-F27</f>
        <v>0</v>
      </c>
      <c r="O27" s="69">
        <v>0</v>
      </c>
      <c r="P27" s="69">
        <f t="shared" si="2"/>
        <v>0</v>
      </c>
      <c r="Q27" s="71">
        <f>G27-P27</f>
        <v>0</v>
      </c>
      <c r="R27" s="69">
        <v>0</v>
      </c>
      <c r="S27" s="71">
        <f t="shared" si="3"/>
        <v>0</v>
      </c>
      <c r="T27" s="71">
        <f>S27-H27</f>
        <v>0</v>
      </c>
    </row>
    <row r="28" spans="1:20" ht="11.25" customHeight="1" x14ac:dyDescent="0.2">
      <c r="A28" s="6" t="s">
        <v>5</v>
      </c>
      <c r="B28" s="82" t="s">
        <v>21</v>
      </c>
      <c r="C28" s="83"/>
      <c r="D28" s="84"/>
      <c r="E28" s="47">
        <v>408353</v>
      </c>
      <c r="F28" s="47">
        <v>125159</v>
      </c>
      <c r="G28" s="47">
        <v>125159</v>
      </c>
      <c r="H28" s="47">
        <v>92978</v>
      </c>
      <c r="I28" s="72">
        <v>408352653.54000002</v>
      </c>
      <c r="J28" s="73">
        <f t="shared" si="4"/>
        <v>408352.65354000003</v>
      </c>
      <c r="K28" s="71">
        <f>E28-J28</f>
        <v>0.34645999997155741</v>
      </c>
      <c r="L28" s="69">
        <v>125159000</v>
      </c>
      <c r="M28" s="69">
        <f t="shared" si="1"/>
        <v>125159</v>
      </c>
      <c r="N28" s="71">
        <f>M28-F28</f>
        <v>0</v>
      </c>
      <c r="O28" s="69">
        <v>125159000</v>
      </c>
      <c r="P28" s="69">
        <f t="shared" si="2"/>
        <v>125159</v>
      </c>
      <c r="Q28" s="71">
        <f>G28-P28</f>
        <v>0</v>
      </c>
      <c r="R28" s="69">
        <v>92978151</v>
      </c>
      <c r="S28" s="71">
        <f t="shared" si="3"/>
        <v>92978.150999999998</v>
      </c>
      <c r="T28" s="71">
        <f>S28-H28</f>
        <v>0.15099999999802094</v>
      </c>
    </row>
    <row r="29" spans="1:20" ht="11.25" customHeight="1" thickBot="1" x14ac:dyDescent="0.25">
      <c r="A29" s="65" t="s">
        <v>15</v>
      </c>
      <c r="B29" s="7" t="s">
        <v>48</v>
      </c>
      <c r="C29" s="8"/>
      <c r="D29" s="9"/>
      <c r="E29" s="49">
        <v>408353</v>
      </c>
      <c r="F29" s="49">
        <v>125159</v>
      </c>
      <c r="G29" s="49">
        <v>125159</v>
      </c>
      <c r="H29" s="49">
        <v>92978</v>
      </c>
      <c r="I29" s="72">
        <v>408352653.54000002</v>
      </c>
      <c r="J29" s="73">
        <f t="shared" si="4"/>
        <v>408352.65354000003</v>
      </c>
      <c r="K29" s="71">
        <f>E29-J29</f>
        <v>0.34645999997155741</v>
      </c>
      <c r="L29" s="69">
        <v>125159000</v>
      </c>
      <c r="M29" s="69">
        <f t="shared" si="1"/>
        <v>125159</v>
      </c>
      <c r="N29" s="71">
        <f>M29-F29</f>
        <v>0</v>
      </c>
      <c r="O29" s="69">
        <v>125159000</v>
      </c>
      <c r="P29" s="69">
        <f t="shared" si="2"/>
        <v>125159</v>
      </c>
      <c r="Q29" s="71">
        <f>G29-P29</f>
        <v>0</v>
      </c>
      <c r="R29" s="69">
        <v>92978151</v>
      </c>
      <c r="S29" s="71">
        <f t="shared" si="3"/>
        <v>92978.150999999998</v>
      </c>
      <c r="T29" s="71">
        <f>S29-H29</f>
        <v>0.15099999999802094</v>
      </c>
    </row>
    <row r="30" spans="1:20" ht="14.25" customHeight="1" thickBot="1" x14ac:dyDescent="0.25">
      <c r="A30" s="4" t="s">
        <v>10</v>
      </c>
      <c r="B30" s="85" t="s">
        <v>11</v>
      </c>
      <c r="C30" s="86"/>
      <c r="D30" s="87"/>
      <c r="E30" s="60">
        <f>+E31+E32+E35+E36-1</f>
        <v>375932</v>
      </c>
      <c r="F30" s="55">
        <f>+F31+F32+F35+F36</f>
        <v>745577</v>
      </c>
      <c r="G30" s="60">
        <f>+G31+G32+G35+G36</f>
        <v>745577</v>
      </c>
      <c r="H30" s="131">
        <f>+H31+H32+H35+H36</f>
        <v>1143172</v>
      </c>
      <c r="I30" s="72">
        <v>375932467.18000001</v>
      </c>
      <c r="J30" s="73">
        <f t="shared" si="4"/>
        <v>375932.46718000004</v>
      </c>
      <c r="K30" s="71">
        <f>E30-J30</f>
        <v>-0.46718000003602356</v>
      </c>
      <c r="L30" s="69">
        <v>745577000</v>
      </c>
      <c r="M30" s="69">
        <f t="shared" si="1"/>
        <v>745577</v>
      </c>
      <c r="N30" s="71">
        <f>M30-F30</f>
        <v>0</v>
      </c>
      <c r="O30" s="69">
        <v>745577000</v>
      </c>
      <c r="P30" s="69">
        <f t="shared" si="2"/>
        <v>745577</v>
      </c>
      <c r="Q30" s="71">
        <f>G30-P30</f>
        <v>0</v>
      </c>
      <c r="R30" s="69">
        <v>1143171847.9199998</v>
      </c>
      <c r="S30" s="71">
        <f t="shared" si="3"/>
        <v>1143171.8479199999</v>
      </c>
      <c r="T30" s="71">
        <f>S30-H30</f>
        <v>-0.15208000014536083</v>
      </c>
    </row>
    <row r="31" spans="1:20" ht="12.75" customHeight="1" x14ac:dyDescent="0.2">
      <c r="A31" s="11" t="s">
        <v>1</v>
      </c>
      <c r="B31" s="89" t="s">
        <v>22</v>
      </c>
      <c r="C31" s="90"/>
      <c r="D31" s="91"/>
      <c r="E31" s="66">
        <v>560973</v>
      </c>
      <c r="F31" s="67">
        <v>600000</v>
      </c>
      <c r="G31" s="68">
        <v>600000</v>
      </c>
      <c r="H31" s="66">
        <v>639283</v>
      </c>
      <c r="I31" s="72">
        <v>560972818.98000002</v>
      </c>
      <c r="J31" s="73">
        <f t="shared" si="4"/>
        <v>560972.81897999998</v>
      </c>
      <c r="K31" s="71">
        <f>E31-J31</f>
        <v>0.18102000001817942</v>
      </c>
      <c r="L31" s="69">
        <v>600000000</v>
      </c>
      <c r="M31" s="69">
        <f t="shared" si="1"/>
        <v>600000</v>
      </c>
      <c r="N31" s="71">
        <f>M31-F31</f>
        <v>0</v>
      </c>
      <c r="O31" s="69">
        <v>600000000</v>
      </c>
      <c r="P31" s="69">
        <f t="shared" si="2"/>
        <v>600000</v>
      </c>
      <c r="Q31" s="71">
        <f>G31-P31</f>
        <v>0</v>
      </c>
      <c r="R31" s="69">
        <v>639282758.45000005</v>
      </c>
      <c r="S31" s="71">
        <f t="shared" si="3"/>
        <v>639282.75845000008</v>
      </c>
      <c r="T31" s="71">
        <f>S31-H31</f>
        <v>-0.24154999991878867</v>
      </c>
    </row>
    <row r="32" spans="1:20" ht="13.5" customHeight="1" x14ac:dyDescent="0.2">
      <c r="A32" s="11" t="s">
        <v>3</v>
      </c>
      <c r="B32" s="82" t="s">
        <v>59</v>
      </c>
      <c r="C32" s="83"/>
      <c r="D32" s="84"/>
      <c r="E32" s="50">
        <v>103878</v>
      </c>
      <c r="F32" s="50">
        <v>145577</v>
      </c>
      <c r="G32" s="51">
        <v>145577</v>
      </c>
      <c r="H32" s="50">
        <v>516548</v>
      </c>
      <c r="I32" s="72">
        <v>103877973.12</v>
      </c>
      <c r="J32" s="73">
        <f t="shared" si="4"/>
        <v>103877.97312000001</v>
      </c>
      <c r="K32" s="71">
        <f>E32-J32</f>
        <v>2.6879999990342185E-2</v>
      </c>
      <c r="L32" s="69">
        <v>145577000</v>
      </c>
      <c r="M32" s="69">
        <f t="shared" si="1"/>
        <v>145577</v>
      </c>
      <c r="N32" s="71">
        <f>M32-F32</f>
        <v>0</v>
      </c>
      <c r="O32" s="69">
        <v>145577000</v>
      </c>
      <c r="P32" s="69">
        <f t="shared" si="2"/>
        <v>145577</v>
      </c>
      <c r="Q32" s="71">
        <f>G32-P32</f>
        <v>0</v>
      </c>
      <c r="R32" s="69">
        <v>516548223.8499999</v>
      </c>
      <c r="S32" s="71">
        <f t="shared" si="3"/>
        <v>516548.22384999989</v>
      </c>
      <c r="T32" s="71">
        <f>S32-H32</f>
        <v>0.22384999989299104</v>
      </c>
    </row>
    <row r="33" spans="1:20" ht="13.5" customHeight="1" x14ac:dyDescent="0.2">
      <c r="A33" s="11" t="s">
        <v>4</v>
      </c>
      <c r="B33" s="81" t="s">
        <v>62</v>
      </c>
      <c r="C33" s="75"/>
      <c r="D33" s="76"/>
      <c r="E33" s="50">
        <v>180719</v>
      </c>
      <c r="F33" s="50">
        <v>142757</v>
      </c>
      <c r="G33" s="51">
        <v>142757</v>
      </c>
      <c r="H33" s="50">
        <v>342888</v>
      </c>
      <c r="I33" s="72">
        <v>180719336.19</v>
      </c>
      <c r="J33" s="73">
        <f t="shared" si="4"/>
        <v>180719.33619</v>
      </c>
      <c r="K33" s="71">
        <f>E33-J33</f>
        <v>-0.33619000000180677</v>
      </c>
      <c r="L33" s="69">
        <v>142757000</v>
      </c>
      <c r="M33" s="69">
        <f t="shared" si="1"/>
        <v>142757</v>
      </c>
      <c r="N33" s="71">
        <f>M33-F33</f>
        <v>0</v>
      </c>
      <c r="O33" s="69">
        <v>142757000</v>
      </c>
      <c r="P33" s="69">
        <f t="shared" si="2"/>
        <v>142757</v>
      </c>
      <c r="Q33" s="71">
        <f>G33-P33</f>
        <v>0</v>
      </c>
      <c r="R33" s="69">
        <v>342888419.16999996</v>
      </c>
      <c r="S33" s="71">
        <f t="shared" si="3"/>
        <v>342888.41916999995</v>
      </c>
      <c r="T33" s="71">
        <f>S33-H33</f>
        <v>0.41916999995009974</v>
      </c>
    </row>
    <row r="34" spans="1:20" ht="13.5" customHeight="1" x14ac:dyDescent="0.2">
      <c r="A34" s="11" t="s">
        <v>60</v>
      </c>
      <c r="B34" s="21" t="s">
        <v>61</v>
      </c>
      <c r="C34" s="22"/>
      <c r="D34" s="23"/>
      <c r="E34" s="50">
        <v>-76841</v>
      </c>
      <c r="F34" s="47">
        <v>2820</v>
      </c>
      <c r="G34" s="42">
        <v>2820</v>
      </c>
      <c r="H34" s="50">
        <v>173660</v>
      </c>
      <c r="I34" s="72">
        <v>-76841363.069999993</v>
      </c>
      <c r="J34" s="73">
        <f t="shared" si="4"/>
        <v>-76841.363069999992</v>
      </c>
      <c r="K34" s="71">
        <f>E34-J34</f>
        <v>0.36306999999214895</v>
      </c>
      <c r="L34" s="69">
        <v>2820000</v>
      </c>
      <c r="M34" s="69">
        <f t="shared" si="1"/>
        <v>2820</v>
      </c>
      <c r="N34" s="71">
        <f>M34-F34</f>
        <v>0</v>
      </c>
      <c r="O34" s="69">
        <v>2820000</v>
      </c>
      <c r="P34" s="69">
        <f t="shared" si="2"/>
        <v>2820</v>
      </c>
      <c r="Q34" s="71">
        <f>G34-P34</f>
        <v>0</v>
      </c>
      <c r="R34" s="69">
        <v>173659804.67999998</v>
      </c>
      <c r="S34" s="71">
        <f t="shared" si="3"/>
        <v>173659.80467999997</v>
      </c>
      <c r="T34" s="71">
        <f>S34-H34</f>
        <v>-0.19532000002800487</v>
      </c>
    </row>
    <row r="35" spans="1:20" ht="11.25" customHeight="1" x14ac:dyDescent="0.2">
      <c r="A35" s="6">
        <v>3</v>
      </c>
      <c r="B35" s="82" t="s">
        <v>27</v>
      </c>
      <c r="C35" s="83"/>
      <c r="D35" s="84"/>
      <c r="E35" s="50">
        <v>-288918</v>
      </c>
      <c r="F35" s="52">
        <v>0</v>
      </c>
      <c r="G35" s="53">
        <v>0</v>
      </c>
      <c r="H35" s="50">
        <v>-12659</v>
      </c>
      <c r="I35" s="72">
        <v>-288918324.92000002</v>
      </c>
      <c r="J35" s="73">
        <f t="shared" si="4"/>
        <v>-288918.32492000004</v>
      </c>
      <c r="K35" s="71">
        <f>E35-J35</f>
        <v>0.32492000004276633</v>
      </c>
      <c r="L35" s="69">
        <v>0</v>
      </c>
      <c r="M35" s="69">
        <f t="shared" si="1"/>
        <v>0</v>
      </c>
      <c r="N35" s="71">
        <f>M35-F35</f>
        <v>0</v>
      </c>
      <c r="P35" s="69">
        <f t="shared" si="2"/>
        <v>0</v>
      </c>
      <c r="Q35" s="71">
        <f>G35-P35</f>
        <v>0</v>
      </c>
      <c r="R35" s="69">
        <v>-12659134.379999999</v>
      </c>
      <c r="S35" s="71">
        <f t="shared" si="3"/>
        <v>-12659.13438</v>
      </c>
      <c r="T35" s="71">
        <f>S35-H35</f>
        <v>-0.13437999999950989</v>
      </c>
    </row>
    <row r="36" spans="1:20" ht="21.75" customHeight="1" thickBot="1" x14ac:dyDescent="0.25">
      <c r="A36" s="6" t="s">
        <v>8</v>
      </c>
      <c r="B36" s="81" t="s">
        <v>26</v>
      </c>
      <c r="C36" s="75"/>
      <c r="D36" s="76"/>
      <c r="E36" s="50">
        <v>0</v>
      </c>
      <c r="F36" s="54">
        <v>0</v>
      </c>
      <c r="G36" s="53">
        <v>0</v>
      </c>
      <c r="H36" s="50">
        <v>0</v>
      </c>
      <c r="I36" s="72">
        <v>0</v>
      </c>
      <c r="J36" s="73">
        <f t="shared" si="4"/>
        <v>0</v>
      </c>
      <c r="K36" s="71">
        <f>E36-J36</f>
        <v>0</v>
      </c>
      <c r="L36" s="69">
        <v>0</v>
      </c>
      <c r="M36" s="69">
        <f t="shared" si="1"/>
        <v>0</v>
      </c>
      <c r="N36" s="71">
        <f>M36-F36</f>
        <v>0</v>
      </c>
      <c r="P36" s="69">
        <f t="shared" si="2"/>
        <v>0</v>
      </c>
      <c r="Q36" s="71">
        <f>G36-P36</f>
        <v>0</v>
      </c>
      <c r="R36" s="69">
        <v>0</v>
      </c>
      <c r="S36" s="71">
        <f t="shared" si="3"/>
        <v>0</v>
      </c>
      <c r="T36" s="71">
        <f>S36-H36</f>
        <v>0</v>
      </c>
    </row>
    <row r="37" spans="1:20" ht="14.25" customHeight="1" thickBot="1" x14ac:dyDescent="0.25">
      <c r="A37" s="4" t="s">
        <v>12</v>
      </c>
      <c r="B37" s="85" t="s">
        <v>16</v>
      </c>
      <c r="C37" s="86"/>
      <c r="D37" s="87"/>
      <c r="E37" s="60">
        <f>E38+E40+E47+E48+E50+E51+1</f>
        <v>211158</v>
      </c>
      <c r="F37" s="55">
        <v>247518</v>
      </c>
      <c r="G37" s="60">
        <v>247518</v>
      </c>
      <c r="H37" s="131">
        <v>218451</v>
      </c>
      <c r="I37" s="72">
        <v>211157637.08999997</v>
      </c>
      <c r="J37" s="73">
        <f t="shared" si="4"/>
        <v>211157.63708999997</v>
      </c>
      <c r="K37" s="71">
        <f>E37-J37</f>
        <v>0.36291000002529472</v>
      </c>
      <c r="L37" s="69">
        <v>247518000</v>
      </c>
      <c r="M37" s="69">
        <f t="shared" si="1"/>
        <v>247518</v>
      </c>
      <c r="N37" s="71">
        <f>M37-F37</f>
        <v>0</v>
      </c>
      <c r="O37" s="69">
        <v>247518000</v>
      </c>
      <c r="P37" s="69">
        <f t="shared" si="2"/>
        <v>247518</v>
      </c>
      <c r="Q37" s="71">
        <f>G37-P37</f>
        <v>0</v>
      </c>
      <c r="R37" s="69">
        <v>218450670.54000002</v>
      </c>
      <c r="S37" s="71">
        <f t="shared" si="3"/>
        <v>218450.67054000002</v>
      </c>
      <c r="T37" s="71">
        <f>S37-H37</f>
        <v>-0.32945999997900799</v>
      </c>
    </row>
    <row r="38" spans="1:20" ht="10.5" customHeight="1" x14ac:dyDescent="0.2">
      <c r="A38" s="12" t="s">
        <v>1</v>
      </c>
      <c r="B38" s="24" t="s">
        <v>2</v>
      </c>
      <c r="C38" s="13"/>
      <c r="D38" s="13"/>
      <c r="E38" s="40">
        <v>34</v>
      </c>
      <c r="F38" s="56">
        <v>4500</v>
      </c>
      <c r="G38" s="57">
        <v>4500</v>
      </c>
      <c r="H38" s="40">
        <v>0</v>
      </c>
      <c r="I38" s="72">
        <v>34418.07</v>
      </c>
      <c r="J38" s="73">
        <f t="shared" si="4"/>
        <v>34.41807</v>
      </c>
      <c r="K38" s="71">
        <f>E38-J38</f>
        <v>-0.41807000000000016</v>
      </c>
      <c r="L38" s="69">
        <v>4500000</v>
      </c>
      <c r="M38" s="69">
        <f t="shared" si="1"/>
        <v>4500</v>
      </c>
      <c r="N38" s="71">
        <f>M38-F38</f>
        <v>0</v>
      </c>
      <c r="O38" s="69">
        <v>4500000</v>
      </c>
      <c r="P38" s="69">
        <f t="shared" si="2"/>
        <v>4500</v>
      </c>
      <c r="Q38" s="71">
        <f>G38-P38</f>
        <v>0</v>
      </c>
      <c r="R38" s="69">
        <v>0</v>
      </c>
      <c r="S38" s="71">
        <f t="shared" si="3"/>
        <v>0</v>
      </c>
      <c r="T38" s="71">
        <f>S38-H38</f>
        <v>0</v>
      </c>
    </row>
    <row r="39" spans="1:20" ht="35.25" customHeight="1" x14ac:dyDescent="0.2">
      <c r="A39" s="14" t="s">
        <v>33</v>
      </c>
      <c r="B39" s="120" t="s">
        <v>73</v>
      </c>
      <c r="C39" s="74"/>
      <c r="D39" s="121"/>
      <c r="E39" s="42">
        <v>34</v>
      </c>
      <c r="F39" s="39">
        <v>4500</v>
      </c>
      <c r="G39" s="39">
        <v>4500</v>
      </c>
      <c r="H39" s="42">
        <v>0</v>
      </c>
      <c r="I39" s="72">
        <v>34418.07</v>
      </c>
      <c r="J39" s="73">
        <f t="shared" si="4"/>
        <v>34.41807</v>
      </c>
      <c r="K39" s="71">
        <f>E39-J39</f>
        <v>-0.41807000000000016</v>
      </c>
      <c r="L39" s="69">
        <v>4500000</v>
      </c>
      <c r="M39" s="69">
        <f t="shared" si="1"/>
        <v>4500</v>
      </c>
      <c r="N39" s="71">
        <f>M39-F39</f>
        <v>0</v>
      </c>
      <c r="O39" s="69">
        <v>4500000</v>
      </c>
      <c r="P39" s="69">
        <f t="shared" si="2"/>
        <v>4500</v>
      </c>
      <c r="Q39" s="71">
        <f>G39-P39</f>
        <v>0</v>
      </c>
      <c r="R39" s="69">
        <v>0</v>
      </c>
      <c r="S39" s="71">
        <f t="shared" si="3"/>
        <v>0</v>
      </c>
      <c r="T39" s="71">
        <f>S39-H39</f>
        <v>0</v>
      </c>
    </row>
    <row r="40" spans="1:20" ht="14.25" customHeight="1" x14ac:dyDescent="0.2">
      <c r="A40" s="14" t="s">
        <v>3</v>
      </c>
      <c r="B40" s="84" t="s">
        <v>18</v>
      </c>
      <c r="C40" s="119"/>
      <c r="D40" s="119"/>
      <c r="E40" s="42">
        <v>135428</v>
      </c>
      <c r="F40" s="39">
        <v>209326</v>
      </c>
      <c r="G40" s="42">
        <v>209326</v>
      </c>
      <c r="H40" s="42">
        <v>82072</v>
      </c>
      <c r="I40" s="72">
        <v>135427960.19999999</v>
      </c>
      <c r="J40" s="73">
        <f t="shared" si="4"/>
        <v>135427.9602</v>
      </c>
      <c r="K40" s="71">
        <f>E40-J40</f>
        <v>3.9799999998649582E-2</v>
      </c>
      <c r="L40" s="69">
        <v>209326000</v>
      </c>
      <c r="M40" s="69">
        <f t="shared" si="1"/>
        <v>209326</v>
      </c>
      <c r="N40" s="71">
        <f>M40-F40</f>
        <v>0</v>
      </c>
      <c r="O40" s="69">
        <v>209326000</v>
      </c>
      <c r="P40" s="69">
        <f t="shared" si="2"/>
        <v>209326</v>
      </c>
      <c r="Q40" s="71">
        <f>G40-P40</f>
        <v>0</v>
      </c>
      <c r="R40" s="69">
        <v>82072325.230000004</v>
      </c>
      <c r="S40" s="71">
        <f t="shared" si="3"/>
        <v>82072.325230000002</v>
      </c>
      <c r="T40" s="71">
        <f>S40-H40</f>
        <v>0.32523000000219326</v>
      </c>
    </row>
    <row r="41" spans="1:20" ht="10.5" customHeight="1" x14ac:dyDescent="0.2">
      <c r="A41" s="14" t="s">
        <v>4</v>
      </c>
      <c r="B41" s="83" t="s">
        <v>67</v>
      </c>
      <c r="C41" s="83"/>
      <c r="D41" s="84"/>
      <c r="E41" s="41">
        <v>135428</v>
      </c>
      <c r="F41" s="39">
        <v>209326</v>
      </c>
      <c r="G41" s="41">
        <v>209326</v>
      </c>
      <c r="H41" s="41">
        <v>82072</v>
      </c>
      <c r="I41" s="72">
        <v>135427960.19999999</v>
      </c>
      <c r="J41" s="73">
        <f t="shared" si="4"/>
        <v>135427.9602</v>
      </c>
      <c r="K41" s="71">
        <f>E41-J41</f>
        <v>3.9799999998649582E-2</v>
      </c>
      <c r="L41" s="69">
        <v>209326000</v>
      </c>
      <c r="M41" s="69">
        <f t="shared" si="1"/>
        <v>209326</v>
      </c>
      <c r="N41" s="71">
        <f>M41-F41</f>
        <v>0</v>
      </c>
      <c r="O41" s="69">
        <v>209326000</v>
      </c>
      <c r="P41" s="69">
        <f t="shared" si="2"/>
        <v>209326</v>
      </c>
      <c r="Q41" s="71">
        <f>G41-P41</f>
        <v>0</v>
      </c>
      <c r="R41" s="69">
        <v>82072325.230000004</v>
      </c>
      <c r="S41" s="71">
        <f t="shared" si="3"/>
        <v>82072.325230000002</v>
      </c>
      <c r="T41" s="71">
        <f>S41-H41</f>
        <v>0.32523000000219326</v>
      </c>
    </row>
    <row r="42" spans="1:20" ht="18.75" customHeight="1" x14ac:dyDescent="0.2">
      <c r="A42" s="14" t="s">
        <v>44</v>
      </c>
      <c r="B42" s="115" t="s">
        <v>50</v>
      </c>
      <c r="C42" s="83"/>
      <c r="D42" s="84"/>
      <c r="E42" s="42">
        <v>2805</v>
      </c>
      <c r="F42" s="39">
        <v>3000</v>
      </c>
      <c r="G42" s="39">
        <v>3250</v>
      </c>
      <c r="H42" s="42">
        <v>3196</v>
      </c>
      <c r="I42" s="72">
        <v>2804864.15</v>
      </c>
      <c r="J42" s="73">
        <f t="shared" si="4"/>
        <v>2804.8641499999999</v>
      </c>
      <c r="K42" s="71">
        <f>E42-J42</f>
        <v>0.1358500000001186</v>
      </c>
      <c r="L42" s="69">
        <v>3000000</v>
      </c>
      <c r="M42" s="69">
        <f t="shared" si="1"/>
        <v>3000</v>
      </c>
      <c r="N42" s="71">
        <f>M42-F42</f>
        <v>0</v>
      </c>
      <c r="O42" s="69">
        <v>3250000</v>
      </c>
      <c r="P42" s="69">
        <f t="shared" si="2"/>
        <v>3250</v>
      </c>
      <c r="Q42" s="71">
        <f>G42-P42</f>
        <v>0</v>
      </c>
      <c r="R42" s="69">
        <v>3196413.83</v>
      </c>
      <c r="S42" s="71">
        <f t="shared" si="3"/>
        <v>3196.41383</v>
      </c>
      <c r="T42" s="71">
        <f>S42-H42</f>
        <v>0.41382999999996173</v>
      </c>
    </row>
    <row r="43" spans="1:20" ht="18" customHeight="1" x14ac:dyDescent="0.2">
      <c r="A43" s="14" t="s">
        <v>45</v>
      </c>
      <c r="B43" s="115" t="s">
        <v>28</v>
      </c>
      <c r="C43" s="83"/>
      <c r="D43" s="84"/>
      <c r="E43" s="42">
        <v>7137</v>
      </c>
      <c r="F43" s="39">
        <v>6326</v>
      </c>
      <c r="G43" s="42">
        <v>6326</v>
      </c>
      <c r="H43" s="42">
        <v>6054</v>
      </c>
      <c r="I43" s="72">
        <v>7136609.04</v>
      </c>
      <c r="J43" s="73">
        <f t="shared" si="4"/>
        <v>7136.6090400000003</v>
      </c>
      <c r="K43" s="71">
        <f>E43-J43</f>
        <v>0.39095999999972264</v>
      </c>
      <c r="L43" s="69">
        <v>6326000</v>
      </c>
      <c r="M43" s="69">
        <f t="shared" si="1"/>
        <v>6326</v>
      </c>
      <c r="N43" s="71">
        <f>M43-F43</f>
        <v>0</v>
      </c>
      <c r="O43" s="69">
        <v>6326000</v>
      </c>
      <c r="P43" s="69">
        <f t="shared" si="2"/>
        <v>6326</v>
      </c>
      <c r="Q43" s="71">
        <f>G43-P43</f>
        <v>0</v>
      </c>
      <c r="R43" s="69">
        <v>6054377.2599999998</v>
      </c>
      <c r="S43" s="71">
        <f t="shared" si="3"/>
        <v>6054.3772600000002</v>
      </c>
      <c r="T43" s="71">
        <f>S43-H43</f>
        <v>0.37726000000020576</v>
      </c>
    </row>
    <row r="44" spans="1:20" ht="10.5" customHeight="1" x14ac:dyDescent="0.2">
      <c r="A44" s="14" t="s">
        <v>46</v>
      </c>
      <c r="B44" s="64" t="s">
        <v>51</v>
      </c>
      <c r="C44" s="22"/>
      <c r="D44" s="23"/>
      <c r="E44" s="42">
        <v>125486</v>
      </c>
      <c r="F44" s="58">
        <v>200000</v>
      </c>
      <c r="G44" s="42">
        <v>199750</v>
      </c>
      <c r="H44" s="42">
        <v>72822</v>
      </c>
      <c r="I44" s="72">
        <v>125486487.00999999</v>
      </c>
      <c r="J44" s="73">
        <f t="shared" si="4"/>
        <v>125486.48701</v>
      </c>
      <c r="K44" s="71">
        <f>E44-J44</f>
        <v>-0.48700999999709893</v>
      </c>
      <c r="L44" s="69">
        <v>200000000</v>
      </c>
      <c r="M44" s="69">
        <f t="shared" si="1"/>
        <v>200000</v>
      </c>
      <c r="N44" s="71">
        <f>M44-F44</f>
        <v>0</v>
      </c>
      <c r="O44" s="69">
        <v>199750000</v>
      </c>
      <c r="P44" s="69">
        <f t="shared" si="2"/>
        <v>199750</v>
      </c>
      <c r="Q44" s="71">
        <f>G44-P44</f>
        <v>0</v>
      </c>
      <c r="R44" s="69">
        <v>72821534.140000001</v>
      </c>
      <c r="S44" s="71">
        <f t="shared" si="3"/>
        <v>72821.534140000003</v>
      </c>
      <c r="T44" s="71">
        <f>S44-H44</f>
        <v>-0.46585999999660999</v>
      </c>
    </row>
    <row r="45" spans="1:20" ht="10.5" customHeight="1" x14ac:dyDescent="0.2">
      <c r="A45" s="14" t="s">
        <v>49</v>
      </c>
      <c r="B45" s="64" t="s">
        <v>68</v>
      </c>
      <c r="C45" s="22"/>
      <c r="D45" s="23"/>
      <c r="E45" s="42">
        <v>94252</v>
      </c>
      <c r="F45" s="39">
        <v>100000</v>
      </c>
      <c r="G45" s="42">
        <v>99750</v>
      </c>
      <c r="H45" s="42">
        <v>48410</v>
      </c>
      <c r="I45" s="72">
        <v>94252318.019999996</v>
      </c>
      <c r="J45" s="73">
        <f t="shared" si="4"/>
        <v>94252.318019999992</v>
      </c>
      <c r="K45" s="71">
        <f>E45-J45</f>
        <v>-0.31801999999152031</v>
      </c>
      <c r="L45" s="69">
        <v>100000000</v>
      </c>
      <c r="M45" s="69">
        <f t="shared" si="1"/>
        <v>100000</v>
      </c>
      <c r="N45" s="71">
        <f>M45-F45</f>
        <v>0</v>
      </c>
      <c r="O45" s="69">
        <v>99750000</v>
      </c>
      <c r="P45" s="69">
        <f t="shared" si="2"/>
        <v>99750</v>
      </c>
      <c r="Q45" s="71">
        <f>G45-P45</f>
        <v>0</v>
      </c>
      <c r="R45" s="69">
        <v>48409830.940000005</v>
      </c>
      <c r="S45" s="71">
        <f t="shared" si="3"/>
        <v>48409.830940000007</v>
      </c>
      <c r="T45" s="71">
        <f>S45-H45</f>
        <v>-0.16905999999289634</v>
      </c>
    </row>
    <row r="46" spans="1:20" ht="19.5" customHeight="1" x14ac:dyDescent="0.2">
      <c r="A46" s="14" t="s">
        <v>52</v>
      </c>
      <c r="B46" s="74" t="s">
        <v>69</v>
      </c>
      <c r="C46" s="75"/>
      <c r="D46" s="76"/>
      <c r="E46" s="42">
        <v>31234</v>
      </c>
      <c r="F46" s="39">
        <v>100000</v>
      </c>
      <c r="G46" s="42">
        <v>100000</v>
      </c>
      <c r="H46" s="42">
        <v>24412</v>
      </c>
      <c r="I46" s="72">
        <v>31234168.989999998</v>
      </c>
      <c r="J46" s="73">
        <f t="shared" si="4"/>
        <v>31234.168989999998</v>
      </c>
      <c r="K46" s="71">
        <f>E46-J46</f>
        <v>-0.16898999999830266</v>
      </c>
      <c r="L46" s="69">
        <v>100000000</v>
      </c>
      <c r="M46" s="69">
        <f t="shared" si="1"/>
        <v>100000</v>
      </c>
      <c r="N46" s="71">
        <f>M46-F46</f>
        <v>0</v>
      </c>
      <c r="O46" s="69">
        <v>100000000</v>
      </c>
      <c r="P46" s="69">
        <f t="shared" si="2"/>
        <v>100000</v>
      </c>
      <c r="Q46" s="71">
        <f>G46-P46</f>
        <v>0</v>
      </c>
      <c r="R46" s="69">
        <v>24411703.199999999</v>
      </c>
      <c r="S46" s="71">
        <f t="shared" si="3"/>
        <v>24411.7032</v>
      </c>
      <c r="T46" s="71">
        <f>S46-H46</f>
        <v>-0.29680000000007567</v>
      </c>
    </row>
    <row r="47" spans="1:20" ht="11.25" customHeight="1" x14ac:dyDescent="0.2">
      <c r="A47" s="14" t="s">
        <v>5</v>
      </c>
      <c r="B47" s="83" t="s">
        <v>19</v>
      </c>
      <c r="C47" s="83"/>
      <c r="D47" s="84"/>
      <c r="E47" s="42">
        <v>55</v>
      </c>
      <c r="F47" s="39">
        <v>220</v>
      </c>
      <c r="G47" s="39">
        <v>220</v>
      </c>
      <c r="H47" s="42">
        <v>139</v>
      </c>
      <c r="I47" s="72">
        <v>54783.46</v>
      </c>
      <c r="J47" s="73">
        <f t="shared" si="4"/>
        <v>54.783459999999998</v>
      </c>
      <c r="K47" s="71">
        <f>E47-J47</f>
        <v>0.21654000000000195</v>
      </c>
      <c r="L47" s="69">
        <v>220000</v>
      </c>
      <c r="M47" s="69">
        <f t="shared" si="1"/>
        <v>220</v>
      </c>
      <c r="N47" s="71">
        <f>M47-F47</f>
        <v>0</v>
      </c>
      <c r="O47" s="69">
        <v>220000</v>
      </c>
      <c r="P47" s="69">
        <f t="shared" si="2"/>
        <v>220</v>
      </c>
      <c r="Q47" s="71">
        <f>G47-P47</f>
        <v>0</v>
      </c>
      <c r="R47" s="69">
        <v>138819.03</v>
      </c>
      <c r="S47" s="71">
        <f t="shared" si="3"/>
        <v>138.81903</v>
      </c>
      <c r="T47" s="71">
        <f>S47-H47</f>
        <v>-0.18097000000000207</v>
      </c>
    </row>
    <row r="48" spans="1:20" ht="11.25" customHeight="1" x14ac:dyDescent="0.2">
      <c r="A48" s="14">
        <v>4</v>
      </c>
      <c r="B48" s="75" t="s">
        <v>53</v>
      </c>
      <c r="C48" s="75"/>
      <c r="D48" s="76"/>
      <c r="E48" s="42">
        <v>24987</v>
      </c>
      <c r="F48" s="58">
        <v>33472</v>
      </c>
      <c r="G48" s="39">
        <v>33472</v>
      </c>
      <c r="H48" s="42">
        <v>29028</v>
      </c>
      <c r="I48" s="72">
        <v>24987031.170000002</v>
      </c>
      <c r="J48" s="73">
        <f t="shared" si="4"/>
        <v>24987.031170000002</v>
      </c>
      <c r="K48" s="71">
        <f>E48-J48</f>
        <v>-3.117000000202097E-2</v>
      </c>
      <c r="L48" s="69">
        <v>33472000</v>
      </c>
      <c r="M48" s="69">
        <f t="shared" si="1"/>
        <v>33472</v>
      </c>
      <c r="N48" s="71">
        <f>M48-F48</f>
        <v>0</v>
      </c>
      <c r="O48" s="69">
        <v>33472000</v>
      </c>
      <c r="P48" s="69">
        <f t="shared" si="2"/>
        <v>33472</v>
      </c>
      <c r="Q48" s="71">
        <f>G48-P48</f>
        <v>0</v>
      </c>
      <c r="R48" s="69">
        <v>29028461.91</v>
      </c>
      <c r="S48" s="71">
        <f t="shared" si="3"/>
        <v>29028.461910000002</v>
      </c>
      <c r="T48" s="71">
        <f>S48-H48</f>
        <v>0.46191000000180793</v>
      </c>
    </row>
    <row r="49" spans="1:20" ht="11.25" customHeight="1" x14ac:dyDescent="0.2">
      <c r="A49" s="14" t="s">
        <v>34</v>
      </c>
      <c r="B49" s="74" t="s">
        <v>70</v>
      </c>
      <c r="C49" s="75"/>
      <c r="D49" s="76"/>
      <c r="E49" s="42">
        <v>24987</v>
      </c>
      <c r="F49" s="58">
        <v>33472</v>
      </c>
      <c r="G49" s="39">
        <v>33472</v>
      </c>
      <c r="H49" s="42">
        <v>29028</v>
      </c>
      <c r="I49" s="72">
        <v>24987031.170000002</v>
      </c>
      <c r="J49" s="73">
        <f t="shared" si="4"/>
        <v>24987.031170000002</v>
      </c>
      <c r="K49" s="71">
        <f>E49-J49</f>
        <v>-3.117000000202097E-2</v>
      </c>
      <c r="L49" s="69">
        <v>33472000</v>
      </c>
      <c r="M49" s="69">
        <f t="shared" si="1"/>
        <v>33472</v>
      </c>
      <c r="N49" s="71">
        <f>M49-F49</f>
        <v>0</v>
      </c>
      <c r="O49" s="69">
        <v>33472000</v>
      </c>
      <c r="P49" s="69">
        <f t="shared" si="2"/>
        <v>33472</v>
      </c>
      <c r="Q49" s="71">
        <f>G49-P49</f>
        <v>0</v>
      </c>
      <c r="R49" s="69">
        <v>29028461.91</v>
      </c>
      <c r="S49" s="71">
        <f t="shared" si="3"/>
        <v>29028.461910000002</v>
      </c>
      <c r="T49" s="71">
        <f>S49-H49</f>
        <v>0.46191000000180793</v>
      </c>
    </row>
    <row r="50" spans="1:20" ht="11.25" customHeight="1" x14ac:dyDescent="0.2">
      <c r="A50" s="14" t="s">
        <v>42</v>
      </c>
      <c r="B50" s="75" t="s">
        <v>17</v>
      </c>
      <c r="C50" s="75"/>
      <c r="D50" s="76"/>
      <c r="E50" s="42">
        <v>13578</v>
      </c>
      <c r="F50" s="58">
        <v>0</v>
      </c>
      <c r="G50" s="59">
        <v>0</v>
      </c>
      <c r="H50" s="42">
        <v>2190</v>
      </c>
      <c r="I50" s="72">
        <v>13578007.689999999</v>
      </c>
      <c r="J50" s="73">
        <f t="shared" si="4"/>
        <v>13578.00769</v>
      </c>
      <c r="K50" s="71">
        <f>E50-J50</f>
        <v>-7.6900000003661262E-3</v>
      </c>
      <c r="L50" s="69">
        <v>0</v>
      </c>
      <c r="M50" s="69">
        <f t="shared" si="1"/>
        <v>0</v>
      </c>
      <c r="N50" s="71">
        <f>M50-F50</f>
        <v>0</v>
      </c>
      <c r="P50" s="69">
        <f t="shared" si="2"/>
        <v>0</v>
      </c>
      <c r="Q50" s="71">
        <f>G50-P50</f>
        <v>0</v>
      </c>
      <c r="R50" s="69">
        <v>2190103.5900000036</v>
      </c>
      <c r="S50" s="71">
        <f t="shared" si="3"/>
        <v>2190.1035900000034</v>
      </c>
      <c r="T50" s="71">
        <f>S50-H50</f>
        <v>0.10359000000335072</v>
      </c>
    </row>
    <row r="51" spans="1:20" ht="11.25" customHeight="1" thickBot="1" x14ac:dyDescent="0.25">
      <c r="A51" s="15" t="s">
        <v>43</v>
      </c>
      <c r="B51" s="75" t="s">
        <v>26</v>
      </c>
      <c r="C51" s="75"/>
      <c r="D51" s="76"/>
      <c r="E51" s="42">
        <v>37075</v>
      </c>
      <c r="F51" s="58">
        <v>0</v>
      </c>
      <c r="G51" s="59">
        <v>0</v>
      </c>
      <c r="H51" s="42">
        <v>105021</v>
      </c>
      <c r="I51" s="72">
        <v>37075436.5</v>
      </c>
      <c r="J51" s="73">
        <f t="shared" si="4"/>
        <v>37075.436500000003</v>
      </c>
      <c r="K51" s="71">
        <f>E51-J51</f>
        <v>-0.43650000000343425</v>
      </c>
      <c r="L51" s="69">
        <v>0</v>
      </c>
      <c r="M51" s="69">
        <f t="shared" si="1"/>
        <v>0</v>
      </c>
      <c r="N51" s="71">
        <f>M51-F51</f>
        <v>0</v>
      </c>
      <c r="P51" s="69">
        <f t="shared" si="2"/>
        <v>0</v>
      </c>
      <c r="Q51" s="71">
        <f>G51-P51</f>
        <v>0</v>
      </c>
      <c r="R51" s="69">
        <v>105020960.78</v>
      </c>
      <c r="S51" s="71">
        <f t="shared" si="3"/>
        <v>105020.96077999999</v>
      </c>
      <c r="T51" s="71">
        <f>S51-H51</f>
        <v>-3.9220000006025657E-2</v>
      </c>
    </row>
    <row r="52" spans="1:20" ht="11.25" thickBot="1" x14ac:dyDescent="0.25">
      <c r="A52" s="4" t="s">
        <v>13</v>
      </c>
      <c r="B52" s="85" t="s">
        <v>14</v>
      </c>
      <c r="C52" s="86"/>
      <c r="D52" s="87"/>
      <c r="E52" s="38">
        <f>+E54+E55-E57-1</f>
        <v>3493853</v>
      </c>
      <c r="F52" s="60">
        <v>4268939</v>
      </c>
      <c r="G52" s="60">
        <v>4268939</v>
      </c>
      <c r="H52" s="131">
        <v>4418574</v>
      </c>
      <c r="I52" s="72">
        <v>3493853192.6699996</v>
      </c>
      <c r="J52" s="73">
        <f t="shared" si="4"/>
        <v>3493853.1926699998</v>
      </c>
      <c r="K52" s="71">
        <f>E52-J52</f>
        <v>-0.1926699997857213</v>
      </c>
      <c r="L52" s="69">
        <v>4268939000</v>
      </c>
      <c r="M52" s="69">
        <f t="shared" si="1"/>
        <v>4268939</v>
      </c>
      <c r="N52" s="71">
        <f>M52-F52</f>
        <v>0</v>
      </c>
      <c r="O52" s="69">
        <v>4268939000</v>
      </c>
      <c r="P52" s="69">
        <f t="shared" si="2"/>
        <v>4268939</v>
      </c>
      <c r="Q52" s="71">
        <f>G52-P52</f>
        <v>0</v>
      </c>
      <c r="R52" s="69">
        <v>4418574370.0500002</v>
      </c>
      <c r="S52" s="71">
        <f t="shared" si="3"/>
        <v>4418574.37005</v>
      </c>
      <c r="T52" s="71">
        <f>S52-H52</f>
        <v>0.37005000002682209</v>
      </c>
    </row>
    <row r="53" spans="1:20" ht="10.5" customHeight="1" x14ac:dyDescent="0.2">
      <c r="A53" s="5"/>
      <c r="B53" s="129" t="s">
        <v>23</v>
      </c>
      <c r="C53" s="78"/>
      <c r="D53" s="79"/>
      <c r="E53" s="61"/>
      <c r="F53" s="40"/>
      <c r="G53" s="62"/>
      <c r="H53" s="61"/>
      <c r="I53" s="72"/>
      <c r="J53" s="73">
        <f t="shared" si="4"/>
        <v>0</v>
      </c>
      <c r="K53" s="71">
        <f>E53-J53</f>
        <v>0</v>
      </c>
      <c r="M53" s="69">
        <f t="shared" si="1"/>
        <v>0</v>
      </c>
      <c r="N53" s="71">
        <f>M53-F53</f>
        <v>0</v>
      </c>
      <c r="P53" s="69">
        <f t="shared" si="2"/>
        <v>0</v>
      </c>
      <c r="Q53" s="71">
        <f>G53-P53</f>
        <v>0</v>
      </c>
      <c r="S53" s="71">
        <f t="shared" si="3"/>
        <v>0</v>
      </c>
      <c r="T53" s="71">
        <f>S53-H53</f>
        <v>0</v>
      </c>
    </row>
    <row r="54" spans="1:20" x14ac:dyDescent="0.2">
      <c r="A54" s="6" t="s">
        <v>1</v>
      </c>
      <c r="B54" s="82" t="s">
        <v>7</v>
      </c>
      <c r="C54" s="83"/>
      <c r="D54" s="84"/>
      <c r="E54" s="42">
        <v>2755513</v>
      </c>
      <c r="F54" s="42">
        <v>3649272</v>
      </c>
      <c r="G54" s="42">
        <v>3649272</v>
      </c>
      <c r="H54" s="42">
        <v>3483855</v>
      </c>
      <c r="I54" s="72">
        <v>2755512583.29</v>
      </c>
      <c r="J54" s="73">
        <f t="shared" si="4"/>
        <v>2755512.58329</v>
      </c>
      <c r="K54" s="71">
        <f>E54-J54</f>
        <v>0.41671000001952052</v>
      </c>
      <c r="L54" s="69">
        <v>3649272000</v>
      </c>
      <c r="M54" s="69">
        <f t="shared" si="1"/>
        <v>3649272</v>
      </c>
      <c r="N54" s="71">
        <f>M54-F54</f>
        <v>0</v>
      </c>
      <c r="O54" s="69">
        <v>3649272000</v>
      </c>
      <c r="P54" s="69">
        <f t="shared" si="2"/>
        <v>3649272</v>
      </c>
      <c r="Q54" s="71">
        <f>G54-P54</f>
        <v>0</v>
      </c>
      <c r="R54" s="69">
        <v>3483854554.0799999</v>
      </c>
      <c r="S54" s="71">
        <f t="shared" si="3"/>
        <v>3483854.5540800001</v>
      </c>
      <c r="T54" s="71">
        <f>S54-H54</f>
        <v>-0.44591999985277653</v>
      </c>
    </row>
    <row r="55" spans="1:20" ht="12" customHeight="1" x14ac:dyDescent="0.2">
      <c r="A55" s="6" t="s">
        <v>3</v>
      </c>
      <c r="B55" s="82" t="s">
        <v>9</v>
      </c>
      <c r="C55" s="83"/>
      <c r="D55" s="84"/>
      <c r="E55" s="42">
        <v>831319</v>
      </c>
      <c r="F55" s="42">
        <v>745826</v>
      </c>
      <c r="G55" s="42">
        <v>745826</v>
      </c>
      <c r="H55" s="42">
        <v>1069507</v>
      </c>
      <c r="I55" s="72">
        <v>831318760.38</v>
      </c>
      <c r="J55" s="73">
        <f t="shared" si="4"/>
        <v>831318.76037999999</v>
      </c>
      <c r="K55" s="71">
        <f>E55-J55</f>
        <v>0.23962000000756234</v>
      </c>
      <c r="L55" s="69">
        <v>745826000</v>
      </c>
      <c r="M55" s="69">
        <f t="shared" si="1"/>
        <v>745826</v>
      </c>
      <c r="N55" s="71">
        <f>M55-F55</f>
        <v>0</v>
      </c>
      <c r="O55" s="69">
        <v>745826000</v>
      </c>
      <c r="P55" s="69">
        <f t="shared" si="2"/>
        <v>745826</v>
      </c>
      <c r="Q55" s="71">
        <f>G55-P55</f>
        <v>0</v>
      </c>
      <c r="R55" s="69">
        <v>1069507004.5300002</v>
      </c>
      <c r="S55" s="71">
        <f t="shared" si="3"/>
        <v>1069507.0045300003</v>
      </c>
      <c r="T55" s="71">
        <f>S55-H55</f>
        <v>4.5300002675503492E-3</v>
      </c>
    </row>
    <row r="56" spans="1:20" ht="10.5" customHeight="1" x14ac:dyDescent="0.2">
      <c r="A56" s="6" t="s">
        <v>4</v>
      </c>
      <c r="B56" s="128" t="s">
        <v>71</v>
      </c>
      <c r="C56" s="83"/>
      <c r="D56" s="84"/>
      <c r="E56" s="47">
        <v>697880</v>
      </c>
      <c r="F56" s="42">
        <v>725036</v>
      </c>
      <c r="G56" s="42">
        <v>725036</v>
      </c>
      <c r="H56" s="47">
        <v>729603</v>
      </c>
      <c r="I56" s="72">
        <v>697880422.07000005</v>
      </c>
      <c r="J56" s="73">
        <f t="shared" si="4"/>
        <v>697880.42207000009</v>
      </c>
      <c r="K56" s="71">
        <f>E56-J56</f>
        <v>-0.42207000008784235</v>
      </c>
      <c r="L56" s="69">
        <v>725036000</v>
      </c>
      <c r="M56" s="69">
        <f t="shared" si="1"/>
        <v>725036</v>
      </c>
      <c r="N56" s="71">
        <f>M56-F56</f>
        <v>0</v>
      </c>
      <c r="O56" s="69">
        <v>725036000</v>
      </c>
      <c r="P56" s="69">
        <f t="shared" si="2"/>
        <v>725036</v>
      </c>
      <c r="Q56" s="71">
        <f>G56-P56</f>
        <v>0</v>
      </c>
      <c r="R56" s="69">
        <v>729602796.79000008</v>
      </c>
      <c r="S56" s="71">
        <f t="shared" si="3"/>
        <v>729602.79679000005</v>
      </c>
      <c r="T56" s="71">
        <f>S56-H56</f>
        <v>-0.20320999994874001</v>
      </c>
    </row>
    <row r="57" spans="1:20" ht="11.25" customHeight="1" x14ac:dyDescent="0.2">
      <c r="A57" s="6" t="s">
        <v>5</v>
      </c>
      <c r="B57" s="82" t="s">
        <v>25</v>
      </c>
      <c r="C57" s="83"/>
      <c r="D57" s="84"/>
      <c r="E57" s="42">
        <v>92978</v>
      </c>
      <c r="F57" s="42">
        <v>126159</v>
      </c>
      <c r="G57" s="42">
        <v>126159</v>
      </c>
      <c r="H57" s="42">
        <v>134787</v>
      </c>
      <c r="I57" s="72">
        <v>92978151</v>
      </c>
      <c r="J57" s="73">
        <f t="shared" si="4"/>
        <v>92978.150999999998</v>
      </c>
      <c r="K57" s="71">
        <f>E57-J57</f>
        <v>-0.15099999999802094</v>
      </c>
      <c r="L57" s="69">
        <v>126159000</v>
      </c>
      <c r="M57" s="69">
        <f t="shared" si="1"/>
        <v>126159</v>
      </c>
      <c r="N57" s="71">
        <f>M57-F57</f>
        <v>0</v>
      </c>
      <c r="O57" s="69">
        <v>126159000</v>
      </c>
      <c r="P57" s="69">
        <f t="shared" si="2"/>
        <v>126159</v>
      </c>
      <c r="Q57" s="71">
        <f>G57-P57</f>
        <v>0</v>
      </c>
      <c r="R57" s="69">
        <v>134787188.56000003</v>
      </c>
      <c r="S57" s="71">
        <f t="shared" si="3"/>
        <v>134787.18856000004</v>
      </c>
      <c r="T57" s="71">
        <f>S57-H57</f>
        <v>0.18856000003870577</v>
      </c>
    </row>
    <row r="58" spans="1:20" ht="14.25" customHeight="1" thickBot="1" x14ac:dyDescent="0.25">
      <c r="A58" s="10" t="s">
        <v>15</v>
      </c>
      <c r="B58" s="126" t="s">
        <v>24</v>
      </c>
      <c r="C58" s="124"/>
      <c r="D58" s="125"/>
      <c r="E58" s="63">
        <v>92978</v>
      </c>
      <c r="F58" s="63">
        <v>126159</v>
      </c>
      <c r="G58" s="63">
        <v>126159</v>
      </c>
      <c r="H58" s="63">
        <v>134787</v>
      </c>
      <c r="I58" s="72">
        <v>92978151</v>
      </c>
      <c r="J58" s="73">
        <f t="shared" si="4"/>
        <v>92978.150999999998</v>
      </c>
      <c r="K58" s="71">
        <f>E58-J58</f>
        <v>-0.15099999999802094</v>
      </c>
      <c r="L58" s="69">
        <v>126159000</v>
      </c>
      <c r="M58" s="69">
        <f t="shared" si="1"/>
        <v>126159</v>
      </c>
      <c r="N58" s="71">
        <f>M58-F58</f>
        <v>0</v>
      </c>
      <c r="O58" s="69">
        <v>126159000</v>
      </c>
      <c r="P58" s="69">
        <f t="shared" si="2"/>
        <v>126159</v>
      </c>
      <c r="Q58" s="71">
        <f>G58-P58</f>
        <v>0</v>
      </c>
      <c r="R58" s="69">
        <v>134787188.56000003</v>
      </c>
      <c r="S58" s="71">
        <f t="shared" si="3"/>
        <v>134787.18856000004</v>
      </c>
      <c r="T58" s="71">
        <f>S58-H58</f>
        <v>0.18856000003870577</v>
      </c>
    </row>
    <row r="59" spans="1:20" ht="20.100000000000001" customHeight="1" thickBot="1" x14ac:dyDescent="0.25">
      <c r="A59" s="92" t="s">
        <v>74</v>
      </c>
      <c r="B59" s="93"/>
      <c r="C59" s="93"/>
      <c r="D59" s="93"/>
      <c r="E59" s="93"/>
      <c r="F59" s="93"/>
      <c r="G59" s="93"/>
      <c r="H59" s="93"/>
      <c r="J59" s="73">
        <f t="shared" si="4"/>
        <v>0</v>
      </c>
      <c r="K59" s="71">
        <f>E59-J59</f>
        <v>0</v>
      </c>
      <c r="M59" s="69">
        <f t="shared" si="1"/>
        <v>0</v>
      </c>
      <c r="N59" s="71">
        <f>M59-F59</f>
        <v>0</v>
      </c>
      <c r="P59" s="69">
        <f t="shared" si="2"/>
        <v>0</v>
      </c>
      <c r="Q59" s="71">
        <f>G59-P59</f>
        <v>0</v>
      </c>
      <c r="S59" s="71">
        <f t="shared" si="3"/>
        <v>0</v>
      </c>
      <c r="T59" s="71">
        <f>S59-H59</f>
        <v>0</v>
      </c>
    </row>
    <row r="60" spans="1:20" ht="24" customHeight="1" thickBot="1" x14ac:dyDescent="0.25">
      <c r="A60" s="29" t="s">
        <v>1</v>
      </c>
      <c r="B60" s="127" t="s">
        <v>39</v>
      </c>
      <c r="C60" s="127"/>
      <c r="D60" s="127"/>
      <c r="E60" s="30">
        <v>2749608</v>
      </c>
      <c r="F60" s="30">
        <v>3350000</v>
      </c>
      <c r="G60" s="30">
        <v>3350000</v>
      </c>
      <c r="H60" s="132">
        <v>3476743</v>
      </c>
      <c r="I60" s="72">
        <v>2749608425.73</v>
      </c>
      <c r="J60" s="73">
        <f t="shared" si="4"/>
        <v>2749608.4257300003</v>
      </c>
      <c r="K60" s="71">
        <f>E60-J60</f>
        <v>-0.42573000025004148</v>
      </c>
      <c r="L60" s="69">
        <v>3350000000</v>
      </c>
      <c r="M60" s="69">
        <f t="shared" si="1"/>
        <v>3350000</v>
      </c>
      <c r="N60" s="71">
        <f>M60-F60</f>
        <v>0</v>
      </c>
      <c r="O60" s="69">
        <v>3350000000</v>
      </c>
      <c r="P60" s="69">
        <f t="shared" si="2"/>
        <v>3350000</v>
      </c>
      <c r="Q60" s="71">
        <f>G60-P60</f>
        <v>0</v>
      </c>
      <c r="R60" s="69">
        <v>3476742681.9300003</v>
      </c>
      <c r="S60" s="71">
        <f t="shared" si="3"/>
        <v>3476742.6819300004</v>
      </c>
      <c r="T60" s="71">
        <f>S60-H60</f>
        <v>-0.31806999957188964</v>
      </c>
    </row>
    <row r="61" spans="1:20" x14ac:dyDescent="0.2">
      <c r="A61" s="31" t="s">
        <v>33</v>
      </c>
      <c r="B61" s="122" t="s">
        <v>41</v>
      </c>
      <c r="C61" s="90"/>
      <c r="D61" s="91"/>
      <c r="E61" s="32">
        <v>17808</v>
      </c>
      <c r="F61" s="32">
        <v>300000</v>
      </c>
      <c r="G61" s="32">
        <v>300000</v>
      </c>
      <c r="H61" s="32">
        <v>1536743</v>
      </c>
      <c r="I61" s="72">
        <v>17808425.73</v>
      </c>
      <c r="J61" s="73">
        <f t="shared" si="4"/>
        <v>17808.425729999999</v>
      </c>
      <c r="K61" s="71">
        <f>E61-J61</f>
        <v>-0.42572999999902095</v>
      </c>
      <c r="L61" s="69">
        <v>300000000</v>
      </c>
      <c r="M61" s="69">
        <f t="shared" si="1"/>
        <v>300000</v>
      </c>
      <c r="N61" s="71">
        <f>M61-F61</f>
        <v>0</v>
      </c>
      <c r="O61" s="69">
        <v>300000000</v>
      </c>
      <c r="P61" s="69">
        <f t="shared" si="2"/>
        <v>300000</v>
      </c>
      <c r="Q61" s="71">
        <f>G61-P61</f>
        <v>0</v>
      </c>
      <c r="R61" s="69">
        <v>1536742681.9300001</v>
      </c>
      <c r="S61" s="71">
        <f t="shared" si="3"/>
        <v>1536742.68193</v>
      </c>
      <c r="T61" s="71">
        <f>S61-H61</f>
        <v>-0.31807000003755093</v>
      </c>
    </row>
    <row r="62" spans="1:20" ht="13.5" customHeight="1" thickBot="1" x14ac:dyDescent="0.25">
      <c r="A62" s="33" t="s">
        <v>38</v>
      </c>
      <c r="B62" s="123" t="s">
        <v>40</v>
      </c>
      <c r="C62" s="124"/>
      <c r="D62" s="125"/>
      <c r="E62" s="34">
        <v>2731800</v>
      </c>
      <c r="F62" s="34">
        <v>3050000</v>
      </c>
      <c r="G62" s="34">
        <v>3050000</v>
      </c>
      <c r="H62" s="34">
        <v>1940000</v>
      </c>
      <c r="I62" s="72">
        <v>2731800000</v>
      </c>
      <c r="J62" s="73">
        <f t="shared" si="4"/>
        <v>2731800</v>
      </c>
      <c r="K62" s="71">
        <f>E62-J62</f>
        <v>0</v>
      </c>
      <c r="L62" s="69">
        <v>3050000000</v>
      </c>
      <c r="M62" s="69">
        <f t="shared" si="1"/>
        <v>3050000</v>
      </c>
      <c r="N62" s="71">
        <f>M62-F62</f>
        <v>0</v>
      </c>
      <c r="O62" s="69">
        <v>3050000000</v>
      </c>
      <c r="P62" s="69">
        <f t="shared" si="2"/>
        <v>3050000</v>
      </c>
      <c r="Q62" s="71">
        <f>G62-P62</f>
        <v>0</v>
      </c>
      <c r="R62" s="69">
        <v>1940000000</v>
      </c>
      <c r="S62" s="71">
        <f t="shared" si="3"/>
        <v>1940000</v>
      </c>
      <c r="T62" s="71">
        <f>S62-H62</f>
        <v>0</v>
      </c>
    </row>
    <row r="63" spans="1:20" x14ac:dyDescent="0.2">
      <c r="J63" s="73">
        <f t="shared" si="4"/>
        <v>0</v>
      </c>
      <c r="M63" s="69">
        <f t="shared" si="1"/>
        <v>0</v>
      </c>
      <c r="N63" s="71">
        <f>M63-F63</f>
        <v>0</v>
      </c>
      <c r="P63" s="69">
        <f t="shared" si="2"/>
        <v>0</v>
      </c>
      <c r="Q63" s="71">
        <f>G63-P63</f>
        <v>0</v>
      </c>
      <c r="S63" s="71">
        <f t="shared" si="3"/>
        <v>0</v>
      </c>
      <c r="T63" s="71">
        <f>S63-H63</f>
        <v>0</v>
      </c>
    </row>
    <row r="65" spans="5:8" x14ac:dyDescent="0.2">
      <c r="E65" s="36"/>
      <c r="F65" s="36"/>
      <c r="G65" s="36"/>
      <c r="H65" s="36"/>
    </row>
    <row r="66" spans="5:8" x14ac:dyDescent="0.2">
      <c r="E66" s="37"/>
      <c r="F66" s="37"/>
      <c r="G66" s="37"/>
      <c r="H66" s="37"/>
    </row>
  </sheetData>
  <mergeCells count="60">
    <mergeCell ref="B56:D56"/>
    <mergeCell ref="B47:D47"/>
    <mergeCell ref="B50:D50"/>
    <mergeCell ref="B51:D51"/>
    <mergeCell ref="B52:D52"/>
    <mergeCell ref="B53:D53"/>
    <mergeCell ref="B54:D54"/>
    <mergeCell ref="B48:D48"/>
    <mergeCell ref="B55:D55"/>
    <mergeCell ref="B61:D61"/>
    <mergeCell ref="B62:D62"/>
    <mergeCell ref="B57:D57"/>
    <mergeCell ref="B58:D58"/>
    <mergeCell ref="A59:H59"/>
    <mergeCell ref="B60:D60"/>
    <mergeCell ref="B16:D16"/>
    <mergeCell ref="B42:D42"/>
    <mergeCell ref="B43:D43"/>
    <mergeCell ref="B22:D22"/>
    <mergeCell ref="B23:D23"/>
    <mergeCell ref="B24:D24"/>
    <mergeCell ref="B25:D25"/>
    <mergeCell ref="B26:D26"/>
    <mergeCell ref="B37:D37"/>
    <mergeCell ref="B40:D40"/>
    <mergeCell ref="B41:D41"/>
    <mergeCell ref="B19:D19"/>
    <mergeCell ref="B33:D33"/>
    <mergeCell ref="B39:D39"/>
    <mergeCell ref="E5:H5"/>
    <mergeCell ref="A7:H7"/>
    <mergeCell ref="B14:D14"/>
    <mergeCell ref="B15:D15"/>
    <mergeCell ref="B12:D12"/>
    <mergeCell ref="B13:D13"/>
    <mergeCell ref="B5:D5"/>
    <mergeCell ref="B6:D6"/>
    <mergeCell ref="A8:D8"/>
    <mergeCell ref="A1:H1"/>
    <mergeCell ref="A2:B2"/>
    <mergeCell ref="D2:H2"/>
    <mergeCell ref="A3:A4"/>
    <mergeCell ref="B3:D4"/>
    <mergeCell ref="F3:H3"/>
    <mergeCell ref="B46:D46"/>
    <mergeCell ref="B49:D49"/>
    <mergeCell ref="B9:D9"/>
    <mergeCell ref="B17:D17"/>
    <mergeCell ref="B36:D36"/>
    <mergeCell ref="B28:D28"/>
    <mergeCell ref="B30:D30"/>
    <mergeCell ref="B20:D20"/>
    <mergeCell ref="B32:D32"/>
    <mergeCell ref="B35:D35"/>
    <mergeCell ref="B27:D27"/>
    <mergeCell ref="B31:D31"/>
    <mergeCell ref="A21:H21"/>
    <mergeCell ref="B10:D10"/>
    <mergeCell ref="B11:D11"/>
    <mergeCell ref="B18:D18"/>
  </mergeCells>
  <printOptions horizontalCentered="1"/>
  <pageMargins left="0.56000000000000005" right="0.31" top="0.33" bottom="0.54" header="0.17" footer="0.2"/>
  <pageSetup paperSize="9" scale="85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2023</vt:lpstr>
      <vt:lpstr>'2023'!Obszar_wydruku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Jasińska-Bolesta</dc:creator>
  <cp:lastModifiedBy>Wróblewska Agnieszka</cp:lastModifiedBy>
  <cp:lastPrinted>2024-04-02T13:28:33Z</cp:lastPrinted>
  <dcterms:created xsi:type="dcterms:W3CDTF">2011-04-18T11:37:39Z</dcterms:created>
  <dcterms:modified xsi:type="dcterms:W3CDTF">2025-11-06T09:59:49Z</dcterms:modified>
</cp:coreProperties>
</file>