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2"/>
  <workbookPr/>
  <mc:AlternateContent xmlns:mc="http://schemas.openxmlformats.org/markup-compatibility/2006">
    <mc:Choice Requires="x15">
      <x15ac:absPath xmlns:x15ac="http://schemas.microsoft.com/office/spreadsheetml/2010/11/ac" url="C:\Users\Janus\OneDrive\Dokumenty\Bieżące\NCBiR 2\"/>
    </mc:Choice>
  </mc:AlternateContent>
  <xr:revisionPtr revIDLastSave="0" documentId="8_{538BF676-920F-4367-A22D-83EF1AF78668}" xr6:coauthVersionLast="36" xr6:coauthVersionMax="36" xr10:uidLastSave="{00000000-0000-0000-0000-000000000000}"/>
  <bookViews>
    <workbookView xWindow="0" yWindow="0" windowWidth="16380" windowHeight="8190" tabRatio="500" xr2:uid="{00000000-000D-0000-FFFF-FFFF00000000}"/>
  </bookViews>
  <sheets>
    <sheet name="LCOH" sheetId="2" r:id="rId1"/>
    <sheet name="Progn cen ener, pracy" sheetId="7" r:id="rId2"/>
    <sheet name="Ceny substr BIOGAZownia" sheetId="6" r:id="rId3"/>
    <sheet name="VDI inne" sheetId="5" r:id="rId4"/>
  </sheets>
  <definedNames>
    <definedName name="_xlnm._FilterDatabase" localSheetId="0" hidden="1">LCOH!$C$17:$AF$167</definedName>
  </definedNames>
  <calcPr calcId="19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149" i="2" l="1"/>
  <c r="I155" i="2"/>
  <c r="H155" i="2"/>
  <c r="I156" i="2"/>
  <c r="H148" i="2"/>
  <c r="I148" i="2"/>
  <c r="H156" i="2"/>
  <c r="G156" i="2"/>
  <c r="F155" i="2"/>
  <c r="H147" i="2"/>
  <c r="F148" i="2"/>
  <c r="F147" i="2"/>
  <c r="H149" i="2"/>
  <c r="G148" i="2"/>
  <c r="I147" i="2"/>
  <c r="J147" i="2"/>
  <c r="K147" i="2"/>
  <c r="L147" i="2"/>
  <c r="M147" i="2"/>
  <c r="N147" i="2"/>
  <c r="O147" i="2"/>
  <c r="P147" i="2"/>
  <c r="Q147" i="2"/>
  <c r="R147" i="2"/>
  <c r="S147" i="2"/>
  <c r="T147" i="2"/>
  <c r="U147" i="2"/>
  <c r="V147" i="2"/>
  <c r="W147" i="2"/>
  <c r="X147" i="2"/>
  <c r="Y147" i="2"/>
  <c r="Z147" i="2"/>
  <c r="AA147" i="2"/>
  <c r="AB147" i="2"/>
  <c r="AC147" i="2"/>
  <c r="AD147" i="2"/>
  <c r="AE147" i="2"/>
  <c r="J148" i="2"/>
  <c r="K148" i="2"/>
  <c r="L148" i="2"/>
  <c r="M148" i="2"/>
  <c r="N148" i="2"/>
  <c r="O148" i="2"/>
  <c r="P148" i="2"/>
  <c r="Q148" i="2"/>
  <c r="R148" i="2"/>
  <c r="S148" i="2"/>
  <c r="T148" i="2"/>
  <c r="U148" i="2"/>
  <c r="V148" i="2"/>
  <c r="W148" i="2"/>
  <c r="X148" i="2"/>
  <c r="Y148" i="2"/>
  <c r="Z148" i="2"/>
  <c r="AA148" i="2"/>
  <c r="AB148" i="2"/>
  <c r="AC148" i="2"/>
  <c r="AD148" i="2"/>
  <c r="AE148" i="2"/>
  <c r="I149" i="2"/>
  <c r="J149" i="2"/>
  <c r="K149" i="2"/>
  <c r="L149" i="2"/>
  <c r="M149" i="2"/>
  <c r="N149" i="2"/>
  <c r="O149" i="2"/>
  <c r="P149" i="2"/>
  <c r="Q149" i="2"/>
  <c r="R149" i="2"/>
  <c r="S149" i="2"/>
  <c r="T149" i="2"/>
  <c r="U149" i="2"/>
  <c r="V149" i="2"/>
  <c r="W149" i="2"/>
  <c r="X149" i="2"/>
  <c r="Y149" i="2"/>
  <c r="Z149" i="2"/>
  <c r="AA149" i="2"/>
  <c r="AB149" i="2"/>
  <c r="AC149" i="2"/>
  <c r="AD149" i="2"/>
  <c r="AE149" i="2"/>
  <c r="G147" i="2"/>
  <c r="F156" i="2"/>
  <c r="G155" i="2"/>
  <c r="J155" i="2"/>
  <c r="K155" i="2"/>
  <c r="L155" i="2"/>
  <c r="M155" i="2"/>
  <c r="N155" i="2"/>
  <c r="O155" i="2"/>
  <c r="P155" i="2"/>
  <c r="Q155" i="2"/>
  <c r="R155" i="2"/>
  <c r="S155" i="2"/>
  <c r="T155" i="2"/>
  <c r="U155" i="2"/>
  <c r="V155" i="2"/>
  <c r="W155" i="2"/>
  <c r="X155" i="2"/>
  <c r="Y155" i="2"/>
  <c r="Z155" i="2"/>
  <c r="AA155" i="2"/>
  <c r="AB155" i="2"/>
  <c r="AC155" i="2"/>
  <c r="AD155" i="2"/>
  <c r="AE155" i="2"/>
  <c r="J156" i="2"/>
  <c r="K156" i="2"/>
  <c r="L156" i="2"/>
  <c r="M156" i="2"/>
  <c r="N156" i="2"/>
  <c r="O156" i="2"/>
  <c r="P156" i="2"/>
  <c r="Q156" i="2"/>
  <c r="R156" i="2"/>
  <c r="S156" i="2"/>
  <c r="T156" i="2"/>
  <c r="U156" i="2"/>
  <c r="V156" i="2"/>
  <c r="W156" i="2"/>
  <c r="X156" i="2"/>
  <c r="Y156" i="2"/>
  <c r="Z156" i="2"/>
  <c r="AA156" i="2"/>
  <c r="AB156" i="2"/>
  <c r="AC156" i="2"/>
  <c r="AD156" i="2"/>
  <c r="AE156" i="2"/>
  <c r="F149" i="2"/>
  <c r="AF103" i="2"/>
  <c r="AF104" i="2"/>
  <c r="AF105" i="2"/>
  <c r="AF106" i="2"/>
  <c r="AF109" i="2"/>
  <c r="AF110" i="2"/>
  <c r="AF111" i="2"/>
  <c r="AF112" i="2"/>
  <c r="AF113" i="2"/>
  <c r="AF114" i="2"/>
  <c r="AF115" i="2"/>
  <c r="AF116" i="2"/>
  <c r="AF117" i="2"/>
  <c r="AF118" i="2"/>
  <c r="AF119" i="2"/>
  <c r="AF120" i="2"/>
  <c r="AF99" i="2"/>
  <c r="AF100" i="2"/>
  <c r="AF101" i="2"/>
  <c r="AF102" i="2"/>
  <c r="G254" i="2" l="1"/>
  <c r="H254" i="2"/>
  <c r="G277" i="2" l="1"/>
  <c r="AF24" i="2"/>
  <c r="AF20" i="2" l="1"/>
  <c r="G137" i="2"/>
  <c r="G135" i="2"/>
  <c r="E148" i="2"/>
  <c r="E149" i="2"/>
  <c r="E147" i="2"/>
  <c r="P33" i="7"/>
  <c r="Q33" i="7" s="1"/>
  <c r="R33" i="7" s="1"/>
  <c r="S33" i="7" s="1"/>
  <c r="T33" i="7" s="1"/>
  <c r="U33" i="7" s="1"/>
  <c r="V33" i="7" s="1"/>
  <c r="W33" i="7" s="1"/>
  <c r="X33" i="7" s="1"/>
  <c r="Y33" i="7" s="1"/>
  <c r="Z33" i="7" s="1"/>
  <c r="P34" i="7"/>
  <c r="Q34" i="7" s="1"/>
  <c r="P35" i="7"/>
  <c r="Q35" i="7"/>
  <c r="R35" i="7" s="1"/>
  <c r="P36" i="7"/>
  <c r="Q36" i="7"/>
  <c r="R36" i="7"/>
  <c r="S36" i="7" s="1"/>
  <c r="T36" i="7" s="1"/>
  <c r="U36" i="7" s="1"/>
  <c r="V36" i="7" s="1"/>
  <c r="W36" i="7" s="1"/>
  <c r="X36" i="7" s="1"/>
  <c r="Y36" i="7" s="1"/>
  <c r="Z36" i="7" s="1"/>
  <c r="P37" i="7"/>
  <c r="Q37" i="7" s="1"/>
  <c r="R37" i="7" s="1"/>
  <c r="S37" i="7" s="1"/>
  <c r="T37" i="7" s="1"/>
  <c r="U37" i="7" s="1"/>
  <c r="V37" i="7" s="1"/>
  <c r="W37" i="7" s="1"/>
  <c r="X37" i="7" s="1"/>
  <c r="Y37" i="7" s="1"/>
  <c r="Z37" i="7" s="1"/>
  <c r="J33" i="7"/>
  <c r="K33" i="7"/>
  <c r="L33" i="7" s="1"/>
  <c r="M33" i="7" s="1"/>
  <c r="N33" i="7" s="1"/>
  <c r="O33" i="7" s="1"/>
  <c r="J34" i="7"/>
  <c r="K34" i="7"/>
  <c r="L34" i="7" s="1"/>
  <c r="J35" i="7"/>
  <c r="K35" i="7"/>
  <c r="L35" i="7" s="1"/>
  <c r="J36" i="7"/>
  <c r="K36" i="7"/>
  <c r="L36" i="7" s="1"/>
  <c r="M36" i="7" s="1"/>
  <c r="N36" i="7" s="1"/>
  <c r="O36" i="7" s="1"/>
  <c r="J37" i="7"/>
  <c r="K37" i="7"/>
  <c r="L37" i="7" s="1"/>
  <c r="M37" i="7" s="1"/>
  <c r="N37" i="7" s="1"/>
  <c r="O37" i="7" s="1"/>
  <c r="E33" i="7"/>
  <c r="F33" i="7"/>
  <c r="G33" i="7" s="1"/>
  <c r="H33" i="7" s="1"/>
  <c r="I33" i="7" s="1"/>
  <c r="E34" i="7"/>
  <c r="E35" i="7"/>
  <c r="F35" i="7"/>
  <c r="G35" i="7" s="1"/>
  <c r="E36" i="7"/>
  <c r="F36" i="7" s="1"/>
  <c r="G36" i="7" s="1"/>
  <c r="H36" i="7" s="1"/>
  <c r="I36" i="7" s="1"/>
  <c r="E37" i="7"/>
  <c r="F37" i="7"/>
  <c r="G37" i="7" s="1"/>
  <c r="H37" i="7" s="1"/>
  <c r="I37" i="7" s="1"/>
  <c r="D33" i="7"/>
  <c r="C33" i="7"/>
  <c r="D151" i="2"/>
  <c r="D152" i="2"/>
  <c r="D150" i="2"/>
  <c r="AA33" i="7"/>
  <c r="AB33" i="7"/>
  <c r="AC33" i="7"/>
  <c r="AD33" i="7"/>
  <c r="AA34" i="7"/>
  <c r="AB34" i="7"/>
  <c r="AC34" i="7"/>
  <c r="AD34" i="7"/>
  <c r="AA35" i="7"/>
  <c r="AB35" i="7"/>
  <c r="AC35" i="7"/>
  <c r="AD35" i="7"/>
  <c r="AA36" i="7"/>
  <c r="AB36" i="7"/>
  <c r="AC36" i="7"/>
  <c r="AD36" i="7"/>
  <c r="AA37" i="7"/>
  <c r="AB37" i="7"/>
  <c r="AC37" i="7"/>
  <c r="AD37" i="7"/>
  <c r="D34" i="7"/>
  <c r="D35" i="7"/>
  <c r="D36" i="7"/>
  <c r="D37" i="7"/>
  <c r="C39" i="7"/>
  <c r="C36" i="7"/>
  <c r="C37" i="7"/>
  <c r="C40" i="7"/>
  <c r="C41" i="7"/>
  <c r="C35" i="7" s="1"/>
  <c r="C34" i="7"/>
  <c r="S35" i="7" l="1"/>
  <c r="R34" i="7"/>
  <c r="M34" i="7"/>
  <c r="M35" i="7"/>
  <c r="H35" i="7"/>
  <c r="F34" i="7"/>
  <c r="F146" i="2"/>
  <c r="G259" i="2"/>
  <c r="G257" i="2" s="1"/>
  <c r="H259" i="2"/>
  <c r="H257" i="2" s="1"/>
  <c r="I259" i="2"/>
  <c r="I257" i="2" s="1"/>
  <c r="J259" i="2"/>
  <c r="J257" i="2" s="1"/>
  <c r="K259" i="2"/>
  <c r="K257" i="2" s="1"/>
  <c r="L259" i="2"/>
  <c r="L257" i="2" s="1"/>
  <c r="M259" i="2"/>
  <c r="M257" i="2" s="1"/>
  <c r="N259" i="2"/>
  <c r="N257" i="2" s="1"/>
  <c r="O259" i="2"/>
  <c r="O257" i="2" s="1"/>
  <c r="P259" i="2"/>
  <c r="P257" i="2" s="1"/>
  <c r="Q259" i="2"/>
  <c r="Q257" i="2" s="1"/>
  <c r="R259" i="2"/>
  <c r="R257" i="2" s="1"/>
  <c r="S259" i="2"/>
  <c r="S257" i="2" s="1"/>
  <c r="T259" i="2"/>
  <c r="T257" i="2" s="1"/>
  <c r="U259" i="2"/>
  <c r="U257" i="2" s="1"/>
  <c r="V259" i="2"/>
  <c r="V257" i="2" s="1"/>
  <c r="W259" i="2"/>
  <c r="W257" i="2" s="1"/>
  <c r="X259" i="2"/>
  <c r="X257" i="2" s="1"/>
  <c r="Y259" i="2"/>
  <c r="Y257" i="2" s="1"/>
  <c r="Z259" i="2"/>
  <c r="Z257" i="2" s="1"/>
  <c r="AA259" i="2"/>
  <c r="AA257" i="2" s="1"/>
  <c r="AB259" i="2"/>
  <c r="AB257" i="2" s="1"/>
  <c r="AC259" i="2"/>
  <c r="AC257" i="2" s="1"/>
  <c r="AD259" i="2"/>
  <c r="AD257" i="2" s="1"/>
  <c r="AE259" i="2"/>
  <c r="AE257" i="2" s="1"/>
  <c r="F259" i="2"/>
  <c r="F257" i="2" s="1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X29" i="7"/>
  <c r="Y29" i="7"/>
  <c r="Z29" i="7"/>
  <c r="AA29" i="7"/>
  <c r="AB29" i="7"/>
  <c r="AC29" i="7"/>
  <c r="AD29" i="7"/>
  <c r="C29" i="7"/>
  <c r="L28" i="7"/>
  <c r="M28" i="7" s="1"/>
  <c r="N28" i="7" s="1"/>
  <c r="O28" i="7" s="1"/>
  <c r="P28" i="7" s="1"/>
  <c r="Q28" i="7" s="1"/>
  <c r="R28" i="7" s="1"/>
  <c r="S28" i="7" s="1"/>
  <c r="T28" i="7" s="1"/>
  <c r="U28" i="7" s="1"/>
  <c r="V28" i="7" s="1"/>
  <c r="W28" i="7" s="1"/>
  <c r="X28" i="7" s="1"/>
  <c r="Y28" i="7" s="1"/>
  <c r="Z28" i="7" s="1"/>
  <c r="AA28" i="7" s="1"/>
  <c r="AB28" i="7" s="1"/>
  <c r="AC28" i="7" s="1"/>
  <c r="K28" i="7"/>
  <c r="F28" i="7"/>
  <c r="G28" i="7" s="1"/>
  <c r="H28" i="7" s="1"/>
  <c r="I28" i="7" s="1"/>
  <c r="E28" i="7"/>
  <c r="D28" i="7"/>
  <c r="S34" i="7" l="1"/>
  <c r="T35" i="7"/>
  <c r="N35" i="7"/>
  <c r="N34" i="7"/>
  <c r="G34" i="7"/>
  <c r="I35" i="7"/>
  <c r="D268" i="2"/>
  <c r="D269" i="2"/>
  <c r="D267" i="2"/>
  <c r="E267" i="2"/>
  <c r="P306" i="2"/>
  <c r="P308" i="2"/>
  <c r="H263" i="2"/>
  <c r="H264" i="2" s="1"/>
  <c r="F263" i="2"/>
  <c r="H256" i="2"/>
  <c r="F252" i="2"/>
  <c r="N21" i="7"/>
  <c r="Q138" i="2" s="1"/>
  <c r="M21" i="7"/>
  <c r="P138" i="2" s="1"/>
  <c r="M14" i="7"/>
  <c r="M19" i="7" s="1"/>
  <c r="P136" i="2" s="1"/>
  <c r="N14" i="7"/>
  <c r="Q306" i="2" s="1"/>
  <c r="M15" i="7"/>
  <c r="P307" i="2" s="1"/>
  <c r="N15" i="7"/>
  <c r="Q130" i="2" s="1"/>
  <c r="M16" i="7"/>
  <c r="N16" i="7"/>
  <c r="Q308" i="2" s="1"/>
  <c r="L15" i="7"/>
  <c r="O307" i="2" s="1"/>
  <c r="L16" i="7"/>
  <c r="O308" i="2" s="1"/>
  <c r="C19" i="7"/>
  <c r="F136" i="2" s="1"/>
  <c r="F143" i="2"/>
  <c r="F15" i="7"/>
  <c r="I307" i="2" s="1"/>
  <c r="P129" i="2"/>
  <c r="Q129" i="2"/>
  <c r="P130" i="2"/>
  <c r="P131" i="2"/>
  <c r="F129" i="2"/>
  <c r="C49" i="7"/>
  <c r="C50" i="7" s="1"/>
  <c r="C46" i="7" s="1"/>
  <c r="D26" i="7"/>
  <c r="E26" i="7" s="1"/>
  <c r="D24" i="7"/>
  <c r="E24" i="7" s="1"/>
  <c r="H143" i="2" s="1"/>
  <c r="AD16" i="7"/>
  <c r="AD21" i="7" s="1"/>
  <c r="AC16" i="7"/>
  <c r="AC21" i="7" s="1"/>
  <c r="AB16" i="7"/>
  <c r="AE308" i="2" s="1"/>
  <c r="AA16" i="7"/>
  <c r="AD308" i="2" s="1"/>
  <c r="Z16" i="7"/>
  <c r="Z21" i="7" s="1"/>
  <c r="AC138" i="2" s="1"/>
  <c r="Y16" i="7"/>
  <c r="Y21" i="7" s="1"/>
  <c r="AB138" i="2" s="1"/>
  <c r="X16" i="7"/>
  <c r="AA308" i="2" s="1"/>
  <c r="W16" i="7"/>
  <c r="V16" i="7"/>
  <c r="V21" i="7" s="1"/>
  <c r="Y138" i="2" s="1"/>
  <c r="U16" i="7"/>
  <c r="X131" i="2" s="1"/>
  <c r="T16" i="7"/>
  <c r="W131" i="2" s="1"/>
  <c r="S16" i="7"/>
  <c r="R16" i="7"/>
  <c r="U131" i="2" s="1"/>
  <c r="Q16" i="7"/>
  <c r="T131" i="2" s="1"/>
  <c r="P16" i="7"/>
  <c r="S308" i="2" s="1"/>
  <c r="O16" i="7"/>
  <c r="R308" i="2" s="1"/>
  <c r="K16" i="7"/>
  <c r="N308" i="2" s="1"/>
  <c r="J16" i="7"/>
  <c r="J21" i="7" s="1"/>
  <c r="M138" i="2" s="1"/>
  <c r="I16" i="7"/>
  <c r="L131" i="2" s="1"/>
  <c r="H16" i="7"/>
  <c r="K308" i="2" s="1"/>
  <c r="G16" i="7"/>
  <c r="J308" i="2" s="1"/>
  <c r="F16" i="7"/>
  <c r="F21" i="7" s="1"/>
  <c r="I138" i="2" s="1"/>
  <c r="E16" i="7"/>
  <c r="H308" i="2" s="1"/>
  <c r="D16" i="7"/>
  <c r="G308" i="2" s="1"/>
  <c r="C16" i="7"/>
  <c r="F308" i="2" s="1"/>
  <c r="AD15" i="7"/>
  <c r="AD20" i="7" s="1"/>
  <c r="AC15" i="7"/>
  <c r="AC20" i="7" s="1"/>
  <c r="AB15" i="7"/>
  <c r="AA15" i="7"/>
  <c r="AD130" i="2" s="1"/>
  <c r="Z15" i="7"/>
  <c r="AC130" i="2" s="1"/>
  <c r="Y15" i="7"/>
  <c r="AB130" i="2" s="1"/>
  <c r="X15" i="7"/>
  <c r="AA307" i="2" s="1"/>
  <c r="W15" i="7"/>
  <c r="W20" i="7" s="1"/>
  <c r="Z137" i="2" s="1"/>
  <c r="V15" i="7"/>
  <c r="Y130" i="2" s="1"/>
  <c r="U15" i="7"/>
  <c r="X307" i="2" s="1"/>
  <c r="T15" i="7"/>
  <c r="W307" i="2" s="1"/>
  <c r="S15" i="7"/>
  <c r="S20" i="7" s="1"/>
  <c r="V137" i="2" s="1"/>
  <c r="R15" i="7"/>
  <c r="U130" i="2" s="1"/>
  <c r="Q15" i="7"/>
  <c r="T307" i="2" s="1"/>
  <c r="P15" i="7"/>
  <c r="S307" i="2" s="1"/>
  <c r="O15" i="7"/>
  <c r="R307" i="2" s="1"/>
  <c r="K15" i="7"/>
  <c r="K20" i="7" s="1"/>
  <c r="N137" i="2" s="1"/>
  <c r="J15" i="7"/>
  <c r="M307" i="2" s="1"/>
  <c r="I15" i="7"/>
  <c r="H15" i="7"/>
  <c r="K307" i="2" s="1"/>
  <c r="G15" i="7"/>
  <c r="G20" i="7" s="1"/>
  <c r="J137" i="2" s="1"/>
  <c r="E15" i="7"/>
  <c r="H307" i="2" s="1"/>
  <c r="D15" i="7"/>
  <c r="C15" i="7"/>
  <c r="F130" i="2" s="1"/>
  <c r="AD14" i="7"/>
  <c r="AD19" i="7" s="1"/>
  <c r="AC14" i="7"/>
  <c r="AC19" i="7" s="1"/>
  <c r="AB14" i="7"/>
  <c r="AB19" i="7" s="1"/>
  <c r="AE136" i="2" s="1"/>
  <c r="AA14" i="7"/>
  <c r="AA19" i="7" s="1"/>
  <c r="AD136" i="2" s="1"/>
  <c r="Z14" i="7"/>
  <c r="AC306" i="2" s="1"/>
  <c r="Y14" i="7"/>
  <c r="X14" i="7"/>
  <c r="X19" i="7" s="1"/>
  <c r="AA136" i="2" s="1"/>
  <c r="W14" i="7"/>
  <c r="Z129" i="2" s="1"/>
  <c r="V14" i="7"/>
  <c r="Y306" i="2" s="1"/>
  <c r="U14" i="7"/>
  <c r="U19" i="7" s="1"/>
  <c r="X136" i="2" s="1"/>
  <c r="T14" i="7"/>
  <c r="T19" i="7" s="1"/>
  <c r="W136" i="2" s="1"/>
  <c r="S14" i="7"/>
  <c r="V129" i="2" s="1"/>
  <c r="R14" i="7"/>
  <c r="U306" i="2" s="1"/>
  <c r="Q14" i="7"/>
  <c r="P14" i="7"/>
  <c r="S306" i="2" s="1"/>
  <c r="O14" i="7"/>
  <c r="R306" i="2" s="1"/>
  <c r="L14" i="7"/>
  <c r="L19" i="7" s="1"/>
  <c r="O136" i="2" s="1"/>
  <c r="K14" i="7"/>
  <c r="N306" i="2" s="1"/>
  <c r="J14" i="7"/>
  <c r="M306" i="2" s="1"/>
  <c r="I14" i="7"/>
  <c r="H14" i="7"/>
  <c r="H19" i="7" s="1"/>
  <c r="K136" i="2" s="1"/>
  <c r="G14" i="7"/>
  <c r="J306" i="2" s="1"/>
  <c r="F14" i="7"/>
  <c r="I306" i="2" s="1"/>
  <c r="E14" i="7"/>
  <c r="D14" i="7"/>
  <c r="G306" i="2" s="1"/>
  <c r="C14" i="7"/>
  <c r="F306" i="2" s="1"/>
  <c r="AE11" i="7"/>
  <c r="AE10" i="7"/>
  <c r="AE9" i="7"/>
  <c r="AE8" i="7"/>
  <c r="AE5" i="7"/>
  <c r="AE4" i="7"/>
  <c r="D3" i="7"/>
  <c r="E3" i="7" s="1"/>
  <c r="F3" i="7" s="1"/>
  <c r="G3" i="7" s="1"/>
  <c r="H3" i="7" s="1"/>
  <c r="I3" i="7" s="1"/>
  <c r="J3" i="7" s="1"/>
  <c r="K3" i="7" s="1"/>
  <c r="L3" i="7" s="1"/>
  <c r="M3" i="7" s="1"/>
  <c r="N3" i="7" s="1"/>
  <c r="O3" i="7" s="1"/>
  <c r="P3" i="7" s="1"/>
  <c r="Q3" i="7" s="1"/>
  <c r="R3" i="7" s="1"/>
  <c r="S3" i="7" s="1"/>
  <c r="T3" i="7" s="1"/>
  <c r="U3" i="7" s="1"/>
  <c r="V3" i="7" s="1"/>
  <c r="W3" i="7" s="1"/>
  <c r="X3" i="7" s="1"/>
  <c r="Y3" i="7" s="1"/>
  <c r="Z3" i="7" s="1"/>
  <c r="AA3" i="7" s="1"/>
  <c r="AB3" i="7" s="1"/>
  <c r="AC3" i="7" s="1"/>
  <c r="AD3" i="7" s="1"/>
  <c r="T34" i="7" l="1"/>
  <c r="U35" i="7"/>
  <c r="O34" i="7"/>
  <c r="O35" i="7"/>
  <c r="H34" i="7"/>
  <c r="O130" i="2"/>
  <c r="I130" i="2"/>
  <c r="M131" i="2"/>
  <c r="Z19" i="7"/>
  <c r="AC136" i="2" s="1"/>
  <c r="AC129" i="2"/>
  <c r="N130" i="2"/>
  <c r="D19" i="7"/>
  <c r="G136" i="2" s="1"/>
  <c r="R20" i="7"/>
  <c r="U137" i="2" s="1"/>
  <c r="S131" i="2"/>
  <c r="T130" i="2"/>
  <c r="G19" i="7"/>
  <c r="J136" i="2" s="1"/>
  <c r="U21" i="7"/>
  <c r="X138" i="2" s="1"/>
  <c r="M129" i="2"/>
  <c r="T308" i="2"/>
  <c r="M308" i="2"/>
  <c r="Y307" i="2"/>
  <c r="N307" i="2"/>
  <c r="AE131" i="2"/>
  <c r="Q131" i="2"/>
  <c r="I131" i="2"/>
  <c r="S130" i="2"/>
  <c r="M130" i="2"/>
  <c r="AA129" i="2"/>
  <c r="K129" i="2"/>
  <c r="G143" i="2"/>
  <c r="F20" i="7"/>
  <c r="I137" i="2" s="1"/>
  <c r="I21" i="7"/>
  <c r="L138" i="2" s="1"/>
  <c r="N20" i="7"/>
  <c r="Q137" i="2" s="1"/>
  <c r="Q20" i="7"/>
  <c r="T137" i="2" s="1"/>
  <c r="X20" i="7"/>
  <c r="AA137" i="2" s="1"/>
  <c r="AB21" i="7"/>
  <c r="AE138" i="2" s="1"/>
  <c r="I308" i="2"/>
  <c r="U307" i="2"/>
  <c r="J307" i="2"/>
  <c r="O306" i="2"/>
  <c r="H21" i="7"/>
  <c r="K138" i="2" s="1"/>
  <c r="L21" i="7"/>
  <c r="O138" i="2" s="1"/>
  <c r="AD131" i="2"/>
  <c r="J130" i="2"/>
  <c r="Y129" i="2"/>
  <c r="O129" i="2"/>
  <c r="G129" i="2"/>
  <c r="N19" i="7"/>
  <c r="Q136" i="2" s="1"/>
  <c r="R19" i="7"/>
  <c r="U136" i="2" s="1"/>
  <c r="V20" i="7"/>
  <c r="Y137" i="2" s="1"/>
  <c r="AA21" i="7"/>
  <c r="AD138" i="2" s="1"/>
  <c r="AB308" i="2"/>
  <c r="Q307" i="2"/>
  <c r="AA306" i="2"/>
  <c r="K306" i="2"/>
  <c r="O131" i="2"/>
  <c r="X130" i="2"/>
  <c r="U129" i="2"/>
  <c r="N129" i="2"/>
  <c r="E20" i="7"/>
  <c r="H137" i="2" s="1"/>
  <c r="J20" i="7"/>
  <c r="M137" i="2" s="1"/>
  <c r="M20" i="7"/>
  <c r="P137" i="2" s="1"/>
  <c r="P135" i="2" s="1"/>
  <c r="Q21" i="7"/>
  <c r="T138" i="2" s="1"/>
  <c r="P19" i="7"/>
  <c r="S136" i="2" s="1"/>
  <c r="V19" i="7"/>
  <c r="Y136" i="2" s="1"/>
  <c r="Z20" i="7"/>
  <c r="AC137" i="2" s="1"/>
  <c r="G263" i="2"/>
  <c r="X308" i="2"/>
  <c r="AC307" i="2"/>
  <c r="H306" i="2"/>
  <c r="E19" i="7"/>
  <c r="H136" i="2" s="1"/>
  <c r="H129" i="2"/>
  <c r="H267" i="2" s="1"/>
  <c r="Y131" i="2"/>
  <c r="J131" i="2"/>
  <c r="U308" i="2"/>
  <c r="G307" i="2"/>
  <c r="G130" i="2"/>
  <c r="L307" i="2"/>
  <c r="I20" i="7"/>
  <c r="L137" i="2" s="1"/>
  <c r="L130" i="2"/>
  <c r="AE307" i="2"/>
  <c r="AB20" i="7"/>
  <c r="AE137" i="2" s="1"/>
  <c r="V308" i="2"/>
  <c r="S21" i="7"/>
  <c r="V138" i="2" s="1"/>
  <c r="AC131" i="2"/>
  <c r="N131" i="2"/>
  <c r="W130" i="2"/>
  <c r="R130" i="2"/>
  <c r="C20" i="7"/>
  <c r="F137" i="2" s="1"/>
  <c r="D20" i="7"/>
  <c r="H20" i="7"/>
  <c r="K137" i="2" s="1"/>
  <c r="O19" i="7"/>
  <c r="R136" i="2" s="1"/>
  <c r="AA20" i="7"/>
  <c r="AD137" i="2" s="1"/>
  <c r="AD307" i="2"/>
  <c r="W306" i="2"/>
  <c r="T306" i="2"/>
  <c r="T129" i="2"/>
  <c r="X306" i="2"/>
  <c r="X129" i="2"/>
  <c r="AB306" i="2"/>
  <c r="AB129" i="2"/>
  <c r="Y20" i="7"/>
  <c r="AB137" i="2" s="1"/>
  <c r="AB307" i="2"/>
  <c r="E21" i="7"/>
  <c r="H138" i="2" s="1"/>
  <c r="H131" i="2"/>
  <c r="T21" i="7"/>
  <c r="W138" i="2" s="1"/>
  <c r="W308" i="2"/>
  <c r="F131" i="2"/>
  <c r="F128" i="2" s="1"/>
  <c r="AA131" i="2"/>
  <c r="V131" i="2"/>
  <c r="G131" i="2"/>
  <c r="AA130" i="2"/>
  <c r="V130" i="2"/>
  <c r="K130" i="2"/>
  <c r="AD129" i="2"/>
  <c r="S129" i="2"/>
  <c r="J129" i="2"/>
  <c r="C21" i="7"/>
  <c r="F138" i="2" s="1"/>
  <c r="G21" i="7"/>
  <c r="J138" i="2" s="1"/>
  <c r="K21" i="7"/>
  <c r="N138" i="2" s="1"/>
  <c r="K19" i="7"/>
  <c r="N136" i="2" s="1"/>
  <c r="L20" i="7"/>
  <c r="O137" i="2" s="1"/>
  <c r="O135" i="2" s="1"/>
  <c r="O21" i="7"/>
  <c r="R138" i="2" s="1"/>
  <c r="P21" i="7"/>
  <c r="S138" i="2" s="1"/>
  <c r="X21" i="7"/>
  <c r="AA138" i="2" s="1"/>
  <c r="U20" i="7"/>
  <c r="X137" i="2" s="1"/>
  <c r="Y19" i="7"/>
  <c r="AB136" i="2" s="1"/>
  <c r="Y308" i="2"/>
  <c r="L308" i="2"/>
  <c r="AE306" i="2"/>
  <c r="L306" i="2"/>
  <c r="L129" i="2"/>
  <c r="S19" i="7"/>
  <c r="V136" i="2" s="1"/>
  <c r="V306" i="2"/>
  <c r="W19" i="7"/>
  <c r="Z136" i="2" s="1"/>
  <c r="Z306" i="2"/>
  <c r="I19" i="7"/>
  <c r="L136" i="2" s="1"/>
  <c r="R21" i="7"/>
  <c r="U138" i="2" s="1"/>
  <c r="AC308" i="2"/>
  <c r="Z308" i="2"/>
  <c r="W21" i="7"/>
  <c r="Z138" i="2" s="1"/>
  <c r="R131" i="2"/>
  <c r="AE129" i="2"/>
  <c r="P20" i="7"/>
  <c r="S137" i="2" s="1"/>
  <c r="S135" i="2" s="1"/>
  <c r="T20" i="7"/>
  <c r="W137" i="2" s="1"/>
  <c r="V307" i="2"/>
  <c r="Z131" i="2"/>
  <c r="K131" i="2"/>
  <c r="AE130" i="2"/>
  <c r="Z130" i="2"/>
  <c r="W129" i="2"/>
  <c r="R129" i="2"/>
  <c r="I129" i="2"/>
  <c r="D21" i="7"/>
  <c r="G138" i="2" s="1"/>
  <c r="F19" i="7"/>
  <c r="I136" i="2" s="1"/>
  <c r="I135" i="2" s="1"/>
  <c r="J19" i="7"/>
  <c r="M136" i="2" s="1"/>
  <c r="O20" i="7"/>
  <c r="R137" i="2" s="1"/>
  <c r="Q19" i="7"/>
  <c r="T136" i="2" s="1"/>
  <c r="H130" i="2"/>
  <c r="F307" i="2"/>
  <c r="Z307" i="2"/>
  <c r="AD306" i="2"/>
  <c r="AB131" i="2"/>
  <c r="AE14" i="7"/>
  <c r="AE15" i="7"/>
  <c r="AE16" i="7"/>
  <c r="F24" i="7"/>
  <c r="F26" i="7"/>
  <c r="D46" i="7"/>
  <c r="V35" i="7" l="1"/>
  <c r="U34" i="7"/>
  <c r="I34" i="7"/>
  <c r="J135" i="2"/>
  <c r="X135" i="2"/>
  <c r="AC135" i="2"/>
  <c r="T135" i="2"/>
  <c r="AA135" i="2"/>
  <c r="AD135" i="2"/>
  <c r="W135" i="2"/>
  <c r="F135" i="2"/>
  <c r="Y135" i="2"/>
  <c r="Q135" i="2"/>
  <c r="M135" i="2"/>
  <c r="K135" i="2"/>
  <c r="U135" i="2"/>
  <c r="AE135" i="2"/>
  <c r="H135" i="2"/>
  <c r="G26" i="7"/>
  <c r="I263" i="2"/>
  <c r="G24" i="7"/>
  <c r="I143" i="2"/>
  <c r="E46" i="7"/>
  <c r="G252" i="2"/>
  <c r="G251" i="2" s="1"/>
  <c r="L135" i="2"/>
  <c r="AF308" i="2"/>
  <c r="N135" i="2"/>
  <c r="AF306" i="2"/>
  <c r="AF307" i="2"/>
  <c r="V135" i="2"/>
  <c r="Z135" i="2"/>
  <c r="AB135" i="2"/>
  <c r="R135" i="2"/>
  <c r="V34" i="7" l="1"/>
  <c r="W35" i="7"/>
  <c r="F46" i="7"/>
  <c r="H252" i="2"/>
  <c r="H26" i="7"/>
  <c r="J263" i="2"/>
  <c r="H24" i="7"/>
  <c r="J143" i="2"/>
  <c r="G15" i="2"/>
  <c r="X35" i="7" l="1"/>
  <c r="W34" i="7"/>
  <c r="I26" i="7"/>
  <c r="K263" i="2"/>
  <c r="I24" i="7"/>
  <c r="K143" i="2"/>
  <c r="G46" i="7"/>
  <c r="I252" i="2"/>
  <c r="G256" i="2"/>
  <c r="I256" i="2"/>
  <c r="I254" i="2" s="1"/>
  <c r="J256" i="2"/>
  <c r="J254" i="2" s="1"/>
  <c r="K256" i="2"/>
  <c r="K254" i="2" s="1"/>
  <c r="L256" i="2"/>
  <c r="L254" i="2" s="1"/>
  <c r="M256" i="2"/>
  <c r="M254" i="2" s="1"/>
  <c r="N256" i="2"/>
  <c r="N254" i="2" s="1"/>
  <c r="O256" i="2"/>
  <c r="O254" i="2" s="1"/>
  <c r="P256" i="2"/>
  <c r="P254" i="2" s="1"/>
  <c r="Q256" i="2"/>
  <c r="Q254" i="2" s="1"/>
  <c r="R256" i="2"/>
  <c r="R254" i="2" s="1"/>
  <c r="S256" i="2"/>
  <c r="S254" i="2" s="1"/>
  <c r="T256" i="2"/>
  <c r="T254" i="2" s="1"/>
  <c r="U256" i="2"/>
  <c r="U254" i="2" s="1"/>
  <c r="V256" i="2"/>
  <c r="V254" i="2" s="1"/>
  <c r="W256" i="2"/>
  <c r="W254" i="2" s="1"/>
  <c r="X256" i="2"/>
  <c r="X254" i="2" s="1"/>
  <c r="Y256" i="2"/>
  <c r="Y254" i="2" s="1"/>
  <c r="Z256" i="2"/>
  <c r="Z254" i="2" s="1"/>
  <c r="AA256" i="2"/>
  <c r="AA254" i="2" s="1"/>
  <c r="AB256" i="2"/>
  <c r="AB254" i="2" s="1"/>
  <c r="AC256" i="2"/>
  <c r="AC254" i="2" s="1"/>
  <c r="AD256" i="2"/>
  <c r="AD254" i="2" s="1"/>
  <c r="AE256" i="2"/>
  <c r="AE254" i="2" s="1"/>
  <c r="X34" i="7" l="1"/>
  <c r="Y35" i="7"/>
  <c r="H46" i="7"/>
  <c r="J252" i="2"/>
  <c r="J24" i="7"/>
  <c r="L143" i="2"/>
  <c r="J26" i="7"/>
  <c r="L263" i="2"/>
  <c r="D15" i="2"/>
  <c r="D14" i="2"/>
  <c r="D194" i="2"/>
  <c r="D229" i="2" s="1"/>
  <c r="D235" i="2"/>
  <c r="D241" i="2" s="1"/>
  <c r="D236" i="2"/>
  <c r="D242" i="2" s="1"/>
  <c r="D237" i="2"/>
  <c r="D243" i="2" s="1"/>
  <c r="D238" i="2"/>
  <c r="D244" i="2" s="1"/>
  <c r="D234" i="2"/>
  <c r="D240" i="2" s="1"/>
  <c r="D230" i="2"/>
  <c r="D231" i="2"/>
  <c r="D232" i="2"/>
  <c r="D227" i="2"/>
  <c r="D222" i="2"/>
  <c r="D223" i="2"/>
  <c r="D224" i="2"/>
  <c r="D225" i="2"/>
  <c r="D220" i="2"/>
  <c r="D215" i="2"/>
  <c r="D216" i="2"/>
  <c r="D217" i="2"/>
  <c r="D218" i="2"/>
  <c r="D213" i="2"/>
  <c r="D193" i="2"/>
  <c r="D228" i="2" s="1"/>
  <c r="D186" i="2"/>
  <c r="D221" i="2" s="1"/>
  <c r="D179" i="2"/>
  <c r="D214" i="2" s="1"/>
  <c r="E152" i="2"/>
  <c r="E151" i="2"/>
  <c r="G14" i="2"/>
  <c r="Z35" i="7" l="1"/>
  <c r="Y34" i="7"/>
  <c r="AA146" i="2"/>
  <c r="K24" i="7"/>
  <c r="M143" i="2"/>
  <c r="K26" i="7"/>
  <c r="M263" i="2"/>
  <c r="I46" i="7"/>
  <c r="K252" i="2"/>
  <c r="E150" i="2"/>
  <c r="D165" i="2"/>
  <c r="D166" i="2"/>
  <c r="D167" i="2"/>
  <c r="D164" i="2"/>
  <c r="G146" i="2"/>
  <c r="H146" i="2"/>
  <c r="I146" i="2"/>
  <c r="J146" i="2"/>
  <c r="K146" i="2"/>
  <c r="L146" i="2"/>
  <c r="M146" i="2"/>
  <c r="N146" i="2"/>
  <c r="O146" i="2"/>
  <c r="P146" i="2"/>
  <c r="Q146" i="2"/>
  <c r="R146" i="2"/>
  <c r="S146" i="2"/>
  <c r="T146" i="2"/>
  <c r="U146" i="2"/>
  <c r="V146" i="2"/>
  <c r="W146" i="2"/>
  <c r="X146" i="2"/>
  <c r="Y146" i="2"/>
  <c r="Z146" i="2"/>
  <c r="AD146" i="2"/>
  <c r="AE146" i="2"/>
  <c r="F169" i="2"/>
  <c r="G169" i="2"/>
  <c r="H169" i="2"/>
  <c r="I169" i="2"/>
  <c r="J169" i="2"/>
  <c r="K169" i="2"/>
  <c r="L169" i="2"/>
  <c r="M169" i="2"/>
  <c r="N169" i="2"/>
  <c r="O169" i="2"/>
  <c r="P169" i="2"/>
  <c r="Q169" i="2"/>
  <c r="R169" i="2"/>
  <c r="S169" i="2"/>
  <c r="T169" i="2"/>
  <c r="U169" i="2"/>
  <c r="V169" i="2"/>
  <c r="W169" i="2"/>
  <c r="X169" i="2"/>
  <c r="Y169" i="2"/>
  <c r="Z169" i="2"/>
  <c r="AA169" i="2"/>
  <c r="AB169" i="2"/>
  <c r="AC169" i="2"/>
  <c r="AD169" i="2"/>
  <c r="AE169" i="2"/>
  <c r="AB146" i="2" l="1"/>
  <c r="Z34" i="7"/>
  <c r="AC146" i="2" s="1"/>
  <c r="J46" i="7"/>
  <c r="L252" i="2"/>
  <c r="L26" i="7"/>
  <c r="N263" i="2"/>
  <c r="L24" i="7"/>
  <c r="N143" i="2"/>
  <c r="V154" i="2"/>
  <c r="R154" i="2"/>
  <c r="AC154" i="2"/>
  <c r="N154" i="2"/>
  <c r="AD154" i="2"/>
  <c r="J154" i="2"/>
  <c r="Y154" i="2"/>
  <c r="U154" i="2"/>
  <c r="Q154" i="2"/>
  <c r="M154" i="2"/>
  <c r="AE154" i="2"/>
  <c r="AA154" i="2"/>
  <c r="W154" i="2"/>
  <c r="S154" i="2"/>
  <c r="O154" i="2"/>
  <c r="K154" i="2"/>
  <c r="Z154" i="2"/>
  <c r="I154" i="2"/>
  <c r="F154" i="2"/>
  <c r="G154" i="2"/>
  <c r="AB154" i="2"/>
  <c r="X154" i="2"/>
  <c r="T154" i="2"/>
  <c r="P154" i="2"/>
  <c r="L154" i="2"/>
  <c r="H154" i="2"/>
  <c r="AF164" i="2"/>
  <c r="D163" i="2"/>
  <c r="D162" i="2"/>
  <c r="M26" i="7" l="1"/>
  <c r="O263" i="2"/>
  <c r="M24" i="7"/>
  <c r="O143" i="2"/>
  <c r="K46" i="7"/>
  <c r="M252" i="2"/>
  <c r="G324" i="2"/>
  <c r="H324" i="2" s="1"/>
  <c r="I324" i="2" s="1"/>
  <c r="J324" i="2" s="1"/>
  <c r="K324" i="2" s="1"/>
  <c r="L324" i="2" s="1"/>
  <c r="M324" i="2" s="1"/>
  <c r="N324" i="2" s="1"/>
  <c r="O324" i="2" s="1"/>
  <c r="P324" i="2" s="1"/>
  <c r="Q324" i="2" s="1"/>
  <c r="R324" i="2" s="1"/>
  <c r="S324" i="2" s="1"/>
  <c r="T324" i="2" s="1"/>
  <c r="U324" i="2" s="1"/>
  <c r="V324" i="2" s="1"/>
  <c r="W324" i="2" s="1"/>
  <c r="X324" i="2" s="1"/>
  <c r="Y324" i="2" s="1"/>
  <c r="Z324" i="2" s="1"/>
  <c r="AA324" i="2" s="1"/>
  <c r="AB324" i="2" s="1"/>
  <c r="AC324" i="2" s="1"/>
  <c r="AD324" i="2" s="1"/>
  <c r="AE324" i="2" s="1"/>
  <c r="N24" i="7" l="1"/>
  <c r="P143" i="2"/>
  <c r="L46" i="7"/>
  <c r="N252" i="2"/>
  <c r="N26" i="7"/>
  <c r="P263" i="2"/>
  <c r="K262" i="2"/>
  <c r="M46" i="7" l="1"/>
  <c r="O252" i="2"/>
  <c r="O26" i="7"/>
  <c r="Q263" i="2"/>
  <c r="O24" i="7"/>
  <c r="Q143" i="2"/>
  <c r="L262" i="2"/>
  <c r="AF157" i="2"/>
  <c r="AF158" i="2"/>
  <c r="AF159" i="2"/>
  <c r="AF160" i="2"/>
  <c r="AF162" i="2"/>
  <c r="AF163" i="2"/>
  <c r="AF165" i="2"/>
  <c r="AF166" i="2"/>
  <c r="AF167" i="2"/>
  <c r="P26" i="7" l="1"/>
  <c r="R263" i="2"/>
  <c r="P24" i="7"/>
  <c r="R143" i="2"/>
  <c r="N46" i="7"/>
  <c r="P252" i="2"/>
  <c r="M262" i="2"/>
  <c r="AF154" i="2"/>
  <c r="AF270" i="2"/>
  <c r="AF271" i="2"/>
  <c r="AF272" i="2"/>
  <c r="AF275" i="2"/>
  <c r="AF276" i="2"/>
  <c r="AF260" i="2"/>
  <c r="AF261" i="2"/>
  <c r="AF246" i="2"/>
  <c r="AF247" i="2"/>
  <c r="AF248" i="2"/>
  <c r="AF249" i="2"/>
  <c r="AF250" i="2"/>
  <c r="AF253" i="2"/>
  <c r="AF181" i="2"/>
  <c r="AF170" i="2"/>
  <c r="AF171" i="2"/>
  <c r="AF172" i="2"/>
  <c r="AF173" i="2"/>
  <c r="AF174" i="2"/>
  <c r="AF175" i="2"/>
  <c r="AF144" i="2"/>
  <c r="AF145" i="2"/>
  <c r="AF147" i="2"/>
  <c r="AF148" i="2"/>
  <c r="AF149" i="2"/>
  <c r="AF150" i="2"/>
  <c r="AF151" i="2"/>
  <c r="AF152" i="2"/>
  <c r="AF153" i="2"/>
  <c r="AF133" i="2"/>
  <c r="AF134" i="2"/>
  <c r="AF132" i="2"/>
  <c r="Q24" i="7" l="1"/>
  <c r="S143" i="2"/>
  <c r="O46" i="7"/>
  <c r="Q252" i="2"/>
  <c r="Q26" i="7"/>
  <c r="S263" i="2"/>
  <c r="N262" i="2"/>
  <c r="F294" i="2"/>
  <c r="F346" i="2" s="1"/>
  <c r="F264" i="2"/>
  <c r="P46" i="7" l="1"/>
  <c r="R252" i="2"/>
  <c r="R26" i="7"/>
  <c r="T263" i="2"/>
  <c r="R24" i="7"/>
  <c r="T143" i="2"/>
  <c r="O262" i="2"/>
  <c r="G264" i="2"/>
  <c r="S26" i="7" l="1"/>
  <c r="U263" i="2"/>
  <c r="S24" i="7"/>
  <c r="U143" i="2"/>
  <c r="Q46" i="7"/>
  <c r="S252" i="2"/>
  <c r="P262" i="2"/>
  <c r="G294" i="2"/>
  <c r="G346" i="2" s="1"/>
  <c r="G344" i="2" s="1"/>
  <c r="T24" i="7" l="1"/>
  <c r="V143" i="2"/>
  <c r="R46" i="7"/>
  <c r="T252" i="2"/>
  <c r="T26" i="7"/>
  <c r="V263" i="2"/>
  <c r="Q262" i="2"/>
  <c r="H294" i="2"/>
  <c r="H346" i="2" s="1"/>
  <c r="H344" i="2" s="1"/>
  <c r="S46" i="7" l="1"/>
  <c r="U252" i="2"/>
  <c r="U26" i="7"/>
  <c r="W263" i="2"/>
  <c r="U24" i="7"/>
  <c r="W143" i="2"/>
  <c r="R262" i="2"/>
  <c r="I264" i="2"/>
  <c r="I294" i="2"/>
  <c r="I346" i="2" s="1"/>
  <c r="I344" i="2" s="1"/>
  <c r="V26" i="7" l="1"/>
  <c r="X263" i="2"/>
  <c r="V24" i="7"/>
  <c r="X143" i="2"/>
  <c r="T46" i="7"/>
  <c r="V252" i="2"/>
  <c r="S262" i="2"/>
  <c r="J294" i="2"/>
  <c r="J346" i="2" s="1"/>
  <c r="J344" i="2" s="1"/>
  <c r="J264" i="2"/>
  <c r="W24" i="7" l="1"/>
  <c r="Y143" i="2"/>
  <c r="U46" i="7"/>
  <c r="W252" i="2"/>
  <c r="W26" i="7"/>
  <c r="Y263" i="2"/>
  <c r="T262" i="2"/>
  <c r="K294" i="2"/>
  <c r="K346" i="2" s="1"/>
  <c r="K344" i="2" s="1"/>
  <c r="K264" i="2"/>
  <c r="V46" i="7" l="1"/>
  <c r="X252" i="2"/>
  <c r="X26" i="7"/>
  <c r="Z263" i="2"/>
  <c r="X24" i="7"/>
  <c r="Z143" i="2"/>
  <c r="U262" i="2"/>
  <c r="L264" i="2"/>
  <c r="L294" i="2"/>
  <c r="L346" i="2" s="1"/>
  <c r="L344" i="2" s="1"/>
  <c r="Y26" i="7" l="1"/>
  <c r="AA263" i="2"/>
  <c r="Y24" i="7"/>
  <c r="AA143" i="2"/>
  <c r="W46" i="7"/>
  <c r="Y252" i="2"/>
  <c r="V262" i="2"/>
  <c r="M294" i="2"/>
  <c r="M346" i="2" s="1"/>
  <c r="M344" i="2" s="1"/>
  <c r="M264" i="2"/>
  <c r="Z24" i="7" l="1"/>
  <c r="AB143" i="2"/>
  <c r="X46" i="7"/>
  <c r="Z252" i="2"/>
  <c r="Z26" i="7"/>
  <c r="AB263" i="2"/>
  <c r="W262" i="2"/>
  <c r="N264" i="2"/>
  <c r="N294" i="2"/>
  <c r="N346" i="2" s="1"/>
  <c r="N344" i="2" s="1"/>
  <c r="Y46" i="7" l="1"/>
  <c r="AA252" i="2"/>
  <c r="AA26" i="7"/>
  <c r="AC263" i="2"/>
  <c r="AA24" i="7"/>
  <c r="AC143" i="2"/>
  <c r="X262" i="2"/>
  <c r="O294" i="2"/>
  <c r="O346" i="2" s="1"/>
  <c r="O344" i="2" s="1"/>
  <c r="O264" i="2"/>
  <c r="AB26" i="7" l="1"/>
  <c r="AD263" i="2"/>
  <c r="AB24" i="7"/>
  <c r="AD143" i="2"/>
  <c r="Z46" i="7"/>
  <c r="AB252" i="2"/>
  <c r="Y262" i="2"/>
  <c r="P264" i="2"/>
  <c r="P294" i="2"/>
  <c r="P346" i="2" s="1"/>
  <c r="P344" i="2" s="1"/>
  <c r="AC24" i="7" l="1"/>
  <c r="AD24" i="7" s="1"/>
  <c r="AE24" i="7" s="1"/>
  <c r="AE143" i="2"/>
  <c r="AA46" i="7"/>
  <c r="AC252" i="2"/>
  <c r="AC26" i="7"/>
  <c r="AD26" i="7" s="1"/>
  <c r="AE26" i="7" s="1"/>
  <c r="AE263" i="2"/>
  <c r="Z262" i="2"/>
  <c r="Q294" i="2"/>
  <c r="Q346" i="2" s="1"/>
  <c r="Q344" i="2" s="1"/>
  <c r="Q264" i="2"/>
  <c r="AB46" i="7" l="1"/>
  <c r="AD252" i="2"/>
  <c r="AA262" i="2"/>
  <c r="R264" i="2"/>
  <c r="R294" i="2"/>
  <c r="R346" i="2" s="1"/>
  <c r="R344" i="2" s="1"/>
  <c r="AC46" i="7" l="1"/>
  <c r="AD46" i="7" s="1"/>
  <c r="AE46" i="7" s="1"/>
  <c r="AE252" i="2"/>
  <c r="AB262" i="2"/>
  <c r="S294" i="2"/>
  <c r="S346" i="2" s="1"/>
  <c r="S344" i="2" s="1"/>
  <c r="S264" i="2"/>
  <c r="AC262" i="2" l="1"/>
  <c r="T264" i="2"/>
  <c r="T294" i="2"/>
  <c r="T346" i="2" s="1"/>
  <c r="T344" i="2" s="1"/>
  <c r="AD262" i="2" l="1"/>
  <c r="U294" i="2"/>
  <c r="U346" i="2" s="1"/>
  <c r="U344" i="2" s="1"/>
  <c r="U264" i="2"/>
  <c r="AE262" i="2" l="1"/>
  <c r="V264" i="2"/>
  <c r="V294" i="2"/>
  <c r="V346" i="2" s="1"/>
  <c r="V344" i="2" s="1"/>
  <c r="W294" i="2" l="1"/>
  <c r="W346" i="2" s="1"/>
  <c r="W344" i="2" s="1"/>
  <c r="W264" i="2"/>
  <c r="X264" i="2" l="1"/>
  <c r="X294" i="2"/>
  <c r="X346" i="2" s="1"/>
  <c r="X344" i="2" s="1"/>
  <c r="Y294" i="2" l="1"/>
  <c r="Y346" i="2" s="1"/>
  <c r="Y344" i="2" s="1"/>
  <c r="Y264" i="2"/>
  <c r="Z264" i="2" l="1"/>
  <c r="Z294" i="2"/>
  <c r="Z346" i="2" s="1"/>
  <c r="Z344" i="2" s="1"/>
  <c r="AA294" i="2" l="1"/>
  <c r="AA346" i="2" s="1"/>
  <c r="AA344" i="2" s="1"/>
  <c r="AA264" i="2"/>
  <c r="AB264" i="2" l="1"/>
  <c r="AB294" i="2"/>
  <c r="AB346" i="2" s="1"/>
  <c r="AB344" i="2" s="1"/>
  <c r="AC294" i="2" l="1"/>
  <c r="AC346" i="2" s="1"/>
  <c r="AC344" i="2" s="1"/>
  <c r="AC264" i="2"/>
  <c r="AD264" i="2" l="1"/>
  <c r="AD294" i="2"/>
  <c r="AD346" i="2" s="1"/>
  <c r="AD344" i="2" s="1"/>
  <c r="AE294" i="2" l="1"/>
  <c r="AE346" i="2" s="1"/>
  <c r="AE344" i="2" s="1"/>
  <c r="AE264" i="2"/>
  <c r="H14" i="2" l="1"/>
  <c r="I14" i="2"/>
  <c r="J14" i="2"/>
  <c r="H15" i="2"/>
  <c r="I15" i="2"/>
  <c r="J15" i="2"/>
  <c r="AF309" i="2"/>
  <c r="AF310" i="2"/>
  <c r="AF311" i="2"/>
  <c r="I274" i="2"/>
  <c r="J274" i="2"/>
  <c r="J273" i="2" s="1"/>
  <c r="K274" i="2"/>
  <c r="K273" i="2" s="1"/>
  <c r="L274" i="2"/>
  <c r="L273" i="2" s="1"/>
  <c r="M274" i="2"/>
  <c r="M273" i="2" s="1"/>
  <c r="N274" i="2"/>
  <c r="N273" i="2" s="1"/>
  <c r="O274" i="2"/>
  <c r="O273" i="2" s="1"/>
  <c r="P274" i="2"/>
  <c r="P273" i="2" s="1"/>
  <c r="Q274" i="2"/>
  <c r="Q273" i="2" s="1"/>
  <c r="R274" i="2"/>
  <c r="R273" i="2" s="1"/>
  <c r="S274" i="2"/>
  <c r="S273" i="2" s="1"/>
  <c r="T274" i="2"/>
  <c r="T273" i="2" s="1"/>
  <c r="U274" i="2"/>
  <c r="U273" i="2" s="1"/>
  <c r="V274" i="2"/>
  <c r="V273" i="2" s="1"/>
  <c r="W274" i="2"/>
  <c r="W273" i="2" s="1"/>
  <c r="X274" i="2"/>
  <c r="X273" i="2" s="1"/>
  <c r="Y274" i="2"/>
  <c r="Y273" i="2" s="1"/>
  <c r="Z274" i="2"/>
  <c r="Z273" i="2" s="1"/>
  <c r="AA274" i="2"/>
  <c r="AA273" i="2" s="1"/>
  <c r="AB274" i="2"/>
  <c r="AB273" i="2" s="1"/>
  <c r="AC274" i="2"/>
  <c r="AC273" i="2" s="1"/>
  <c r="AD274" i="2"/>
  <c r="AD273" i="2" s="1"/>
  <c r="AE274" i="2"/>
  <c r="AE273" i="2" s="1"/>
  <c r="D274" i="2"/>
  <c r="E274" i="2"/>
  <c r="D275" i="2"/>
  <c r="E275" i="2"/>
  <c r="E273" i="2"/>
  <c r="D273" i="2"/>
  <c r="G267" i="2"/>
  <c r="I267" i="2"/>
  <c r="J267" i="2"/>
  <c r="K267" i="2"/>
  <c r="L267" i="2"/>
  <c r="M267" i="2"/>
  <c r="N267" i="2"/>
  <c r="O267" i="2"/>
  <c r="P267" i="2"/>
  <c r="Q267" i="2"/>
  <c r="R267" i="2"/>
  <c r="S267" i="2"/>
  <c r="T267" i="2"/>
  <c r="U267" i="2"/>
  <c r="V267" i="2"/>
  <c r="W267" i="2"/>
  <c r="X267" i="2"/>
  <c r="Y267" i="2"/>
  <c r="Z267" i="2"/>
  <c r="AA267" i="2"/>
  <c r="AB267" i="2"/>
  <c r="AC267" i="2"/>
  <c r="AD267" i="2"/>
  <c r="AE267" i="2"/>
  <c r="G268" i="2"/>
  <c r="H268" i="2"/>
  <c r="I268" i="2"/>
  <c r="J268" i="2"/>
  <c r="K268" i="2"/>
  <c r="L268" i="2"/>
  <c r="M268" i="2"/>
  <c r="N268" i="2"/>
  <c r="O268" i="2"/>
  <c r="P268" i="2"/>
  <c r="Q268" i="2"/>
  <c r="R268" i="2"/>
  <c r="S268" i="2"/>
  <c r="T268" i="2"/>
  <c r="U268" i="2"/>
  <c r="V268" i="2"/>
  <c r="W268" i="2"/>
  <c r="X268" i="2"/>
  <c r="Y268" i="2"/>
  <c r="Z268" i="2"/>
  <c r="AA268" i="2"/>
  <c r="AB268" i="2"/>
  <c r="AC268" i="2"/>
  <c r="AD268" i="2"/>
  <c r="AE268" i="2"/>
  <c r="G269" i="2"/>
  <c r="H269" i="2"/>
  <c r="I269" i="2"/>
  <c r="J269" i="2"/>
  <c r="K269" i="2"/>
  <c r="L269" i="2"/>
  <c r="M269" i="2"/>
  <c r="N269" i="2"/>
  <c r="O269" i="2"/>
  <c r="P269" i="2"/>
  <c r="Q269" i="2"/>
  <c r="R269" i="2"/>
  <c r="S269" i="2"/>
  <c r="T269" i="2"/>
  <c r="U269" i="2"/>
  <c r="V269" i="2"/>
  <c r="W269" i="2"/>
  <c r="X269" i="2"/>
  <c r="Y269" i="2"/>
  <c r="Z269" i="2"/>
  <c r="AA269" i="2"/>
  <c r="AB269" i="2"/>
  <c r="AC269" i="2"/>
  <c r="AD269" i="2"/>
  <c r="AE269" i="2"/>
  <c r="F268" i="2"/>
  <c r="F269" i="2"/>
  <c r="F267" i="2"/>
  <c r="C112" i="2"/>
  <c r="C116" i="2"/>
  <c r="AF121" i="2"/>
  <c r="AF122" i="2"/>
  <c r="G142" i="2"/>
  <c r="H142" i="2"/>
  <c r="I142" i="2"/>
  <c r="J142" i="2"/>
  <c r="K142" i="2"/>
  <c r="L142" i="2"/>
  <c r="M142" i="2"/>
  <c r="N142" i="2"/>
  <c r="O142" i="2"/>
  <c r="P142" i="2"/>
  <c r="Q142" i="2"/>
  <c r="R142" i="2"/>
  <c r="S142" i="2"/>
  <c r="T142" i="2"/>
  <c r="U142" i="2"/>
  <c r="V142" i="2"/>
  <c r="W142" i="2"/>
  <c r="X142" i="2"/>
  <c r="Y142" i="2"/>
  <c r="Z142" i="2"/>
  <c r="AA142" i="2"/>
  <c r="AB142" i="2"/>
  <c r="AC142" i="2"/>
  <c r="AD142" i="2"/>
  <c r="AE142" i="2"/>
  <c r="F142" i="2"/>
  <c r="F127" i="2" s="1"/>
  <c r="C118" i="2" l="1"/>
  <c r="C114" i="2"/>
  <c r="C110" i="2"/>
  <c r="C120" i="2"/>
  <c r="I273" i="2"/>
  <c r="I313" i="2"/>
  <c r="I312" i="2" s="1"/>
  <c r="AF142" i="2"/>
  <c r="AF269" i="2"/>
  <c r="AF268" i="2"/>
  <c r="AF267" i="2"/>
  <c r="O313" i="2"/>
  <c r="O312" i="2" s="1"/>
  <c r="AD305" i="2"/>
  <c r="AE313" i="2"/>
  <c r="AE312" i="2" s="1"/>
  <c r="AA313" i="2"/>
  <c r="AA312" i="2" s="1"/>
  <c r="K313" i="2"/>
  <c r="K312" i="2" s="1"/>
  <c r="W313" i="2"/>
  <c r="W312" i="2" s="1"/>
  <c r="S313" i="2"/>
  <c r="S312" i="2" s="1"/>
  <c r="AD313" i="2"/>
  <c r="AD312" i="2" s="1"/>
  <c r="Z313" i="2"/>
  <c r="Z312" i="2" s="1"/>
  <c r="V313" i="2"/>
  <c r="V312" i="2" s="1"/>
  <c r="R313" i="2"/>
  <c r="R312" i="2" s="1"/>
  <c r="N313" i="2"/>
  <c r="N312" i="2" s="1"/>
  <c r="J313" i="2"/>
  <c r="J312" i="2" s="1"/>
  <c r="AC313" i="2"/>
  <c r="AC312" i="2" s="1"/>
  <c r="Y313" i="2"/>
  <c r="Y312" i="2" s="1"/>
  <c r="U313" i="2"/>
  <c r="U312" i="2" s="1"/>
  <c r="Q313" i="2"/>
  <c r="Q312" i="2" s="1"/>
  <c r="M313" i="2"/>
  <c r="M312" i="2" s="1"/>
  <c r="AB313" i="2"/>
  <c r="AB312" i="2" s="1"/>
  <c r="X313" i="2"/>
  <c r="X312" i="2" s="1"/>
  <c r="T313" i="2"/>
  <c r="T312" i="2" s="1"/>
  <c r="P313" i="2"/>
  <c r="P312" i="2" s="1"/>
  <c r="L313" i="2"/>
  <c r="L312" i="2" s="1"/>
  <c r="G266" i="2"/>
  <c r="AE266" i="2"/>
  <c r="AA266" i="2"/>
  <c r="W266" i="2"/>
  <c r="S266" i="2"/>
  <c r="O266" i="2"/>
  <c r="K266" i="2"/>
  <c r="AC266" i="2"/>
  <c r="Y266" i="2"/>
  <c r="U266" i="2"/>
  <c r="Q266" i="2"/>
  <c r="M266" i="2"/>
  <c r="I266" i="2"/>
  <c r="G274" i="2"/>
  <c r="AD266" i="2"/>
  <c r="Z266" i="2"/>
  <c r="V266" i="2"/>
  <c r="R266" i="2"/>
  <c r="N266" i="2"/>
  <c r="J266" i="2"/>
  <c r="AB266" i="2"/>
  <c r="X266" i="2"/>
  <c r="T266" i="2"/>
  <c r="P266" i="2"/>
  <c r="L266" i="2"/>
  <c r="H266" i="2"/>
  <c r="F274" i="2"/>
  <c r="H274" i="2"/>
  <c r="G107" i="2"/>
  <c r="H107" i="2"/>
  <c r="I107" i="2"/>
  <c r="J107" i="2"/>
  <c r="K107" i="2"/>
  <c r="L107" i="2"/>
  <c r="M107" i="2"/>
  <c r="N107" i="2"/>
  <c r="O107" i="2"/>
  <c r="P107" i="2"/>
  <c r="Q107" i="2"/>
  <c r="R107" i="2"/>
  <c r="S107" i="2"/>
  <c r="T107" i="2"/>
  <c r="U107" i="2"/>
  <c r="V107" i="2"/>
  <c r="W107" i="2"/>
  <c r="X107" i="2"/>
  <c r="Y107" i="2"/>
  <c r="Z107" i="2"/>
  <c r="AA107" i="2"/>
  <c r="AB107" i="2"/>
  <c r="AC107" i="2"/>
  <c r="AD107" i="2"/>
  <c r="AE107" i="2"/>
  <c r="AF107" i="2" s="1"/>
  <c r="G108" i="2"/>
  <c r="H108" i="2"/>
  <c r="I108" i="2"/>
  <c r="J108" i="2"/>
  <c r="K108" i="2"/>
  <c r="L108" i="2"/>
  <c r="M108" i="2"/>
  <c r="N108" i="2"/>
  <c r="O108" i="2"/>
  <c r="P108" i="2"/>
  <c r="Q108" i="2"/>
  <c r="R108" i="2"/>
  <c r="S108" i="2"/>
  <c r="T108" i="2"/>
  <c r="U108" i="2"/>
  <c r="V108" i="2"/>
  <c r="W108" i="2"/>
  <c r="X108" i="2"/>
  <c r="Y108" i="2"/>
  <c r="Z108" i="2"/>
  <c r="AA108" i="2"/>
  <c r="AB108" i="2"/>
  <c r="AC108" i="2"/>
  <c r="AD108" i="2"/>
  <c r="AE108" i="2"/>
  <c r="AF108" i="2" s="1"/>
  <c r="F108" i="2"/>
  <c r="F107" i="2"/>
  <c r="G97" i="2"/>
  <c r="G95" i="2" s="1"/>
  <c r="H97" i="2"/>
  <c r="H95" i="2" s="1"/>
  <c r="I97" i="2"/>
  <c r="I95" i="2" s="1"/>
  <c r="J97" i="2"/>
  <c r="J95" i="2" s="1"/>
  <c r="K97" i="2"/>
  <c r="K95" i="2" s="1"/>
  <c r="L97" i="2"/>
  <c r="L95" i="2" s="1"/>
  <c r="M97" i="2"/>
  <c r="N97" i="2"/>
  <c r="N95" i="2" s="1"/>
  <c r="O97" i="2"/>
  <c r="O95" i="2" s="1"/>
  <c r="P97" i="2"/>
  <c r="P95" i="2" s="1"/>
  <c r="Q97" i="2"/>
  <c r="Q95" i="2" s="1"/>
  <c r="R97" i="2"/>
  <c r="R95" i="2" s="1"/>
  <c r="S97" i="2"/>
  <c r="S95" i="2" s="1"/>
  <c r="T97" i="2"/>
  <c r="U97" i="2"/>
  <c r="U95" i="2" s="1"/>
  <c r="V97" i="2"/>
  <c r="W97" i="2"/>
  <c r="W95" i="2" s="1"/>
  <c r="X97" i="2"/>
  <c r="X95" i="2" s="1"/>
  <c r="Y97" i="2"/>
  <c r="Y95" i="2" s="1"/>
  <c r="Z97" i="2"/>
  <c r="Z95" i="2" s="1"/>
  <c r="AA97" i="2"/>
  <c r="AA95" i="2" s="1"/>
  <c r="AB97" i="2"/>
  <c r="AB95" i="2" s="1"/>
  <c r="AC97" i="2"/>
  <c r="AC95" i="2" s="1"/>
  <c r="AD97" i="2"/>
  <c r="AD95" i="2" s="1"/>
  <c r="AE97" i="2"/>
  <c r="AE95" i="2" s="1"/>
  <c r="G98" i="2"/>
  <c r="G96" i="2" s="1"/>
  <c r="H98" i="2"/>
  <c r="H96" i="2" s="1"/>
  <c r="I98" i="2"/>
  <c r="I96" i="2" s="1"/>
  <c r="J98" i="2"/>
  <c r="J96" i="2" s="1"/>
  <c r="K98" i="2"/>
  <c r="K96" i="2" s="1"/>
  <c r="L98" i="2"/>
  <c r="L96" i="2" s="1"/>
  <c r="M98" i="2"/>
  <c r="M96" i="2" s="1"/>
  <c r="N98" i="2"/>
  <c r="N96" i="2" s="1"/>
  <c r="O98" i="2"/>
  <c r="O96" i="2" s="1"/>
  <c r="P98" i="2"/>
  <c r="P96" i="2" s="1"/>
  <c r="Q98" i="2"/>
  <c r="R98" i="2"/>
  <c r="R96" i="2" s="1"/>
  <c r="S98" i="2"/>
  <c r="S96" i="2" s="1"/>
  <c r="T98" i="2"/>
  <c r="T96" i="2" s="1"/>
  <c r="U98" i="2"/>
  <c r="U96" i="2" s="1"/>
  <c r="V98" i="2"/>
  <c r="V96" i="2" s="1"/>
  <c r="W98" i="2"/>
  <c r="W96" i="2" s="1"/>
  <c r="X98" i="2"/>
  <c r="X96" i="2" s="1"/>
  <c r="Y98" i="2"/>
  <c r="Y96" i="2" s="1"/>
  <c r="Z98" i="2"/>
  <c r="Z96" i="2" s="1"/>
  <c r="AA98" i="2"/>
  <c r="AA96" i="2" s="1"/>
  <c r="AB98" i="2"/>
  <c r="AB96" i="2" s="1"/>
  <c r="AC98" i="2"/>
  <c r="AC96" i="2" s="1"/>
  <c r="AD98" i="2"/>
  <c r="AD96" i="2" s="1"/>
  <c r="AE98" i="2"/>
  <c r="F98" i="2"/>
  <c r="F96" i="2" s="1"/>
  <c r="F97" i="2"/>
  <c r="AF84" i="2"/>
  <c r="AF85" i="2"/>
  <c r="AF86" i="2"/>
  <c r="AF87" i="2"/>
  <c r="AF88" i="2"/>
  <c r="AF89" i="2"/>
  <c r="AF90" i="2"/>
  <c r="AF91" i="2"/>
  <c r="AF92" i="2"/>
  <c r="AF93" i="2"/>
  <c r="AF94" i="2"/>
  <c r="AF83" i="2"/>
  <c r="G81" i="2"/>
  <c r="H81" i="2"/>
  <c r="I81" i="2"/>
  <c r="J81" i="2"/>
  <c r="K81" i="2"/>
  <c r="L81" i="2"/>
  <c r="M81" i="2"/>
  <c r="N81" i="2"/>
  <c r="O81" i="2"/>
  <c r="P81" i="2"/>
  <c r="Q81" i="2"/>
  <c r="R81" i="2"/>
  <c r="S81" i="2"/>
  <c r="T81" i="2"/>
  <c r="U81" i="2"/>
  <c r="V81" i="2"/>
  <c r="W81" i="2"/>
  <c r="X81" i="2"/>
  <c r="Y81" i="2"/>
  <c r="Z81" i="2"/>
  <c r="AA81" i="2"/>
  <c r="AB81" i="2"/>
  <c r="AC81" i="2"/>
  <c r="AD81" i="2"/>
  <c r="AE81" i="2"/>
  <c r="G82" i="2"/>
  <c r="H82" i="2"/>
  <c r="I82" i="2"/>
  <c r="J82" i="2"/>
  <c r="K82" i="2"/>
  <c r="L82" i="2"/>
  <c r="M82" i="2"/>
  <c r="N82" i="2"/>
  <c r="O82" i="2"/>
  <c r="P82" i="2"/>
  <c r="Q82" i="2"/>
  <c r="R82" i="2"/>
  <c r="S82" i="2"/>
  <c r="T82" i="2"/>
  <c r="U82" i="2"/>
  <c r="V82" i="2"/>
  <c r="W82" i="2"/>
  <c r="X82" i="2"/>
  <c r="Y82" i="2"/>
  <c r="Z82" i="2"/>
  <c r="AA82" i="2"/>
  <c r="AB82" i="2"/>
  <c r="AC82" i="2"/>
  <c r="AD82" i="2"/>
  <c r="AE82" i="2"/>
  <c r="F82" i="2"/>
  <c r="F81" i="2"/>
  <c r="AF74" i="2"/>
  <c r="AF75" i="2"/>
  <c r="AF76" i="2"/>
  <c r="AF77" i="2"/>
  <c r="AF78" i="2"/>
  <c r="AF79" i="2"/>
  <c r="AF80" i="2"/>
  <c r="AF73" i="2"/>
  <c r="AF72" i="2"/>
  <c r="AF71" i="2"/>
  <c r="AF61" i="2"/>
  <c r="AF62" i="2"/>
  <c r="AF63" i="2"/>
  <c r="AF64" i="2"/>
  <c r="AF65" i="2"/>
  <c r="AF66" i="2"/>
  <c r="AF67" i="2"/>
  <c r="AF68" i="2"/>
  <c r="AF60" i="2"/>
  <c r="AF59" i="2"/>
  <c r="G57" i="2"/>
  <c r="H57" i="2"/>
  <c r="I57" i="2"/>
  <c r="J57" i="2"/>
  <c r="K57" i="2"/>
  <c r="L57" i="2"/>
  <c r="M57" i="2"/>
  <c r="N57" i="2"/>
  <c r="O57" i="2"/>
  <c r="P57" i="2"/>
  <c r="Q57" i="2"/>
  <c r="R57" i="2"/>
  <c r="S57" i="2"/>
  <c r="T57" i="2"/>
  <c r="U57" i="2"/>
  <c r="V57" i="2"/>
  <c r="W57" i="2"/>
  <c r="X57" i="2"/>
  <c r="Y57" i="2"/>
  <c r="Z57" i="2"/>
  <c r="AA57" i="2"/>
  <c r="AB57" i="2"/>
  <c r="AC57" i="2"/>
  <c r="AD57" i="2"/>
  <c r="AE57" i="2"/>
  <c r="G58" i="2"/>
  <c r="H58" i="2"/>
  <c r="I58" i="2"/>
  <c r="J58" i="2"/>
  <c r="K58" i="2"/>
  <c r="L58" i="2"/>
  <c r="M58" i="2"/>
  <c r="N58" i="2"/>
  <c r="O58" i="2"/>
  <c r="P58" i="2"/>
  <c r="Q58" i="2"/>
  <c r="R58" i="2"/>
  <c r="S58" i="2"/>
  <c r="T58" i="2"/>
  <c r="U58" i="2"/>
  <c r="V58" i="2"/>
  <c r="W58" i="2"/>
  <c r="X58" i="2"/>
  <c r="Y58" i="2"/>
  <c r="Z58" i="2"/>
  <c r="AA58" i="2"/>
  <c r="AB58" i="2"/>
  <c r="AC58" i="2"/>
  <c r="AD58" i="2"/>
  <c r="AE58" i="2"/>
  <c r="G69" i="2"/>
  <c r="H69" i="2"/>
  <c r="I69" i="2"/>
  <c r="J69" i="2"/>
  <c r="K69" i="2"/>
  <c r="L69" i="2"/>
  <c r="M69" i="2"/>
  <c r="N69" i="2"/>
  <c r="O69" i="2"/>
  <c r="P69" i="2"/>
  <c r="Q69" i="2"/>
  <c r="R69" i="2"/>
  <c r="S69" i="2"/>
  <c r="T69" i="2"/>
  <c r="U69" i="2"/>
  <c r="V69" i="2"/>
  <c r="W69" i="2"/>
  <c r="X69" i="2"/>
  <c r="Y69" i="2"/>
  <c r="Z69" i="2"/>
  <c r="AA69" i="2"/>
  <c r="AB69" i="2"/>
  <c r="AC69" i="2"/>
  <c r="AD69" i="2"/>
  <c r="AE69" i="2"/>
  <c r="G70" i="2"/>
  <c r="H70" i="2"/>
  <c r="I70" i="2"/>
  <c r="J70" i="2"/>
  <c r="K70" i="2"/>
  <c r="L70" i="2"/>
  <c r="M70" i="2"/>
  <c r="N70" i="2"/>
  <c r="O70" i="2"/>
  <c r="P70" i="2"/>
  <c r="Q70" i="2"/>
  <c r="R70" i="2"/>
  <c r="S70" i="2"/>
  <c r="T70" i="2"/>
  <c r="U70" i="2"/>
  <c r="V70" i="2"/>
  <c r="W70" i="2"/>
  <c r="X70" i="2"/>
  <c r="Y70" i="2"/>
  <c r="Z70" i="2"/>
  <c r="AA70" i="2"/>
  <c r="AB70" i="2"/>
  <c r="AC70" i="2"/>
  <c r="AD70" i="2"/>
  <c r="AE70" i="2"/>
  <c r="F70" i="2"/>
  <c r="F69" i="2"/>
  <c r="F58" i="2"/>
  <c r="F57" i="2"/>
  <c r="AF56" i="2"/>
  <c r="AF55" i="2"/>
  <c r="AF54" i="2"/>
  <c r="AF53" i="2"/>
  <c r="AF52" i="2"/>
  <c r="AF51" i="2"/>
  <c r="AF50" i="2"/>
  <c r="AF49" i="2"/>
  <c r="AF48" i="2"/>
  <c r="AF47" i="2"/>
  <c r="AF46" i="2"/>
  <c r="AF45" i="2"/>
  <c r="AF42" i="2"/>
  <c r="AF41" i="2"/>
  <c r="AF40" i="2"/>
  <c r="AF39" i="2"/>
  <c r="AF38" i="2"/>
  <c r="AF37" i="2"/>
  <c r="AF36" i="2"/>
  <c r="AF35" i="2"/>
  <c r="AF34" i="2"/>
  <c r="AF33" i="2"/>
  <c r="AF32" i="2"/>
  <c r="AF31" i="2"/>
  <c r="AF18" i="2"/>
  <c r="AF19" i="2"/>
  <c r="C20" i="2" s="1"/>
  <c r="AF21" i="2"/>
  <c r="AF22" i="2"/>
  <c r="AF23" i="2"/>
  <c r="C24" i="2" s="1"/>
  <c r="AF25" i="2"/>
  <c r="AF26" i="2"/>
  <c r="AF27" i="2"/>
  <c r="AF28" i="2"/>
  <c r="AF17" i="2"/>
  <c r="G43" i="2"/>
  <c r="H43" i="2"/>
  <c r="I43" i="2"/>
  <c r="J43" i="2"/>
  <c r="K43" i="2"/>
  <c r="L43" i="2"/>
  <c r="M43" i="2"/>
  <c r="N43" i="2"/>
  <c r="O43" i="2"/>
  <c r="P43" i="2"/>
  <c r="Q43" i="2"/>
  <c r="R43" i="2"/>
  <c r="S43" i="2"/>
  <c r="T43" i="2"/>
  <c r="U43" i="2"/>
  <c r="V43" i="2"/>
  <c r="W43" i="2"/>
  <c r="X43" i="2"/>
  <c r="Y43" i="2"/>
  <c r="Z43" i="2"/>
  <c r="AA43" i="2"/>
  <c r="AB43" i="2"/>
  <c r="AC43" i="2"/>
  <c r="AD43" i="2"/>
  <c r="AE43" i="2"/>
  <c r="G44" i="2"/>
  <c r="H44" i="2"/>
  <c r="I44" i="2"/>
  <c r="J44" i="2"/>
  <c r="K44" i="2"/>
  <c r="L44" i="2"/>
  <c r="M44" i="2"/>
  <c r="N44" i="2"/>
  <c r="O44" i="2"/>
  <c r="P44" i="2"/>
  <c r="Q44" i="2"/>
  <c r="R44" i="2"/>
  <c r="S44" i="2"/>
  <c r="T44" i="2"/>
  <c r="U44" i="2"/>
  <c r="V44" i="2"/>
  <c r="W44" i="2"/>
  <c r="X44" i="2"/>
  <c r="Y44" i="2"/>
  <c r="Z44" i="2"/>
  <c r="AA44" i="2"/>
  <c r="AB44" i="2"/>
  <c r="AC44" i="2"/>
  <c r="AD44" i="2"/>
  <c r="AE44" i="2"/>
  <c r="F44" i="2"/>
  <c r="F43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X29" i="2"/>
  <c r="Y29" i="2"/>
  <c r="Z29" i="2"/>
  <c r="AA29" i="2"/>
  <c r="AB29" i="2"/>
  <c r="AC29" i="2"/>
  <c r="AD29" i="2"/>
  <c r="AE29" i="2"/>
  <c r="G30" i="2"/>
  <c r="H30" i="2"/>
  <c r="I30" i="2"/>
  <c r="J30" i="2"/>
  <c r="K30" i="2"/>
  <c r="L30" i="2"/>
  <c r="M30" i="2"/>
  <c r="N30" i="2"/>
  <c r="O30" i="2"/>
  <c r="P30" i="2"/>
  <c r="Q30" i="2"/>
  <c r="R30" i="2"/>
  <c r="S30" i="2"/>
  <c r="T30" i="2"/>
  <c r="U30" i="2"/>
  <c r="V30" i="2"/>
  <c r="W30" i="2"/>
  <c r="X30" i="2"/>
  <c r="Y30" i="2"/>
  <c r="Z30" i="2"/>
  <c r="AA30" i="2"/>
  <c r="AB30" i="2"/>
  <c r="AC30" i="2"/>
  <c r="AD30" i="2"/>
  <c r="AE30" i="2"/>
  <c r="F30" i="2"/>
  <c r="F29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X14" i="2"/>
  <c r="Y14" i="2"/>
  <c r="Z14" i="2"/>
  <c r="AA14" i="2"/>
  <c r="AB14" i="2"/>
  <c r="AC14" i="2"/>
  <c r="AD14" i="2"/>
  <c r="AE14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X15" i="2"/>
  <c r="Y15" i="2"/>
  <c r="Z15" i="2"/>
  <c r="AA15" i="2"/>
  <c r="AB15" i="2"/>
  <c r="AC15" i="2"/>
  <c r="AD15" i="2"/>
  <c r="AE15" i="2"/>
  <c r="F15" i="2"/>
  <c r="F14" i="2"/>
  <c r="AF354" i="2"/>
  <c r="AF352" i="2"/>
  <c r="AF351" i="2"/>
  <c r="AF345" i="2"/>
  <c r="AF341" i="2"/>
  <c r="AF342" i="2"/>
  <c r="AF340" i="2"/>
  <c r="AF339" i="2"/>
  <c r="AF338" i="2"/>
  <c r="AF337" i="2"/>
  <c r="AF335" i="2"/>
  <c r="AF334" i="2"/>
  <c r="AF333" i="2"/>
  <c r="AF332" i="2"/>
  <c r="AF324" i="2"/>
  <c r="AF325" i="2"/>
  <c r="AF326" i="2"/>
  <c r="AF327" i="2"/>
  <c r="AF328" i="2"/>
  <c r="AF323" i="2"/>
  <c r="AF319" i="2"/>
  <c r="AF320" i="2"/>
  <c r="AF321" i="2"/>
  <c r="AF318" i="2"/>
  <c r="G317" i="2"/>
  <c r="H317" i="2"/>
  <c r="I317" i="2"/>
  <c r="J317" i="2"/>
  <c r="K317" i="2"/>
  <c r="L317" i="2"/>
  <c r="M317" i="2"/>
  <c r="N317" i="2"/>
  <c r="O317" i="2"/>
  <c r="P317" i="2"/>
  <c r="Q317" i="2"/>
  <c r="R317" i="2"/>
  <c r="S317" i="2"/>
  <c r="T317" i="2"/>
  <c r="U317" i="2"/>
  <c r="V317" i="2"/>
  <c r="W317" i="2"/>
  <c r="X317" i="2"/>
  <c r="Y317" i="2"/>
  <c r="Z317" i="2"/>
  <c r="AA317" i="2"/>
  <c r="AB317" i="2"/>
  <c r="AC317" i="2"/>
  <c r="AD317" i="2"/>
  <c r="AE317" i="2"/>
  <c r="G322" i="2"/>
  <c r="H322" i="2"/>
  <c r="I322" i="2"/>
  <c r="J322" i="2"/>
  <c r="K322" i="2"/>
  <c r="L322" i="2"/>
  <c r="M322" i="2"/>
  <c r="N322" i="2"/>
  <c r="O322" i="2"/>
  <c r="P322" i="2"/>
  <c r="Q322" i="2"/>
  <c r="R322" i="2"/>
  <c r="S322" i="2"/>
  <c r="T322" i="2"/>
  <c r="U322" i="2"/>
  <c r="V322" i="2"/>
  <c r="W322" i="2"/>
  <c r="X322" i="2"/>
  <c r="Y322" i="2"/>
  <c r="Z322" i="2"/>
  <c r="AA322" i="2"/>
  <c r="AB322" i="2"/>
  <c r="AC322" i="2"/>
  <c r="AD322" i="2"/>
  <c r="AE322" i="2"/>
  <c r="G331" i="2"/>
  <c r="H331" i="2"/>
  <c r="I331" i="2"/>
  <c r="J331" i="2"/>
  <c r="K331" i="2"/>
  <c r="L331" i="2"/>
  <c r="M331" i="2"/>
  <c r="N331" i="2"/>
  <c r="O331" i="2"/>
  <c r="P331" i="2"/>
  <c r="Q331" i="2"/>
  <c r="R331" i="2"/>
  <c r="S331" i="2"/>
  <c r="T331" i="2"/>
  <c r="U331" i="2"/>
  <c r="V331" i="2"/>
  <c r="W331" i="2"/>
  <c r="X331" i="2"/>
  <c r="Y331" i="2"/>
  <c r="Z331" i="2"/>
  <c r="AA331" i="2"/>
  <c r="AB331" i="2"/>
  <c r="AC331" i="2"/>
  <c r="AD331" i="2"/>
  <c r="AE331" i="2"/>
  <c r="G336" i="2"/>
  <c r="H336" i="2"/>
  <c r="I336" i="2"/>
  <c r="J336" i="2"/>
  <c r="K336" i="2"/>
  <c r="L336" i="2"/>
  <c r="M336" i="2"/>
  <c r="N336" i="2"/>
  <c r="O336" i="2"/>
  <c r="P336" i="2"/>
  <c r="Q336" i="2"/>
  <c r="R336" i="2"/>
  <c r="S336" i="2"/>
  <c r="T336" i="2"/>
  <c r="U336" i="2"/>
  <c r="V336" i="2"/>
  <c r="W336" i="2"/>
  <c r="X336" i="2"/>
  <c r="Y336" i="2"/>
  <c r="Z336" i="2"/>
  <c r="AA336" i="2"/>
  <c r="AB336" i="2"/>
  <c r="AC336" i="2"/>
  <c r="AD336" i="2"/>
  <c r="AE336" i="2"/>
  <c r="F317" i="2"/>
  <c r="F322" i="2"/>
  <c r="F331" i="2"/>
  <c r="F336" i="2"/>
  <c r="F344" i="2"/>
  <c r="AF301" i="2"/>
  <c r="AF300" i="2"/>
  <c r="AF297" i="2"/>
  <c r="AF295" i="2"/>
  <c r="AF292" i="2"/>
  <c r="AF291" i="2"/>
  <c r="AF290" i="2"/>
  <c r="AF289" i="2"/>
  <c r="AF288" i="2"/>
  <c r="AF287" i="2"/>
  <c r="AF286" i="2"/>
  <c r="AF284" i="2"/>
  <c r="AF283" i="2"/>
  <c r="AF282" i="2"/>
  <c r="AF281" i="2"/>
  <c r="AF280" i="2"/>
  <c r="AF279" i="2"/>
  <c r="AF278" i="2"/>
  <c r="H277" i="2"/>
  <c r="I277" i="2"/>
  <c r="J277" i="2"/>
  <c r="K277" i="2"/>
  <c r="L277" i="2"/>
  <c r="M277" i="2"/>
  <c r="N277" i="2"/>
  <c r="O277" i="2"/>
  <c r="P277" i="2"/>
  <c r="Q277" i="2"/>
  <c r="R277" i="2"/>
  <c r="S277" i="2"/>
  <c r="T277" i="2"/>
  <c r="U277" i="2"/>
  <c r="V277" i="2"/>
  <c r="W277" i="2"/>
  <c r="X277" i="2"/>
  <c r="Y277" i="2"/>
  <c r="Z277" i="2"/>
  <c r="AA277" i="2"/>
  <c r="AB277" i="2"/>
  <c r="AC277" i="2"/>
  <c r="AD277" i="2"/>
  <c r="AE277" i="2"/>
  <c r="H285" i="2"/>
  <c r="I285" i="2"/>
  <c r="J285" i="2"/>
  <c r="K285" i="2"/>
  <c r="L285" i="2"/>
  <c r="M285" i="2"/>
  <c r="N285" i="2"/>
  <c r="O285" i="2"/>
  <c r="P285" i="2"/>
  <c r="Q285" i="2"/>
  <c r="R285" i="2"/>
  <c r="S285" i="2"/>
  <c r="T285" i="2"/>
  <c r="U285" i="2"/>
  <c r="V285" i="2"/>
  <c r="W285" i="2"/>
  <c r="X285" i="2"/>
  <c r="Y285" i="2"/>
  <c r="Z285" i="2"/>
  <c r="AA285" i="2"/>
  <c r="AB285" i="2"/>
  <c r="AC285" i="2"/>
  <c r="AD285" i="2"/>
  <c r="AE285" i="2"/>
  <c r="H293" i="2"/>
  <c r="I293" i="2"/>
  <c r="J293" i="2"/>
  <c r="K293" i="2"/>
  <c r="L293" i="2"/>
  <c r="M293" i="2"/>
  <c r="N293" i="2"/>
  <c r="O293" i="2"/>
  <c r="P293" i="2"/>
  <c r="Q293" i="2"/>
  <c r="R293" i="2"/>
  <c r="S293" i="2"/>
  <c r="T293" i="2"/>
  <c r="U293" i="2"/>
  <c r="V293" i="2"/>
  <c r="W293" i="2"/>
  <c r="X293" i="2"/>
  <c r="Y293" i="2"/>
  <c r="Z293" i="2"/>
  <c r="AA293" i="2"/>
  <c r="AB293" i="2"/>
  <c r="AC293" i="2"/>
  <c r="AD293" i="2"/>
  <c r="AE293" i="2"/>
  <c r="G285" i="2"/>
  <c r="G293" i="2"/>
  <c r="F293" i="2"/>
  <c r="F285" i="2"/>
  <c r="F277" i="2"/>
  <c r="G177" i="2"/>
  <c r="H177" i="2"/>
  <c r="I177" i="2"/>
  <c r="J177" i="2"/>
  <c r="K177" i="2"/>
  <c r="L177" i="2"/>
  <c r="M177" i="2"/>
  <c r="N177" i="2"/>
  <c r="O177" i="2"/>
  <c r="P177" i="2"/>
  <c r="Q177" i="2"/>
  <c r="R177" i="2"/>
  <c r="S177" i="2"/>
  <c r="T177" i="2"/>
  <c r="U177" i="2"/>
  <c r="V177" i="2"/>
  <c r="W177" i="2"/>
  <c r="X177" i="2"/>
  <c r="Y177" i="2"/>
  <c r="Z177" i="2"/>
  <c r="AA177" i="2"/>
  <c r="AB177" i="2"/>
  <c r="AC177" i="2"/>
  <c r="AD177" i="2"/>
  <c r="AE177" i="2"/>
  <c r="G184" i="2"/>
  <c r="H184" i="2"/>
  <c r="I184" i="2"/>
  <c r="J184" i="2"/>
  <c r="K184" i="2"/>
  <c r="L184" i="2"/>
  <c r="M184" i="2"/>
  <c r="N184" i="2"/>
  <c r="O184" i="2"/>
  <c r="P184" i="2"/>
  <c r="Q184" i="2"/>
  <c r="R184" i="2"/>
  <c r="S184" i="2"/>
  <c r="T184" i="2"/>
  <c r="U184" i="2"/>
  <c r="V184" i="2"/>
  <c r="W184" i="2"/>
  <c r="X184" i="2"/>
  <c r="Y184" i="2"/>
  <c r="Z184" i="2"/>
  <c r="AA184" i="2"/>
  <c r="AB184" i="2"/>
  <c r="AC184" i="2"/>
  <c r="AD184" i="2"/>
  <c r="AE184" i="2"/>
  <c r="G191" i="2"/>
  <c r="H191" i="2"/>
  <c r="H305" i="2" s="1"/>
  <c r="I191" i="2"/>
  <c r="I305" i="2" s="1"/>
  <c r="J191" i="2"/>
  <c r="J305" i="2" s="1"/>
  <c r="K191" i="2"/>
  <c r="K305" i="2" s="1"/>
  <c r="L191" i="2"/>
  <c r="L305" i="2" s="1"/>
  <c r="M191" i="2"/>
  <c r="M305" i="2" s="1"/>
  <c r="N191" i="2"/>
  <c r="N305" i="2" s="1"/>
  <c r="O191" i="2"/>
  <c r="O305" i="2" s="1"/>
  <c r="P191" i="2"/>
  <c r="P305" i="2" s="1"/>
  <c r="Q191" i="2"/>
  <c r="Q305" i="2" s="1"/>
  <c r="R191" i="2"/>
  <c r="R305" i="2" s="1"/>
  <c r="S191" i="2"/>
  <c r="S305" i="2" s="1"/>
  <c r="T191" i="2"/>
  <c r="T305" i="2" s="1"/>
  <c r="U191" i="2"/>
  <c r="U305" i="2" s="1"/>
  <c r="V191" i="2"/>
  <c r="V305" i="2" s="1"/>
  <c r="W191" i="2"/>
  <c r="W305" i="2" s="1"/>
  <c r="X191" i="2"/>
  <c r="X305" i="2" s="1"/>
  <c r="Y191" i="2"/>
  <c r="Y305" i="2" s="1"/>
  <c r="Z191" i="2"/>
  <c r="Z305" i="2" s="1"/>
  <c r="AA191" i="2"/>
  <c r="AA305" i="2" s="1"/>
  <c r="AB191" i="2"/>
  <c r="AB305" i="2" s="1"/>
  <c r="AC191" i="2"/>
  <c r="AC305" i="2" s="1"/>
  <c r="AD191" i="2"/>
  <c r="AE191" i="2"/>
  <c r="AE305" i="2" s="1"/>
  <c r="G198" i="2"/>
  <c r="H198" i="2"/>
  <c r="I198" i="2"/>
  <c r="J198" i="2"/>
  <c r="K198" i="2"/>
  <c r="L198" i="2"/>
  <c r="M198" i="2"/>
  <c r="N198" i="2"/>
  <c r="O198" i="2"/>
  <c r="P198" i="2"/>
  <c r="Q198" i="2"/>
  <c r="R198" i="2"/>
  <c r="S198" i="2"/>
  <c r="T198" i="2"/>
  <c r="U198" i="2"/>
  <c r="V198" i="2"/>
  <c r="W198" i="2"/>
  <c r="X198" i="2"/>
  <c r="Y198" i="2"/>
  <c r="Z198" i="2"/>
  <c r="AA198" i="2"/>
  <c r="AB198" i="2"/>
  <c r="AC198" i="2"/>
  <c r="AD198" i="2"/>
  <c r="AE198" i="2"/>
  <c r="G204" i="2"/>
  <c r="H204" i="2"/>
  <c r="I204" i="2"/>
  <c r="J204" i="2"/>
  <c r="K204" i="2"/>
  <c r="L204" i="2"/>
  <c r="M204" i="2"/>
  <c r="N204" i="2"/>
  <c r="O204" i="2"/>
  <c r="P204" i="2"/>
  <c r="Q204" i="2"/>
  <c r="R204" i="2"/>
  <c r="S204" i="2"/>
  <c r="T204" i="2"/>
  <c r="U204" i="2"/>
  <c r="V204" i="2"/>
  <c r="W204" i="2"/>
  <c r="X204" i="2"/>
  <c r="Y204" i="2"/>
  <c r="Z204" i="2"/>
  <c r="AA204" i="2"/>
  <c r="AB204" i="2"/>
  <c r="AC204" i="2"/>
  <c r="AD204" i="2"/>
  <c r="AE204" i="2"/>
  <c r="G212" i="2"/>
  <c r="H212" i="2"/>
  <c r="I212" i="2"/>
  <c r="J212" i="2"/>
  <c r="K212" i="2"/>
  <c r="L212" i="2"/>
  <c r="M212" i="2"/>
  <c r="N212" i="2"/>
  <c r="O212" i="2"/>
  <c r="P212" i="2"/>
  <c r="Q212" i="2"/>
  <c r="R212" i="2"/>
  <c r="S212" i="2"/>
  <c r="T212" i="2"/>
  <c r="U212" i="2"/>
  <c r="V212" i="2"/>
  <c r="W212" i="2"/>
  <c r="X212" i="2"/>
  <c r="Y212" i="2"/>
  <c r="Z212" i="2"/>
  <c r="AA212" i="2"/>
  <c r="AB212" i="2"/>
  <c r="AC212" i="2"/>
  <c r="AD212" i="2"/>
  <c r="AE212" i="2"/>
  <c r="G219" i="2"/>
  <c r="H219" i="2"/>
  <c r="I219" i="2"/>
  <c r="J219" i="2"/>
  <c r="K219" i="2"/>
  <c r="L219" i="2"/>
  <c r="M219" i="2"/>
  <c r="N219" i="2"/>
  <c r="O219" i="2"/>
  <c r="P219" i="2"/>
  <c r="Q219" i="2"/>
  <c r="R219" i="2"/>
  <c r="S219" i="2"/>
  <c r="T219" i="2"/>
  <c r="U219" i="2"/>
  <c r="V219" i="2"/>
  <c r="W219" i="2"/>
  <c r="X219" i="2"/>
  <c r="Y219" i="2"/>
  <c r="Z219" i="2"/>
  <c r="AA219" i="2"/>
  <c r="AB219" i="2"/>
  <c r="AC219" i="2"/>
  <c r="AD219" i="2"/>
  <c r="AE219" i="2"/>
  <c r="G226" i="2"/>
  <c r="H226" i="2"/>
  <c r="I226" i="2"/>
  <c r="J226" i="2"/>
  <c r="K226" i="2"/>
  <c r="L226" i="2"/>
  <c r="M226" i="2"/>
  <c r="N226" i="2"/>
  <c r="O226" i="2"/>
  <c r="P226" i="2"/>
  <c r="Q226" i="2"/>
  <c r="R226" i="2"/>
  <c r="S226" i="2"/>
  <c r="T226" i="2"/>
  <c r="U226" i="2"/>
  <c r="V226" i="2"/>
  <c r="W226" i="2"/>
  <c r="X226" i="2"/>
  <c r="Y226" i="2"/>
  <c r="Z226" i="2"/>
  <c r="AA226" i="2"/>
  <c r="AB226" i="2"/>
  <c r="AC226" i="2"/>
  <c r="AD226" i="2"/>
  <c r="AE226" i="2"/>
  <c r="G233" i="2"/>
  <c r="H233" i="2"/>
  <c r="I233" i="2"/>
  <c r="J233" i="2"/>
  <c r="K233" i="2"/>
  <c r="L233" i="2"/>
  <c r="M233" i="2"/>
  <c r="N233" i="2"/>
  <c r="O233" i="2"/>
  <c r="P233" i="2"/>
  <c r="Q233" i="2"/>
  <c r="R233" i="2"/>
  <c r="S233" i="2"/>
  <c r="T233" i="2"/>
  <c r="U233" i="2"/>
  <c r="V233" i="2"/>
  <c r="W233" i="2"/>
  <c r="X233" i="2"/>
  <c r="Y233" i="2"/>
  <c r="Z233" i="2"/>
  <c r="AA233" i="2"/>
  <c r="AB233" i="2"/>
  <c r="AC233" i="2"/>
  <c r="AD233" i="2"/>
  <c r="AE233" i="2"/>
  <c r="G239" i="2"/>
  <c r="H239" i="2"/>
  <c r="I239" i="2"/>
  <c r="J239" i="2"/>
  <c r="K239" i="2"/>
  <c r="L239" i="2"/>
  <c r="M239" i="2"/>
  <c r="N239" i="2"/>
  <c r="O239" i="2"/>
  <c r="P239" i="2"/>
  <c r="Q239" i="2"/>
  <c r="R239" i="2"/>
  <c r="S239" i="2"/>
  <c r="T239" i="2"/>
  <c r="U239" i="2"/>
  <c r="V239" i="2"/>
  <c r="W239" i="2"/>
  <c r="X239" i="2"/>
  <c r="Y239" i="2"/>
  <c r="Z239" i="2"/>
  <c r="AA239" i="2"/>
  <c r="AB239" i="2"/>
  <c r="AC239" i="2"/>
  <c r="AD239" i="2"/>
  <c r="AE239" i="2"/>
  <c r="G245" i="2"/>
  <c r="H251" i="2"/>
  <c r="H245" i="2" s="1"/>
  <c r="I251" i="2"/>
  <c r="I245" i="2" s="1"/>
  <c r="J251" i="2"/>
  <c r="J245" i="2" s="1"/>
  <c r="K251" i="2"/>
  <c r="K245" i="2" s="1"/>
  <c r="L251" i="2"/>
  <c r="L245" i="2" s="1"/>
  <c r="M251" i="2"/>
  <c r="M245" i="2" s="1"/>
  <c r="N251" i="2"/>
  <c r="N245" i="2" s="1"/>
  <c r="O251" i="2"/>
  <c r="O245" i="2" s="1"/>
  <c r="P251" i="2"/>
  <c r="P245" i="2" s="1"/>
  <c r="Q251" i="2"/>
  <c r="Q245" i="2" s="1"/>
  <c r="R251" i="2"/>
  <c r="R245" i="2" s="1"/>
  <c r="S251" i="2"/>
  <c r="S245" i="2" s="1"/>
  <c r="T251" i="2"/>
  <c r="T245" i="2" s="1"/>
  <c r="U251" i="2"/>
  <c r="U245" i="2" s="1"/>
  <c r="V251" i="2"/>
  <c r="V245" i="2" s="1"/>
  <c r="W251" i="2"/>
  <c r="W245" i="2" s="1"/>
  <c r="X251" i="2"/>
  <c r="X245" i="2" s="1"/>
  <c r="Y251" i="2"/>
  <c r="Y245" i="2" s="1"/>
  <c r="Z251" i="2"/>
  <c r="Z245" i="2" s="1"/>
  <c r="AA251" i="2"/>
  <c r="AA245" i="2" s="1"/>
  <c r="AB251" i="2"/>
  <c r="AB245" i="2" s="1"/>
  <c r="AC251" i="2"/>
  <c r="AD251" i="2"/>
  <c r="AD245" i="2" s="1"/>
  <c r="AE251" i="2"/>
  <c r="AE245" i="2" s="1"/>
  <c r="F251" i="2"/>
  <c r="F245" i="2" s="1"/>
  <c r="AF244" i="2"/>
  <c r="AF243" i="2"/>
  <c r="AF242" i="2"/>
  <c r="AF241" i="2"/>
  <c r="AF240" i="2"/>
  <c r="AF238" i="2"/>
  <c r="AF237" i="2"/>
  <c r="AF236" i="2"/>
  <c r="AF235" i="2"/>
  <c r="AF234" i="2"/>
  <c r="AF232" i="2"/>
  <c r="AF231" i="2"/>
  <c r="AF230" i="2"/>
  <c r="AF229" i="2"/>
  <c r="AF228" i="2"/>
  <c r="AF227" i="2"/>
  <c r="AF225" i="2"/>
  <c r="AF224" i="2"/>
  <c r="AF223" i="2"/>
  <c r="AF222" i="2"/>
  <c r="AF221" i="2"/>
  <c r="AF220" i="2"/>
  <c r="AF214" i="2"/>
  <c r="AF215" i="2"/>
  <c r="AF216" i="2"/>
  <c r="AF217" i="2"/>
  <c r="AF218" i="2"/>
  <c r="AF213" i="2"/>
  <c r="F239" i="2"/>
  <c r="F233" i="2"/>
  <c r="F226" i="2"/>
  <c r="F219" i="2"/>
  <c r="F212" i="2"/>
  <c r="AF179" i="2"/>
  <c r="AF180" i="2"/>
  <c r="AF182" i="2"/>
  <c r="AF183" i="2"/>
  <c r="AF185" i="2"/>
  <c r="AF186" i="2"/>
  <c r="AF187" i="2"/>
  <c r="AF188" i="2"/>
  <c r="AF189" i="2"/>
  <c r="AF190" i="2"/>
  <c r="AF192" i="2"/>
  <c r="AF193" i="2"/>
  <c r="AF194" i="2"/>
  <c r="AF195" i="2"/>
  <c r="AF196" i="2"/>
  <c r="AF197" i="2"/>
  <c r="AF199" i="2"/>
  <c r="AF200" i="2"/>
  <c r="AF201" i="2"/>
  <c r="AF202" i="2"/>
  <c r="AF203" i="2"/>
  <c r="AF205" i="2"/>
  <c r="AF206" i="2"/>
  <c r="AF207" i="2"/>
  <c r="AF208" i="2"/>
  <c r="F204" i="2"/>
  <c r="F198" i="2"/>
  <c r="F191" i="2"/>
  <c r="F305" i="2" s="1"/>
  <c r="F184" i="2"/>
  <c r="G355" i="2"/>
  <c r="H355" i="2" s="1"/>
  <c r="F266" i="2"/>
  <c r="D265" i="2"/>
  <c r="D239" i="2"/>
  <c r="D250" i="2" s="1"/>
  <c r="D233" i="2"/>
  <c r="D249" i="2" s="1"/>
  <c r="D226" i="2"/>
  <c r="D248" i="2" s="1"/>
  <c r="D219" i="2"/>
  <c r="D247" i="2" s="1"/>
  <c r="D212" i="2"/>
  <c r="D204" i="2"/>
  <c r="D198" i="2"/>
  <c r="D191" i="2"/>
  <c r="D184" i="2"/>
  <c r="D177" i="2"/>
  <c r="C18" i="2" l="1"/>
  <c r="C104" i="2"/>
  <c r="C28" i="2"/>
  <c r="C78" i="2"/>
  <c r="C74" i="2"/>
  <c r="C92" i="2"/>
  <c r="C88" i="2"/>
  <c r="C84" i="2"/>
  <c r="Z298" i="2"/>
  <c r="Z299" i="2" s="1"/>
  <c r="Z297" i="2" s="1"/>
  <c r="Z265" i="2" s="1"/>
  <c r="C68" i="2"/>
  <c r="C64" i="2"/>
  <c r="C106" i="2"/>
  <c r="C102" i="2"/>
  <c r="C32" i="2"/>
  <c r="C36" i="2"/>
  <c r="C40" i="2"/>
  <c r="C46" i="2"/>
  <c r="C54" i="2"/>
  <c r="C60" i="2"/>
  <c r="C34" i="2"/>
  <c r="C38" i="2"/>
  <c r="C42" i="2"/>
  <c r="C48" i="2"/>
  <c r="C52" i="2"/>
  <c r="C56" i="2"/>
  <c r="C72" i="2"/>
  <c r="C22" i="2"/>
  <c r="C66" i="2"/>
  <c r="C62" i="2"/>
  <c r="C26" i="2"/>
  <c r="C80" i="2"/>
  <c r="C76" i="2"/>
  <c r="C94" i="2"/>
  <c r="C90" i="2"/>
  <c r="C86" i="2"/>
  <c r="AE96" i="2"/>
  <c r="C50" i="2"/>
  <c r="M95" i="2"/>
  <c r="AA304" i="2"/>
  <c r="X298" i="2"/>
  <c r="X299" i="2" s="1"/>
  <c r="X297" i="2" s="1"/>
  <c r="X265" i="2" s="1"/>
  <c r="AB349" i="2"/>
  <c r="AB350" i="2" s="1"/>
  <c r="AB348" i="2" s="1"/>
  <c r="X349" i="2"/>
  <c r="X350" i="2" s="1"/>
  <c r="X348" i="2" s="1"/>
  <c r="T349" i="2"/>
  <c r="T350" i="2" s="1"/>
  <c r="T348" i="2" s="1"/>
  <c r="P349" i="2"/>
  <c r="P350" i="2" s="1"/>
  <c r="P348" i="2" s="1"/>
  <c r="L349" i="2"/>
  <c r="L350" i="2" s="1"/>
  <c r="L348" i="2" s="1"/>
  <c r="H349" i="2"/>
  <c r="H350" i="2" s="1"/>
  <c r="H348" i="2" s="1"/>
  <c r="H330" i="2" s="1"/>
  <c r="AE349" i="2"/>
  <c r="AE350" i="2" s="1"/>
  <c r="AE348" i="2" s="1"/>
  <c r="AA349" i="2"/>
  <c r="AA350" i="2" s="1"/>
  <c r="AA348" i="2" s="1"/>
  <c r="W349" i="2"/>
  <c r="W350" i="2" s="1"/>
  <c r="W348" i="2" s="1"/>
  <c r="S349" i="2"/>
  <c r="S350" i="2" s="1"/>
  <c r="S348" i="2" s="1"/>
  <c r="O349" i="2"/>
  <c r="O350" i="2" s="1"/>
  <c r="O348" i="2" s="1"/>
  <c r="K349" i="2"/>
  <c r="K350" i="2" s="1"/>
  <c r="K348" i="2" s="1"/>
  <c r="F349" i="2"/>
  <c r="F350" i="2" s="1"/>
  <c r="F348" i="2" s="1"/>
  <c r="G349" i="2"/>
  <c r="G350" i="2" s="1"/>
  <c r="G348" i="2" s="1"/>
  <c r="G330" i="2" s="1"/>
  <c r="AD349" i="2"/>
  <c r="AD350" i="2" s="1"/>
  <c r="AD348" i="2" s="1"/>
  <c r="AD330" i="2" s="1"/>
  <c r="Z349" i="2"/>
  <c r="Z350" i="2" s="1"/>
  <c r="Z348" i="2" s="1"/>
  <c r="V349" i="2"/>
  <c r="V350" i="2" s="1"/>
  <c r="V348" i="2" s="1"/>
  <c r="R349" i="2"/>
  <c r="R350" i="2" s="1"/>
  <c r="R348" i="2" s="1"/>
  <c r="R330" i="2" s="1"/>
  <c r="N349" i="2"/>
  <c r="N350" i="2" s="1"/>
  <c r="N348" i="2" s="1"/>
  <c r="N330" i="2" s="1"/>
  <c r="J349" i="2"/>
  <c r="J350" i="2" s="1"/>
  <c r="J348" i="2" s="1"/>
  <c r="J330" i="2" s="1"/>
  <c r="AC349" i="2"/>
  <c r="AC350" i="2" s="1"/>
  <c r="AC348" i="2" s="1"/>
  <c r="Y349" i="2"/>
  <c r="Y350" i="2" s="1"/>
  <c r="Y348" i="2" s="1"/>
  <c r="Y330" i="2" s="1"/>
  <c r="U349" i="2"/>
  <c r="U350" i="2" s="1"/>
  <c r="U348" i="2" s="1"/>
  <c r="U330" i="2" s="1"/>
  <c r="Q349" i="2"/>
  <c r="Q350" i="2" s="1"/>
  <c r="Q348" i="2" s="1"/>
  <c r="Q330" i="2" s="1"/>
  <c r="M349" i="2"/>
  <c r="M350" i="2" s="1"/>
  <c r="M348" i="2" s="1"/>
  <c r="M330" i="2" s="1"/>
  <c r="I349" i="2"/>
  <c r="I350" i="2" s="1"/>
  <c r="I348" i="2" s="1"/>
  <c r="I330" i="2" s="1"/>
  <c r="Q96" i="2"/>
  <c r="AC298" i="2"/>
  <c r="AC299" i="2" s="1"/>
  <c r="AC297" i="2" s="1"/>
  <c r="AC265" i="2" s="1"/>
  <c r="P298" i="2"/>
  <c r="P299" i="2" s="1"/>
  <c r="P297" i="2" s="1"/>
  <c r="P265" i="2" s="1"/>
  <c r="M298" i="2"/>
  <c r="M299" i="2" s="1"/>
  <c r="M297" i="2" s="1"/>
  <c r="M265" i="2" s="1"/>
  <c r="W298" i="2"/>
  <c r="W299" i="2" s="1"/>
  <c r="W297" i="2" s="1"/>
  <c r="W265" i="2" s="1"/>
  <c r="Q298" i="2"/>
  <c r="Q299" i="2" s="1"/>
  <c r="Q297" i="2" s="1"/>
  <c r="Q265" i="2" s="1"/>
  <c r="T298" i="2"/>
  <c r="T299" i="2" s="1"/>
  <c r="T297" i="2" s="1"/>
  <c r="T265" i="2" s="1"/>
  <c r="N298" i="2"/>
  <c r="N299" i="2" s="1"/>
  <c r="N297" i="2" s="1"/>
  <c r="N265" i="2" s="1"/>
  <c r="AD298" i="2"/>
  <c r="AD299" i="2" s="1"/>
  <c r="AD297" i="2" s="1"/>
  <c r="AD265" i="2" s="1"/>
  <c r="K298" i="2"/>
  <c r="K299" i="2" s="1"/>
  <c r="K297" i="2" s="1"/>
  <c r="K265" i="2" s="1"/>
  <c r="AA298" i="2"/>
  <c r="AA299" i="2" s="1"/>
  <c r="AA297" i="2" s="1"/>
  <c r="AA265" i="2" s="1"/>
  <c r="J298" i="2"/>
  <c r="J299" i="2" s="1"/>
  <c r="J297" i="2" s="1"/>
  <c r="J265" i="2" s="1"/>
  <c r="R298" i="2"/>
  <c r="R299" i="2" s="1"/>
  <c r="R297" i="2" s="1"/>
  <c r="R265" i="2" s="1"/>
  <c r="U298" i="2"/>
  <c r="U299" i="2" s="1"/>
  <c r="U297" i="2" s="1"/>
  <c r="U265" i="2" s="1"/>
  <c r="O298" i="2"/>
  <c r="O299" i="2" s="1"/>
  <c r="O297" i="2" s="1"/>
  <c r="O265" i="2" s="1"/>
  <c r="AE298" i="2"/>
  <c r="AE299" i="2" s="1"/>
  <c r="AE297" i="2" s="1"/>
  <c r="AE265" i="2" s="1"/>
  <c r="L298" i="2"/>
  <c r="L299" i="2" s="1"/>
  <c r="L297" i="2" s="1"/>
  <c r="L265" i="2" s="1"/>
  <c r="AB298" i="2"/>
  <c r="AB299" i="2" s="1"/>
  <c r="AB297" i="2" s="1"/>
  <c r="AB265" i="2" s="1"/>
  <c r="V298" i="2"/>
  <c r="V299" i="2" s="1"/>
  <c r="V297" i="2" s="1"/>
  <c r="V265" i="2" s="1"/>
  <c r="Y298" i="2"/>
  <c r="Y299" i="2" s="1"/>
  <c r="Y297" i="2" s="1"/>
  <c r="Y265" i="2" s="1"/>
  <c r="S298" i="2"/>
  <c r="S299" i="2" s="1"/>
  <c r="S297" i="2" s="1"/>
  <c r="S265" i="2" s="1"/>
  <c r="I298" i="2"/>
  <c r="I299" i="2" s="1"/>
  <c r="I297" i="2" s="1"/>
  <c r="I265" i="2" s="1"/>
  <c r="G9" i="2"/>
  <c r="V95" i="2"/>
  <c r="T95" i="2"/>
  <c r="AC10" i="2"/>
  <c r="AC8" i="2" s="1"/>
  <c r="Y10" i="2"/>
  <c r="Y8" i="2" s="1"/>
  <c r="U10" i="2"/>
  <c r="U8" i="2" s="1"/>
  <c r="Q10" i="2"/>
  <c r="Q8" i="2" s="1"/>
  <c r="M10" i="2"/>
  <c r="M8" i="2" s="1"/>
  <c r="AD9" i="2"/>
  <c r="Z9" i="2"/>
  <c r="V9" i="2"/>
  <c r="R9" i="2"/>
  <c r="N9" i="2"/>
  <c r="I10" i="2"/>
  <c r="I8" i="2" s="1"/>
  <c r="J9" i="2"/>
  <c r="Z10" i="2"/>
  <c r="Z8" i="2" s="1"/>
  <c r="AE9" i="2"/>
  <c r="AA9" i="2"/>
  <c r="S9" i="2"/>
  <c r="O9" i="2"/>
  <c r="K9" i="2"/>
  <c r="J10" i="2"/>
  <c r="J8" i="2" s="1"/>
  <c r="AD10" i="2"/>
  <c r="AD8" i="2" s="1"/>
  <c r="V10" i="2"/>
  <c r="V8" i="2" s="1"/>
  <c r="R10" i="2"/>
  <c r="R8" i="2" s="1"/>
  <c r="N10" i="2"/>
  <c r="N8" i="2" s="1"/>
  <c r="W9" i="2"/>
  <c r="H9" i="2"/>
  <c r="F9" i="2"/>
  <c r="I9" i="2"/>
  <c r="G10" i="2"/>
  <c r="G8" i="2" s="1"/>
  <c r="G357" i="2" s="1"/>
  <c r="F10" i="2"/>
  <c r="AB10" i="2"/>
  <c r="AB8" i="2" s="1"/>
  <c r="X10" i="2"/>
  <c r="X8" i="2" s="1"/>
  <c r="T10" i="2"/>
  <c r="T8" i="2" s="1"/>
  <c r="P10" i="2"/>
  <c r="P8" i="2" s="1"/>
  <c r="L10" i="2"/>
  <c r="L8" i="2" s="1"/>
  <c r="AC9" i="2"/>
  <c r="Y9" i="2"/>
  <c r="U9" i="2"/>
  <c r="Q9" i="2"/>
  <c r="M9" i="2"/>
  <c r="H10" i="2"/>
  <c r="H8" i="2" s="1"/>
  <c r="H357" i="2" s="1"/>
  <c r="AE10" i="2"/>
  <c r="AE8" i="2" s="1"/>
  <c r="AA10" i="2"/>
  <c r="AA8" i="2" s="1"/>
  <c r="W10" i="2"/>
  <c r="W8" i="2" s="1"/>
  <c r="S10" i="2"/>
  <c r="S8" i="2" s="1"/>
  <c r="O10" i="2"/>
  <c r="O8" i="2" s="1"/>
  <c r="K10" i="2"/>
  <c r="K8" i="2" s="1"/>
  <c r="AB9" i="2"/>
  <c r="X9" i="2"/>
  <c r="T9" i="2"/>
  <c r="P9" i="2"/>
  <c r="L9" i="2"/>
  <c r="AC304" i="2"/>
  <c r="M304" i="2"/>
  <c r="H360" i="2"/>
  <c r="G360" i="2"/>
  <c r="Y126" i="2"/>
  <c r="Y13" i="2" s="1"/>
  <c r="Q126" i="2"/>
  <c r="Q13" i="2" s="1"/>
  <c r="I126" i="2"/>
  <c r="I13" i="2" s="1"/>
  <c r="AB126" i="2"/>
  <c r="AB13" i="2" s="1"/>
  <c r="X126" i="2"/>
  <c r="X13" i="2" s="1"/>
  <c r="T126" i="2"/>
  <c r="T13" i="2" s="1"/>
  <c r="P126" i="2"/>
  <c r="P13" i="2" s="1"/>
  <c r="L126" i="2"/>
  <c r="L13" i="2" s="1"/>
  <c r="AE126" i="2"/>
  <c r="AE13" i="2" s="1"/>
  <c r="AA126" i="2"/>
  <c r="AA13" i="2" s="1"/>
  <c r="W126" i="2"/>
  <c r="W13" i="2" s="1"/>
  <c r="S126" i="2"/>
  <c r="S13" i="2" s="1"/>
  <c r="O126" i="2"/>
  <c r="O13" i="2" s="1"/>
  <c r="K126" i="2"/>
  <c r="K13" i="2" s="1"/>
  <c r="AC126" i="2"/>
  <c r="AC13" i="2" s="1"/>
  <c r="U126" i="2"/>
  <c r="U13" i="2" s="1"/>
  <c r="M126" i="2"/>
  <c r="M13" i="2" s="1"/>
  <c r="AE304" i="2"/>
  <c r="S304" i="2"/>
  <c r="AD126" i="2"/>
  <c r="AD13" i="2" s="1"/>
  <c r="Z126" i="2"/>
  <c r="Z13" i="2" s="1"/>
  <c r="V126" i="2"/>
  <c r="V13" i="2" s="1"/>
  <c r="R126" i="2"/>
  <c r="R13" i="2" s="1"/>
  <c r="N126" i="2"/>
  <c r="N13" i="2" s="1"/>
  <c r="J126" i="2"/>
  <c r="J13" i="2" s="1"/>
  <c r="H126" i="2"/>
  <c r="H13" i="2" s="1"/>
  <c r="G126" i="2"/>
  <c r="G13" i="2" s="1"/>
  <c r="AF169" i="2"/>
  <c r="K304" i="2"/>
  <c r="N304" i="2"/>
  <c r="U304" i="2"/>
  <c r="I304" i="2"/>
  <c r="AD304" i="2"/>
  <c r="O304" i="2"/>
  <c r="G305" i="2"/>
  <c r="AF305" i="2" s="1"/>
  <c r="AF266" i="2"/>
  <c r="W304" i="2"/>
  <c r="V304" i="2"/>
  <c r="AC245" i="2"/>
  <c r="AF251" i="2"/>
  <c r="AF146" i="2"/>
  <c r="Z304" i="2"/>
  <c r="J304" i="2"/>
  <c r="X304" i="2"/>
  <c r="T304" i="2"/>
  <c r="L304" i="2"/>
  <c r="AB304" i="2"/>
  <c r="Q304" i="2"/>
  <c r="R304" i="2"/>
  <c r="F360" i="2"/>
  <c r="F126" i="2"/>
  <c r="F13" i="2" s="1"/>
  <c r="Y304" i="2"/>
  <c r="P304" i="2"/>
  <c r="H273" i="2"/>
  <c r="H298" i="2" s="1"/>
  <c r="H299" i="2" s="1"/>
  <c r="H297" i="2" s="1"/>
  <c r="H313" i="2"/>
  <c r="H312" i="2" s="1"/>
  <c r="H304" i="2" s="1"/>
  <c r="G273" i="2"/>
  <c r="G298" i="2" s="1"/>
  <c r="G299" i="2" s="1"/>
  <c r="G297" i="2" s="1"/>
  <c r="G313" i="2"/>
  <c r="G312" i="2" s="1"/>
  <c r="F273" i="2"/>
  <c r="F298" i="2" s="1"/>
  <c r="F299" i="2" s="1"/>
  <c r="F297" i="2" s="1"/>
  <c r="F313" i="2"/>
  <c r="F312" i="2" s="1"/>
  <c r="C100" i="2"/>
  <c r="AA316" i="2"/>
  <c r="AF336" i="2"/>
  <c r="F316" i="2"/>
  <c r="S316" i="2"/>
  <c r="K316" i="2"/>
  <c r="AF29" i="2"/>
  <c r="AF57" i="2"/>
  <c r="AD316" i="2"/>
  <c r="Z316" i="2"/>
  <c r="V316" i="2"/>
  <c r="R316" i="2"/>
  <c r="N316" i="2"/>
  <c r="J316" i="2"/>
  <c r="AF82" i="2"/>
  <c r="AF44" i="2"/>
  <c r="AF69" i="2"/>
  <c r="AF98" i="2"/>
  <c r="AF331" i="2"/>
  <c r="AB330" i="2"/>
  <c r="X330" i="2"/>
  <c r="T330" i="2"/>
  <c r="P330" i="2"/>
  <c r="L330" i="2"/>
  <c r="AE330" i="2"/>
  <c r="AA330" i="2"/>
  <c r="W330" i="2"/>
  <c r="S330" i="2"/>
  <c r="O330" i="2"/>
  <c r="K330" i="2"/>
  <c r="AC316" i="2"/>
  <c r="Y316" i="2"/>
  <c r="U316" i="2"/>
  <c r="Q316" i="2"/>
  <c r="M316" i="2"/>
  <c r="I316" i="2"/>
  <c r="AF58" i="2"/>
  <c r="AF322" i="2"/>
  <c r="AF344" i="2"/>
  <c r="AE316" i="2"/>
  <c r="W316" i="2"/>
  <c r="O316" i="2"/>
  <c r="G316" i="2"/>
  <c r="AF30" i="2"/>
  <c r="AF70" i="2"/>
  <c r="AF285" i="2"/>
  <c r="AB176" i="2"/>
  <c r="X176" i="2"/>
  <c r="T176" i="2"/>
  <c r="P176" i="2"/>
  <c r="L176" i="2"/>
  <c r="H176" i="2"/>
  <c r="AF212" i="2"/>
  <c r="Z330" i="2"/>
  <c r="AB316" i="2"/>
  <c r="P316" i="2"/>
  <c r="H316" i="2"/>
  <c r="AE176" i="2"/>
  <c r="AA176" i="2"/>
  <c r="W176" i="2"/>
  <c r="S176" i="2"/>
  <c r="O176" i="2"/>
  <c r="K176" i="2"/>
  <c r="G176" i="2"/>
  <c r="AD176" i="2"/>
  <c r="Z176" i="2"/>
  <c r="V176" i="2"/>
  <c r="R176" i="2"/>
  <c r="N176" i="2"/>
  <c r="J176" i="2"/>
  <c r="AC330" i="2"/>
  <c r="AF317" i="2"/>
  <c r="AF43" i="2"/>
  <c r="AF15" i="2"/>
  <c r="AF293" i="2"/>
  <c r="V330" i="2"/>
  <c r="X316" i="2"/>
  <c r="T316" i="2"/>
  <c r="L316" i="2"/>
  <c r="AF226" i="2"/>
  <c r="AF204" i="2"/>
  <c r="AC176" i="2"/>
  <c r="Y176" i="2"/>
  <c r="U176" i="2"/>
  <c r="Q176" i="2"/>
  <c r="M176" i="2"/>
  <c r="I176" i="2"/>
  <c r="F95" i="2"/>
  <c r="AF97" i="2"/>
  <c r="AD211" i="2"/>
  <c r="V211" i="2"/>
  <c r="R211" i="2"/>
  <c r="J211" i="2"/>
  <c r="AC211" i="2"/>
  <c r="Y211" i="2"/>
  <c r="U211" i="2"/>
  <c r="Q211" i="2"/>
  <c r="M211" i="2"/>
  <c r="I211" i="2"/>
  <c r="AB211" i="2"/>
  <c r="X211" i="2"/>
  <c r="T211" i="2"/>
  <c r="P211" i="2"/>
  <c r="L211" i="2"/>
  <c r="H211" i="2"/>
  <c r="Z211" i="2"/>
  <c r="N211" i="2"/>
  <c r="AE211" i="2"/>
  <c r="AA211" i="2"/>
  <c r="W211" i="2"/>
  <c r="S211" i="2"/>
  <c r="O211" i="2"/>
  <c r="K211" i="2"/>
  <c r="G211" i="2"/>
  <c r="AF219" i="2"/>
  <c r="AF233" i="2"/>
  <c r="F211" i="2"/>
  <c r="AF239" i="2"/>
  <c r="AF198" i="2"/>
  <c r="AF191" i="2"/>
  <c r="AF184" i="2"/>
  <c r="AF81" i="2"/>
  <c r="AF14" i="2"/>
  <c r="I355" i="2"/>
  <c r="I360" i="2" s="1"/>
  <c r="AF96" i="2" l="1"/>
  <c r="G11" i="2"/>
  <c r="G7" i="2" s="1"/>
  <c r="G356" i="2" s="1"/>
  <c r="H265" i="2"/>
  <c r="U12" i="2"/>
  <c r="G265" i="2"/>
  <c r="AC12" i="2"/>
  <c r="H11" i="2"/>
  <c r="H7" i="2" s="1"/>
  <c r="H356" i="2" s="1"/>
  <c r="M12" i="2"/>
  <c r="F11" i="2"/>
  <c r="F7" i="2" s="1"/>
  <c r="N11" i="2"/>
  <c r="N7" i="2" s="1"/>
  <c r="AD11" i="2"/>
  <c r="AD7" i="2" s="1"/>
  <c r="L12" i="2"/>
  <c r="R11" i="2"/>
  <c r="R7" i="2" s="1"/>
  <c r="I12" i="2"/>
  <c r="K11" i="2"/>
  <c r="K7" i="2" s="1"/>
  <c r="V11" i="2"/>
  <c r="V7" i="2" s="1"/>
  <c r="AA11" i="2"/>
  <c r="AA7" i="2" s="1"/>
  <c r="Q12" i="2"/>
  <c r="J11" i="2"/>
  <c r="J7" i="2" s="1"/>
  <c r="Z11" i="2"/>
  <c r="Z7" i="2" s="1"/>
  <c r="AE11" i="2"/>
  <c r="AE7" i="2" s="1"/>
  <c r="X12" i="2"/>
  <c r="Y12" i="2"/>
  <c r="S11" i="2"/>
  <c r="S7" i="2" s="1"/>
  <c r="AB12" i="2"/>
  <c r="W11" i="2"/>
  <c r="W7" i="2" s="1"/>
  <c r="O11" i="2"/>
  <c r="O7" i="2" s="1"/>
  <c r="I357" i="2"/>
  <c r="AA12" i="2"/>
  <c r="Q11" i="2"/>
  <c r="Q7" i="2" s="1"/>
  <c r="P11" i="2"/>
  <c r="P7" i="2" s="1"/>
  <c r="W12" i="2"/>
  <c r="T11" i="2"/>
  <c r="T7" i="2" s="1"/>
  <c r="V12" i="2"/>
  <c r="G12" i="2"/>
  <c r="R12" i="2"/>
  <c r="Z12" i="2"/>
  <c r="K12" i="2"/>
  <c r="L11" i="2"/>
  <c r="L7" i="2" s="1"/>
  <c r="AB11" i="2"/>
  <c r="AB7" i="2" s="1"/>
  <c r="M11" i="2"/>
  <c r="M7" i="2" s="1"/>
  <c r="AC11" i="2"/>
  <c r="AC7" i="2" s="1"/>
  <c r="I11" i="2"/>
  <c r="I7" i="2" s="1"/>
  <c r="I356" i="2" s="1"/>
  <c r="J12" i="2"/>
  <c r="AE12" i="2"/>
  <c r="U11" i="2"/>
  <c r="U7" i="2" s="1"/>
  <c r="F12" i="2"/>
  <c r="N12" i="2"/>
  <c r="AD12" i="2"/>
  <c r="X11" i="2"/>
  <c r="X7" i="2" s="1"/>
  <c r="H12" i="2"/>
  <c r="Y11" i="2"/>
  <c r="Y7" i="2" s="1"/>
  <c r="F8" i="2"/>
  <c r="F357" i="2" s="1"/>
  <c r="O12" i="2"/>
  <c r="P12" i="2"/>
  <c r="T12" i="2"/>
  <c r="S12" i="2"/>
  <c r="AF245" i="2"/>
  <c r="F265" i="2"/>
  <c r="AF178" i="2"/>
  <c r="F177" i="2"/>
  <c r="AD303" i="2"/>
  <c r="AF264" i="2"/>
  <c r="G304" i="2"/>
  <c r="G303" i="2" s="1"/>
  <c r="N303" i="2"/>
  <c r="AF273" i="2"/>
  <c r="AF277" i="2" s="1"/>
  <c r="AB303" i="2"/>
  <c r="AE303" i="2"/>
  <c r="Y303" i="2"/>
  <c r="X303" i="2"/>
  <c r="F304" i="2"/>
  <c r="AF312" i="2"/>
  <c r="AF126" i="2"/>
  <c r="AA303" i="2"/>
  <c r="K303" i="2"/>
  <c r="H303" i="2"/>
  <c r="P303" i="2"/>
  <c r="I303" i="2"/>
  <c r="V303" i="2"/>
  <c r="Z303" i="2"/>
  <c r="O303" i="2"/>
  <c r="S303" i="2"/>
  <c r="T303" i="2"/>
  <c r="M303" i="2"/>
  <c r="AC303" i="2"/>
  <c r="J303" i="2"/>
  <c r="R303" i="2"/>
  <c r="U303" i="2"/>
  <c r="W303" i="2"/>
  <c r="L303" i="2"/>
  <c r="Q303" i="2"/>
  <c r="AF10" i="2"/>
  <c r="AF8" i="2" s="1"/>
  <c r="AF316" i="2"/>
  <c r="AF95" i="2"/>
  <c r="AF211" i="2"/>
  <c r="J355" i="2"/>
  <c r="J360" i="2" s="1"/>
  <c r="AF265" i="2" l="1"/>
  <c r="J357" i="2"/>
  <c r="J356" i="2"/>
  <c r="AF12" i="2"/>
  <c r="AF11" i="2"/>
  <c r="F176" i="2"/>
  <c r="AF177" i="2"/>
  <c r="AF304" i="2"/>
  <c r="K355" i="2"/>
  <c r="AF176" i="2" l="1"/>
  <c r="F255" i="2"/>
  <c r="F256" i="2" s="1"/>
  <c r="K360" i="2"/>
  <c r="K356" i="2"/>
  <c r="K357" i="2"/>
  <c r="L355" i="2"/>
  <c r="L360" i="2" l="1"/>
  <c r="L357" i="2"/>
  <c r="L356" i="2"/>
  <c r="M355" i="2"/>
  <c r="M360" i="2" l="1"/>
  <c r="M357" i="2"/>
  <c r="M356" i="2"/>
  <c r="N355" i="2"/>
  <c r="N360" i="2" l="1"/>
  <c r="N356" i="2"/>
  <c r="N357" i="2"/>
  <c r="O355" i="2"/>
  <c r="O360" i="2" l="1"/>
  <c r="O357" i="2"/>
  <c r="O356" i="2"/>
  <c r="P355" i="2"/>
  <c r="P360" i="2" l="1"/>
  <c r="P357" i="2"/>
  <c r="P356" i="2"/>
  <c r="Q355" i="2"/>
  <c r="Q360" i="2" l="1"/>
  <c r="Q357" i="2"/>
  <c r="Q356" i="2"/>
  <c r="R355" i="2"/>
  <c r="R360" i="2" l="1"/>
  <c r="R357" i="2"/>
  <c r="R356" i="2"/>
  <c r="S355" i="2"/>
  <c r="S360" i="2" l="1"/>
  <c r="S357" i="2"/>
  <c r="S356" i="2"/>
  <c r="T355" i="2"/>
  <c r="T360" i="2" l="1"/>
  <c r="T357" i="2"/>
  <c r="T356" i="2"/>
  <c r="U355" i="2"/>
  <c r="U360" i="2" l="1"/>
  <c r="U357" i="2"/>
  <c r="U356" i="2"/>
  <c r="V355" i="2"/>
  <c r="V360" i="2" l="1"/>
  <c r="V357" i="2"/>
  <c r="V356" i="2"/>
  <c r="W355" i="2"/>
  <c r="W360" i="2" l="1"/>
  <c r="W356" i="2"/>
  <c r="W357" i="2"/>
  <c r="X355" i="2"/>
  <c r="X357" i="2" l="1"/>
  <c r="X360" i="2"/>
  <c r="X356" i="2"/>
  <c r="Y355" i="2"/>
  <c r="Y360" i="2" l="1"/>
  <c r="Y357" i="2"/>
  <c r="Y356" i="2"/>
  <c r="Z355" i="2"/>
  <c r="Z360" i="2" l="1"/>
  <c r="Z357" i="2"/>
  <c r="Z356" i="2"/>
  <c r="AA355" i="2"/>
  <c r="AA360" i="2" l="1"/>
  <c r="AA356" i="2"/>
  <c r="AA357" i="2"/>
  <c r="AB355" i="2"/>
  <c r="AB360" i="2" l="1"/>
  <c r="AB357" i="2"/>
  <c r="AB356" i="2"/>
  <c r="AC355" i="2"/>
  <c r="AC360" i="2" l="1"/>
  <c r="AC357" i="2"/>
  <c r="AC356" i="2"/>
  <c r="AD355" i="2"/>
  <c r="AD360" i="2" l="1"/>
  <c r="AD356" i="2"/>
  <c r="AD357" i="2"/>
  <c r="AE355" i="2"/>
  <c r="AE360" i="2" l="1"/>
  <c r="AE357" i="2"/>
  <c r="AF357" i="2" s="1"/>
  <c r="AE356" i="2"/>
  <c r="AF360" i="2"/>
  <c r="J128" i="2" l="1"/>
  <c r="J127" i="2" s="1"/>
  <c r="J125" i="2" s="1"/>
  <c r="V128" i="2"/>
  <c r="V127" i="2" s="1"/>
  <c r="V125" i="2" s="1"/>
  <c r="AD128" i="2"/>
  <c r="AD127" i="2" s="1"/>
  <c r="AD125" i="2" s="1"/>
  <c r="L128" i="2"/>
  <c r="L127" i="2" s="1"/>
  <c r="L125" i="2" s="1"/>
  <c r="O128" i="2"/>
  <c r="O127" i="2" s="1"/>
  <c r="O125" i="2" s="1"/>
  <c r="R128" i="2"/>
  <c r="R127" i="2" s="1"/>
  <c r="R125" i="2" s="1"/>
  <c r="AA128" i="2"/>
  <c r="AA127" i="2" s="1"/>
  <c r="AA125" i="2" s="1"/>
  <c r="AC128" i="2"/>
  <c r="AC127" i="2" s="1"/>
  <c r="AC125" i="2" s="1"/>
  <c r="AE128" i="2"/>
  <c r="AE127" i="2" s="1"/>
  <c r="AE125" i="2" s="1"/>
  <c r="Q128" i="2"/>
  <c r="Q127" i="2" s="1"/>
  <c r="Q125" i="2" s="1"/>
  <c r="AB128" i="2"/>
  <c r="AB127" i="2" s="1"/>
  <c r="AB125" i="2" s="1"/>
  <c r="S128" i="2"/>
  <c r="S127" i="2" s="1"/>
  <c r="S125" i="2" s="1"/>
  <c r="I128" i="2"/>
  <c r="I127" i="2" s="1"/>
  <c r="I125" i="2" s="1"/>
  <c r="U128" i="2"/>
  <c r="U127" i="2" s="1"/>
  <c r="U125" i="2" s="1"/>
  <c r="P128" i="2"/>
  <c r="P127" i="2" s="1"/>
  <c r="P125" i="2" s="1"/>
  <c r="Y128" i="2"/>
  <c r="Y127" i="2" s="1"/>
  <c r="Y125" i="2" s="1"/>
  <c r="M128" i="2"/>
  <c r="M127" i="2" s="1"/>
  <c r="M125" i="2" s="1"/>
  <c r="N128" i="2"/>
  <c r="N127" i="2" s="1"/>
  <c r="N125" i="2" s="1"/>
  <c r="H128" i="2"/>
  <c r="H127" i="2" s="1"/>
  <c r="H125" i="2" s="1"/>
  <c r="Z128" i="2"/>
  <c r="Z127" i="2" s="1"/>
  <c r="Z125" i="2" s="1"/>
  <c r="W128" i="2"/>
  <c r="W127" i="2" s="1"/>
  <c r="W125" i="2" s="1"/>
  <c r="K128" i="2"/>
  <c r="K127" i="2" s="1"/>
  <c r="K125" i="2" s="1"/>
  <c r="T128" i="2"/>
  <c r="T127" i="2" s="1"/>
  <c r="T125" i="2" s="1"/>
  <c r="X128" i="2"/>
  <c r="X127" i="2" s="1"/>
  <c r="X125" i="2" s="1"/>
  <c r="G128" i="2"/>
  <c r="G127" i="2" s="1"/>
  <c r="G125" i="2" s="1"/>
  <c r="AF128" i="2" l="1"/>
  <c r="AF256" i="2" l="1"/>
  <c r="F254" i="2"/>
  <c r="F125" i="2" s="1"/>
  <c r="AB124" i="2"/>
  <c r="AB123" i="2" s="1"/>
  <c r="AB358" i="2" s="1"/>
  <c r="AB359" i="2" s="1"/>
  <c r="M124" i="2"/>
  <c r="M123" i="2" s="1"/>
  <c r="M358" i="2" s="1"/>
  <c r="M359" i="2" s="1"/>
  <c r="O124" i="2"/>
  <c r="O123" i="2" s="1"/>
  <c r="O358" i="2" s="1"/>
  <c r="O359" i="2" s="1"/>
  <c r="U124" i="2"/>
  <c r="U123" i="2" s="1"/>
  <c r="U358" i="2" s="1"/>
  <c r="U359" i="2" s="1"/>
  <c r="AD124" i="2"/>
  <c r="AD123" i="2" s="1"/>
  <c r="AD358" i="2" s="1"/>
  <c r="AD359" i="2" s="1"/>
  <c r="Z124" i="2"/>
  <c r="Z123" i="2" s="1"/>
  <c r="Z358" i="2" s="1"/>
  <c r="Z359" i="2" s="1"/>
  <c r="AF127" i="2"/>
  <c r="AF255" i="2" l="1"/>
  <c r="N124" i="2"/>
  <c r="N123" i="2" s="1"/>
  <c r="N358" i="2" s="1"/>
  <c r="N359" i="2" s="1"/>
  <c r="Q124" i="2"/>
  <c r="Q123" i="2" s="1"/>
  <c r="Q358" i="2" s="1"/>
  <c r="Q359" i="2" s="1"/>
  <c r="T124" i="2"/>
  <c r="T123" i="2" s="1"/>
  <c r="T358" i="2" s="1"/>
  <c r="T359" i="2" s="1"/>
  <c r="AE124" i="2"/>
  <c r="AE123" i="2" s="1"/>
  <c r="AE358" i="2" s="1"/>
  <c r="AE359" i="2" s="1"/>
  <c r="H124" i="2"/>
  <c r="H123" i="2" s="1"/>
  <c r="H358" i="2" s="1"/>
  <c r="H359" i="2" s="1"/>
  <c r="I124" i="2"/>
  <c r="I123" i="2" s="1"/>
  <c r="R124" i="2"/>
  <c r="R123" i="2" s="1"/>
  <c r="R358" i="2" s="1"/>
  <c r="R359" i="2" s="1"/>
  <c r="J124" i="2"/>
  <c r="J123" i="2" s="1"/>
  <c r="J358" i="2" s="1"/>
  <c r="J359" i="2" s="1"/>
  <c r="K124" i="2"/>
  <c r="K123" i="2" s="1"/>
  <c r="K358" i="2" s="1"/>
  <c r="K359" i="2" s="1"/>
  <c r="P124" i="2"/>
  <c r="P123" i="2" s="1"/>
  <c r="P358" i="2" s="1"/>
  <c r="P359" i="2" s="1"/>
  <c r="X124" i="2"/>
  <c r="X123" i="2" s="1"/>
  <c r="X358" i="2" s="1"/>
  <c r="X359" i="2" s="1"/>
  <c r="S124" i="2"/>
  <c r="S123" i="2" s="1"/>
  <c r="S358" i="2" s="1"/>
  <c r="S359" i="2" s="1"/>
  <c r="G124" i="2"/>
  <c r="Y124" i="2"/>
  <c r="Y123" i="2" s="1"/>
  <c r="Y358" i="2" s="1"/>
  <c r="Y359" i="2" s="1"/>
  <c r="V124" i="2"/>
  <c r="V123" i="2" s="1"/>
  <c r="V358" i="2" s="1"/>
  <c r="V359" i="2" s="1"/>
  <c r="AC124" i="2"/>
  <c r="AC123" i="2" s="1"/>
  <c r="AC358" i="2" s="1"/>
  <c r="AC359" i="2" s="1"/>
  <c r="AA124" i="2"/>
  <c r="AA123" i="2" s="1"/>
  <c r="AA358" i="2" s="1"/>
  <c r="AA359" i="2" s="1"/>
  <c r="L124" i="2"/>
  <c r="L123" i="2" s="1"/>
  <c r="L358" i="2" s="1"/>
  <c r="L359" i="2" s="1"/>
  <c r="W124" i="2"/>
  <c r="W123" i="2" s="1"/>
  <c r="W358" i="2" s="1"/>
  <c r="W359" i="2" s="1"/>
  <c r="AF254" i="2" l="1"/>
  <c r="I358" i="2"/>
  <c r="I359" i="2" s="1"/>
  <c r="G123" i="2"/>
  <c r="F124" i="2" l="1"/>
  <c r="AF125" i="2"/>
  <c r="G358" i="2"/>
  <c r="AF124" i="2" l="1"/>
  <c r="G359" i="2"/>
  <c r="AF9" i="2" l="1"/>
  <c r="AF7" i="2" s="1"/>
  <c r="F356" i="2" l="1"/>
  <c r="AF356" i="2" l="1"/>
  <c r="AF348" i="2"/>
  <c r="F330" i="2" l="1"/>
  <c r="F303" i="2" s="1"/>
  <c r="AF303" i="2" s="1"/>
  <c r="AF330" i="2" l="1"/>
  <c r="F123" i="2"/>
  <c r="AF123" i="2" s="1"/>
  <c r="F358" i="2" l="1"/>
  <c r="F359" i="2" s="1"/>
  <c r="AF359" i="2" s="1"/>
  <c r="F361" i="2" s="1"/>
  <c r="AF358" i="2" l="1"/>
  <c r="F362" i="2"/>
  <c r="E3" i="2"/>
  <c r="E4" i="2" s="1"/>
</calcChain>
</file>

<file path=xl/sharedStrings.xml><?xml version="1.0" encoding="utf-8"?>
<sst xmlns="http://schemas.openxmlformats.org/spreadsheetml/2006/main" count="777" uniqueCount="243">
  <si>
    <t>Arkusz do liczenia LCOE (z ang. Levelized Cost Of Energy)</t>
  </si>
  <si>
    <t>CAPEX</t>
  </si>
  <si>
    <t>Wartość rezydualna</t>
  </si>
  <si>
    <t>OPEX</t>
  </si>
  <si>
    <t>Efekt</t>
  </si>
  <si>
    <t>%</t>
  </si>
  <si>
    <t>Realne wartości i ilości</t>
  </si>
  <si>
    <t>Zdyskontowane wartości i ilości</t>
  </si>
  <si>
    <t>Rok</t>
  </si>
  <si>
    <t>Suma kosztów minus wartość rezydualna</t>
  </si>
  <si>
    <t>Razem</t>
  </si>
  <si>
    <t>jednostka</t>
  </si>
  <si>
    <t xml:space="preserve">Zalecany obl. Okres użytkow. </t>
  </si>
  <si>
    <t>lat</t>
  </si>
  <si>
    <t>PLN</t>
  </si>
  <si>
    <t>WYTWARZANIE</t>
  </si>
  <si>
    <t>Budynki i budowle</t>
  </si>
  <si>
    <t>Pompy obiegowe</t>
  </si>
  <si>
    <t>Armatura regulacyjna i sterownicza</t>
  </si>
  <si>
    <t>Urządzenia AKPiA</t>
  </si>
  <si>
    <t xml:space="preserve">Pozostałe elementy </t>
  </si>
  <si>
    <t>Magazyn energii 1 . ………………………………………</t>
  </si>
  <si>
    <t>Magazyn energii 2 . ………………………………………</t>
  </si>
  <si>
    <t>DYSTRYBUCJA</t>
  </si>
  <si>
    <t>Rurociągi zewnętrznej instalacji odbiorczej (sieci)</t>
  </si>
  <si>
    <t>Wymienniki ciepła</t>
  </si>
  <si>
    <t>BUDYNKI I INSTALACJE ODBIORCZE</t>
  </si>
  <si>
    <t>Ulepszenia budynku (izolacja cieplna)</t>
  </si>
  <si>
    <t>Izolacja dachu</t>
  </si>
  <si>
    <t>Izolacja ścian</t>
  </si>
  <si>
    <t>Wymiana stolarki budowlanej</t>
  </si>
  <si>
    <t>Pozostała izolacja</t>
  </si>
  <si>
    <t>Instalacje wewnętrzne i elementy końcowe</t>
  </si>
  <si>
    <t>Instalacje wewnętrzne (rurociągi)</t>
  </si>
  <si>
    <t>Grzejniki płytowe</t>
  </si>
  <si>
    <t>Wodne ogrzewanie podłogowe</t>
  </si>
  <si>
    <t>OPEX suma</t>
  </si>
  <si>
    <t>OPEX paliwo i energia</t>
  </si>
  <si>
    <t>Koszty energii elektrycznej</t>
  </si>
  <si>
    <t>PLN/MWh</t>
  </si>
  <si>
    <t>Zużycie energii elektrycznej w szczycie przedpołudniowym</t>
  </si>
  <si>
    <t>MWh</t>
  </si>
  <si>
    <t>Zużycie energii elektrycznej w szczycie popołudniowym</t>
  </si>
  <si>
    <t>Zużycie energii elektrycznej w pozostałych godzimach doby</t>
  </si>
  <si>
    <t>Koszt pozostałych paliw</t>
  </si>
  <si>
    <t>Naprawy</t>
  </si>
  <si>
    <t>Konserwacje i przeglądy</t>
  </si>
  <si>
    <t>Koszt obsługi/wynagrodzeń WYTWARZANIA</t>
  </si>
  <si>
    <t>Średnia stawka obsługi</t>
  </si>
  <si>
    <t>PLN/godz</t>
  </si>
  <si>
    <t xml:space="preserve">Nakład na obsługę </t>
  </si>
  <si>
    <t>godz/rok</t>
  </si>
  <si>
    <t>Narzut kosztów ogólnych</t>
  </si>
  <si>
    <t>OPEX wydatki osobliwe dla zastosowanej technologii</t>
  </si>
  <si>
    <t>OPEX publiczne (podatki, koncesje, opłaty środowiskowe itp.</t>
  </si>
  <si>
    <t>Cena sprzedaży energii do systemu</t>
  </si>
  <si>
    <t>Efekt ekonomiczny sprzedaży energii</t>
  </si>
  <si>
    <t>OPEX paliwo i energia (tylko dla urządzeń w budynkach)</t>
  </si>
  <si>
    <t>Koszt obsługi/wynagrodzeń w budynku</t>
  </si>
  <si>
    <t>Nakład na obsługę godz/rok</t>
  </si>
  <si>
    <t>OPEX pozostałe</t>
  </si>
  <si>
    <t>Koszt obsługi/wynagrodzeń DYSTRYBUCJI</t>
  </si>
  <si>
    <t>Koszt obsługi ze stawek godzinowych</t>
  </si>
  <si>
    <t>DYSKONTO</t>
  </si>
  <si>
    <t>Uzupełniające źródło ciepła nr 1 wartość rezydualna- …………………………………</t>
  </si>
  <si>
    <t>Magazyn energii 1 wartość rezydualna . ………………………………………</t>
  </si>
  <si>
    <t>Magazyn energii 2 wartość rezydualna . ………………………………………</t>
  </si>
  <si>
    <t>DYSTRYBUCJA - wartość rezydualna</t>
  </si>
  <si>
    <t>WARTOŚĆ REZYDUALNA</t>
  </si>
  <si>
    <t>BUDYNKI I INSTALACJE ODBIORCZE - wartość rezydualna</t>
  </si>
  <si>
    <t>Ulepszenia budynku (izolacja cieplna) wartość rezydualna</t>
  </si>
  <si>
    <t>Instalacje wewnętrzne i elementy końcowe wartość rezydualna</t>
  </si>
  <si>
    <t>WYTWARZANIE wartość rezydualna</t>
  </si>
  <si>
    <t>DOSTARCZONA ENERGIA</t>
  </si>
  <si>
    <t>Główne źródło ciepła</t>
  </si>
  <si>
    <t>Uzupełniające źródło ciepła nr 1</t>
  </si>
  <si>
    <t>Magazyn energii nr 1</t>
  </si>
  <si>
    <t>Magazyn energii nr 2</t>
  </si>
  <si>
    <t>15-20</t>
  </si>
  <si>
    <t>10-18</t>
  </si>
  <si>
    <t>20</t>
  </si>
  <si>
    <t>15</t>
  </si>
  <si>
    <t>30</t>
  </si>
  <si>
    <t>1</t>
  </si>
  <si>
    <t>2</t>
  </si>
  <si>
    <t>1,5</t>
  </si>
  <si>
    <t>0</t>
  </si>
  <si>
    <t>1-1,5</t>
  </si>
  <si>
    <t>PLN/rok</t>
  </si>
  <si>
    <t>Koszty opłat stałych</t>
  </si>
  <si>
    <t>Wielkość mocy zamówionej we wszystkich punktach poboru łącznie</t>
  </si>
  <si>
    <t>Stawka opłaty za usługi dystrybucji i inne opłaty stałe w ujęciu rocznym (stawka miesięczna x 12)</t>
  </si>
  <si>
    <t>MW/mies.</t>
  </si>
  <si>
    <t>Szczegółowy typ instalacji.</t>
  </si>
  <si>
    <t>1.5</t>
  </si>
  <si>
    <t>Gazowy kocioł kondensacyjny wiszący poniżej 200 kW</t>
  </si>
  <si>
    <t>Gazowe kotły kondensacyjne stojące do 200kW</t>
  </si>
  <si>
    <t>Gazowe kotły kondensacyjne stojące pow. 200kW</t>
  </si>
  <si>
    <t>Gazowy kocioł kondensacyjny wiszący poniżej 100 kW</t>
  </si>
  <si>
    <t>Kotły grzewcze na pelet lub zrębki dzrewne</t>
  </si>
  <si>
    <t>Kotły o dużej pojemności wodnej oraz otły wodnorurkowe &gt; 1 MW</t>
  </si>
  <si>
    <t>Pompy ciepła powietrze/woda (elektryczne)</t>
  </si>
  <si>
    <t>Pompy ciepła solanka/woda (elektryczne)</t>
  </si>
  <si>
    <t>Pompy ciepła gazowe</t>
  </si>
  <si>
    <t>0.5</t>
  </si>
  <si>
    <t>Zespoły kogeneracyjne</t>
  </si>
  <si>
    <t>kolektor płaski</t>
  </si>
  <si>
    <t>kolektor rurowy próżniowy</t>
  </si>
  <si>
    <t>Kontrola zimnej wody</t>
  </si>
  <si>
    <t>Strop chłodzący - kasety lub panele liniowe z rurami wodnymi (połączenie zaciskowe)</t>
  </si>
  <si>
    <t>Sufit chłodzący - kasetony lub panele liniowe z matami kapilarnymi</t>
  </si>
  <si>
    <t>Strop chłodzący - kasety z aluminiowymi profilami przewodzącymi ciepło i wtłoczonymi rurkami miedzianymi (profile częściowo z własnym systemem wsporczym)</t>
  </si>
  <si>
    <t>Sufit chłodzący - żagle chłodzące</t>
  </si>
  <si>
    <t>PLN/Mg</t>
  </si>
  <si>
    <t>Mg</t>
  </si>
  <si>
    <t>PLN/GJ</t>
  </si>
  <si>
    <t>Klucz podziałowy kosztu wytworzenia ciepła (udział ciepła w łącznym wolumenie wytworzonej energii)</t>
  </si>
  <si>
    <t>WYTWARZANIE (z kluczem podziałowym dla ciepła)</t>
  </si>
  <si>
    <r>
      <t xml:space="preserve">WYTWARZANIE </t>
    </r>
    <r>
      <rPr>
        <b/>
        <sz val="11"/>
        <color rgb="FFFF0000"/>
        <rFont val="Calibri"/>
        <family val="2"/>
        <charset val="238"/>
      </rPr>
      <t>(z kluczem podziałowym dla ciepła)</t>
    </r>
  </si>
  <si>
    <r>
      <t xml:space="preserve">WYTWARZANIE wartość rezydualna </t>
    </r>
    <r>
      <rPr>
        <b/>
        <sz val="11"/>
        <color rgb="FFFF0000"/>
        <rFont val="Calibri"/>
        <family val="2"/>
        <charset val="238"/>
      </rPr>
      <t xml:space="preserve"> (z kluczem podziałowym dla ciepła)</t>
    </r>
  </si>
  <si>
    <t>PROGNOZA CEN SUBSTRATÓW DLA BIOGAZOWNI ROLNICZNYCH W OKRESIE 2023-2047</t>
  </si>
  <si>
    <t>Substrat</t>
  </si>
  <si>
    <t>10. Przeterminowana żywność</t>
  </si>
  <si>
    <t>11. Obornik</t>
  </si>
  <si>
    <t>12. Odpadowa masa roślinna</t>
  </si>
  <si>
    <t>13. Zielonka</t>
  </si>
  <si>
    <t>14. Owoce i warzywa</t>
  </si>
  <si>
    <t>15. Kiszonka z traw i zbóż</t>
  </si>
  <si>
    <t>16. Pomiot ptasi</t>
  </si>
  <si>
    <t>17. Słoma</t>
  </si>
  <si>
    <t>20. Osady tłuszczowe</t>
  </si>
  <si>
    <t>18. Treści żołądkowe</t>
  </si>
  <si>
    <t>19. Zboże, odpad zbożowy</t>
  </si>
  <si>
    <t>01. Wywar pogorzelniany</t>
  </si>
  <si>
    <t>02. Pozostałości z owoców i warzyw</t>
  </si>
  <si>
    <t>03. Gnojowica</t>
  </si>
  <si>
    <t>04. Kiszonka z kukurydzy</t>
  </si>
  <si>
    <t>05. Wysłodki buraczane</t>
  </si>
  <si>
    <t>06. Osady technologiczne z przemysłu rolno-spożywczego</t>
  </si>
  <si>
    <t>07. Odpady z przemysłu mleczarskiego</t>
  </si>
  <si>
    <t>08. Odpady z przetwórstwa spożywczego</t>
  </si>
  <si>
    <t>09. Odpady poubojowe</t>
  </si>
  <si>
    <t>Koszt pozostałych substratów, materiałów, dodatków nie ujętych w innych pozycjach</t>
  </si>
  <si>
    <t>Zużycie substratu</t>
  </si>
  <si>
    <t>00 Brak</t>
  </si>
  <si>
    <t>Cena bazowa PLN/tonę</t>
  </si>
  <si>
    <t>Uzupełniające źródło ciepła nr 1- ………………………….</t>
  </si>
  <si>
    <t>25</t>
  </si>
  <si>
    <t>40</t>
  </si>
  <si>
    <t>Źródła ciepła …………………………….</t>
  </si>
  <si>
    <t>Uzupełniające źródło ciepła lub energii elektrycznej ………………</t>
  </si>
  <si>
    <t>Pozostałe elementy ………………..</t>
  </si>
  <si>
    <t>Pozostałe elementy …………….</t>
  </si>
  <si>
    <t>Pozostałe elementy ………………</t>
  </si>
  <si>
    <t>Pozostałe elementy …………………</t>
  </si>
  <si>
    <t>Pozostałe elementy ………………….</t>
  </si>
  <si>
    <t>Pozostałe elementy…</t>
  </si>
  <si>
    <t>Uzupełniające źródło ciepła nr 2 wartość rezydualna- ………………………</t>
  </si>
  <si>
    <t>Cena dodatku (rodzaj ……………..do źródła  nr/nazwa ………….</t>
  </si>
  <si>
    <t>Cena dodatku (rodzaj ………………) do źródła  nr/nazwa  …….</t>
  </si>
  <si>
    <t>Cena dodatku (rodzaj ………………) do magazynu  nr  ……</t>
  </si>
  <si>
    <t>Cena dodatku (rodzaj ………………) do magazynu  nr/nazwa ……</t>
  </si>
  <si>
    <t>Koszty opłat stałych energii elektr.</t>
  </si>
  <si>
    <t xml:space="preserve">Uzupełniające źródło ciepła lub energii elektrycznej nr 2 </t>
  </si>
  <si>
    <t>Źródła ciepła lub energii elektrycznej …………………</t>
  </si>
  <si>
    <t>LCOH</t>
  </si>
  <si>
    <t>Pompy obiegowe (lub inwertery przy PV)</t>
  </si>
  <si>
    <t>10-18 (10)</t>
  </si>
  <si>
    <t>Wydatki na naprawy %</t>
  </si>
  <si>
    <t>Wydatki na konserwacje i przeglądy w %</t>
  </si>
  <si>
    <t>Nakład na naprawy w%</t>
  </si>
  <si>
    <t>LCOH wyliczone</t>
  </si>
  <si>
    <t>CAPEX (Wytwarzanie+Dystrybucja+Odbiór)</t>
  </si>
  <si>
    <t>Wytyczne w zakresie zalecanego okresu użytkowania, kosztów napraw oraz konserwacji i przegladow</t>
  </si>
  <si>
    <t>Instalacje PV &lt;20 kWp</t>
  </si>
  <si>
    <t>Instalacje PV &gt;20 kWp</t>
  </si>
  <si>
    <t>Inwertery</t>
  </si>
  <si>
    <t>Energia cieplna użytkowa dostarczona do odbiorców</t>
  </si>
  <si>
    <t>Średnia stawka obsługi (z ZUS)</t>
  </si>
  <si>
    <t>Wartość odniesienia-suma kosztów paliw i energii, obsługi, napraw i konserwacji</t>
  </si>
  <si>
    <t>Wartość odniesienia-suma kosztów energii, obsługi, napraw i konserwacji</t>
  </si>
  <si>
    <t>Wartość odniesienia-suma kosztów obsługi, napraw i konserwacji</t>
  </si>
  <si>
    <t>PROGNOZA PROPONOWANA</t>
  </si>
  <si>
    <t>Okresy cenowe</t>
  </si>
  <si>
    <t>Srednia</t>
  </si>
  <si>
    <t>Cena bazowa obrót</t>
  </si>
  <si>
    <t>Tempo wzrostu</t>
  </si>
  <si>
    <t>Ceny bazowe Dystrybucja</t>
  </si>
  <si>
    <t>Szczyt przedpołudniowy</t>
  </si>
  <si>
    <t>Szczyt popołudniowy</t>
  </si>
  <si>
    <t>Pozostałe godziny doby</t>
  </si>
  <si>
    <t>Stawka opłat stałych za usługi dystrybucyjne</t>
  </si>
  <si>
    <t xml:space="preserve">Sprzedaż energii do systemu BASE_Y-22 </t>
  </si>
  <si>
    <t>Wynagrodzenia</t>
  </si>
  <si>
    <t>średnia płaca w ciepłownictwie 2019</t>
  </si>
  <si>
    <t>Narzut ZUS</t>
  </si>
  <si>
    <t>Stawka godzinowa bruuto z ZUS</t>
  </si>
  <si>
    <t>Proponowane ceny do analizy energia z KSE</t>
  </si>
  <si>
    <t>Proponowane ceny do analizy energia z OZE</t>
  </si>
  <si>
    <t>Cena energii i usług dystrybucyjnych w szczycie przedpołudniowym KSE</t>
  </si>
  <si>
    <t>Koszty energii elektrycznej z Krajowego Systemu Energetycznego (KSE)</t>
  </si>
  <si>
    <t>Cena energii i usług dystrybucyjnych w szczycie popołudniowym KSE</t>
  </si>
  <si>
    <t>Koszty energii elektrycznej zakupionej z OZE</t>
  </si>
  <si>
    <t>Cena energii i usług dystrybucyjnych w szczycie przedpołudniowym OZE</t>
  </si>
  <si>
    <t>Zużycie energii elektrycznej w szczycie przedpołudniowym KSE</t>
  </si>
  <si>
    <t>Zużycie energii elektrycznej w szczycie przedpołudniowym OZE</t>
  </si>
  <si>
    <t>Zużycie energii elektrycznej w szczycie popołudniowym OZE</t>
  </si>
  <si>
    <t>Zużycie energii elektrycznej w pozostałych godzimach doby OZE</t>
  </si>
  <si>
    <t>Koszty energii elektrycznej KSE</t>
  </si>
  <si>
    <t>Zużycie energii elektrycznej w szczycie popołudniowym KSE</t>
  </si>
  <si>
    <t>Zużycie energii elektrycznej w pozostałych godzimach doby KSE</t>
  </si>
  <si>
    <t>Cena energii i usług dystrybucyjnych w pozostałych godzinach doby KSE</t>
  </si>
  <si>
    <t>Cena energii i usług dystrybucyjnych w szczycie pppołudniowym OZE</t>
  </si>
  <si>
    <t>Cena energii i usług dystrybucyjnych w pozostałych godzinach doby OZE</t>
  </si>
  <si>
    <r>
      <t>Koszt uprawnień do emisji CO</t>
    </r>
    <r>
      <rPr>
        <vertAlign val="subscript"/>
        <sz val="11"/>
        <color rgb="FF000000"/>
        <rFont val="Calibri"/>
        <family val="2"/>
        <charset val="238"/>
      </rPr>
      <t>2</t>
    </r>
  </si>
  <si>
    <t>jedn.</t>
  </si>
  <si>
    <t>PLN/MW/rok</t>
  </si>
  <si>
    <t>€/MWh</t>
  </si>
  <si>
    <r>
      <t>Wolumen wytwarzania objęty uprawnieniemi do emisji CO</t>
    </r>
    <r>
      <rPr>
        <vertAlign val="subscript"/>
        <sz val="11"/>
        <color rgb="FF000000"/>
        <rFont val="Calibri"/>
        <family val="2"/>
        <charset val="238"/>
      </rPr>
      <t>2</t>
    </r>
  </si>
  <si>
    <r>
      <t>Cena uprawnień do emisji CO</t>
    </r>
    <r>
      <rPr>
        <vertAlign val="subscript"/>
        <sz val="11"/>
        <color rgb="FF000000"/>
        <rFont val="Calibri"/>
        <family val="2"/>
        <charset val="238"/>
      </rPr>
      <t>2</t>
    </r>
  </si>
  <si>
    <t>Koszty pozostałych paliw</t>
  </si>
  <si>
    <t>Węgiel dla ciepłowni</t>
  </si>
  <si>
    <t>Gaz ziemny</t>
  </si>
  <si>
    <t>LPG</t>
  </si>
  <si>
    <t>Olej opałowy lekki</t>
  </si>
  <si>
    <t>Biomasa drzewna</t>
  </si>
  <si>
    <t>PLN/m.sz.</t>
  </si>
  <si>
    <t>Cena bazowa</t>
  </si>
  <si>
    <t>wzrost</t>
  </si>
  <si>
    <t>23 Olej opałowy lekki cena</t>
  </si>
  <si>
    <t>24 Biomasa drzewna cena</t>
  </si>
  <si>
    <t>25 Węgiel dla ciepłowni cena</t>
  </si>
  <si>
    <t>21 Gaz ziemny     cena</t>
  </si>
  <si>
    <t>22 LPG    cena</t>
  </si>
  <si>
    <t>Realna stopa procentowa dyskonta</t>
  </si>
  <si>
    <t>Źródło ciepła ……………</t>
  </si>
  <si>
    <t>`</t>
  </si>
  <si>
    <t>Narzut kosztów ogólnych nie ujętych w pozostałych pozycjach - 10% kosztów paliwa, napraw, konserwacji i obsługi</t>
  </si>
  <si>
    <t>Sprzedana nadwyżka wytworzonej energii elektrycznej</t>
  </si>
  <si>
    <r>
      <t>Koszt uprawnień do emisji CO</t>
    </r>
    <r>
      <rPr>
        <vertAlign val="subscript"/>
        <sz val="11"/>
        <rFont val="Calibri"/>
        <family val="2"/>
        <charset val="238"/>
      </rPr>
      <t>2</t>
    </r>
  </si>
  <si>
    <r>
      <t>Koszt uprawnień do emisji CO</t>
    </r>
    <r>
      <rPr>
        <vertAlign val="subscript"/>
        <sz val="11"/>
        <rFont val="Calibri"/>
        <family val="2"/>
        <charset val="238"/>
      </rPr>
      <t>3</t>
    </r>
    <r>
      <rPr>
        <sz val="11"/>
        <color theme="1"/>
        <rFont val="Calibri"/>
        <family val="2"/>
        <charset val="238"/>
        <scheme val="minor"/>
      </rPr>
      <t/>
    </r>
  </si>
  <si>
    <t>Narzut kosztów ogólnych nie ujętych w pozostałych pozycjach dystrybucji - 10% wskazanej wartości odniesienia (wiersz 298)</t>
  </si>
  <si>
    <t>Narzut kosztów ogólnych nie ujętych w pozostałych pozycjach dystrybucji - 10% wskazanej wartości odniesienia (wiersz 349)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</si>
</sst>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\ _z_ł_-;\-* #,##0.00\ _z_ł_-;_-* &quot;-&quot;??\ _z_ł_-;_-@_-"/>
    <numFmt numFmtId="164" formatCode="_-* #,##0.00\ _z_ł_-;\-* #,##0.00\ _z_ł_-;_-* \-??\ _z_ł_-;_-@_-"/>
    <numFmt numFmtId="165" formatCode="#,##0.0000&quot; zł&quot;;[Red]\-#,##0.0000&quot; zł&quot;"/>
    <numFmt numFmtId="166" formatCode="0.00000"/>
    <numFmt numFmtId="167" formatCode="0.0%"/>
    <numFmt numFmtId="168" formatCode="0.000"/>
    <numFmt numFmtId="169" formatCode="_-* #,##0.00\ [$zł-415]_-;\-* #,##0.00\ [$zł-415]_-;_-* &quot;-&quot;??\ [$zł-415]_-;_-@_-"/>
    <numFmt numFmtId="170" formatCode="_-* #,##0\ _z_ł_-;\-* #,##0\ _z_ł_-;_-* \-??\ _z_ł_-;_-@_-"/>
  </numFmts>
  <fonts count="21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color rgb="FF000000"/>
      <name val="Calibri"/>
      <family val="2"/>
      <charset val="1"/>
    </font>
    <font>
      <b/>
      <sz val="14"/>
      <color rgb="FFFF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color rgb="FF000000"/>
      <name val="Calibri"/>
      <family val="2"/>
      <charset val="1"/>
    </font>
    <font>
      <b/>
      <sz val="12"/>
      <color rgb="FF000000"/>
      <name val="Calibri"/>
      <family val="2"/>
      <charset val="238"/>
    </font>
    <font>
      <sz val="11"/>
      <name val="Calibri"/>
      <family val="2"/>
    </font>
    <font>
      <sz val="11"/>
      <name val="Calibri"/>
      <family val="2"/>
      <charset val="1"/>
    </font>
    <font>
      <b/>
      <sz val="11"/>
      <name val="Calibri"/>
      <family val="2"/>
    </font>
    <font>
      <b/>
      <sz val="11"/>
      <color rgb="FFFF0000"/>
      <name val="Calibri"/>
      <family val="2"/>
      <charset val="238"/>
    </font>
    <font>
      <sz val="11"/>
      <color rgb="FFFF0000"/>
      <name val="Calibri"/>
      <family val="2"/>
      <charset val="1"/>
    </font>
    <font>
      <vertAlign val="subscript"/>
      <sz val="11"/>
      <color rgb="FF000000"/>
      <name val="Calibri"/>
      <family val="2"/>
      <charset val="238"/>
    </font>
    <font>
      <b/>
      <sz val="11"/>
      <name val="Calibri"/>
      <family val="2"/>
      <scheme val="minor"/>
    </font>
    <font>
      <b/>
      <sz val="11"/>
      <name val="Calibri"/>
      <family val="2"/>
      <charset val="238"/>
    </font>
    <font>
      <vertAlign val="subscript"/>
      <sz val="11"/>
      <name val="Calibri"/>
      <family val="2"/>
      <charset val="238"/>
    </font>
    <font>
      <sz val="11"/>
      <name val="Calibri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</fonts>
  <fills count="42">
    <fill>
      <patternFill patternType="none"/>
    </fill>
    <fill>
      <patternFill patternType="gray125"/>
    </fill>
    <fill>
      <patternFill patternType="solid">
        <fgColor rgb="FF00B050"/>
        <bgColor rgb="FF008080"/>
      </patternFill>
    </fill>
    <fill>
      <patternFill patternType="solid">
        <fgColor rgb="FF92D050"/>
        <bgColor rgb="FFC5E0B4"/>
      </patternFill>
    </fill>
    <fill>
      <patternFill patternType="solid">
        <fgColor rgb="FFFFFF00"/>
        <bgColor rgb="FFFFFF00"/>
      </patternFill>
    </fill>
    <fill>
      <patternFill patternType="solid">
        <fgColor rgb="FFF4B183"/>
        <bgColor rgb="FFFFB66C"/>
      </patternFill>
    </fill>
    <fill>
      <patternFill patternType="solid">
        <fgColor rgb="FFF8CBAD"/>
        <bgColor rgb="FFFFDBB6"/>
      </patternFill>
    </fill>
    <fill>
      <patternFill patternType="solid">
        <fgColor rgb="FFFFFFFF"/>
        <bgColor rgb="FFFFF5CE"/>
      </patternFill>
    </fill>
    <fill>
      <patternFill patternType="solid">
        <fgColor rgb="FFC5E0B4"/>
        <bgColor rgb="FFCCFFCC"/>
      </patternFill>
    </fill>
    <fill>
      <patternFill patternType="solid">
        <fgColor rgb="FFFFF5CE"/>
        <bgColor rgb="FFFFFFFF"/>
      </patternFill>
    </fill>
    <fill>
      <patternFill patternType="solid">
        <fgColor rgb="FF00B05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rgb="FFCCFFCC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rgb="FFCCFFCC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rgb="FFFFFFFF"/>
      </patternFill>
    </fill>
    <fill>
      <patternFill patternType="solid">
        <fgColor theme="5" tint="0.79998168889431442"/>
        <bgColor rgb="FFFFDBB6"/>
      </patternFill>
    </fill>
    <fill>
      <patternFill patternType="solid">
        <fgColor theme="5" tint="0.79998168889431442"/>
        <bgColor rgb="FFF8CBAD"/>
      </patternFill>
    </fill>
    <fill>
      <patternFill patternType="solid">
        <fgColor theme="5" tint="0.79998168889431442"/>
        <bgColor rgb="FFF4B183"/>
      </patternFill>
    </fill>
    <fill>
      <patternFill patternType="solid">
        <fgColor theme="5" tint="0.39997558519241921"/>
        <bgColor rgb="FFFFB66C"/>
      </patternFill>
    </fill>
    <fill>
      <patternFill patternType="solid">
        <fgColor theme="5" tint="0.39997558519241921"/>
        <bgColor rgb="FFFFDBB6"/>
      </patternFill>
    </fill>
    <fill>
      <patternFill patternType="solid">
        <fgColor theme="5" tint="-0.249977111117893"/>
        <bgColor rgb="FFFFB66C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F0"/>
        <bgColor rgb="FFFFFF00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rgb="FFFFB66C"/>
      </patternFill>
    </fill>
    <fill>
      <patternFill patternType="solid">
        <fgColor theme="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rgb="FF008080"/>
      </patternFill>
    </fill>
    <fill>
      <patternFill patternType="solid">
        <fgColor theme="0"/>
        <bgColor rgb="FFC5E0B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23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</borders>
  <cellStyleXfs count="3">
    <xf numFmtId="0" fontId="0" fillId="0" borderId="0"/>
    <xf numFmtId="164" fontId="7" fillId="0" borderId="0" applyBorder="0" applyProtection="0"/>
    <xf numFmtId="9" fontId="2" fillId="0" borderId="0" applyBorder="0" applyAlignment="0" applyProtection="0"/>
  </cellStyleXfs>
  <cellXfs count="353">
    <xf numFmtId="0" fontId="0" fillId="0" borderId="0" xfId="0"/>
    <xf numFmtId="164" fontId="0" fillId="0" borderId="3" xfId="1" applyFont="1" applyBorder="1" applyAlignment="1" applyProtection="1"/>
    <xf numFmtId="164" fontId="0" fillId="10" borderId="3" xfId="1" applyFont="1" applyFill="1" applyBorder="1" applyAlignment="1" applyProtection="1"/>
    <xf numFmtId="164" fontId="0" fillId="12" borderId="3" xfId="1" applyFont="1" applyFill="1" applyBorder="1" applyAlignment="1" applyProtection="1"/>
    <xf numFmtId="164" fontId="0" fillId="13" borderId="3" xfId="1" applyFont="1" applyFill="1" applyBorder="1" applyAlignment="1" applyProtection="1"/>
    <xf numFmtId="164" fontId="0" fillId="14" borderId="3" xfId="1" applyFont="1" applyFill="1" applyBorder="1" applyAlignment="1" applyProtection="1"/>
    <xf numFmtId="164" fontId="0" fillId="15" borderId="3" xfId="1" applyFont="1" applyFill="1" applyBorder="1" applyAlignment="1" applyProtection="1"/>
    <xf numFmtId="164" fontId="0" fillId="16" borderId="3" xfId="1" applyFont="1" applyFill="1" applyBorder="1" applyAlignment="1" applyProtection="1"/>
    <xf numFmtId="164" fontId="0" fillId="19" borderId="3" xfId="1" applyFont="1" applyFill="1" applyBorder="1" applyAlignment="1" applyProtection="1"/>
    <xf numFmtId="164" fontId="0" fillId="21" borderId="3" xfId="1" applyFont="1" applyFill="1" applyBorder="1" applyAlignment="1" applyProtection="1"/>
    <xf numFmtId="0" fontId="5" fillId="0" borderId="0" xfId="0" applyFont="1"/>
    <xf numFmtId="164" fontId="0" fillId="22" borderId="3" xfId="1" applyFont="1" applyFill="1" applyBorder="1" applyAlignment="1" applyProtection="1"/>
    <xf numFmtId="164" fontId="0" fillId="33" borderId="3" xfId="1" applyFont="1" applyFill="1" applyBorder="1" applyAlignment="1" applyProtection="1"/>
    <xf numFmtId="164" fontId="9" fillId="14" borderId="3" xfId="1" applyFont="1" applyFill="1" applyBorder="1" applyAlignment="1" applyProtection="1"/>
    <xf numFmtId="164" fontId="7" fillId="10" borderId="3" xfId="1" applyFill="1" applyBorder="1" applyProtection="1"/>
    <xf numFmtId="167" fontId="2" fillId="36" borderId="3" xfId="2" applyNumberFormat="1" applyFill="1" applyBorder="1" applyAlignment="1" applyProtection="1">
      <alignment horizontal="center"/>
    </xf>
    <xf numFmtId="168" fontId="7" fillId="0" borderId="3" xfId="1" applyNumberFormat="1" applyBorder="1"/>
    <xf numFmtId="164" fontId="7" fillId="14" borderId="3" xfId="1" applyFill="1" applyBorder="1" applyProtection="1"/>
    <xf numFmtId="164" fontId="0" fillId="0" borderId="3" xfId="1" applyFont="1" applyBorder="1" applyAlignment="1" applyProtection="1">
      <protection locked="0"/>
    </xf>
    <xf numFmtId="164" fontId="0" fillId="22" borderId="3" xfId="1" applyFont="1" applyFill="1" applyBorder="1" applyAlignment="1" applyProtection="1">
      <protection locked="0"/>
    </xf>
    <xf numFmtId="164" fontId="7" fillId="19" borderId="3" xfId="1" applyFill="1" applyBorder="1" applyProtection="1"/>
    <xf numFmtId="0" fontId="0" fillId="0" borderId="0" xfId="0" applyProtection="1">
      <protection locked="0"/>
    </xf>
    <xf numFmtId="49" fontId="0" fillId="0" borderId="0" xfId="0" applyNumberFormat="1" applyAlignment="1" applyProtection="1">
      <alignment horizontal="center"/>
      <protection locked="0"/>
    </xf>
    <xf numFmtId="0" fontId="3" fillId="0" borderId="0" xfId="0" applyFont="1" applyProtection="1">
      <protection locked="0"/>
    </xf>
    <xf numFmtId="0" fontId="3" fillId="0" borderId="0" xfId="0" applyFont="1" applyAlignment="1" applyProtection="1">
      <alignment horizontal="center"/>
      <protection locked="0"/>
    </xf>
    <xf numFmtId="0" fontId="5" fillId="30" borderId="0" xfId="0" applyFont="1" applyFill="1" applyAlignment="1" applyProtection="1">
      <alignment horizontal="left" indent="3"/>
      <protection locked="0"/>
    </xf>
    <xf numFmtId="164" fontId="5" fillId="30" borderId="0" xfId="1" applyFont="1" applyFill="1" applyBorder="1" applyAlignment="1" applyProtection="1">
      <protection locked="0"/>
    </xf>
    <xf numFmtId="0" fontId="5" fillId="30" borderId="0" xfId="0" applyFont="1" applyFill="1" applyAlignment="1" applyProtection="1">
      <alignment horizontal="center"/>
      <protection locked="0"/>
    </xf>
    <xf numFmtId="0" fontId="5" fillId="30" borderId="0" xfId="0" applyFont="1" applyFill="1" applyProtection="1">
      <protection locked="0"/>
    </xf>
    <xf numFmtId="0" fontId="0" fillId="13" borderId="0" xfId="0" applyFont="1" applyFill="1" applyAlignment="1" applyProtection="1">
      <alignment horizontal="left" indent="3"/>
      <protection locked="0"/>
    </xf>
    <xf numFmtId="164" fontId="0" fillId="13" borderId="0" xfId="0" applyNumberFormat="1" applyFill="1" applyAlignment="1" applyProtection="1">
      <alignment horizontal="center"/>
      <protection locked="0"/>
    </xf>
    <xf numFmtId="0" fontId="0" fillId="13" borderId="0" xfId="0" applyFill="1" applyProtection="1">
      <protection locked="0"/>
    </xf>
    <xf numFmtId="164" fontId="0" fillId="0" borderId="0" xfId="0" applyNumberFormat="1" applyFont="1" applyAlignment="1" applyProtection="1">
      <alignment horizontal="left" indent="3"/>
      <protection locked="0"/>
    </xf>
    <xf numFmtId="43" fontId="0" fillId="13" borderId="0" xfId="0" applyNumberFormat="1" applyFill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1" xfId="0" applyBorder="1" applyAlignment="1" applyProtection="1">
      <alignment horizontal="center" wrapText="1"/>
      <protection locked="0"/>
    </xf>
    <xf numFmtId="0" fontId="0" fillId="0" borderId="7" xfId="0" applyBorder="1" applyAlignment="1" applyProtection="1">
      <alignment horizontal="center" wrapText="1"/>
      <protection locked="0"/>
    </xf>
    <xf numFmtId="49" fontId="0" fillId="0" borderId="11" xfId="0" applyNumberFormat="1" applyBorder="1" applyAlignment="1" applyProtection="1">
      <alignment horizontal="center" wrapText="1"/>
      <protection locked="0"/>
    </xf>
    <xf numFmtId="0" fontId="0" fillId="0" borderId="12" xfId="0" applyFont="1" applyBorder="1" applyAlignment="1" applyProtection="1">
      <alignment horizontal="center" wrapText="1"/>
      <protection locked="0"/>
    </xf>
    <xf numFmtId="0" fontId="0" fillId="0" borderId="13" xfId="0" applyFont="1" applyBorder="1" applyAlignment="1" applyProtection="1">
      <alignment horizontal="center"/>
      <protection locked="0"/>
    </xf>
    <xf numFmtId="0" fontId="0" fillId="0" borderId="10" xfId="0" applyBorder="1" applyAlignment="1" applyProtection="1">
      <alignment horizontal="left" vertical="center" wrapText="1"/>
      <protection locked="0"/>
    </xf>
    <xf numFmtId="49" fontId="0" fillId="0" borderId="3" xfId="0" applyNumberFormat="1" applyBorder="1" applyAlignment="1" applyProtection="1">
      <alignment horizontal="center" vertical="center" wrapText="1"/>
      <protection locked="0"/>
    </xf>
    <xf numFmtId="0" fontId="4" fillId="33" borderId="3" xfId="0" applyFont="1" applyFill="1" applyBorder="1" applyAlignment="1" applyProtection="1">
      <alignment horizontal="left" wrapText="1"/>
      <protection locked="0"/>
    </xf>
    <xf numFmtId="0" fontId="5" fillId="33" borderId="3" xfId="0" applyFont="1" applyFill="1" applyBorder="1" applyAlignment="1" applyProtection="1">
      <alignment horizontal="center" wrapText="1"/>
      <protection locked="0"/>
    </xf>
    <xf numFmtId="0" fontId="0" fillId="0" borderId="0" xfId="0" applyAlignment="1" applyProtection="1">
      <alignment horizontal="right"/>
      <protection locked="0"/>
    </xf>
    <xf numFmtId="0" fontId="0" fillId="0" borderId="0" xfId="0" applyBorder="1" applyAlignment="1" applyProtection="1">
      <alignment horizontal="left" vertical="center" wrapText="1"/>
      <protection locked="0"/>
    </xf>
    <xf numFmtId="49" fontId="0" fillId="0" borderId="3" xfId="0" applyNumberFormat="1" applyFont="1" applyBorder="1" applyAlignment="1" applyProtection="1">
      <alignment horizontal="center" vertical="center" wrapText="1"/>
      <protection locked="0"/>
    </xf>
    <xf numFmtId="0" fontId="5" fillId="2" borderId="3" xfId="0" applyFont="1" applyFill="1" applyBorder="1" applyAlignment="1" applyProtection="1">
      <alignment horizontal="left"/>
      <protection locked="0"/>
    </xf>
    <xf numFmtId="164" fontId="5" fillId="10" borderId="3" xfId="0" applyNumberFormat="1" applyFont="1" applyFill="1" applyBorder="1" applyAlignment="1" applyProtection="1">
      <alignment horizontal="right"/>
      <protection locked="0"/>
    </xf>
    <xf numFmtId="0" fontId="0" fillId="36" borderId="3" xfId="0" applyFont="1" applyFill="1" applyBorder="1" applyAlignment="1" applyProtection="1">
      <alignment horizontal="center" wrapText="1"/>
      <protection locked="0"/>
    </xf>
    <xf numFmtId="164" fontId="5" fillId="36" borderId="3" xfId="0" applyNumberFormat="1" applyFont="1" applyFill="1" applyBorder="1" applyAlignment="1" applyProtection="1">
      <alignment horizontal="right"/>
      <protection locked="0"/>
    </xf>
    <xf numFmtId="0" fontId="5" fillId="3" borderId="3" xfId="0" applyFont="1" applyFill="1" applyBorder="1" applyAlignment="1" applyProtection="1">
      <protection locked="0"/>
    </xf>
    <xf numFmtId="0" fontId="0" fillId="12" borderId="3" xfId="0" applyFont="1" applyFill="1" applyBorder="1" applyAlignment="1" applyProtection="1">
      <alignment horizontal="center" wrapText="1"/>
      <protection locked="0"/>
    </xf>
    <xf numFmtId="164" fontId="0" fillId="12" borderId="3" xfId="1" applyFont="1" applyFill="1" applyBorder="1" applyAlignment="1" applyProtection="1">
      <protection locked="0"/>
    </xf>
    <xf numFmtId="164" fontId="5" fillId="12" borderId="3" xfId="0" applyNumberFormat="1" applyFont="1" applyFill="1" applyBorder="1" applyAlignment="1" applyProtection="1">
      <alignment horizontal="right"/>
      <protection locked="0"/>
    </xf>
    <xf numFmtId="2" fontId="0" fillId="0" borderId="3" xfId="0" applyNumberFormat="1" applyBorder="1" applyAlignment="1" applyProtection="1">
      <alignment horizontal="center" vertical="center" wrapText="1"/>
      <protection locked="0"/>
    </xf>
    <xf numFmtId="0" fontId="0" fillId="0" borderId="3" xfId="0" applyFont="1" applyBorder="1" applyAlignment="1" applyProtection="1">
      <protection locked="0"/>
    </xf>
    <xf numFmtId="0" fontId="0" fillId="0" borderId="3" xfId="0" applyFont="1" applyBorder="1" applyAlignment="1" applyProtection="1">
      <alignment horizontal="center" wrapText="1"/>
      <protection locked="0"/>
    </xf>
    <xf numFmtId="0" fontId="0" fillId="0" borderId="3" xfId="0" applyFont="1" applyBorder="1" applyAlignment="1" applyProtection="1">
      <alignment wrapText="1"/>
      <protection locked="0"/>
    </xf>
    <xf numFmtId="0" fontId="5" fillId="3" borderId="3" xfId="0" applyFont="1" applyFill="1" applyBorder="1" applyAlignment="1" applyProtection="1">
      <alignment horizontal="left" wrapText="1"/>
      <protection locked="0"/>
    </xf>
    <xf numFmtId="0" fontId="5" fillId="4" borderId="3" xfId="0" applyFont="1" applyFill="1" applyBorder="1" applyAlignment="1" applyProtection="1">
      <alignment horizontal="left" wrapText="1"/>
      <protection locked="0"/>
    </xf>
    <xf numFmtId="0" fontId="0" fillId="13" borderId="3" xfId="0" applyFont="1" applyFill="1" applyBorder="1" applyAlignment="1" applyProtection="1">
      <alignment horizontal="center" wrapText="1"/>
      <protection locked="0"/>
    </xf>
    <xf numFmtId="164" fontId="0" fillId="13" borderId="3" xfId="1" applyFont="1" applyFill="1" applyBorder="1" applyAlignment="1" applyProtection="1">
      <protection locked="0"/>
    </xf>
    <xf numFmtId="164" fontId="5" fillId="13" borderId="3" xfId="0" applyNumberFormat="1" applyFont="1" applyFill="1" applyBorder="1" applyAlignment="1" applyProtection="1">
      <alignment horizontal="right"/>
      <protection locked="0"/>
    </xf>
    <xf numFmtId="0" fontId="0" fillId="0" borderId="3" xfId="0" applyFont="1" applyBorder="1" applyAlignment="1" applyProtection="1">
      <alignment horizontal="left" wrapText="1"/>
      <protection locked="0"/>
    </xf>
    <xf numFmtId="0" fontId="5" fillId="5" borderId="3" xfId="0" applyFont="1" applyFill="1" applyBorder="1" applyAlignment="1" applyProtection="1">
      <alignment horizontal="left"/>
      <protection locked="0"/>
    </xf>
    <xf numFmtId="0" fontId="0" fillId="16" borderId="3" xfId="0" applyFont="1" applyFill="1" applyBorder="1" applyAlignment="1" applyProtection="1">
      <alignment horizontal="center" wrapText="1"/>
      <protection locked="0"/>
    </xf>
    <xf numFmtId="164" fontId="0" fillId="16" borderId="3" xfId="1" applyFont="1" applyFill="1" applyBorder="1" applyAlignment="1" applyProtection="1">
      <protection locked="0"/>
    </xf>
    <xf numFmtId="164" fontId="5" fillId="16" borderId="3" xfId="0" applyNumberFormat="1" applyFont="1" applyFill="1" applyBorder="1" applyAlignment="1" applyProtection="1">
      <alignment horizontal="right"/>
      <protection locked="0"/>
    </xf>
    <xf numFmtId="0" fontId="5" fillId="6" borderId="3" xfId="0" applyFont="1" applyFill="1" applyBorder="1" applyAlignment="1" applyProtection="1">
      <alignment horizontal="left"/>
      <protection locked="0"/>
    </xf>
    <xf numFmtId="0" fontId="0" fillId="21" borderId="3" xfId="0" applyFont="1" applyFill="1" applyBorder="1" applyAlignment="1" applyProtection="1">
      <alignment horizontal="center" wrapText="1"/>
      <protection locked="0"/>
    </xf>
    <xf numFmtId="164" fontId="0" fillId="21" borderId="3" xfId="1" applyFont="1" applyFill="1" applyBorder="1" applyAlignment="1" applyProtection="1">
      <protection locked="0"/>
    </xf>
    <xf numFmtId="164" fontId="5" fillId="21" borderId="3" xfId="0" applyNumberFormat="1" applyFont="1" applyFill="1" applyBorder="1" applyAlignment="1" applyProtection="1">
      <alignment horizontal="right"/>
      <protection locked="0"/>
    </xf>
    <xf numFmtId="0" fontId="0" fillId="0" borderId="3" xfId="0" applyFont="1" applyBorder="1" applyAlignment="1" applyProtection="1">
      <alignment horizontal="left"/>
      <protection locked="0"/>
    </xf>
    <xf numFmtId="0" fontId="6" fillId="7" borderId="3" xfId="0" applyFont="1" applyFill="1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right"/>
      <protection locked="0"/>
    </xf>
    <xf numFmtId="0" fontId="0" fillId="0" borderId="3" xfId="0" applyBorder="1" applyAlignment="1" applyProtection="1">
      <alignment horizontal="center"/>
      <protection locked="0"/>
    </xf>
    <xf numFmtId="164" fontId="5" fillId="0" borderId="3" xfId="1" applyFont="1" applyBorder="1" applyAlignment="1" applyProtection="1">
      <protection locked="0"/>
    </xf>
    <xf numFmtId="164" fontId="5" fillId="22" borderId="3" xfId="0" applyNumberFormat="1" applyFont="1" applyFill="1" applyBorder="1" applyAlignment="1" applyProtection="1">
      <alignment horizontal="right"/>
      <protection locked="0"/>
    </xf>
    <xf numFmtId="164" fontId="5" fillId="33" borderId="3" xfId="1" applyFont="1" applyFill="1" applyBorder="1" applyAlignment="1" applyProtection="1">
      <protection locked="0"/>
    </xf>
    <xf numFmtId="164" fontId="5" fillId="33" borderId="3" xfId="0" applyNumberFormat="1" applyFont="1" applyFill="1" applyBorder="1" applyAlignment="1" applyProtection="1">
      <alignment horizontal="right"/>
      <protection locked="0"/>
    </xf>
    <xf numFmtId="0" fontId="12" fillId="2" borderId="3" xfId="0" applyFont="1" applyFill="1" applyBorder="1" applyAlignment="1" applyProtection="1">
      <alignment horizontal="left"/>
      <protection locked="0"/>
    </xf>
    <xf numFmtId="0" fontId="5" fillId="10" borderId="3" xfId="0" applyFont="1" applyFill="1" applyBorder="1" applyAlignment="1" applyProtection="1">
      <alignment horizontal="center" wrapText="1"/>
      <protection locked="0"/>
    </xf>
    <xf numFmtId="164" fontId="5" fillId="10" borderId="3" xfId="1" applyFont="1" applyFill="1" applyBorder="1" applyAlignment="1" applyProtection="1">
      <protection locked="0"/>
    </xf>
    <xf numFmtId="0" fontId="5" fillId="17" borderId="3" xfId="0" applyFont="1" applyFill="1" applyBorder="1" applyAlignment="1" applyProtection="1">
      <alignment horizontal="left" wrapText="1"/>
      <protection locked="0"/>
    </xf>
    <xf numFmtId="0" fontId="5" fillId="12" borderId="3" xfId="0" applyFont="1" applyFill="1" applyBorder="1" applyAlignment="1" applyProtection="1">
      <alignment horizontal="center" wrapText="1"/>
      <protection locked="0"/>
    </xf>
    <xf numFmtId="43" fontId="5" fillId="12" borderId="3" xfId="0" applyNumberFormat="1" applyFont="1" applyFill="1" applyBorder="1" applyAlignment="1" applyProtection="1">
      <alignment horizontal="right"/>
      <protection locked="0"/>
    </xf>
    <xf numFmtId="0" fontId="5" fillId="14" borderId="3" xfId="0" applyFont="1" applyFill="1" applyBorder="1" applyAlignment="1" applyProtection="1">
      <alignment horizontal="left" wrapText="1"/>
      <protection locked="0"/>
    </xf>
    <xf numFmtId="0" fontId="0" fillId="14" borderId="3" xfId="0" applyFont="1" applyFill="1" applyBorder="1" applyAlignment="1" applyProtection="1">
      <alignment horizontal="center" wrapText="1"/>
      <protection locked="0"/>
    </xf>
    <xf numFmtId="164" fontId="0" fillId="14" borderId="3" xfId="1" applyFont="1" applyFill="1" applyBorder="1" applyAlignment="1" applyProtection="1">
      <protection locked="0"/>
    </xf>
    <xf numFmtId="43" fontId="5" fillId="14" borderId="3" xfId="0" applyNumberFormat="1" applyFont="1" applyFill="1" applyBorder="1" applyAlignment="1" applyProtection="1">
      <alignment horizontal="right"/>
      <protection locked="0"/>
    </xf>
    <xf numFmtId="0" fontId="0" fillId="14" borderId="3" xfId="0" applyFont="1" applyFill="1" applyBorder="1" applyAlignment="1" applyProtection="1">
      <alignment wrapText="1"/>
      <protection locked="0"/>
    </xf>
    <xf numFmtId="43" fontId="0" fillId="0" borderId="0" xfId="0" applyNumberFormat="1" applyProtection="1">
      <protection locked="0"/>
    </xf>
    <xf numFmtId="164" fontId="5" fillId="14" borderId="3" xfId="0" applyNumberFormat="1" applyFont="1" applyFill="1" applyBorder="1" applyAlignment="1" applyProtection="1">
      <alignment horizontal="right"/>
      <protection locked="0"/>
    </xf>
    <xf numFmtId="0" fontId="0" fillId="15" borderId="3" xfId="0" applyFont="1" applyFill="1" applyBorder="1" applyAlignment="1" applyProtection="1">
      <alignment horizontal="center" wrapText="1"/>
      <protection locked="0"/>
    </xf>
    <xf numFmtId="164" fontId="0" fillId="15" borderId="3" xfId="1" applyFont="1" applyFill="1" applyBorder="1" applyAlignment="1" applyProtection="1">
      <protection locked="0"/>
    </xf>
    <xf numFmtId="164" fontId="5" fillId="15" borderId="3" xfId="0" applyNumberFormat="1" applyFont="1" applyFill="1" applyBorder="1" applyAlignment="1" applyProtection="1">
      <alignment horizontal="right"/>
      <protection locked="0"/>
    </xf>
    <xf numFmtId="0" fontId="10" fillId="14" borderId="3" xfId="0" applyFont="1" applyFill="1" applyBorder="1" applyAlignment="1" applyProtection="1">
      <alignment horizontal="left" wrapText="1"/>
      <protection locked="0"/>
    </xf>
    <xf numFmtId="0" fontId="10" fillId="14" borderId="3" xfId="0" applyFont="1" applyFill="1" applyBorder="1" applyAlignment="1" applyProtection="1">
      <alignment horizontal="center" wrapText="1"/>
      <protection locked="0"/>
    </xf>
    <xf numFmtId="164" fontId="7" fillId="0" borderId="3" xfId="1" applyBorder="1" applyProtection="1">
      <protection locked="0"/>
    </xf>
    <xf numFmtId="0" fontId="0" fillId="14" borderId="3" xfId="0" applyFont="1" applyFill="1" applyBorder="1" applyAlignment="1" applyProtection="1">
      <protection locked="0"/>
    </xf>
    <xf numFmtId="0" fontId="0" fillId="22" borderId="3" xfId="0" applyFill="1" applyBorder="1" applyAlignment="1" applyProtection="1">
      <alignment horizontal="center"/>
      <protection locked="0"/>
    </xf>
    <xf numFmtId="0" fontId="5" fillId="36" borderId="3" xfId="0" applyFont="1" applyFill="1" applyBorder="1" applyAlignment="1" applyProtection="1">
      <alignment horizontal="left" wrapText="1"/>
      <protection locked="0"/>
    </xf>
    <xf numFmtId="164" fontId="0" fillId="36" borderId="3" xfId="1" applyFont="1" applyFill="1" applyBorder="1" applyAlignment="1" applyProtection="1">
      <protection locked="0"/>
    </xf>
    <xf numFmtId="2" fontId="0" fillId="0" borderId="3" xfId="0" applyNumberFormat="1" applyBorder="1" applyAlignment="1" applyProtection="1">
      <alignment horizontal="center"/>
      <protection locked="0"/>
    </xf>
    <xf numFmtId="49" fontId="0" fillId="14" borderId="3" xfId="0" applyNumberFormat="1" applyFont="1" applyFill="1" applyBorder="1" applyAlignment="1" applyProtection="1">
      <protection locked="0"/>
    </xf>
    <xf numFmtId="0" fontId="0" fillId="14" borderId="3" xfId="0" applyFill="1" applyBorder="1" applyAlignment="1" applyProtection="1">
      <alignment horizontal="center"/>
      <protection locked="0"/>
    </xf>
    <xf numFmtId="2" fontId="7" fillId="0" borderId="3" xfId="1" applyNumberFormat="1" applyBorder="1" applyProtection="1">
      <protection locked="0"/>
    </xf>
    <xf numFmtId="2" fontId="0" fillId="22" borderId="3" xfId="0" applyNumberFormat="1" applyFill="1" applyBorder="1" applyProtection="1">
      <protection locked="0"/>
    </xf>
    <xf numFmtId="49" fontId="0" fillId="0" borderId="3" xfId="0" applyNumberFormat="1" applyFont="1" applyBorder="1" applyAlignment="1" applyProtection="1">
      <protection locked="0"/>
    </xf>
    <xf numFmtId="0" fontId="5" fillId="0" borderId="3" xfId="0" applyFont="1" applyBorder="1" applyAlignment="1" applyProtection="1">
      <protection locked="0"/>
    </xf>
    <xf numFmtId="0" fontId="5" fillId="12" borderId="3" xfId="0" applyFont="1" applyFill="1" applyBorder="1" applyAlignment="1" applyProtection="1">
      <protection locked="0"/>
    </xf>
    <xf numFmtId="0" fontId="0" fillId="12" borderId="3" xfId="0" applyFill="1" applyBorder="1" applyAlignment="1" applyProtection="1">
      <alignment horizontal="center"/>
      <protection locked="0"/>
    </xf>
    <xf numFmtId="0" fontId="0" fillId="12" borderId="3" xfId="0" applyFill="1" applyBorder="1" applyAlignment="1" applyProtection="1">
      <alignment horizontal="right"/>
      <protection locked="0"/>
    </xf>
    <xf numFmtId="0" fontId="6" fillId="22" borderId="3" xfId="0" applyFont="1" applyFill="1" applyBorder="1" applyAlignment="1" applyProtection="1">
      <alignment horizontal="left"/>
      <protection locked="0"/>
    </xf>
    <xf numFmtId="0" fontId="6" fillId="22" borderId="3" xfId="0" applyFont="1" applyFill="1" applyBorder="1" applyAlignment="1" applyProtection="1">
      <protection locked="0"/>
    </xf>
    <xf numFmtId="0" fontId="6" fillId="0" borderId="3" xfId="0" applyFont="1" applyBorder="1" applyAlignment="1" applyProtection="1">
      <protection locked="0"/>
    </xf>
    <xf numFmtId="0" fontId="5" fillId="8" borderId="3" xfId="0" applyFont="1" applyFill="1" applyBorder="1" applyAlignment="1" applyProtection="1">
      <protection locked="0"/>
    </xf>
    <xf numFmtId="0" fontId="0" fillId="15" borderId="3" xfId="0" applyFill="1" applyBorder="1" applyAlignment="1" applyProtection="1">
      <alignment horizontal="center"/>
      <protection locked="0"/>
    </xf>
    <xf numFmtId="43" fontId="0" fillId="15" borderId="3" xfId="0" applyNumberFormat="1" applyFill="1" applyBorder="1" applyAlignment="1" applyProtection="1">
      <alignment horizontal="center"/>
      <protection locked="0"/>
    </xf>
    <xf numFmtId="43" fontId="5" fillId="15" borderId="3" xfId="0" applyNumberFormat="1" applyFont="1" applyFill="1" applyBorder="1" applyAlignment="1" applyProtection="1">
      <alignment horizontal="right"/>
      <protection locked="0"/>
    </xf>
    <xf numFmtId="0" fontId="5" fillId="14" borderId="3" xfId="0" applyFont="1" applyFill="1" applyBorder="1" applyAlignment="1" applyProtection="1">
      <alignment horizontal="left"/>
      <protection locked="0"/>
    </xf>
    <xf numFmtId="0" fontId="5" fillId="14" borderId="3" xfId="0" applyFont="1" applyFill="1" applyBorder="1" applyAlignment="1" applyProtection="1">
      <alignment horizontal="right"/>
      <protection locked="0"/>
    </xf>
    <xf numFmtId="167" fontId="2" fillId="0" borderId="3" xfId="2" applyNumberFormat="1" applyBorder="1" applyAlignment="1" applyProtection="1">
      <alignment horizontal="center" vertical="center" wrapText="1"/>
      <protection locked="0"/>
    </xf>
    <xf numFmtId="43" fontId="0" fillId="0" borderId="3" xfId="0" applyNumberFormat="1" applyBorder="1" applyAlignment="1" applyProtection="1">
      <alignment horizontal="right"/>
      <protection locked="0"/>
    </xf>
    <xf numFmtId="0" fontId="5" fillId="0" borderId="3" xfId="0" applyFont="1" applyBorder="1" applyAlignment="1" applyProtection="1">
      <alignment horizontal="right"/>
      <protection locked="0"/>
    </xf>
    <xf numFmtId="167" fontId="0" fillId="0" borderId="3" xfId="0" applyNumberFormat="1" applyBorder="1" applyAlignment="1" applyProtection="1">
      <alignment horizontal="center" vertical="center" wrapText="1"/>
      <protection locked="0"/>
    </xf>
    <xf numFmtId="0" fontId="5" fillId="14" borderId="3" xfId="0" applyFont="1" applyFill="1" applyBorder="1" applyAlignment="1" applyProtection="1">
      <protection locked="0"/>
    </xf>
    <xf numFmtId="0" fontId="0" fillId="14" borderId="3" xfId="0" applyFill="1" applyBorder="1" applyAlignment="1" applyProtection="1">
      <alignment horizontal="right"/>
      <protection locked="0"/>
    </xf>
    <xf numFmtId="0" fontId="5" fillId="14" borderId="3" xfId="0" applyFont="1" applyFill="1" applyBorder="1" applyAlignment="1" applyProtection="1">
      <alignment wrapText="1"/>
      <protection locked="0"/>
    </xf>
    <xf numFmtId="0" fontId="5" fillId="8" borderId="3" xfId="0" applyFont="1" applyFill="1" applyBorder="1" applyAlignment="1" applyProtection="1">
      <alignment horizontal="left"/>
      <protection locked="0"/>
    </xf>
    <xf numFmtId="0" fontId="13" fillId="22" borderId="0" xfId="0" applyFont="1" applyFill="1" applyBorder="1" applyAlignment="1" applyProtection="1">
      <alignment horizontal="right"/>
      <protection locked="0"/>
    </xf>
    <xf numFmtId="0" fontId="0" fillId="14" borderId="3" xfId="0" applyFont="1" applyFill="1" applyBorder="1" applyAlignment="1" applyProtection="1">
      <alignment horizontal="left"/>
      <protection locked="0"/>
    </xf>
    <xf numFmtId="164" fontId="13" fillId="22" borderId="0" xfId="1" applyFont="1" applyFill="1" applyBorder="1" applyAlignment="1" applyProtection="1">
      <protection locked="0"/>
    </xf>
    <xf numFmtId="0" fontId="5" fillId="20" borderId="3" xfId="0" applyFont="1" applyFill="1" applyBorder="1" applyAlignment="1" applyProtection="1">
      <alignment horizontal="left"/>
      <protection locked="0"/>
    </xf>
    <xf numFmtId="0" fontId="3" fillId="14" borderId="3" xfId="0" applyFont="1" applyFill="1" applyBorder="1" applyAlignment="1" applyProtection="1">
      <alignment horizontal="center" wrapText="1"/>
      <protection locked="0"/>
    </xf>
    <xf numFmtId="164" fontId="5" fillId="14" borderId="16" xfId="0" applyNumberFormat="1" applyFont="1" applyFill="1" applyBorder="1" applyAlignment="1" applyProtection="1">
      <alignment horizontal="right"/>
      <protection locked="0"/>
    </xf>
    <xf numFmtId="0" fontId="0" fillId="0" borderId="0" xfId="0" applyBorder="1" applyAlignment="1" applyProtection="1">
      <alignment horizontal="right"/>
      <protection locked="0"/>
    </xf>
    <xf numFmtId="49" fontId="0" fillId="22" borderId="3" xfId="0" applyNumberFormat="1" applyFill="1" applyBorder="1" applyAlignment="1" applyProtection="1">
      <alignment horizontal="center" vertical="center" wrapText="1"/>
      <protection locked="0"/>
    </xf>
    <xf numFmtId="0" fontId="0" fillId="14" borderId="3" xfId="0" applyFont="1" applyFill="1" applyBorder="1" applyAlignment="1" applyProtection="1">
      <alignment horizontal="left" wrapText="1"/>
      <protection locked="0"/>
    </xf>
    <xf numFmtId="0" fontId="3" fillId="22" borderId="3" xfId="0" applyFont="1" applyFill="1" applyBorder="1" applyAlignment="1" applyProtection="1">
      <alignment horizontal="left" wrapText="1"/>
      <protection locked="0"/>
    </xf>
    <xf numFmtId="0" fontId="0" fillId="22" borderId="3" xfId="0" applyFont="1" applyFill="1" applyBorder="1" applyAlignment="1" applyProtection="1">
      <alignment horizontal="center" wrapText="1"/>
      <protection locked="0"/>
    </xf>
    <xf numFmtId="0" fontId="9" fillId="0" borderId="10" xfId="0" applyFont="1" applyBorder="1" applyAlignment="1" applyProtection="1">
      <alignment horizontal="left" vertical="center" wrapText="1"/>
      <protection locked="0"/>
    </xf>
    <xf numFmtId="49" fontId="9" fillId="0" borderId="3" xfId="0" applyNumberFormat="1" applyFont="1" applyBorder="1" applyAlignment="1" applyProtection="1">
      <alignment horizontal="center" vertical="center" wrapText="1"/>
      <protection locked="0"/>
    </xf>
    <xf numFmtId="0" fontId="9" fillId="14" borderId="3" xfId="0" applyFont="1" applyFill="1" applyBorder="1" applyAlignment="1" applyProtection="1">
      <alignment horizontal="left" wrapText="1"/>
      <protection locked="0"/>
    </xf>
    <xf numFmtId="0" fontId="9" fillId="14" borderId="3" xfId="0" applyFont="1" applyFill="1" applyBorder="1" applyAlignment="1" applyProtection="1">
      <alignment horizontal="center" wrapText="1"/>
      <protection locked="0"/>
    </xf>
    <xf numFmtId="0" fontId="9" fillId="0" borderId="0" xfId="0" applyFont="1" applyAlignment="1" applyProtection="1">
      <alignment horizontal="right"/>
      <protection locked="0"/>
    </xf>
    <xf numFmtId="0" fontId="0" fillId="15" borderId="3" xfId="0" applyFont="1" applyFill="1" applyBorder="1" applyAlignment="1" applyProtection="1">
      <alignment horizontal="left"/>
      <protection locked="0"/>
    </xf>
    <xf numFmtId="0" fontId="5" fillId="4" borderId="3" xfId="0" applyFont="1" applyFill="1" applyBorder="1" applyAlignment="1" applyProtection="1">
      <alignment wrapText="1"/>
      <protection locked="0"/>
    </xf>
    <xf numFmtId="164" fontId="5" fillId="19" borderId="3" xfId="0" applyNumberFormat="1" applyFont="1" applyFill="1" applyBorder="1" applyAlignment="1" applyProtection="1">
      <alignment horizontal="right"/>
      <protection locked="0"/>
    </xf>
    <xf numFmtId="0" fontId="5" fillId="19" borderId="3" xfId="0" applyFont="1" applyFill="1" applyBorder="1" applyAlignment="1" applyProtection="1">
      <alignment horizontal="left" wrapText="1"/>
      <protection locked="0"/>
    </xf>
    <xf numFmtId="0" fontId="0" fillId="19" borderId="3" xfId="0" applyFont="1" applyFill="1" applyBorder="1" applyAlignment="1" applyProtection="1">
      <alignment horizontal="center" wrapText="1"/>
      <protection locked="0"/>
    </xf>
    <xf numFmtId="164" fontId="0" fillId="19" borderId="3" xfId="1" applyFont="1" applyFill="1" applyBorder="1" applyAlignment="1" applyProtection="1">
      <protection locked="0"/>
    </xf>
    <xf numFmtId="0" fontId="0" fillId="19" borderId="3" xfId="0" applyFont="1" applyFill="1" applyBorder="1" applyAlignment="1" applyProtection="1">
      <alignment wrapText="1"/>
      <protection locked="0"/>
    </xf>
    <xf numFmtId="0" fontId="0" fillId="19" borderId="3" xfId="0" applyFont="1" applyFill="1" applyBorder="1" applyAlignment="1" applyProtection="1">
      <alignment horizontal="left" wrapText="1"/>
      <protection locked="0"/>
    </xf>
    <xf numFmtId="0" fontId="9" fillId="19" borderId="3" xfId="0" applyFont="1" applyFill="1" applyBorder="1" applyAlignment="1" applyProtection="1">
      <alignment horizontal="left" wrapText="1"/>
      <protection locked="0"/>
    </xf>
    <xf numFmtId="0" fontId="5" fillId="9" borderId="3" xfId="0" applyFont="1" applyFill="1" applyBorder="1" applyAlignment="1" applyProtection="1">
      <protection locked="0"/>
    </xf>
    <xf numFmtId="164" fontId="5" fillId="0" borderId="3" xfId="0" applyNumberFormat="1" applyFont="1" applyBorder="1" applyAlignment="1" applyProtection="1">
      <alignment horizontal="right"/>
      <protection locked="0"/>
    </xf>
    <xf numFmtId="0" fontId="5" fillId="9" borderId="3" xfId="0" applyFont="1" applyFill="1" applyBorder="1" applyAlignment="1" applyProtection="1">
      <alignment horizontal="left"/>
      <protection locked="0"/>
    </xf>
    <xf numFmtId="0" fontId="0" fillId="19" borderId="3" xfId="0" applyFont="1" applyFill="1" applyBorder="1" applyAlignment="1" applyProtection="1">
      <alignment horizontal="left"/>
      <protection locked="0"/>
    </xf>
    <xf numFmtId="0" fontId="5" fillId="19" borderId="3" xfId="0" applyFont="1" applyFill="1" applyBorder="1" applyAlignment="1" applyProtection="1">
      <alignment horizontal="right"/>
      <protection locked="0"/>
    </xf>
    <xf numFmtId="0" fontId="0" fillId="0" borderId="3" xfId="0" applyBorder="1" applyProtection="1">
      <protection locked="0"/>
    </xf>
    <xf numFmtId="0" fontId="5" fillId="0" borderId="3" xfId="0" applyFont="1" applyBorder="1" applyAlignment="1" applyProtection="1">
      <alignment horizontal="left"/>
      <protection locked="0"/>
    </xf>
    <xf numFmtId="0" fontId="3" fillId="0" borderId="3" xfId="0" applyFont="1" applyBorder="1" applyAlignment="1" applyProtection="1">
      <alignment horizontal="center" wrapText="1"/>
      <protection locked="0"/>
    </xf>
    <xf numFmtId="0" fontId="5" fillId="29" borderId="3" xfId="0" applyFont="1" applyFill="1" applyBorder="1" applyAlignment="1" applyProtection="1">
      <alignment horizontal="left"/>
      <protection locked="0"/>
    </xf>
    <xf numFmtId="0" fontId="3" fillId="11" borderId="3" xfId="0" applyFont="1" applyFill="1" applyBorder="1" applyAlignment="1" applyProtection="1">
      <alignment horizontal="center" wrapText="1"/>
      <protection locked="0"/>
    </xf>
    <xf numFmtId="164" fontId="5" fillId="11" borderId="3" xfId="1" applyFont="1" applyFill="1" applyBorder="1" applyAlignment="1" applyProtection="1">
      <protection locked="0"/>
    </xf>
    <xf numFmtId="0" fontId="5" fillId="26" borderId="3" xfId="0" applyFont="1" applyFill="1" applyBorder="1" applyAlignment="1" applyProtection="1">
      <alignment horizontal="left" wrapText="1"/>
      <protection locked="0"/>
    </xf>
    <xf numFmtId="0" fontId="0" fillId="18" borderId="3" xfId="0" applyFont="1" applyFill="1" applyBorder="1" applyAlignment="1" applyProtection="1">
      <alignment horizontal="center" wrapText="1"/>
      <protection locked="0"/>
    </xf>
    <xf numFmtId="164" fontId="5" fillId="18" borderId="3" xfId="1" applyFont="1" applyFill="1" applyBorder="1" applyAlignment="1" applyProtection="1">
      <protection locked="0"/>
    </xf>
    <xf numFmtId="164" fontId="5" fillId="18" borderId="3" xfId="0" applyNumberFormat="1" applyFont="1" applyFill="1" applyBorder="1" applyAlignment="1" applyProtection="1">
      <alignment horizontal="right"/>
      <protection locked="0"/>
    </xf>
    <xf numFmtId="0" fontId="9" fillId="19" borderId="3" xfId="0" applyFont="1" applyFill="1" applyBorder="1" applyAlignment="1" applyProtection="1">
      <alignment horizontal="center" wrapText="1"/>
      <protection locked="0"/>
    </xf>
    <xf numFmtId="164" fontId="11" fillId="18" borderId="3" xfId="0" applyNumberFormat="1" applyFont="1" applyFill="1" applyBorder="1" applyAlignment="1" applyProtection="1">
      <alignment horizontal="right"/>
      <protection locked="0"/>
    </xf>
    <xf numFmtId="0" fontId="5" fillId="27" borderId="3" xfId="0" applyFont="1" applyFill="1" applyBorder="1" applyAlignment="1" applyProtection="1">
      <protection locked="0"/>
    </xf>
    <xf numFmtId="164" fontId="5" fillId="16" borderId="3" xfId="1" applyFont="1" applyFill="1" applyBorder="1" applyAlignment="1" applyProtection="1">
      <protection locked="0"/>
    </xf>
    <xf numFmtId="0" fontId="5" fillId="28" borderId="3" xfId="0" applyFont="1" applyFill="1" applyBorder="1" applyAlignment="1" applyProtection="1">
      <alignment horizontal="left"/>
      <protection locked="0"/>
    </xf>
    <xf numFmtId="9" fontId="2" fillId="0" borderId="3" xfId="2" applyBorder="1" applyAlignment="1" applyProtection="1">
      <alignment horizontal="center" vertical="center" wrapText="1"/>
      <protection locked="0"/>
    </xf>
    <xf numFmtId="9" fontId="2" fillId="0" borderId="3" xfId="2" applyBorder="1" applyAlignment="1" applyProtection="1">
      <alignment horizontal="center"/>
      <protection locked="0"/>
    </xf>
    <xf numFmtId="49" fontId="0" fillId="0" borderId="3" xfId="0" applyNumberFormat="1" applyBorder="1" applyAlignment="1" applyProtection="1">
      <alignment horizontal="center"/>
      <protection locked="0"/>
    </xf>
    <xf numFmtId="0" fontId="5" fillId="0" borderId="3" xfId="0" applyFont="1" applyBorder="1" applyProtection="1">
      <protection locked="0"/>
    </xf>
    <xf numFmtId="0" fontId="0" fillId="16" borderId="3" xfId="0" applyFill="1" applyBorder="1" applyAlignment="1" applyProtection="1">
      <alignment horizontal="center"/>
      <protection locked="0"/>
    </xf>
    <xf numFmtId="0" fontId="5" fillId="24" borderId="3" xfId="0" applyFont="1" applyFill="1" applyBorder="1" applyAlignment="1" applyProtection="1">
      <alignment horizontal="left"/>
      <protection locked="0"/>
    </xf>
    <xf numFmtId="0" fontId="0" fillId="18" borderId="3" xfId="0" applyFill="1" applyBorder="1" applyAlignment="1" applyProtection="1">
      <alignment horizontal="center"/>
      <protection locked="0"/>
    </xf>
    <xf numFmtId="165" fontId="0" fillId="0" borderId="3" xfId="0" applyNumberFormat="1" applyBorder="1" applyProtection="1">
      <protection locked="0"/>
    </xf>
    <xf numFmtId="0" fontId="5" fillId="25" borderId="3" xfId="0" applyFont="1" applyFill="1" applyBorder="1" applyAlignment="1" applyProtection="1">
      <alignment horizontal="left"/>
      <protection locked="0"/>
    </xf>
    <xf numFmtId="0" fontId="6" fillId="0" borderId="3" xfId="0" applyFont="1" applyBorder="1" applyAlignment="1" applyProtection="1">
      <alignment horizontal="left"/>
      <protection locked="0"/>
    </xf>
    <xf numFmtId="0" fontId="0" fillId="18" borderId="3" xfId="0" applyFont="1" applyFill="1" applyBorder="1" applyAlignment="1" applyProtection="1">
      <alignment horizontal="left"/>
      <protection locked="0"/>
    </xf>
    <xf numFmtId="0" fontId="5" fillId="23" borderId="3" xfId="0" applyFont="1" applyFill="1" applyBorder="1" applyAlignment="1" applyProtection="1">
      <alignment horizontal="left"/>
      <protection locked="0"/>
    </xf>
    <xf numFmtId="0" fontId="0" fillId="18" borderId="3" xfId="0" applyFont="1" applyFill="1" applyBorder="1" applyAlignment="1" applyProtection="1">
      <alignment horizontal="left" wrapText="1"/>
      <protection locked="0"/>
    </xf>
    <xf numFmtId="0" fontId="5" fillId="0" borderId="0" xfId="0" applyFont="1" applyProtection="1">
      <protection locked="0"/>
    </xf>
    <xf numFmtId="0" fontId="5" fillId="18" borderId="0" xfId="0" applyFont="1" applyFill="1" applyAlignment="1" applyProtection="1">
      <alignment horizontal="left"/>
      <protection locked="0"/>
    </xf>
    <xf numFmtId="0" fontId="5" fillId="18" borderId="0" xfId="0" applyFont="1" applyFill="1" applyAlignment="1" applyProtection="1">
      <alignment horizontal="center"/>
      <protection locked="0"/>
    </xf>
    <xf numFmtId="164" fontId="5" fillId="10" borderId="3" xfId="0" applyNumberFormat="1" applyFont="1" applyFill="1" applyBorder="1" applyAlignment="1" applyProtection="1">
      <alignment horizontal="right"/>
    </xf>
    <xf numFmtId="164" fontId="5" fillId="36" borderId="3" xfId="0" applyNumberFormat="1" applyFont="1" applyFill="1" applyBorder="1" applyAlignment="1" applyProtection="1">
      <alignment horizontal="right"/>
    </xf>
    <xf numFmtId="164" fontId="5" fillId="12" borderId="3" xfId="0" applyNumberFormat="1" applyFont="1" applyFill="1" applyBorder="1" applyAlignment="1" applyProtection="1">
      <alignment horizontal="right"/>
    </xf>
    <xf numFmtId="0" fontId="5" fillId="0" borderId="3" xfId="0" applyFont="1" applyBorder="1" applyProtection="1"/>
    <xf numFmtId="0" fontId="0" fillId="0" borderId="0" xfId="0" applyAlignment="1" applyProtection="1">
      <alignment wrapText="1"/>
    </xf>
    <xf numFmtId="0" fontId="5" fillId="0" borderId="3" xfId="0" applyFont="1" applyBorder="1" applyAlignment="1" applyProtection="1">
      <alignment horizontal="center"/>
    </xf>
    <xf numFmtId="0" fontId="0" fillId="0" borderId="0" xfId="0" applyProtection="1"/>
    <xf numFmtId="49" fontId="0" fillId="0" borderId="3" xfId="0" applyNumberFormat="1" applyBorder="1" applyAlignment="1" applyProtection="1">
      <alignment readingOrder="1"/>
    </xf>
    <xf numFmtId="168" fontId="7" fillId="0" borderId="3" xfId="1" applyNumberFormat="1" applyBorder="1" applyProtection="1"/>
    <xf numFmtId="164" fontId="5" fillId="14" borderId="3" xfId="0" applyNumberFormat="1" applyFont="1" applyFill="1" applyBorder="1" applyAlignment="1" applyProtection="1">
      <alignment horizontal="right"/>
    </xf>
    <xf numFmtId="43" fontId="0" fillId="14" borderId="3" xfId="0" applyNumberFormat="1" applyFill="1" applyBorder="1" applyProtection="1"/>
    <xf numFmtId="43" fontId="0" fillId="0" borderId="0" xfId="0" applyNumberFormat="1" applyProtection="1"/>
    <xf numFmtId="164" fontId="7" fillId="0" borderId="3" xfId="1" applyBorder="1" applyProtection="1"/>
    <xf numFmtId="164" fontId="0" fillId="0" borderId="0" xfId="1" applyFont="1" applyBorder="1" applyAlignment="1" applyProtection="1">
      <protection locked="0"/>
    </xf>
    <xf numFmtId="164" fontId="5" fillId="14" borderId="0" xfId="0" applyNumberFormat="1" applyFont="1" applyFill="1" applyBorder="1" applyAlignment="1" applyProtection="1">
      <alignment horizontal="right"/>
      <protection locked="0"/>
    </xf>
    <xf numFmtId="164" fontId="9" fillId="19" borderId="3" xfId="1" applyFont="1" applyFill="1" applyBorder="1" applyProtection="1"/>
    <xf numFmtId="0" fontId="0" fillId="0" borderId="3" xfId="0" applyFont="1" applyFill="1" applyBorder="1" applyAlignment="1" applyProtection="1">
      <alignment horizontal="left" wrapText="1"/>
      <protection locked="0"/>
    </xf>
    <xf numFmtId="0" fontId="0" fillId="0" borderId="3" xfId="0" applyFont="1" applyFill="1" applyBorder="1" applyAlignment="1" applyProtection="1">
      <alignment horizontal="center" wrapText="1"/>
      <protection locked="0"/>
    </xf>
    <xf numFmtId="164" fontId="7" fillId="0" borderId="3" xfId="1" applyFill="1" applyBorder="1" applyProtection="1">
      <protection locked="0"/>
    </xf>
    <xf numFmtId="164" fontId="5" fillId="0" borderId="3" xfId="0" applyNumberFormat="1" applyFont="1" applyFill="1" applyBorder="1" applyAlignment="1" applyProtection="1">
      <alignment horizontal="right"/>
      <protection locked="0"/>
    </xf>
    <xf numFmtId="170" fontId="7" fillId="0" borderId="12" xfId="1" applyNumberFormat="1" applyBorder="1" applyAlignment="1" applyProtection="1">
      <alignment horizontal="center"/>
      <protection locked="0"/>
    </xf>
    <xf numFmtId="1" fontId="7" fillId="0" borderId="12" xfId="1" applyNumberFormat="1" applyBorder="1" applyAlignment="1" applyProtection="1">
      <alignment horizontal="center"/>
      <protection locked="0"/>
    </xf>
    <xf numFmtId="0" fontId="0" fillId="40" borderId="3" xfId="0" applyFont="1" applyFill="1" applyBorder="1" applyAlignment="1" applyProtection="1">
      <protection locked="0"/>
    </xf>
    <xf numFmtId="164" fontId="5" fillId="14" borderId="3" xfId="1" applyFont="1" applyFill="1" applyBorder="1" applyAlignment="1" applyProtection="1">
      <protection locked="0"/>
    </xf>
    <xf numFmtId="0" fontId="5" fillId="15" borderId="3" xfId="0" applyFont="1" applyFill="1" applyBorder="1" applyAlignment="1" applyProtection="1">
      <alignment horizontal="left" wrapText="1"/>
      <protection locked="0"/>
    </xf>
    <xf numFmtId="0" fontId="5" fillId="15" borderId="3" xfId="0" applyFont="1" applyFill="1" applyBorder="1" applyAlignment="1" applyProtection="1">
      <alignment horizontal="center" wrapText="1"/>
      <protection locked="0"/>
    </xf>
    <xf numFmtId="164" fontId="5" fillId="15" borderId="3" xfId="1" applyFont="1" applyFill="1" applyBorder="1" applyAlignment="1" applyProtection="1"/>
    <xf numFmtId="164" fontId="7" fillId="40" borderId="3" xfId="1" applyFill="1" applyBorder="1" applyProtection="1">
      <protection locked="0"/>
    </xf>
    <xf numFmtId="49" fontId="0" fillId="40" borderId="3" xfId="0" applyNumberFormat="1" applyFont="1" applyFill="1" applyBorder="1" applyAlignment="1" applyProtection="1">
      <protection locked="0"/>
    </xf>
    <xf numFmtId="0" fontId="0" fillId="40" borderId="3" xfId="0" applyFill="1" applyBorder="1" applyAlignment="1" applyProtection="1">
      <alignment horizontal="center"/>
      <protection locked="0"/>
    </xf>
    <xf numFmtId="0" fontId="4" fillId="33" borderId="3" xfId="0" applyFont="1" applyFill="1" applyBorder="1" applyAlignment="1" applyProtection="1">
      <alignment horizontal="left" wrapText="1"/>
    </xf>
    <xf numFmtId="0" fontId="5" fillId="33" borderId="3" xfId="0" applyFont="1" applyFill="1" applyBorder="1" applyAlignment="1" applyProtection="1">
      <alignment horizontal="center" wrapText="1"/>
    </xf>
    <xf numFmtId="0" fontId="5" fillId="33" borderId="3" xfId="0" applyFont="1" applyFill="1" applyBorder="1" applyAlignment="1" applyProtection="1">
      <alignment horizontal="left"/>
    </xf>
    <xf numFmtId="0" fontId="0" fillId="33" borderId="3" xfId="0" applyFont="1" applyFill="1" applyBorder="1" applyAlignment="1" applyProtection="1">
      <alignment horizontal="center" wrapText="1"/>
    </xf>
    <xf numFmtId="0" fontId="5" fillId="2" borderId="3" xfId="0" applyFont="1" applyFill="1" applyBorder="1" applyAlignment="1" applyProtection="1">
      <alignment horizontal="left"/>
    </xf>
    <xf numFmtId="0" fontId="0" fillId="10" borderId="3" xfId="0" applyFont="1" applyFill="1" applyBorder="1" applyAlignment="1" applyProtection="1">
      <alignment horizontal="center" wrapText="1"/>
    </xf>
    <xf numFmtId="0" fontId="5" fillId="38" borderId="3" xfId="0" applyFont="1" applyFill="1" applyBorder="1" applyAlignment="1" applyProtection="1">
      <alignment horizontal="left" wrapText="1"/>
    </xf>
    <xf numFmtId="0" fontId="0" fillId="36" borderId="3" xfId="0" applyFont="1" applyFill="1" applyBorder="1" applyAlignment="1" applyProtection="1">
      <alignment horizontal="center" wrapText="1"/>
    </xf>
    <xf numFmtId="0" fontId="5" fillId="3" borderId="3" xfId="0" applyFont="1" applyFill="1" applyBorder="1" applyAlignment="1" applyProtection="1"/>
    <xf numFmtId="0" fontId="0" fillId="12" borderId="3" xfId="0" applyFont="1" applyFill="1" applyBorder="1" applyAlignment="1" applyProtection="1">
      <alignment horizontal="center" wrapText="1"/>
    </xf>
    <xf numFmtId="0" fontId="5" fillId="39" borderId="3" xfId="0" applyFont="1" applyFill="1" applyBorder="1" applyAlignment="1" applyProtection="1"/>
    <xf numFmtId="0" fontId="0" fillId="0" borderId="0" xfId="0" applyAlignment="1" applyProtection="1">
      <alignment horizontal="right"/>
    </xf>
    <xf numFmtId="0" fontId="0" fillId="0" borderId="3" xfId="0" applyFont="1" applyBorder="1" applyAlignment="1" applyProtection="1"/>
    <xf numFmtId="0" fontId="0" fillId="0" borderId="3" xfId="0" applyFont="1" applyBorder="1" applyAlignment="1" applyProtection="1">
      <alignment horizontal="center" wrapText="1"/>
    </xf>
    <xf numFmtId="0" fontId="5" fillId="3" borderId="3" xfId="0" applyFont="1" applyFill="1" applyBorder="1" applyAlignment="1" applyProtection="1">
      <alignment horizontal="left" wrapText="1"/>
    </xf>
    <xf numFmtId="0" fontId="5" fillId="4" borderId="3" xfId="0" applyFont="1" applyFill="1" applyBorder="1" applyAlignment="1" applyProtection="1">
      <alignment horizontal="left" wrapText="1"/>
    </xf>
    <xf numFmtId="0" fontId="0" fillId="13" borderId="3" xfId="0" applyFont="1" applyFill="1" applyBorder="1" applyAlignment="1" applyProtection="1">
      <alignment horizontal="center" wrapText="1"/>
    </xf>
    <xf numFmtId="0" fontId="5" fillId="5" borderId="3" xfId="0" applyFont="1" applyFill="1" applyBorder="1" applyAlignment="1" applyProtection="1">
      <alignment horizontal="left"/>
    </xf>
    <xf numFmtId="0" fontId="0" fillId="16" borderId="3" xfId="0" applyFont="1" applyFill="1" applyBorder="1" applyAlignment="1" applyProtection="1">
      <alignment horizontal="center" wrapText="1"/>
    </xf>
    <xf numFmtId="0" fontId="5" fillId="6" borderId="3" xfId="0" applyFont="1" applyFill="1" applyBorder="1" applyAlignment="1" applyProtection="1">
      <alignment horizontal="left"/>
    </xf>
    <xf numFmtId="0" fontId="0" fillId="21" borderId="3" xfId="0" applyFont="1" applyFill="1" applyBorder="1" applyAlignment="1" applyProtection="1">
      <alignment horizontal="center" wrapText="1"/>
    </xf>
    <xf numFmtId="164" fontId="0" fillId="41" borderId="3" xfId="1" applyFont="1" applyFill="1" applyBorder="1" applyAlignment="1" applyProtection="1">
      <protection locked="0"/>
    </xf>
    <xf numFmtId="164" fontId="0" fillId="41" borderId="3" xfId="1" applyFont="1" applyFill="1" applyBorder="1" applyAlignment="1" applyProtection="1"/>
    <xf numFmtId="2" fontId="0" fillId="22" borderId="3" xfId="0" applyNumberFormat="1" applyFill="1" applyBorder="1" applyAlignment="1" applyProtection="1">
      <alignment horizontal="center" vertical="center" wrapText="1"/>
      <protection locked="0"/>
    </xf>
    <xf numFmtId="2" fontId="0" fillId="22" borderId="3" xfId="0" applyNumberFormat="1" applyFill="1" applyBorder="1" applyAlignment="1" applyProtection="1">
      <alignment horizontal="center" vertical="center" wrapText="1"/>
    </xf>
    <xf numFmtId="43" fontId="5" fillId="19" borderId="3" xfId="0" applyNumberFormat="1" applyFont="1" applyFill="1" applyBorder="1" applyAlignment="1" applyProtection="1">
      <alignment horizontal="right"/>
    </xf>
    <xf numFmtId="164" fontId="0" fillId="11" borderId="3" xfId="1" applyFont="1" applyFill="1" applyBorder="1" applyAlignment="1" applyProtection="1"/>
    <xf numFmtId="164" fontId="0" fillId="18" borderId="3" xfId="1" applyFont="1" applyFill="1" applyBorder="1" applyAlignment="1" applyProtection="1"/>
    <xf numFmtId="0" fontId="0" fillId="16" borderId="3" xfId="0" applyFill="1" applyBorder="1" applyProtection="1"/>
    <xf numFmtId="164" fontId="5" fillId="16" borderId="3" xfId="1" applyFont="1" applyFill="1" applyBorder="1" applyAlignment="1" applyProtection="1"/>
    <xf numFmtId="0" fontId="0" fillId="18" borderId="3" xfId="0" applyFill="1" applyBorder="1" applyProtection="1"/>
    <xf numFmtId="164" fontId="5" fillId="18" borderId="3" xfId="1" applyFont="1" applyFill="1" applyBorder="1" applyAlignment="1" applyProtection="1"/>
    <xf numFmtId="164" fontId="7" fillId="18" borderId="3" xfId="1" applyFill="1" applyBorder="1" applyProtection="1"/>
    <xf numFmtId="164" fontId="0" fillId="18" borderId="3" xfId="0" applyNumberFormat="1" applyFill="1" applyBorder="1" applyProtection="1"/>
    <xf numFmtId="43" fontId="0" fillId="18" borderId="3" xfId="0" applyNumberFormat="1" applyFill="1" applyBorder="1" applyProtection="1"/>
    <xf numFmtId="0" fontId="5" fillId="18" borderId="0" xfId="0" applyFont="1" applyFill="1" applyProtection="1"/>
    <xf numFmtId="164" fontId="5" fillId="0" borderId="5" xfId="0" applyNumberFormat="1" applyFont="1" applyBorder="1" applyAlignment="1" applyProtection="1">
      <alignment horizontal="right"/>
    </xf>
    <xf numFmtId="0" fontId="0" fillId="30" borderId="3" xfId="0" applyFont="1" applyFill="1" applyBorder="1" applyAlignment="1" applyProtection="1">
      <alignment horizontal="center" wrapText="1"/>
    </xf>
    <xf numFmtId="166" fontId="0" fillId="30" borderId="3" xfId="0" applyNumberFormat="1" applyFill="1" applyBorder="1" applyAlignment="1" applyProtection="1">
      <alignment horizontal="right"/>
    </xf>
    <xf numFmtId="164" fontId="5" fillId="30" borderId="5" xfId="0" applyNumberFormat="1" applyFont="1" applyFill="1" applyBorder="1" applyAlignment="1" applyProtection="1">
      <alignment horizontal="right"/>
    </xf>
    <xf numFmtId="0" fontId="0" fillId="0" borderId="8" xfId="0" applyBorder="1" applyAlignment="1" applyProtection="1">
      <alignment horizontal="left" vertical="center" wrapText="1"/>
    </xf>
    <xf numFmtId="49" fontId="0" fillId="0" borderId="8" xfId="0" applyNumberFormat="1" applyBorder="1" applyAlignment="1" applyProtection="1">
      <alignment horizontal="center" vertical="center" wrapText="1"/>
    </xf>
    <xf numFmtId="0" fontId="0" fillId="30" borderId="3" xfId="0" applyFont="1" applyFill="1" applyBorder="1" applyAlignment="1" applyProtection="1">
      <alignment horizontal="left" wrapText="1"/>
    </xf>
    <xf numFmtId="164" fontId="0" fillId="30" borderId="3" xfId="1" applyFont="1" applyFill="1" applyBorder="1" applyAlignment="1" applyProtection="1"/>
    <xf numFmtId="164" fontId="5" fillId="30" borderId="6" xfId="1" applyFont="1" applyFill="1" applyBorder="1" applyAlignment="1" applyProtection="1">
      <alignment horizontal="right"/>
    </xf>
    <xf numFmtId="0" fontId="0" fillId="0" borderId="9" xfId="0" applyBorder="1" applyAlignment="1" applyProtection="1">
      <alignment horizontal="left" vertical="center" wrapText="1"/>
    </xf>
    <xf numFmtId="49" fontId="0" fillId="0" borderId="9" xfId="0" applyNumberFormat="1" applyBorder="1" applyAlignment="1" applyProtection="1">
      <alignment horizontal="center" vertical="center" wrapText="1"/>
    </xf>
    <xf numFmtId="0" fontId="0" fillId="30" borderId="4" xfId="0" applyFont="1" applyFill="1" applyBorder="1" applyAlignment="1" applyProtection="1">
      <alignment horizontal="left" wrapText="1"/>
    </xf>
    <xf numFmtId="0" fontId="0" fillId="30" borderId="4" xfId="0" applyFill="1" applyBorder="1" applyAlignment="1" applyProtection="1">
      <alignment horizontal="center" wrapText="1"/>
    </xf>
    <xf numFmtId="164" fontId="0" fillId="30" borderId="4" xfId="1" applyFont="1" applyFill="1" applyBorder="1" applyAlignment="1" applyProtection="1"/>
    <xf numFmtId="49" fontId="0" fillId="0" borderId="0" xfId="0" applyNumberFormat="1" applyAlignment="1" applyProtection="1">
      <alignment horizontal="center"/>
    </xf>
    <xf numFmtId="0" fontId="8" fillId="31" borderId="0" xfId="0" applyFont="1" applyFill="1" applyBorder="1" applyAlignment="1" applyProtection="1">
      <alignment horizontal="left" wrapText="1"/>
    </xf>
    <xf numFmtId="0" fontId="8" fillId="31" borderId="0" xfId="0" applyFont="1" applyFill="1" applyAlignment="1" applyProtection="1">
      <alignment horizontal="center"/>
    </xf>
    <xf numFmtId="164" fontId="8" fillId="32" borderId="22" xfId="1" applyFont="1" applyFill="1" applyBorder="1" applyAlignment="1" applyProtection="1">
      <alignment horizontal="right"/>
    </xf>
    <xf numFmtId="0" fontId="0" fillId="37" borderId="3" xfId="0" applyFill="1" applyBorder="1" applyProtection="1"/>
    <xf numFmtId="0" fontId="5" fillId="37" borderId="3" xfId="0" applyFont="1" applyFill="1" applyBorder="1" applyAlignment="1" applyProtection="1">
      <alignment horizontal="center"/>
    </xf>
    <xf numFmtId="43" fontId="5" fillId="37" borderId="3" xfId="0" applyNumberFormat="1" applyFont="1" applyFill="1" applyBorder="1" applyProtection="1"/>
    <xf numFmtId="1" fontId="0" fillId="0" borderId="3" xfId="0" applyNumberFormat="1" applyBorder="1" applyAlignment="1" applyProtection="1">
      <alignment horizontal="center" vertical="center"/>
      <protection locked="0"/>
    </xf>
    <xf numFmtId="164" fontId="7" fillId="22" borderId="3" xfId="1" applyFill="1" applyBorder="1" applyProtection="1">
      <protection locked="0"/>
    </xf>
    <xf numFmtId="0" fontId="0" fillId="0" borderId="14" xfId="0" applyFont="1" applyBorder="1" applyAlignment="1" applyProtection="1">
      <alignment horizontal="left" vertical="center" wrapText="1"/>
      <protection locked="0"/>
    </xf>
    <xf numFmtId="0" fontId="0" fillId="0" borderId="15" xfId="0" applyFont="1" applyBorder="1" applyAlignment="1" applyProtection="1">
      <alignment horizontal="left" vertical="center" wrapText="1"/>
      <protection locked="0"/>
    </xf>
    <xf numFmtId="0" fontId="0" fillId="0" borderId="8" xfId="0" applyFont="1" applyBorder="1" applyAlignment="1" applyProtection="1">
      <alignment horizontal="left" vertical="center" wrapText="1"/>
      <protection locked="0"/>
    </xf>
    <xf numFmtId="0" fontId="5" fillId="30" borderId="19" xfId="0" applyFont="1" applyFill="1" applyBorder="1" applyAlignment="1" applyProtection="1">
      <alignment horizontal="center" wrapText="1"/>
    </xf>
    <xf numFmtId="0" fontId="5" fillId="30" borderId="20" xfId="0" applyFont="1" applyFill="1" applyBorder="1" applyAlignment="1" applyProtection="1">
      <alignment horizontal="center" wrapText="1"/>
    </xf>
    <xf numFmtId="0" fontId="5" fillId="30" borderId="21" xfId="0" applyFont="1" applyFill="1" applyBorder="1" applyAlignment="1" applyProtection="1">
      <alignment horizontal="center" wrapText="1"/>
    </xf>
    <xf numFmtId="0" fontId="0" fillId="0" borderId="2" xfId="0" applyFont="1" applyBorder="1" applyAlignment="1" applyProtection="1">
      <alignment horizontal="left" vertical="center" wrapText="1"/>
    </xf>
    <xf numFmtId="0" fontId="10" fillId="22" borderId="0" xfId="0" applyFont="1" applyFill="1"/>
    <xf numFmtId="169" fontId="15" fillId="22" borderId="0" xfId="0" applyNumberFormat="1" applyFont="1" applyFill="1"/>
    <xf numFmtId="0" fontId="15" fillId="22" borderId="0" xfId="0" applyFont="1" applyFill="1" applyProtection="1"/>
    <xf numFmtId="0" fontId="10" fillId="22" borderId="3" xfId="0" applyFont="1" applyFill="1" applyBorder="1" applyAlignment="1" applyProtection="1">
      <alignment horizontal="center"/>
    </xf>
    <xf numFmtId="0" fontId="10" fillId="22" borderId="0" xfId="0" applyFont="1" applyFill="1" applyProtection="1"/>
    <xf numFmtId="0" fontId="15" fillId="22" borderId="3" xfId="0" applyFont="1" applyFill="1" applyBorder="1" applyAlignment="1" applyProtection="1">
      <alignment horizontal="center"/>
    </xf>
    <xf numFmtId="0" fontId="15" fillId="22" borderId="3" xfId="0" applyFont="1" applyFill="1" applyBorder="1" applyProtection="1"/>
    <xf numFmtId="0" fontId="15" fillId="22" borderId="0" xfId="0" applyFont="1" applyFill="1"/>
    <xf numFmtId="164" fontId="16" fillId="22" borderId="3" xfId="1" applyFont="1" applyFill="1" applyBorder="1" applyProtection="1"/>
    <xf numFmtId="164" fontId="9" fillId="22" borderId="3" xfId="1" applyFont="1" applyFill="1" applyBorder="1" applyProtection="1"/>
    <xf numFmtId="164" fontId="9" fillId="22" borderId="16" xfId="1" applyFont="1" applyFill="1" applyBorder="1" applyProtection="1"/>
    <xf numFmtId="169" fontId="15" fillId="22" borderId="3" xfId="0" applyNumberFormat="1" applyFont="1" applyFill="1" applyBorder="1" applyProtection="1"/>
    <xf numFmtId="0" fontId="9" fillId="22" borderId="3" xfId="0" applyFont="1" applyFill="1" applyBorder="1" applyProtection="1"/>
    <xf numFmtId="10" fontId="9" fillId="22" borderId="3" xfId="2" applyNumberFormat="1" applyFont="1" applyFill="1" applyBorder="1" applyProtection="1"/>
    <xf numFmtId="10" fontId="9" fillId="22" borderId="16" xfId="2" applyNumberFormat="1" applyFont="1" applyFill="1" applyBorder="1" applyProtection="1"/>
    <xf numFmtId="0" fontId="9" fillId="22" borderId="0" xfId="0" applyFont="1" applyFill="1" applyProtection="1"/>
    <xf numFmtId="169" fontId="15" fillId="22" borderId="0" xfId="0" applyNumberFormat="1" applyFont="1" applyFill="1" applyProtection="1"/>
    <xf numFmtId="43" fontId="9" fillId="22" borderId="3" xfId="0" applyNumberFormat="1" applyFont="1" applyFill="1" applyBorder="1" applyProtection="1"/>
    <xf numFmtId="167" fontId="9" fillId="22" borderId="3" xfId="2" applyNumberFormat="1" applyFont="1" applyFill="1" applyBorder="1" applyProtection="1"/>
    <xf numFmtId="164" fontId="9" fillId="22" borderId="0" xfId="1" applyFont="1" applyFill="1" applyProtection="1"/>
    <xf numFmtId="164" fontId="11" fillId="22" borderId="3" xfId="1" applyFont="1" applyFill="1" applyBorder="1" applyProtection="1"/>
    <xf numFmtId="164" fontId="10" fillId="22" borderId="3" xfId="1" applyFont="1" applyFill="1" applyBorder="1" applyProtection="1"/>
    <xf numFmtId="164" fontId="9" fillId="22" borderId="0" xfId="1" applyFont="1" applyFill="1" applyBorder="1" applyProtection="1"/>
    <xf numFmtId="164" fontId="10" fillId="22" borderId="0" xfId="1" applyFont="1" applyFill="1" applyBorder="1" applyProtection="1"/>
    <xf numFmtId="169" fontId="15" fillId="22" borderId="0" xfId="0" applyNumberFormat="1" applyFont="1" applyFill="1" applyBorder="1" applyProtection="1"/>
    <xf numFmtId="43" fontId="10" fillId="22" borderId="3" xfId="0" applyNumberFormat="1" applyFont="1" applyFill="1" applyBorder="1"/>
    <xf numFmtId="164" fontId="10" fillId="22" borderId="0" xfId="1" applyFont="1" applyFill="1" applyProtection="1"/>
    <xf numFmtId="0" fontId="10" fillId="22" borderId="3" xfId="0" applyFont="1" applyFill="1" applyBorder="1" applyProtection="1"/>
    <xf numFmtId="0" fontId="9" fillId="22" borderId="3" xfId="0" applyFont="1" applyFill="1" applyBorder="1" applyAlignment="1" applyProtection="1">
      <alignment horizontal="center"/>
    </xf>
    <xf numFmtId="0" fontId="10" fillId="22" borderId="0" xfId="0" applyFont="1" applyFill="1" applyAlignment="1" applyProtection="1">
      <alignment horizontal="center"/>
    </xf>
    <xf numFmtId="0" fontId="16" fillId="22" borderId="0" xfId="0" applyFont="1" applyFill="1" applyBorder="1" applyProtection="1"/>
    <xf numFmtId="10" fontId="2" fillId="22" borderId="3" xfId="2" applyNumberFormat="1" applyFont="1" applyFill="1" applyBorder="1"/>
    <xf numFmtId="167" fontId="2" fillId="22" borderId="3" xfId="2" applyNumberFormat="1" applyFont="1" applyFill="1" applyBorder="1" applyProtection="1"/>
    <xf numFmtId="10" fontId="2" fillId="22" borderId="3" xfId="2" applyNumberFormat="1" applyFont="1" applyFill="1" applyBorder="1" applyProtection="1"/>
    <xf numFmtId="0" fontId="18" fillId="22" borderId="0" xfId="0" applyFont="1" applyFill="1"/>
    <xf numFmtId="0" fontId="18" fillId="0" borderId="0" xfId="0" applyFont="1" applyAlignment="1">
      <alignment wrapText="1"/>
    </xf>
    <xf numFmtId="0" fontId="18" fillId="0" borderId="0" xfId="0" applyFont="1"/>
    <xf numFmtId="0" fontId="18" fillId="0" borderId="0" xfId="0" applyFont="1" applyBorder="1"/>
    <xf numFmtId="0" fontId="18" fillId="0" borderId="0" xfId="0" applyFont="1" applyBorder="1" applyAlignment="1">
      <alignment wrapText="1"/>
    </xf>
    <xf numFmtId="0" fontId="16" fillId="22" borderId="3" xfId="0" applyFont="1" applyFill="1" applyBorder="1" applyAlignment="1">
      <alignment wrapText="1"/>
    </xf>
    <xf numFmtId="49" fontId="16" fillId="22" borderId="3" xfId="0" applyNumberFormat="1" applyFont="1" applyFill="1" applyBorder="1" applyAlignment="1">
      <alignment horizontal="center" vertical="center" wrapText="1"/>
    </xf>
    <xf numFmtId="0" fontId="16" fillId="22" borderId="3" xfId="0" applyFont="1" applyFill="1" applyBorder="1" applyAlignment="1">
      <alignment horizontal="center" wrapText="1"/>
    </xf>
    <xf numFmtId="0" fontId="16" fillId="34" borderId="3" xfId="0" applyFont="1" applyFill="1" applyBorder="1" applyAlignment="1">
      <alignment horizontal="center" wrapText="1"/>
    </xf>
    <xf numFmtId="0" fontId="16" fillId="34" borderId="0" xfId="0" applyFont="1" applyFill="1" applyBorder="1" applyAlignment="1">
      <alignment horizontal="center" wrapText="1"/>
    </xf>
    <xf numFmtId="0" fontId="19" fillId="22" borderId="0" xfId="0" applyFont="1" applyFill="1" applyBorder="1" applyAlignment="1">
      <alignment vertical="center" wrapText="1"/>
    </xf>
    <xf numFmtId="0" fontId="19" fillId="22" borderId="0" xfId="0" applyFont="1" applyFill="1" applyBorder="1" applyAlignment="1">
      <alignment horizontal="center" vertical="center" wrapText="1"/>
    </xf>
    <xf numFmtId="0" fontId="18" fillId="0" borderId="3" xfId="0" applyFont="1" applyBorder="1" applyAlignment="1">
      <alignment wrapText="1"/>
    </xf>
    <xf numFmtId="0" fontId="18" fillId="0" borderId="3" xfId="0" applyFont="1" applyBorder="1" applyAlignment="1">
      <alignment horizontal="center"/>
    </xf>
    <xf numFmtId="0" fontId="18" fillId="0" borderId="0" xfId="0" applyFont="1" applyBorder="1" applyAlignment="1">
      <alignment horizontal="center"/>
    </xf>
    <xf numFmtId="0" fontId="2" fillId="22" borderId="17" xfId="0" applyFont="1" applyFill="1" applyBorder="1" applyAlignment="1">
      <alignment vertical="center" wrapText="1"/>
    </xf>
    <xf numFmtId="0" fontId="2" fillId="22" borderId="17" xfId="0" applyFont="1" applyFill="1" applyBorder="1" applyAlignment="1">
      <alignment horizontal="center" vertical="center" wrapText="1"/>
    </xf>
    <xf numFmtId="0" fontId="19" fillId="35" borderId="0" xfId="0" applyFont="1" applyFill="1" applyBorder="1" applyAlignment="1">
      <alignment vertical="center" wrapText="1"/>
    </xf>
    <xf numFmtId="0" fontId="19" fillId="35" borderId="0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wrapText="1"/>
    </xf>
    <xf numFmtId="0" fontId="18" fillId="0" borderId="15" xfId="0" applyFont="1" applyFill="1" applyBorder="1" applyAlignment="1">
      <alignment horizontal="center"/>
    </xf>
    <xf numFmtId="0" fontId="19" fillId="22" borderId="0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/>
    </xf>
    <xf numFmtId="0" fontId="18" fillId="0" borderId="0" xfId="0" applyFont="1" applyFill="1" applyBorder="1" applyAlignment="1">
      <alignment wrapText="1"/>
    </xf>
    <xf numFmtId="0" fontId="20" fillId="0" borderId="0" xfId="0" applyFont="1" applyBorder="1" applyAlignment="1">
      <alignment wrapText="1"/>
    </xf>
    <xf numFmtId="0" fontId="18" fillId="0" borderId="0" xfId="0" applyFont="1" applyAlignment="1">
      <alignment horizontal="center"/>
    </xf>
    <xf numFmtId="0" fontId="19" fillId="35" borderId="18" xfId="0" applyFont="1" applyFill="1" applyBorder="1" applyAlignment="1">
      <alignment vertical="center" wrapText="1"/>
    </xf>
    <xf numFmtId="0" fontId="19" fillId="35" borderId="18" xfId="0" applyFont="1" applyFill="1" applyBorder="1" applyAlignment="1">
      <alignment horizontal="center" vertical="center" wrapText="1"/>
    </xf>
    <xf numFmtId="0" fontId="19" fillId="22" borderId="17" xfId="0" applyFont="1" applyFill="1" applyBorder="1" applyAlignment="1">
      <alignment vertical="center" wrapText="1"/>
    </xf>
    <xf numFmtId="0" fontId="19" fillId="22" borderId="17" xfId="0" applyFont="1" applyFill="1" applyBorder="1" applyAlignment="1">
      <alignment horizontal="center" vertical="center" wrapText="1"/>
    </xf>
    <xf numFmtId="164" fontId="7" fillId="16" borderId="3" xfId="1" applyFill="1" applyBorder="1" applyProtection="1"/>
  </cellXfs>
  <cellStyles count="3">
    <cellStyle name="Dziesiętny" xfId="1" builtinId="3"/>
    <cellStyle name="Normalny" xfId="0" builtinId="0"/>
    <cellStyle name="Procentowy" xfId="2" builtinId="5"/>
  </cellStyles>
  <dxfs count="226"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b/>
        <i val="0"/>
        <strike val="0"/>
        <color rgb="FF00B050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b/>
        <i val="0"/>
        <strike val="0"/>
        <color rgb="FF00B050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b/>
        <i val="0"/>
        <strike val="0"/>
        <color rgb="FF00B050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b/>
        <i val="0"/>
        <strike val="0"/>
        <color rgb="FF00B050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b/>
        <i val="0"/>
        <strike val="0"/>
        <color rgb="FF00B050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b/>
        <i val="0"/>
        <strike val="0"/>
        <color rgb="FF00B050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b/>
        <i val="0"/>
        <strike val="0"/>
        <color rgb="FF00B050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b/>
        <i val="0"/>
        <strike val="0"/>
        <color rgb="FF00B050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b/>
        <i val="0"/>
        <strike val="0"/>
        <color rgb="FF00B050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b/>
        <i val="0"/>
        <strike val="0"/>
        <color rgb="FF00B050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b/>
        <i val="0"/>
        <strike val="0"/>
        <color rgb="FF00B050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b/>
        <i val="0"/>
        <strike val="0"/>
        <color rgb="FF00B050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b/>
        <i val="0"/>
        <strike val="0"/>
        <color rgb="FF00B050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b/>
        <i val="0"/>
        <strike val="0"/>
        <color rgb="FF00B050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b/>
        <i val="0"/>
        <strike val="0"/>
        <color rgb="FF00B050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b/>
        <i val="0"/>
        <strike val="0"/>
        <color rgb="FF00B050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b/>
        <i val="0"/>
        <strike val="0"/>
        <color rgb="FF00B050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b/>
        <i val="0"/>
        <strike val="0"/>
        <color rgb="FF00B050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b/>
        <i val="0"/>
        <strike val="0"/>
        <color rgb="FF00B050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b/>
        <i val="0"/>
        <strike val="0"/>
        <color rgb="FF00B050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b/>
        <i val="0"/>
        <strike val="0"/>
        <color rgb="FF00B050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b/>
        <i val="0"/>
        <strike val="0"/>
        <color rgb="FF00B050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b/>
        <i val="0"/>
        <strike val="0"/>
        <color rgb="FF00B050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b/>
        <i val="0"/>
        <strike val="0"/>
        <color rgb="FF00B050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b/>
        <i val="0"/>
        <strike val="0"/>
        <color rgb="FF00B050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b/>
        <i val="0"/>
        <strike val="0"/>
        <color rgb="FF00B050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b/>
        <i val="0"/>
        <strike val="0"/>
        <color rgb="FF00B050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b/>
        <i val="0"/>
        <strike val="0"/>
        <color rgb="FF00B050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b/>
        <i val="0"/>
        <strike val="0"/>
        <color rgb="FF00B050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b/>
        <i val="0"/>
        <strike val="0"/>
        <color rgb="FF00B050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b/>
        <i val="0"/>
        <strike val="0"/>
        <color rgb="FF00B050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b/>
        <i val="0"/>
        <strike val="0"/>
        <color rgb="FF00B050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b/>
        <i val="0"/>
        <strike val="0"/>
        <color rgb="FF00B050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b/>
        <i val="0"/>
        <strike val="0"/>
        <color rgb="FF00B050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b/>
        <i val="0"/>
        <strike val="0"/>
        <color rgb="FF00B050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b/>
        <i val="0"/>
        <strike val="0"/>
        <color rgb="FF00B050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b/>
        <i val="0"/>
        <strike val="0"/>
        <color rgb="FF00B050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b/>
        <i val="0"/>
        <strike val="0"/>
        <color rgb="FF00B050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b/>
        <i val="0"/>
        <strike val="0"/>
        <color rgb="FF00B050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b/>
        <i val="0"/>
        <strike val="0"/>
        <color rgb="FF00B050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b/>
        <i val="0"/>
        <strike val="0"/>
        <color rgb="FF00B050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b/>
        <i val="0"/>
        <strike val="0"/>
        <color rgb="FF00B050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b/>
        <i val="0"/>
        <strike val="0"/>
        <color rgb="FF00B050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b/>
        <i val="0"/>
        <strike val="0"/>
        <color rgb="FF00B050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strike val="0"/>
        <color rgb="FF00B050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5E0B4"/>
      <rgbColor rgb="FF808080"/>
      <rgbColor rgb="FF9999FF"/>
      <rgbColor rgb="FF993366"/>
      <rgbColor rgb="FFFFF5CE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DBB6"/>
      <rgbColor rgb="FF99CCFF"/>
      <rgbColor rgb="FFF4B183"/>
      <rgbColor rgb="FFCC99FF"/>
      <rgbColor rgb="FFF8CBAD"/>
      <rgbColor rgb="FF3366FF"/>
      <rgbColor rgb="FF33CCCC"/>
      <rgbColor rgb="FF92D050"/>
      <rgbColor rgb="FFFFB66C"/>
      <rgbColor rgb="FFFF972F"/>
      <rgbColor rgb="FFFF6600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362"/>
  <sheetViews>
    <sheetView tabSelected="1" topLeftCell="B2" zoomScale="80" zoomScaleNormal="80" workbookViewId="0">
      <pane xSplit="3" ySplit="5" topLeftCell="E7" activePane="bottomRight" state="frozen"/>
      <selection activeCell="B2" sqref="B2"/>
      <selection pane="topRight" activeCell="E2" sqref="E2"/>
      <selection pane="bottomLeft" activeCell="B20" sqref="B20"/>
      <selection pane="bottomRight" activeCell="G13" sqref="G13"/>
    </sheetView>
  </sheetViews>
  <sheetFormatPr defaultRowHeight="14.5" outlineLevelRow="2" x14ac:dyDescent="0.35"/>
  <cols>
    <col min="1" max="1" width="7.54296875" style="21" customWidth="1"/>
    <col min="2" max="2" width="3.90625" style="21" customWidth="1"/>
    <col min="3" max="3" width="16.6328125" style="22" customWidth="1"/>
    <col min="4" max="4" width="67.6328125" style="21" customWidth="1"/>
    <col min="5" max="5" width="11.54296875" style="34" customWidth="1"/>
    <col min="6" max="6" width="20.26953125" style="21" customWidth="1"/>
    <col min="7" max="7" width="13.7265625" style="21" customWidth="1"/>
    <col min="8" max="8" width="14.08984375" style="21" customWidth="1"/>
    <col min="9" max="9" width="18.54296875" style="21" customWidth="1"/>
    <col min="10" max="10" width="15.1796875" style="21" customWidth="1"/>
    <col min="11" max="14" width="18.54296875" style="21" customWidth="1"/>
    <col min="15" max="28" width="14.453125" style="21" customWidth="1"/>
    <col min="29" max="29" width="13.36328125" style="21" customWidth="1"/>
    <col min="30" max="31" width="14.453125" style="21" bestFit="1" customWidth="1"/>
    <col min="32" max="32" width="15.453125" style="21" bestFit="1" customWidth="1"/>
    <col min="33" max="1024" width="8.26953125" style="21" customWidth="1"/>
    <col min="1025" max="16384" width="8.7265625" style="21"/>
  </cols>
  <sheetData>
    <row r="1" spans="1:32" x14ac:dyDescent="0.35">
      <c r="D1" s="23" t="s">
        <v>0</v>
      </c>
      <c r="E1" s="24"/>
    </row>
    <row r="2" spans="1:32" x14ac:dyDescent="0.35">
      <c r="D2" s="25" t="s">
        <v>234</v>
      </c>
      <c r="E2" s="26">
        <v>3</v>
      </c>
      <c r="F2" s="27" t="s">
        <v>5</v>
      </c>
      <c r="G2" s="28"/>
    </row>
    <row r="3" spans="1:32" x14ac:dyDescent="0.35">
      <c r="D3" s="29" t="s">
        <v>171</v>
      </c>
      <c r="E3" s="30" t="e">
        <f>F361</f>
        <v>#DIV/0!</v>
      </c>
      <c r="F3" s="31" t="s">
        <v>39</v>
      </c>
    </row>
    <row r="4" spans="1:32" ht="11.15" customHeight="1" x14ac:dyDescent="0.35">
      <c r="D4" s="32"/>
      <c r="E4" s="33" t="e">
        <f>E3/3.6</f>
        <v>#DIV/0!</v>
      </c>
      <c r="F4" s="31" t="s">
        <v>115</v>
      </c>
    </row>
    <row r="5" spans="1:32" ht="9.65" customHeight="1" thickBot="1" x14ac:dyDescent="0.4"/>
    <row r="6" spans="1:32" s="34" customFormat="1" ht="15" thickBot="1" x14ac:dyDescent="0.4">
      <c r="A6" s="35"/>
      <c r="B6" s="36"/>
      <c r="C6" s="37"/>
      <c r="D6" s="38" t="s">
        <v>8</v>
      </c>
      <c r="E6" s="38" t="s">
        <v>11</v>
      </c>
      <c r="F6" s="213">
        <v>0</v>
      </c>
      <c r="G6" s="212">
        <v>1</v>
      </c>
      <c r="H6" s="212">
        <v>2</v>
      </c>
      <c r="I6" s="212">
        <v>3</v>
      </c>
      <c r="J6" s="212">
        <v>4</v>
      </c>
      <c r="K6" s="212">
        <v>5</v>
      </c>
      <c r="L6" s="212">
        <v>6</v>
      </c>
      <c r="M6" s="212">
        <v>7</v>
      </c>
      <c r="N6" s="212">
        <v>8</v>
      </c>
      <c r="O6" s="212">
        <v>9</v>
      </c>
      <c r="P6" s="212">
        <v>10</v>
      </c>
      <c r="Q6" s="212">
        <v>11</v>
      </c>
      <c r="R6" s="212">
        <v>12</v>
      </c>
      <c r="S6" s="212">
        <v>13</v>
      </c>
      <c r="T6" s="212">
        <v>14</v>
      </c>
      <c r="U6" s="212">
        <v>15</v>
      </c>
      <c r="V6" s="212">
        <v>16</v>
      </c>
      <c r="W6" s="212">
        <v>17</v>
      </c>
      <c r="X6" s="212">
        <v>18</v>
      </c>
      <c r="Y6" s="212">
        <v>19</v>
      </c>
      <c r="Z6" s="212">
        <v>20</v>
      </c>
      <c r="AA6" s="212">
        <v>21</v>
      </c>
      <c r="AB6" s="212">
        <v>22</v>
      </c>
      <c r="AC6" s="212">
        <v>23</v>
      </c>
      <c r="AD6" s="212">
        <v>24</v>
      </c>
      <c r="AE6" s="212">
        <v>25</v>
      </c>
      <c r="AF6" s="39" t="s">
        <v>10</v>
      </c>
    </row>
    <row r="7" spans="1:32" s="44" customFormat="1" ht="34" customHeight="1" x14ac:dyDescent="0.45">
      <c r="A7" s="281" t="s">
        <v>6</v>
      </c>
      <c r="B7" s="40"/>
      <c r="C7" s="41" t="s">
        <v>12</v>
      </c>
      <c r="D7" s="222" t="s">
        <v>172</v>
      </c>
      <c r="E7" s="223" t="s">
        <v>14</v>
      </c>
      <c r="F7" s="12">
        <f>F11+F81+F95</f>
        <v>0</v>
      </c>
      <c r="G7" s="12" t="e">
        <f t="shared" ref="G7:AE7" si="0">G11+G81+G95</f>
        <v>#DIV/0!</v>
      </c>
      <c r="H7" s="12" t="e">
        <f t="shared" si="0"/>
        <v>#DIV/0!</v>
      </c>
      <c r="I7" s="12" t="e">
        <f t="shared" si="0"/>
        <v>#DIV/0!</v>
      </c>
      <c r="J7" s="12" t="e">
        <f t="shared" si="0"/>
        <v>#DIV/0!</v>
      </c>
      <c r="K7" s="12" t="e">
        <f t="shared" si="0"/>
        <v>#DIV/0!</v>
      </c>
      <c r="L7" s="12" t="e">
        <f t="shared" si="0"/>
        <v>#DIV/0!</v>
      </c>
      <c r="M7" s="12" t="e">
        <f t="shared" si="0"/>
        <v>#DIV/0!</v>
      </c>
      <c r="N7" s="12" t="e">
        <f t="shared" si="0"/>
        <v>#DIV/0!</v>
      </c>
      <c r="O7" s="12" t="e">
        <f t="shared" si="0"/>
        <v>#DIV/0!</v>
      </c>
      <c r="P7" s="12" t="e">
        <f t="shared" si="0"/>
        <v>#DIV/0!</v>
      </c>
      <c r="Q7" s="12" t="e">
        <f t="shared" si="0"/>
        <v>#DIV/0!</v>
      </c>
      <c r="R7" s="12" t="e">
        <f t="shared" si="0"/>
        <v>#DIV/0!</v>
      </c>
      <c r="S7" s="12" t="e">
        <f t="shared" si="0"/>
        <v>#DIV/0!</v>
      </c>
      <c r="T7" s="12" t="e">
        <f t="shared" si="0"/>
        <v>#DIV/0!</v>
      </c>
      <c r="U7" s="12" t="e">
        <f t="shared" si="0"/>
        <v>#DIV/0!</v>
      </c>
      <c r="V7" s="12" t="e">
        <f t="shared" si="0"/>
        <v>#DIV/0!</v>
      </c>
      <c r="W7" s="12" t="e">
        <f t="shared" si="0"/>
        <v>#DIV/0!</v>
      </c>
      <c r="X7" s="12" t="e">
        <f t="shared" si="0"/>
        <v>#DIV/0!</v>
      </c>
      <c r="Y7" s="12" t="e">
        <f t="shared" si="0"/>
        <v>#DIV/0!</v>
      </c>
      <c r="Z7" s="12" t="e">
        <f t="shared" si="0"/>
        <v>#DIV/0!</v>
      </c>
      <c r="AA7" s="12" t="e">
        <f t="shared" si="0"/>
        <v>#DIV/0!</v>
      </c>
      <c r="AB7" s="12" t="e">
        <f t="shared" si="0"/>
        <v>#DIV/0!</v>
      </c>
      <c r="AC7" s="12" t="e">
        <f t="shared" si="0"/>
        <v>#DIV/0!</v>
      </c>
      <c r="AD7" s="12" t="e">
        <f t="shared" si="0"/>
        <v>#DIV/0!</v>
      </c>
      <c r="AE7" s="12" t="e">
        <f t="shared" si="0"/>
        <v>#DIV/0!</v>
      </c>
      <c r="AF7" s="12">
        <f t="shared" ref="AF7" si="1">AF9+AF81+AF95</f>
        <v>0</v>
      </c>
    </row>
    <row r="8" spans="1:32" s="44" customFormat="1" x14ac:dyDescent="0.35">
      <c r="A8" s="282"/>
      <c r="B8" s="45"/>
      <c r="C8" s="46" t="s">
        <v>13</v>
      </c>
      <c r="D8" s="224" t="s">
        <v>68</v>
      </c>
      <c r="E8" s="225" t="s">
        <v>14</v>
      </c>
      <c r="F8" s="12">
        <f>F10+F82+F96</f>
        <v>0</v>
      </c>
      <c r="G8" s="12">
        <f t="shared" ref="G8:AE8" si="2">G10+G82+G96</f>
        <v>0</v>
      </c>
      <c r="H8" s="12">
        <f t="shared" si="2"/>
        <v>0</v>
      </c>
      <c r="I8" s="12">
        <f t="shared" si="2"/>
        <v>0</v>
      </c>
      <c r="J8" s="12">
        <f t="shared" si="2"/>
        <v>0</v>
      </c>
      <c r="K8" s="12">
        <f t="shared" si="2"/>
        <v>0</v>
      </c>
      <c r="L8" s="12">
        <f t="shared" si="2"/>
        <v>0</v>
      </c>
      <c r="M8" s="12">
        <f t="shared" si="2"/>
        <v>0</v>
      </c>
      <c r="N8" s="12">
        <f t="shared" si="2"/>
        <v>0</v>
      </c>
      <c r="O8" s="12">
        <f t="shared" si="2"/>
        <v>0</v>
      </c>
      <c r="P8" s="12">
        <f t="shared" si="2"/>
        <v>0</v>
      </c>
      <c r="Q8" s="12">
        <f t="shared" si="2"/>
        <v>0</v>
      </c>
      <c r="R8" s="12">
        <f t="shared" si="2"/>
        <v>0</v>
      </c>
      <c r="S8" s="12">
        <f t="shared" si="2"/>
        <v>0</v>
      </c>
      <c r="T8" s="12">
        <f t="shared" si="2"/>
        <v>0</v>
      </c>
      <c r="U8" s="12">
        <f t="shared" si="2"/>
        <v>0</v>
      </c>
      <c r="V8" s="12">
        <f t="shared" si="2"/>
        <v>0</v>
      </c>
      <c r="W8" s="12">
        <f t="shared" si="2"/>
        <v>0</v>
      </c>
      <c r="X8" s="12">
        <f t="shared" si="2"/>
        <v>0</v>
      </c>
      <c r="Y8" s="12">
        <f t="shared" si="2"/>
        <v>0</v>
      </c>
      <c r="Z8" s="12">
        <f t="shared" si="2"/>
        <v>0</v>
      </c>
      <c r="AA8" s="12">
        <f t="shared" si="2"/>
        <v>0</v>
      </c>
      <c r="AB8" s="12">
        <f t="shared" si="2"/>
        <v>0</v>
      </c>
      <c r="AC8" s="12">
        <f t="shared" si="2"/>
        <v>0</v>
      </c>
      <c r="AD8" s="12">
        <f t="shared" si="2"/>
        <v>0</v>
      </c>
      <c r="AE8" s="12">
        <f t="shared" si="2"/>
        <v>0</v>
      </c>
      <c r="AF8" s="12">
        <f t="shared" ref="AF8" si="3">AF10+AF82+AF96</f>
        <v>0</v>
      </c>
    </row>
    <row r="9" spans="1:32" s="44" customFormat="1" x14ac:dyDescent="0.35">
      <c r="A9" s="282"/>
      <c r="B9" s="45"/>
      <c r="C9" s="46"/>
      <c r="D9" s="226" t="s">
        <v>15</v>
      </c>
      <c r="E9" s="227" t="s">
        <v>14</v>
      </c>
      <c r="F9" s="2">
        <f>F14+F29+F43+F57+F69</f>
        <v>0</v>
      </c>
      <c r="G9" s="2">
        <f t="shared" ref="G9:AE9" si="4">G14+G29+G43+G57+G69</f>
        <v>0</v>
      </c>
      <c r="H9" s="2">
        <f t="shared" si="4"/>
        <v>0</v>
      </c>
      <c r="I9" s="2">
        <f t="shared" si="4"/>
        <v>0</v>
      </c>
      <c r="J9" s="2">
        <f t="shared" si="4"/>
        <v>0</v>
      </c>
      <c r="K9" s="2">
        <f t="shared" si="4"/>
        <v>0</v>
      </c>
      <c r="L9" s="2">
        <f t="shared" si="4"/>
        <v>0</v>
      </c>
      <c r="M9" s="2">
        <f t="shared" si="4"/>
        <v>0</v>
      </c>
      <c r="N9" s="2">
        <f t="shared" si="4"/>
        <v>0</v>
      </c>
      <c r="O9" s="2">
        <f t="shared" si="4"/>
        <v>0</v>
      </c>
      <c r="P9" s="2">
        <f t="shared" si="4"/>
        <v>0</v>
      </c>
      <c r="Q9" s="2">
        <f t="shared" si="4"/>
        <v>0</v>
      </c>
      <c r="R9" s="2">
        <f t="shared" si="4"/>
        <v>0</v>
      </c>
      <c r="S9" s="2">
        <f t="shared" si="4"/>
        <v>0</v>
      </c>
      <c r="T9" s="2">
        <f t="shared" si="4"/>
        <v>0</v>
      </c>
      <c r="U9" s="2">
        <f t="shared" si="4"/>
        <v>0</v>
      </c>
      <c r="V9" s="2">
        <f t="shared" si="4"/>
        <v>0</v>
      </c>
      <c r="W9" s="2">
        <f t="shared" si="4"/>
        <v>0</v>
      </c>
      <c r="X9" s="2">
        <f t="shared" si="4"/>
        <v>0</v>
      </c>
      <c r="Y9" s="2">
        <f t="shared" si="4"/>
        <v>0</v>
      </c>
      <c r="Z9" s="2">
        <f t="shared" si="4"/>
        <v>0</v>
      </c>
      <c r="AA9" s="2">
        <f t="shared" si="4"/>
        <v>0</v>
      </c>
      <c r="AB9" s="2">
        <f t="shared" si="4"/>
        <v>0</v>
      </c>
      <c r="AC9" s="2">
        <f t="shared" si="4"/>
        <v>0</v>
      </c>
      <c r="AD9" s="2">
        <f t="shared" si="4"/>
        <v>0</v>
      </c>
      <c r="AE9" s="2">
        <f t="shared" si="4"/>
        <v>0</v>
      </c>
      <c r="AF9" s="192">
        <f t="shared" ref="AF9:AF17" si="5">SUM(F9:AE9)</f>
        <v>0</v>
      </c>
    </row>
    <row r="10" spans="1:32" s="44" customFormat="1" x14ac:dyDescent="0.35">
      <c r="A10" s="282"/>
      <c r="B10" s="45"/>
      <c r="C10" s="46"/>
      <c r="D10" s="226" t="s">
        <v>72</v>
      </c>
      <c r="E10" s="227" t="s">
        <v>14</v>
      </c>
      <c r="F10" s="2">
        <f>F15+F30+F44+F58+F70</f>
        <v>0</v>
      </c>
      <c r="G10" s="2">
        <f t="shared" ref="G10:AE10" si="6">G15+G30+G44+G58+G70</f>
        <v>0</v>
      </c>
      <c r="H10" s="2">
        <f t="shared" si="6"/>
        <v>0</v>
      </c>
      <c r="I10" s="2">
        <f t="shared" si="6"/>
        <v>0</v>
      </c>
      <c r="J10" s="2">
        <f t="shared" si="6"/>
        <v>0</v>
      </c>
      <c r="K10" s="2">
        <f t="shared" si="6"/>
        <v>0</v>
      </c>
      <c r="L10" s="2">
        <f t="shared" si="6"/>
        <v>0</v>
      </c>
      <c r="M10" s="2">
        <f t="shared" si="6"/>
        <v>0</v>
      </c>
      <c r="N10" s="2">
        <f t="shared" si="6"/>
        <v>0</v>
      </c>
      <c r="O10" s="2">
        <f t="shared" si="6"/>
        <v>0</v>
      </c>
      <c r="P10" s="2">
        <f t="shared" si="6"/>
        <v>0</v>
      </c>
      <c r="Q10" s="2">
        <f t="shared" si="6"/>
        <v>0</v>
      </c>
      <c r="R10" s="2">
        <f t="shared" si="6"/>
        <v>0</v>
      </c>
      <c r="S10" s="2">
        <f t="shared" si="6"/>
        <v>0</v>
      </c>
      <c r="T10" s="2">
        <f t="shared" si="6"/>
        <v>0</v>
      </c>
      <c r="U10" s="2">
        <f t="shared" si="6"/>
        <v>0</v>
      </c>
      <c r="V10" s="2">
        <f t="shared" si="6"/>
        <v>0</v>
      </c>
      <c r="W10" s="2">
        <f t="shared" si="6"/>
        <v>0</v>
      </c>
      <c r="X10" s="2">
        <f t="shared" si="6"/>
        <v>0</v>
      </c>
      <c r="Y10" s="2">
        <f t="shared" si="6"/>
        <v>0</v>
      </c>
      <c r="Z10" s="2">
        <f t="shared" si="6"/>
        <v>0</v>
      </c>
      <c r="AA10" s="2">
        <f t="shared" si="6"/>
        <v>0</v>
      </c>
      <c r="AB10" s="2">
        <f t="shared" si="6"/>
        <v>0</v>
      </c>
      <c r="AC10" s="2">
        <f t="shared" si="6"/>
        <v>0</v>
      </c>
      <c r="AD10" s="2">
        <f t="shared" si="6"/>
        <v>0</v>
      </c>
      <c r="AE10" s="2">
        <f t="shared" si="6"/>
        <v>0</v>
      </c>
      <c r="AF10" s="192">
        <f t="shared" si="5"/>
        <v>0</v>
      </c>
    </row>
    <row r="11" spans="1:32" s="44" customFormat="1" x14ac:dyDescent="0.35">
      <c r="A11" s="282"/>
      <c r="B11" s="45"/>
      <c r="C11" s="46"/>
      <c r="D11" s="226" t="s">
        <v>118</v>
      </c>
      <c r="E11" s="227" t="s">
        <v>14</v>
      </c>
      <c r="F11" s="14">
        <f>F$13*F9</f>
        <v>0</v>
      </c>
      <c r="G11" s="14" t="e">
        <f t="shared" ref="G11:AE11" si="7">G$13*G9</f>
        <v>#DIV/0!</v>
      </c>
      <c r="H11" s="14" t="e">
        <f t="shared" si="7"/>
        <v>#DIV/0!</v>
      </c>
      <c r="I11" s="14" t="e">
        <f t="shared" si="7"/>
        <v>#DIV/0!</v>
      </c>
      <c r="J11" s="14" t="e">
        <f t="shared" si="7"/>
        <v>#DIV/0!</v>
      </c>
      <c r="K11" s="14" t="e">
        <f t="shared" si="7"/>
        <v>#DIV/0!</v>
      </c>
      <c r="L11" s="14" t="e">
        <f t="shared" si="7"/>
        <v>#DIV/0!</v>
      </c>
      <c r="M11" s="14" t="e">
        <f t="shared" si="7"/>
        <v>#DIV/0!</v>
      </c>
      <c r="N11" s="14" t="e">
        <f t="shared" si="7"/>
        <v>#DIV/0!</v>
      </c>
      <c r="O11" s="14" t="e">
        <f t="shared" si="7"/>
        <v>#DIV/0!</v>
      </c>
      <c r="P11" s="14" t="e">
        <f t="shared" si="7"/>
        <v>#DIV/0!</v>
      </c>
      <c r="Q11" s="14" t="e">
        <f t="shared" si="7"/>
        <v>#DIV/0!</v>
      </c>
      <c r="R11" s="14" t="e">
        <f t="shared" si="7"/>
        <v>#DIV/0!</v>
      </c>
      <c r="S11" s="14" t="e">
        <f t="shared" si="7"/>
        <v>#DIV/0!</v>
      </c>
      <c r="T11" s="14" t="e">
        <f t="shared" si="7"/>
        <v>#DIV/0!</v>
      </c>
      <c r="U11" s="14" t="e">
        <f t="shared" si="7"/>
        <v>#DIV/0!</v>
      </c>
      <c r="V11" s="14" t="e">
        <f t="shared" si="7"/>
        <v>#DIV/0!</v>
      </c>
      <c r="W11" s="14" t="e">
        <f t="shared" si="7"/>
        <v>#DIV/0!</v>
      </c>
      <c r="X11" s="14" t="e">
        <f t="shared" si="7"/>
        <v>#DIV/0!</v>
      </c>
      <c r="Y11" s="14" t="e">
        <f t="shared" si="7"/>
        <v>#DIV/0!</v>
      </c>
      <c r="Z11" s="14" t="e">
        <f t="shared" si="7"/>
        <v>#DIV/0!</v>
      </c>
      <c r="AA11" s="14" t="e">
        <f t="shared" si="7"/>
        <v>#DIV/0!</v>
      </c>
      <c r="AB11" s="14" t="e">
        <f t="shared" si="7"/>
        <v>#DIV/0!</v>
      </c>
      <c r="AC11" s="14" t="e">
        <f t="shared" si="7"/>
        <v>#DIV/0!</v>
      </c>
      <c r="AD11" s="14" t="e">
        <f t="shared" si="7"/>
        <v>#DIV/0!</v>
      </c>
      <c r="AE11" s="14" t="e">
        <f t="shared" si="7"/>
        <v>#DIV/0!</v>
      </c>
      <c r="AF11" s="192" t="e">
        <f t="shared" si="5"/>
        <v>#DIV/0!</v>
      </c>
    </row>
    <row r="12" spans="1:32" s="44" customFormat="1" x14ac:dyDescent="0.35">
      <c r="A12" s="282"/>
      <c r="B12" s="45"/>
      <c r="C12" s="46"/>
      <c r="D12" s="226" t="s">
        <v>119</v>
      </c>
      <c r="E12" s="227" t="s">
        <v>14</v>
      </c>
      <c r="F12" s="14">
        <f>F$13*F10</f>
        <v>0</v>
      </c>
      <c r="G12" s="14" t="e">
        <f t="shared" ref="G12:AE12" si="8">G$13*G10</f>
        <v>#DIV/0!</v>
      </c>
      <c r="H12" s="14" t="e">
        <f t="shared" si="8"/>
        <v>#DIV/0!</v>
      </c>
      <c r="I12" s="14" t="e">
        <f t="shared" si="8"/>
        <v>#DIV/0!</v>
      </c>
      <c r="J12" s="14" t="e">
        <f t="shared" si="8"/>
        <v>#DIV/0!</v>
      </c>
      <c r="K12" s="14" t="e">
        <f t="shared" si="8"/>
        <v>#DIV/0!</v>
      </c>
      <c r="L12" s="14" t="e">
        <f t="shared" si="8"/>
        <v>#DIV/0!</v>
      </c>
      <c r="M12" s="14" t="e">
        <f t="shared" si="8"/>
        <v>#DIV/0!</v>
      </c>
      <c r="N12" s="14" t="e">
        <f t="shared" si="8"/>
        <v>#DIV/0!</v>
      </c>
      <c r="O12" s="14" t="e">
        <f t="shared" si="8"/>
        <v>#DIV/0!</v>
      </c>
      <c r="P12" s="14" t="e">
        <f t="shared" si="8"/>
        <v>#DIV/0!</v>
      </c>
      <c r="Q12" s="14" t="e">
        <f t="shared" si="8"/>
        <v>#DIV/0!</v>
      </c>
      <c r="R12" s="14" t="e">
        <f t="shared" si="8"/>
        <v>#DIV/0!</v>
      </c>
      <c r="S12" s="14" t="e">
        <f t="shared" si="8"/>
        <v>#DIV/0!</v>
      </c>
      <c r="T12" s="14" t="e">
        <f t="shared" si="8"/>
        <v>#DIV/0!</v>
      </c>
      <c r="U12" s="14" t="e">
        <f t="shared" si="8"/>
        <v>#DIV/0!</v>
      </c>
      <c r="V12" s="14" t="e">
        <f t="shared" si="8"/>
        <v>#DIV/0!</v>
      </c>
      <c r="W12" s="14" t="e">
        <f t="shared" si="8"/>
        <v>#DIV/0!</v>
      </c>
      <c r="X12" s="14" t="e">
        <f t="shared" si="8"/>
        <v>#DIV/0!</v>
      </c>
      <c r="Y12" s="14" t="e">
        <f t="shared" si="8"/>
        <v>#DIV/0!</v>
      </c>
      <c r="Z12" s="14" t="e">
        <f t="shared" si="8"/>
        <v>#DIV/0!</v>
      </c>
      <c r="AA12" s="14" t="e">
        <f t="shared" si="8"/>
        <v>#DIV/0!</v>
      </c>
      <c r="AB12" s="14" t="e">
        <f t="shared" si="8"/>
        <v>#DIV/0!</v>
      </c>
      <c r="AC12" s="14" t="e">
        <f t="shared" si="8"/>
        <v>#DIV/0!</v>
      </c>
      <c r="AD12" s="14" t="e">
        <f t="shared" si="8"/>
        <v>#DIV/0!</v>
      </c>
      <c r="AE12" s="14" t="e">
        <f t="shared" si="8"/>
        <v>#DIV/0!</v>
      </c>
      <c r="AF12" s="192" t="e">
        <f t="shared" si="5"/>
        <v>#DIV/0!</v>
      </c>
    </row>
    <row r="13" spans="1:32" s="44" customFormat="1" ht="29" x14ac:dyDescent="0.35">
      <c r="A13" s="282"/>
      <c r="B13" s="45"/>
      <c r="C13" s="46"/>
      <c r="D13" s="228" t="s">
        <v>116</v>
      </c>
      <c r="E13" s="229" t="s">
        <v>5</v>
      </c>
      <c r="F13" s="15">
        <f t="shared" ref="F13:AE13" si="9">F126/(F126+F262)</f>
        <v>0</v>
      </c>
      <c r="G13" s="15" t="e">
        <f t="shared" si="9"/>
        <v>#DIV/0!</v>
      </c>
      <c r="H13" s="15" t="e">
        <f t="shared" si="9"/>
        <v>#DIV/0!</v>
      </c>
      <c r="I13" s="15" t="e">
        <f t="shared" si="9"/>
        <v>#DIV/0!</v>
      </c>
      <c r="J13" s="15" t="e">
        <f t="shared" si="9"/>
        <v>#DIV/0!</v>
      </c>
      <c r="K13" s="15" t="e">
        <f t="shared" si="9"/>
        <v>#DIV/0!</v>
      </c>
      <c r="L13" s="15" t="e">
        <f t="shared" si="9"/>
        <v>#DIV/0!</v>
      </c>
      <c r="M13" s="15" t="e">
        <f t="shared" si="9"/>
        <v>#DIV/0!</v>
      </c>
      <c r="N13" s="15" t="e">
        <f t="shared" si="9"/>
        <v>#DIV/0!</v>
      </c>
      <c r="O13" s="15" t="e">
        <f t="shared" si="9"/>
        <v>#DIV/0!</v>
      </c>
      <c r="P13" s="15" t="e">
        <f t="shared" si="9"/>
        <v>#DIV/0!</v>
      </c>
      <c r="Q13" s="15" t="e">
        <f t="shared" si="9"/>
        <v>#DIV/0!</v>
      </c>
      <c r="R13" s="15" t="e">
        <f t="shared" si="9"/>
        <v>#DIV/0!</v>
      </c>
      <c r="S13" s="15" t="e">
        <f t="shared" si="9"/>
        <v>#DIV/0!</v>
      </c>
      <c r="T13" s="15" t="e">
        <f t="shared" si="9"/>
        <v>#DIV/0!</v>
      </c>
      <c r="U13" s="15" t="e">
        <f t="shared" si="9"/>
        <v>#DIV/0!</v>
      </c>
      <c r="V13" s="15" t="e">
        <f t="shared" si="9"/>
        <v>#DIV/0!</v>
      </c>
      <c r="W13" s="15" t="e">
        <f t="shared" si="9"/>
        <v>#DIV/0!</v>
      </c>
      <c r="X13" s="15" t="e">
        <f t="shared" si="9"/>
        <v>#DIV/0!</v>
      </c>
      <c r="Y13" s="15" t="e">
        <f t="shared" si="9"/>
        <v>#DIV/0!</v>
      </c>
      <c r="Z13" s="15" t="e">
        <f t="shared" si="9"/>
        <v>#DIV/0!</v>
      </c>
      <c r="AA13" s="15" t="e">
        <f t="shared" si="9"/>
        <v>#DIV/0!</v>
      </c>
      <c r="AB13" s="15" t="e">
        <f t="shared" si="9"/>
        <v>#DIV/0!</v>
      </c>
      <c r="AC13" s="15" t="e">
        <f t="shared" si="9"/>
        <v>#DIV/0!</v>
      </c>
      <c r="AD13" s="15" t="e">
        <f t="shared" si="9"/>
        <v>#DIV/0!</v>
      </c>
      <c r="AE13" s="15" t="e">
        <f t="shared" si="9"/>
        <v>#DIV/0!</v>
      </c>
      <c r="AF13" s="193"/>
    </row>
    <row r="14" spans="1:32" s="44" customFormat="1" x14ac:dyDescent="0.35">
      <c r="A14" s="282"/>
      <c r="B14" s="45"/>
      <c r="C14" s="41"/>
      <c r="D14" s="230" t="str">
        <f>CONCATENATE("Nakłady na Główne źródło ciepła -  ",MID(D$19,14,80))</f>
        <v>Nakłady na Główne źródło ciepła -   ……………</v>
      </c>
      <c r="E14" s="231" t="s">
        <v>14</v>
      </c>
      <c r="F14" s="3">
        <f>F17+F19+F21+F23+F25+F27</f>
        <v>0</v>
      </c>
      <c r="G14" s="3">
        <f>G17+G19+G21+G23+G25+G27</f>
        <v>0</v>
      </c>
      <c r="H14" s="3">
        <f t="shared" ref="H14:J14" si="10">H17+H19+H21+H23+H25+H27</f>
        <v>0</v>
      </c>
      <c r="I14" s="3">
        <f t="shared" si="10"/>
        <v>0</v>
      </c>
      <c r="J14" s="3">
        <f t="shared" si="10"/>
        <v>0</v>
      </c>
      <c r="K14" s="3">
        <f t="shared" ref="K14:AE14" si="11">K17+K19+K21+K23+K25+K27</f>
        <v>0</v>
      </c>
      <c r="L14" s="3">
        <f t="shared" si="11"/>
        <v>0</v>
      </c>
      <c r="M14" s="3">
        <f t="shared" si="11"/>
        <v>0</v>
      </c>
      <c r="N14" s="3">
        <f t="shared" si="11"/>
        <v>0</v>
      </c>
      <c r="O14" s="3">
        <f t="shared" si="11"/>
        <v>0</v>
      </c>
      <c r="P14" s="3">
        <f t="shared" si="11"/>
        <v>0</v>
      </c>
      <c r="Q14" s="3">
        <f t="shared" si="11"/>
        <v>0</v>
      </c>
      <c r="R14" s="3">
        <f t="shared" si="11"/>
        <v>0</v>
      </c>
      <c r="S14" s="3">
        <f t="shared" si="11"/>
        <v>0</v>
      </c>
      <c r="T14" s="3">
        <f t="shared" si="11"/>
        <v>0</v>
      </c>
      <c r="U14" s="3">
        <f t="shared" si="11"/>
        <v>0</v>
      </c>
      <c r="V14" s="3">
        <f t="shared" si="11"/>
        <v>0</v>
      </c>
      <c r="W14" s="3">
        <f t="shared" si="11"/>
        <v>0</v>
      </c>
      <c r="X14" s="3">
        <f t="shared" si="11"/>
        <v>0</v>
      </c>
      <c r="Y14" s="3">
        <f t="shared" si="11"/>
        <v>0</v>
      </c>
      <c r="Z14" s="3">
        <f t="shared" si="11"/>
        <v>0</v>
      </c>
      <c r="AA14" s="3">
        <f t="shared" si="11"/>
        <v>0</v>
      </c>
      <c r="AB14" s="3">
        <f t="shared" si="11"/>
        <v>0</v>
      </c>
      <c r="AC14" s="3">
        <f t="shared" si="11"/>
        <v>0</v>
      </c>
      <c r="AD14" s="3">
        <f t="shared" si="11"/>
        <v>0</v>
      </c>
      <c r="AE14" s="3">
        <f t="shared" si="11"/>
        <v>0</v>
      </c>
      <c r="AF14" s="194">
        <f t="shared" si="5"/>
        <v>0</v>
      </c>
    </row>
    <row r="15" spans="1:32" s="44" customFormat="1" x14ac:dyDescent="0.35">
      <c r="A15" s="282"/>
      <c r="B15" s="45"/>
      <c r="C15" s="55"/>
      <c r="D15" s="230" t="str">
        <f>CONCATENATE("Główne źródło ciepła wartośc rezydualna  ",MID(D$19,14,80))</f>
        <v>Główne źródło ciepła wartośc rezydualna   ……………</v>
      </c>
      <c r="E15" s="231" t="s">
        <v>14</v>
      </c>
      <c r="F15" s="3">
        <f>F18+F20+F22+F24+F26+F28</f>
        <v>0</v>
      </c>
      <c r="G15" s="3">
        <f t="shared" ref="G15:AE15" si="12">G18+G20+G22+G24+G26+G28</f>
        <v>0</v>
      </c>
      <c r="H15" s="3">
        <f t="shared" si="12"/>
        <v>0</v>
      </c>
      <c r="I15" s="3">
        <f t="shared" si="12"/>
        <v>0</v>
      </c>
      <c r="J15" s="3">
        <f t="shared" si="12"/>
        <v>0</v>
      </c>
      <c r="K15" s="3">
        <f t="shared" si="12"/>
        <v>0</v>
      </c>
      <c r="L15" s="3">
        <f t="shared" si="12"/>
        <v>0</v>
      </c>
      <c r="M15" s="3">
        <f t="shared" si="12"/>
        <v>0</v>
      </c>
      <c r="N15" s="3">
        <f t="shared" si="12"/>
        <v>0</v>
      </c>
      <c r="O15" s="3">
        <f t="shared" si="12"/>
        <v>0</v>
      </c>
      <c r="P15" s="3">
        <f t="shared" si="12"/>
        <v>0</v>
      </c>
      <c r="Q15" s="3">
        <f t="shared" si="12"/>
        <v>0</v>
      </c>
      <c r="R15" s="3">
        <f t="shared" si="12"/>
        <v>0</v>
      </c>
      <c r="S15" s="3">
        <f t="shared" si="12"/>
        <v>0</v>
      </c>
      <c r="T15" s="3">
        <f t="shared" si="12"/>
        <v>0</v>
      </c>
      <c r="U15" s="3">
        <f t="shared" si="12"/>
        <v>0</v>
      </c>
      <c r="V15" s="3">
        <f t="shared" si="12"/>
        <v>0</v>
      </c>
      <c r="W15" s="3">
        <f t="shared" si="12"/>
        <v>0</v>
      </c>
      <c r="X15" s="3">
        <f t="shared" si="12"/>
        <v>0</v>
      </c>
      <c r="Y15" s="3">
        <f t="shared" si="12"/>
        <v>0</v>
      </c>
      <c r="Z15" s="3">
        <f t="shared" si="12"/>
        <v>0</v>
      </c>
      <c r="AA15" s="3">
        <f t="shared" si="12"/>
        <v>0</v>
      </c>
      <c r="AB15" s="3">
        <f t="shared" si="12"/>
        <v>0</v>
      </c>
      <c r="AC15" s="3">
        <f t="shared" si="12"/>
        <v>0</v>
      </c>
      <c r="AD15" s="3">
        <f t="shared" si="12"/>
        <v>0</v>
      </c>
      <c r="AE15" s="3">
        <f t="shared" si="12"/>
        <v>0</v>
      </c>
      <c r="AF15" s="194">
        <f>SUM(F15:AE15)</f>
        <v>0</v>
      </c>
    </row>
    <row r="16" spans="1:32" s="44" customFormat="1" x14ac:dyDescent="0.35">
      <c r="A16" s="282"/>
      <c r="B16" s="45"/>
      <c r="C16" s="55"/>
      <c r="D16" s="232"/>
      <c r="E16" s="233"/>
      <c r="F16" s="233"/>
      <c r="G16" s="233"/>
      <c r="H16" s="233"/>
      <c r="I16" s="233"/>
      <c r="J16" s="233"/>
      <c r="K16" s="233"/>
      <c r="L16" s="233"/>
      <c r="M16" s="233"/>
      <c r="N16" s="233"/>
      <c r="O16" s="233"/>
      <c r="P16" s="233"/>
      <c r="Q16" s="233"/>
      <c r="R16" s="233"/>
      <c r="S16" s="233"/>
      <c r="T16" s="233"/>
      <c r="U16" s="233"/>
      <c r="V16" s="233"/>
      <c r="W16" s="233"/>
      <c r="X16" s="233"/>
      <c r="Y16" s="233"/>
      <c r="Z16" s="233"/>
      <c r="AA16" s="233"/>
      <c r="AB16" s="233"/>
      <c r="AC16" s="233"/>
      <c r="AD16" s="233"/>
    </row>
    <row r="17" spans="1:32" s="44" customFormat="1" outlineLevel="1" x14ac:dyDescent="0.35">
      <c r="A17" s="282"/>
      <c r="B17" s="40"/>
      <c r="C17" s="279">
        <v>50</v>
      </c>
      <c r="D17" s="234" t="s">
        <v>16</v>
      </c>
      <c r="E17" s="235" t="s">
        <v>14</v>
      </c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9"/>
      <c r="AD17" s="19"/>
      <c r="AE17" s="19"/>
      <c r="AF17" s="54">
        <f t="shared" si="5"/>
        <v>0</v>
      </c>
    </row>
    <row r="18" spans="1:32" s="44" customFormat="1" ht="30" customHeight="1" outlineLevel="1" x14ac:dyDescent="0.35">
      <c r="A18" s="282"/>
      <c r="B18" s="45"/>
      <c r="C18" s="246" t="str">
        <f>IF(AF18&lt;=5%*AF17,"OK",IF(AF18&gt;=0,IF(AF17=0,"Brak nakładów-usuń wart rez. lub dodaj nakłady","ZA DUŻA WART. REZ")))</f>
        <v>OK</v>
      </c>
      <c r="D18" s="58" t="s">
        <v>2</v>
      </c>
      <c r="E18" s="235" t="s">
        <v>14</v>
      </c>
      <c r="F18" s="1"/>
      <c r="G18" s="1">
        <v>0</v>
      </c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1"/>
      <c r="AD18" s="11"/>
      <c r="AE18" s="19"/>
      <c r="AF18" s="54">
        <f t="shared" ref="AF18:AF28" si="13">SUM(F18:AE18)</f>
        <v>0</v>
      </c>
    </row>
    <row r="19" spans="1:32" s="44" customFormat="1" outlineLevel="1" x14ac:dyDescent="0.35">
      <c r="A19" s="282"/>
      <c r="B19" s="45"/>
      <c r="C19" s="55" t="s">
        <v>78</v>
      </c>
      <c r="D19" s="56" t="s">
        <v>235</v>
      </c>
      <c r="E19" s="57" t="s">
        <v>14</v>
      </c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9"/>
      <c r="AD19" s="19"/>
      <c r="AE19" s="19"/>
      <c r="AF19" s="54">
        <f t="shared" si="13"/>
        <v>0</v>
      </c>
    </row>
    <row r="20" spans="1:32" s="44" customFormat="1" ht="30" customHeight="1" outlineLevel="1" x14ac:dyDescent="0.35">
      <c r="A20" s="282"/>
      <c r="B20" s="45"/>
      <c r="C20" s="246" t="str">
        <f>IF(AF20&lt;=5%*AF19,"OK",IF(AF20&gt;=0,IF(AF19=0,"Brak nakładów-usuń wart rez. lub dodaj nakłady","ZA DUŻA WART. REZ")))</f>
        <v>OK</v>
      </c>
      <c r="D20" s="58" t="s">
        <v>2</v>
      </c>
      <c r="E20" s="235" t="s">
        <v>14</v>
      </c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1"/>
      <c r="AD20" s="11"/>
      <c r="AE20" s="19"/>
      <c r="AF20" s="54">
        <f t="shared" si="13"/>
        <v>0</v>
      </c>
    </row>
    <row r="21" spans="1:32" s="44" customFormat="1" outlineLevel="1" x14ac:dyDescent="0.35">
      <c r="A21" s="282"/>
      <c r="B21" s="45"/>
      <c r="C21" s="55" t="s">
        <v>79</v>
      </c>
      <c r="D21" s="58" t="s">
        <v>17</v>
      </c>
      <c r="E21" s="57" t="s">
        <v>14</v>
      </c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9"/>
      <c r="AD21" s="19"/>
      <c r="AE21" s="19"/>
      <c r="AF21" s="54">
        <f t="shared" si="13"/>
        <v>0</v>
      </c>
    </row>
    <row r="22" spans="1:32" s="44" customFormat="1" ht="30" customHeight="1" outlineLevel="1" x14ac:dyDescent="0.35">
      <c r="A22" s="282"/>
      <c r="B22" s="45"/>
      <c r="C22" s="246" t="str">
        <f>IF(AF22&lt;=5%*AF21,"OK",IF(AF22&gt;=0,IF(AF21=0,"Brak nakładów-usuń wart rez. lub dodaj nakłady","ZA DUŻA WART. REZ")))</f>
        <v>OK</v>
      </c>
      <c r="D22" s="58" t="s">
        <v>2</v>
      </c>
      <c r="E22" s="235" t="s">
        <v>14</v>
      </c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1"/>
      <c r="AD22" s="11"/>
      <c r="AE22" s="19"/>
      <c r="AF22" s="54">
        <f t="shared" si="13"/>
        <v>0</v>
      </c>
    </row>
    <row r="23" spans="1:32" s="44" customFormat="1" outlineLevel="1" x14ac:dyDescent="0.35">
      <c r="A23" s="282"/>
      <c r="B23" s="45"/>
      <c r="C23" s="55" t="s">
        <v>81</v>
      </c>
      <c r="D23" s="58" t="s">
        <v>18</v>
      </c>
      <c r="E23" s="57" t="s">
        <v>14</v>
      </c>
      <c r="F23" s="18">
        <v>0</v>
      </c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9"/>
      <c r="AD23" s="243"/>
      <c r="AE23" s="243"/>
      <c r="AF23" s="54">
        <f t="shared" si="13"/>
        <v>0</v>
      </c>
    </row>
    <row r="24" spans="1:32" s="44" customFormat="1" ht="30" customHeight="1" outlineLevel="1" x14ac:dyDescent="0.35">
      <c r="A24" s="282"/>
      <c r="B24" s="45"/>
      <c r="C24" s="246" t="str">
        <f>IF(AF24&lt;=5%*AF23,"OK",IF(AF24&gt;=0,IF(AF23=0,"Brak nakładów-usuń wart rez. lub dodaj nakłady","ZA DUŻA WART. REZ")))</f>
        <v>OK</v>
      </c>
      <c r="D24" s="58" t="s">
        <v>2</v>
      </c>
      <c r="E24" s="235" t="s">
        <v>14</v>
      </c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1"/>
      <c r="AD24" s="11"/>
      <c r="AE24" s="19"/>
      <c r="AF24" s="54">
        <f t="shared" si="13"/>
        <v>0</v>
      </c>
    </row>
    <row r="25" spans="1:32" s="44" customFormat="1" outlineLevel="1" x14ac:dyDescent="0.35">
      <c r="A25" s="282"/>
      <c r="B25" s="45"/>
      <c r="C25" s="55" t="s">
        <v>80</v>
      </c>
      <c r="D25" s="58" t="s">
        <v>19</v>
      </c>
      <c r="E25" s="57" t="s">
        <v>14</v>
      </c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9"/>
      <c r="AD25" s="19"/>
      <c r="AE25" s="19"/>
      <c r="AF25" s="54">
        <f t="shared" si="13"/>
        <v>0</v>
      </c>
    </row>
    <row r="26" spans="1:32" s="44" customFormat="1" ht="30" customHeight="1" outlineLevel="1" x14ac:dyDescent="0.35">
      <c r="A26" s="282"/>
      <c r="B26" s="45"/>
      <c r="C26" s="246" t="str">
        <f>IF(AF26&lt;=5%*AF25,"OK",IF(AF26&gt;=0,IF(AF25=0,"Brak nakładów-usuń wart rez. lub dodaj nakłady","ZA DUŻA WART. REZ")))</f>
        <v>OK</v>
      </c>
      <c r="D26" s="58" t="s">
        <v>2</v>
      </c>
      <c r="E26" s="235" t="s">
        <v>14</v>
      </c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1"/>
      <c r="AD26" s="11"/>
      <c r="AE26" s="19"/>
      <c r="AF26" s="54">
        <f t="shared" si="13"/>
        <v>0</v>
      </c>
    </row>
    <row r="27" spans="1:32" s="44" customFormat="1" outlineLevel="1" x14ac:dyDescent="0.35">
      <c r="A27" s="282"/>
      <c r="B27" s="45"/>
      <c r="C27" s="245"/>
      <c r="D27" s="58" t="s">
        <v>151</v>
      </c>
      <c r="E27" s="57" t="s">
        <v>14</v>
      </c>
      <c r="F27" s="18">
        <v>0</v>
      </c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9"/>
      <c r="AD27" s="19"/>
      <c r="AE27" s="19"/>
      <c r="AF27" s="54">
        <f t="shared" si="13"/>
        <v>0</v>
      </c>
    </row>
    <row r="28" spans="1:32" s="44" customFormat="1" outlineLevel="1" x14ac:dyDescent="0.35">
      <c r="A28" s="282"/>
      <c r="B28" s="45"/>
      <c r="C28" s="245" t="str">
        <f>IF(AF28&lt;=5%*AF27,"OK",IF(AF28&gt;=0,IF(AF27=0,"Brak nakładów-usuń wart rez. lub dodaj nakłady","ZA DUŻA WART. REZ")))</f>
        <v>OK</v>
      </c>
      <c r="D28" s="58" t="s">
        <v>236</v>
      </c>
      <c r="E28" s="235" t="s">
        <v>14</v>
      </c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1"/>
      <c r="AD28" s="11"/>
      <c r="AE28" s="11"/>
      <c r="AF28" s="54">
        <f t="shared" si="13"/>
        <v>0</v>
      </c>
    </row>
    <row r="29" spans="1:32" s="44" customFormat="1" ht="11.5" customHeight="1" x14ac:dyDescent="0.35">
      <c r="A29" s="282"/>
      <c r="B29" s="45"/>
      <c r="C29" s="55"/>
      <c r="D29" s="51" t="s">
        <v>146</v>
      </c>
      <c r="E29" s="52" t="s">
        <v>14</v>
      </c>
      <c r="F29" s="53">
        <f>F31+F33+F35+F37+F39+F41</f>
        <v>0</v>
      </c>
      <c r="G29" s="53"/>
      <c r="H29" s="53"/>
      <c r="I29" s="53">
        <f t="shared" ref="I29:AE29" si="14">I31+I33+I35+I37+I39+I41</f>
        <v>0</v>
      </c>
      <c r="J29" s="53">
        <f t="shared" si="14"/>
        <v>0</v>
      </c>
      <c r="K29" s="53">
        <f t="shared" si="14"/>
        <v>0</v>
      </c>
      <c r="L29" s="53">
        <f t="shared" si="14"/>
        <v>0</v>
      </c>
      <c r="M29" s="53">
        <f t="shared" si="14"/>
        <v>0</v>
      </c>
      <c r="N29" s="53">
        <f t="shared" si="14"/>
        <v>0</v>
      </c>
      <c r="O29" s="53">
        <f t="shared" si="14"/>
        <v>0</v>
      </c>
      <c r="P29" s="53">
        <f t="shared" si="14"/>
        <v>0</v>
      </c>
      <c r="Q29" s="53">
        <f t="shared" si="14"/>
        <v>0</v>
      </c>
      <c r="R29" s="53">
        <f t="shared" si="14"/>
        <v>0</v>
      </c>
      <c r="S29" s="53">
        <f t="shared" si="14"/>
        <v>0</v>
      </c>
      <c r="T29" s="53">
        <f t="shared" si="14"/>
        <v>0</v>
      </c>
      <c r="U29" s="53">
        <f t="shared" si="14"/>
        <v>0</v>
      </c>
      <c r="V29" s="53">
        <f t="shared" si="14"/>
        <v>0</v>
      </c>
      <c r="W29" s="53">
        <f t="shared" si="14"/>
        <v>0</v>
      </c>
      <c r="X29" s="53">
        <f t="shared" si="14"/>
        <v>0</v>
      </c>
      <c r="Y29" s="53">
        <f t="shared" si="14"/>
        <v>0</v>
      </c>
      <c r="Z29" s="53">
        <f t="shared" si="14"/>
        <v>0</v>
      </c>
      <c r="AA29" s="53">
        <f t="shared" si="14"/>
        <v>0</v>
      </c>
      <c r="AB29" s="53">
        <f t="shared" si="14"/>
        <v>0</v>
      </c>
      <c r="AC29" s="53">
        <f t="shared" si="14"/>
        <v>0</v>
      </c>
      <c r="AD29" s="53">
        <f t="shared" si="14"/>
        <v>0</v>
      </c>
      <c r="AE29" s="53">
        <f t="shared" si="14"/>
        <v>0</v>
      </c>
      <c r="AF29" s="54">
        <f>SUM(F29:AE29)</f>
        <v>0</v>
      </c>
    </row>
    <row r="30" spans="1:32" s="44" customFormat="1" x14ac:dyDescent="0.35">
      <c r="A30" s="282"/>
      <c r="B30" s="45"/>
      <c r="C30" s="55"/>
      <c r="D30" s="230" t="s">
        <v>64</v>
      </c>
      <c r="E30" s="231" t="s">
        <v>14</v>
      </c>
      <c r="F30" s="3">
        <f>F32+F34+F36+F38+F40+F42</f>
        <v>0</v>
      </c>
      <c r="G30" s="3">
        <f t="shared" ref="G30:AE30" si="15">G32+G34+G36+G38+G40+G42</f>
        <v>0</v>
      </c>
      <c r="H30" s="3">
        <f t="shared" si="15"/>
        <v>0</v>
      </c>
      <c r="I30" s="3">
        <f t="shared" si="15"/>
        <v>0</v>
      </c>
      <c r="J30" s="3">
        <f t="shared" si="15"/>
        <v>0</v>
      </c>
      <c r="K30" s="3">
        <f t="shared" si="15"/>
        <v>0</v>
      </c>
      <c r="L30" s="3">
        <f t="shared" si="15"/>
        <v>0</v>
      </c>
      <c r="M30" s="3">
        <f t="shared" si="15"/>
        <v>0</v>
      </c>
      <c r="N30" s="3">
        <f t="shared" si="15"/>
        <v>0</v>
      </c>
      <c r="O30" s="3">
        <f t="shared" si="15"/>
        <v>0</v>
      </c>
      <c r="P30" s="3">
        <f t="shared" si="15"/>
        <v>0</v>
      </c>
      <c r="Q30" s="3">
        <f t="shared" si="15"/>
        <v>0</v>
      </c>
      <c r="R30" s="3">
        <f t="shared" si="15"/>
        <v>0</v>
      </c>
      <c r="S30" s="3">
        <f t="shared" si="15"/>
        <v>0</v>
      </c>
      <c r="T30" s="3">
        <f t="shared" si="15"/>
        <v>0</v>
      </c>
      <c r="U30" s="3">
        <f t="shared" si="15"/>
        <v>0</v>
      </c>
      <c r="V30" s="3">
        <f t="shared" si="15"/>
        <v>0</v>
      </c>
      <c r="W30" s="3">
        <f t="shared" si="15"/>
        <v>0</v>
      </c>
      <c r="X30" s="3">
        <f t="shared" si="15"/>
        <v>0</v>
      </c>
      <c r="Y30" s="3">
        <f t="shared" si="15"/>
        <v>0</v>
      </c>
      <c r="Z30" s="3">
        <f t="shared" si="15"/>
        <v>0</v>
      </c>
      <c r="AA30" s="3">
        <f t="shared" si="15"/>
        <v>0</v>
      </c>
      <c r="AB30" s="3">
        <f t="shared" si="15"/>
        <v>0</v>
      </c>
      <c r="AC30" s="3">
        <f t="shared" si="15"/>
        <v>0</v>
      </c>
      <c r="AD30" s="3">
        <f t="shared" si="15"/>
        <v>0</v>
      </c>
      <c r="AE30" s="53">
        <f t="shared" si="15"/>
        <v>0</v>
      </c>
      <c r="AF30" s="54">
        <f>SUM(F30:AE30)</f>
        <v>0</v>
      </c>
    </row>
    <row r="31" spans="1:32" s="44" customFormat="1" outlineLevel="1" x14ac:dyDescent="0.35">
      <c r="A31" s="282"/>
      <c r="B31" s="40"/>
      <c r="C31" s="55">
        <v>50</v>
      </c>
      <c r="D31" s="56" t="s">
        <v>16</v>
      </c>
      <c r="E31" s="57" t="s">
        <v>14</v>
      </c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9"/>
      <c r="AD31" s="19"/>
      <c r="AE31" s="19"/>
      <c r="AF31" s="54">
        <f>SUM(F31:AE31)</f>
        <v>0</v>
      </c>
    </row>
    <row r="32" spans="1:32" s="44" customFormat="1" ht="30" customHeight="1" outlineLevel="1" x14ac:dyDescent="0.35">
      <c r="A32" s="282"/>
      <c r="B32" s="45"/>
      <c r="C32" s="246" t="str">
        <f>IF(AF32&lt;=5%*AF31,"OK",IF(AF32&gt;=0,IF(AF31=0,"Brak nakładów-usuń wart rez. lub dodaj nakłady","ZA DUŻA WART. REZ")))</f>
        <v>OK</v>
      </c>
      <c r="D32" s="58" t="s">
        <v>2</v>
      </c>
      <c r="E32" s="235" t="s">
        <v>14</v>
      </c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8"/>
      <c r="AF32" s="54">
        <f t="shared" ref="AF32:AF42" si="16">SUM(F32:AE32)</f>
        <v>0</v>
      </c>
    </row>
    <row r="33" spans="1:32" s="44" customFormat="1" outlineLevel="1" x14ac:dyDescent="0.35">
      <c r="A33" s="282"/>
      <c r="B33" s="45"/>
      <c r="C33" s="55" t="s">
        <v>78</v>
      </c>
      <c r="D33" s="56" t="s">
        <v>149</v>
      </c>
      <c r="E33" s="57" t="s">
        <v>14</v>
      </c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9"/>
      <c r="AD33" s="19"/>
      <c r="AE33" s="19"/>
      <c r="AF33" s="54">
        <f t="shared" si="16"/>
        <v>0</v>
      </c>
    </row>
    <row r="34" spans="1:32" s="44" customFormat="1" ht="30" customHeight="1" outlineLevel="1" x14ac:dyDescent="0.35">
      <c r="A34" s="282"/>
      <c r="B34" s="45"/>
      <c r="C34" s="246" t="str">
        <f>IF(AF34&lt;=5%*AF33,"OK",IF(AF34&gt;=0,IF(AF33=0,"Brak nakładów-usuń wart rez. lub dodaj nakłady","ZA DUŻA WART. REZ")))</f>
        <v>OK</v>
      </c>
      <c r="D34" s="58" t="s">
        <v>2</v>
      </c>
      <c r="E34" s="235" t="s">
        <v>14</v>
      </c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8"/>
      <c r="AF34" s="54">
        <f t="shared" si="16"/>
        <v>0</v>
      </c>
    </row>
    <row r="35" spans="1:32" s="44" customFormat="1" outlineLevel="1" x14ac:dyDescent="0.35">
      <c r="A35" s="282"/>
      <c r="B35" s="45"/>
      <c r="C35" s="55" t="s">
        <v>79</v>
      </c>
      <c r="D35" s="58" t="s">
        <v>17</v>
      </c>
      <c r="E35" s="57" t="s">
        <v>14</v>
      </c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9"/>
      <c r="AD35" s="19"/>
      <c r="AE35" s="19"/>
      <c r="AF35" s="54">
        <f t="shared" si="16"/>
        <v>0</v>
      </c>
    </row>
    <row r="36" spans="1:32" s="44" customFormat="1" ht="30" customHeight="1" outlineLevel="1" x14ac:dyDescent="0.35">
      <c r="A36" s="282"/>
      <c r="B36" s="45"/>
      <c r="C36" s="246" t="str">
        <f>IF(AF36&lt;=5%*AF35,"OK",IF(AF36&gt;=0,IF(AF35=0,"Brak nakładów-usuń wart rez. lub dodaj nakłady","ZA DUŻA WART. REZ")))</f>
        <v>OK</v>
      </c>
      <c r="D36" s="58" t="s">
        <v>2</v>
      </c>
      <c r="E36" s="235" t="s">
        <v>14</v>
      </c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8"/>
      <c r="AF36" s="54">
        <f t="shared" si="16"/>
        <v>0</v>
      </c>
    </row>
    <row r="37" spans="1:32" s="44" customFormat="1" outlineLevel="1" x14ac:dyDescent="0.35">
      <c r="A37" s="282"/>
      <c r="B37" s="40"/>
      <c r="C37" s="55" t="s">
        <v>81</v>
      </c>
      <c r="D37" s="58" t="s">
        <v>18</v>
      </c>
      <c r="E37" s="57" t="s">
        <v>14</v>
      </c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9"/>
      <c r="AD37" s="19"/>
      <c r="AE37" s="19"/>
      <c r="AF37" s="54">
        <f t="shared" si="16"/>
        <v>0</v>
      </c>
    </row>
    <row r="38" spans="1:32" s="44" customFormat="1" ht="30" customHeight="1" outlineLevel="1" x14ac:dyDescent="0.35">
      <c r="A38" s="282"/>
      <c r="B38" s="40"/>
      <c r="C38" s="246" t="str">
        <f>IF(AF38&lt;=5%*AF37,"OK",IF(AF38&gt;=0,IF(AF37=0,"Brak nakładów-usuń wart rez. lub dodaj nakłady","ZA DUŻA WART. REZ")))</f>
        <v>OK</v>
      </c>
      <c r="D38" s="58" t="s">
        <v>2</v>
      </c>
      <c r="E38" s="235" t="s">
        <v>14</v>
      </c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8"/>
      <c r="AF38" s="54">
        <f t="shared" si="16"/>
        <v>0</v>
      </c>
    </row>
    <row r="39" spans="1:32" s="44" customFormat="1" outlineLevel="1" x14ac:dyDescent="0.35">
      <c r="A39" s="282"/>
      <c r="B39" s="40"/>
      <c r="C39" s="55" t="s">
        <v>80</v>
      </c>
      <c r="D39" s="58" t="s">
        <v>19</v>
      </c>
      <c r="E39" s="57" t="s">
        <v>14</v>
      </c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9"/>
      <c r="AD39" s="19"/>
      <c r="AE39" s="19"/>
      <c r="AF39" s="54">
        <f t="shared" si="16"/>
        <v>0</v>
      </c>
    </row>
    <row r="40" spans="1:32" s="44" customFormat="1" ht="30" customHeight="1" outlineLevel="1" x14ac:dyDescent="0.35">
      <c r="A40" s="282"/>
      <c r="B40" s="40"/>
      <c r="C40" s="246" t="str">
        <f>IF(AF40&lt;=5%*AF39,"OK",IF(AF40&gt;=0,IF(AF39=0,"Brak nakładów-usuń wart rez. lub dodaj nakłady","ZA DUŻA WART. REZ")))</f>
        <v>OK</v>
      </c>
      <c r="D40" s="58" t="s">
        <v>2</v>
      </c>
      <c r="E40" s="235" t="s">
        <v>14</v>
      </c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8"/>
      <c r="AF40" s="54">
        <f t="shared" si="16"/>
        <v>0</v>
      </c>
    </row>
    <row r="41" spans="1:32" s="44" customFormat="1" outlineLevel="1" x14ac:dyDescent="0.35">
      <c r="A41" s="282"/>
      <c r="B41" s="40"/>
      <c r="C41" s="55"/>
      <c r="D41" s="58" t="s">
        <v>156</v>
      </c>
      <c r="E41" s="57" t="s">
        <v>14</v>
      </c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9"/>
      <c r="AD41" s="19"/>
      <c r="AE41" s="19"/>
      <c r="AF41" s="54">
        <f t="shared" si="16"/>
        <v>0</v>
      </c>
    </row>
    <row r="42" spans="1:32" s="44" customFormat="1" ht="30" customHeight="1" outlineLevel="1" x14ac:dyDescent="0.35">
      <c r="A42" s="282"/>
      <c r="B42" s="40"/>
      <c r="C42" s="246" t="str">
        <f>IF(AF42&lt;=5%*AF41,"OK",IF(AF42&gt;=0,IF(AF41=0,"Brak nakładów-usuń wart rez. lub dodaj nakłady","ZA DUŻA WART. REZ")))</f>
        <v>OK</v>
      </c>
      <c r="D42" s="58" t="s">
        <v>2</v>
      </c>
      <c r="E42" s="235" t="s">
        <v>14</v>
      </c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8"/>
      <c r="AF42" s="54">
        <f t="shared" si="16"/>
        <v>0</v>
      </c>
    </row>
    <row r="43" spans="1:32" s="44" customFormat="1" x14ac:dyDescent="0.35">
      <c r="A43" s="282"/>
      <c r="B43" s="40"/>
      <c r="C43" s="55"/>
      <c r="D43" s="51" t="s">
        <v>150</v>
      </c>
      <c r="E43" s="52" t="s">
        <v>14</v>
      </c>
      <c r="F43" s="53">
        <f>F45+F47+F49+F51+F53+F55</f>
        <v>0</v>
      </c>
      <c r="G43" s="53">
        <f t="shared" ref="G43:AE43" si="17">G45+G47+G49+G51+G53+G55</f>
        <v>0</v>
      </c>
      <c r="H43" s="53">
        <f t="shared" si="17"/>
        <v>0</v>
      </c>
      <c r="I43" s="53">
        <f t="shared" si="17"/>
        <v>0</v>
      </c>
      <c r="J43" s="53">
        <f t="shared" si="17"/>
        <v>0</v>
      </c>
      <c r="K43" s="53">
        <f t="shared" si="17"/>
        <v>0</v>
      </c>
      <c r="L43" s="53">
        <f t="shared" si="17"/>
        <v>0</v>
      </c>
      <c r="M43" s="53">
        <f t="shared" si="17"/>
        <v>0</v>
      </c>
      <c r="N43" s="53">
        <f t="shared" si="17"/>
        <v>0</v>
      </c>
      <c r="O43" s="53">
        <f t="shared" si="17"/>
        <v>0</v>
      </c>
      <c r="P43" s="53">
        <f t="shared" si="17"/>
        <v>0</v>
      </c>
      <c r="Q43" s="53">
        <f t="shared" si="17"/>
        <v>0</v>
      </c>
      <c r="R43" s="53">
        <f t="shared" si="17"/>
        <v>0</v>
      </c>
      <c r="S43" s="53">
        <f t="shared" si="17"/>
        <v>0</v>
      </c>
      <c r="T43" s="53">
        <f t="shared" si="17"/>
        <v>0</v>
      </c>
      <c r="U43" s="53">
        <f t="shared" si="17"/>
        <v>0</v>
      </c>
      <c r="V43" s="53">
        <f t="shared" si="17"/>
        <v>0</v>
      </c>
      <c r="W43" s="53">
        <f t="shared" si="17"/>
        <v>0</v>
      </c>
      <c r="X43" s="53">
        <f t="shared" si="17"/>
        <v>0</v>
      </c>
      <c r="Y43" s="53">
        <f t="shared" si="17"/>
        <v>0</v>
      </c>
      <c r="Z43" s="53">
        <f t="shared" si="17"/>
        <v>0</v>
      </c>
      <c r="AA43" s="53">
        <f t="shared" si="17"/>
        <v>0</v>
      </c>
      <c r="AB43" s="53">
        <f t="shared" si="17"/>
        <v>0</v>
      </c>
      <c r="AC43" s="53">
        <f t="shared" si="17"/>
        <v>0</v>
      </c>
      <c r="AD43" s="53">
        <f t="shared" si="17"/>
        <v>0</v>
      </c>
      <c r="AE43" s="53">
        <f t="shared" si="17"/>
        <v>0</v>
      </c>
      <c r="AF43" s="54">
        <f>SUM(F43:AE43)</f>
        <v>0</v>
      </c>
    </row>
    <row r="44" spans="1:32" s="44" customFormat="1" x14ac:dyDescent="0.35">
      <c r="A44" s="282"/>
      <c r="B44" s="40"/>
      <c r="C44" s="55"/>
      <c r="D44" s="230" t="s">
        <v>157</v>
      </c>
      <c r="E44" s="231" t="s">
        <v>14</v>
      </c>
      <c r="F44" s="3">
        <f>F46+F48+F50+F52+F54+F56</f>
        <v>0</v>
      </c>
      <c r="G44" s="3">
        <f t="shared" ref="G44:AE44" si="18">G46+G48+G50+G52+G54+G56</f>
        <v>0</v>
      </c>
      <c r="H44" s="3">
        <f t="shared" si="18"/>
        <v>0</v>
      </c>
      <c r="I44" s="3">
        <f t="shared" si="18"/>
        <v>0</v>
      </c>
      <c r="J44" s="3">
        <f t="shared" si="18"/>
        <v>0</v>
      </c>
      <c r="K44" s="3">
        <f t="shared" si="18"/>
        <v>0</v>
      </c>
      <c r="L44" s="3">
        <f t="shared" si="18"/>
        <v>0</v>
      </c>
      <c r="M44" s="3">
        <f t="shared" si="18"/>
        <v>0</v>
      </c>
      <c r="N44" s="3">
        <f t="shared" si="18"/>
        <v>0</v>
      </c>
      <c r="O44" s="3">
        <f t="shared" si="18"/>
        <v>0</v>
      </c>
      <c r="P44" s="3">
        <f t="shared" si="18"/>
        <v>0</v>
      </c>
      <c r="Q44" s="3">
        <f t="shared" si="18"/>
        <v>0</v>
      </c>
      <c r="R44" s="3">
        <f t="shared" si="18"/>
        <v>0</v>
      </c>
      <c r="S44" s="3">
        <f t="shared" si="18"/>
        <v>0</v>
      </c>
      <c r="T44" s="3">
        <f t="shared" si="18"/>
        <v>0</v>
      </c>
      <c r="U44" s="3">
        <f t="shared" si="18"/>
        <v>0</v>
      </c>
      <c r="V44" s="3">
        <f t="shared" si="18"/>
        <v>0</v>
      </c>
      <c r="W44" s="3">
        <f t="shared" si="18"/>
        <v>0</v>
      </c>
      <c r="X44" s="3">
        <f t="shared" si="18"/>
        <v>0</v>
      </c>
      <c r="Y44" s="3">
        <f t="shared" si="18"/>
        <v>0</v>
      </c>
      <c r="Z44" s="3">
        <f t="shared" si="18"/>
        <v>0</v>
      </c>
      <c r="AA44" s="3">
        <f t="shared" si="18"/>
        <v>0</v>
      </c>
      <c r="AB44" s="3">
        <f t="shared" si="18"/>
        <v>0</v>
      </c>
      <c r="AC44" s="3">
        <f t="shared" si="18"/>
        <v>0</v>
      </c>
      <c r="AD44" s="3">
        <f t="shared" si="18"/>
        <v>0</v>
      </c>
      <c r="AE44" s="53">
        <f t="shared" si="18"/>
        <v>0</v>
      </c>
      <c r="AF44" s="54">
        <f>SUM(F44:AE44)</f>
        <v>0</v>
      </c>
    </row>
    <row r="45" spans="1:32" s="44" customFormat="1" outlineLevel="1" x14ac:dyDescent="0.35">
      <c r="A45" s="282"/>
      <c r="B45" s="40"/>
      <c r="C45" s="55">
        <v>50</v>
      </c>
      <c r="D45" s="56" t="s">
        <v>16</v>
      </c>
      <c r="E45" s="57" t="s">
        <v>14</v>
      </c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9"/>
      <c r="AD45" s="19"/>
      <c r="AE45" s="19"/>
      <c r="AF45" s="54">
        <f>SUM(F45:AE45)</f>
        <v>0</v>
      </c>
    </row>
    <row r="46" spans="1:32" s="44" customFormat="1" ht="30" customHeight="1" outlineLevel="1" x14ac:dyDescent="0.35">
      <c r="A46" s="282"/>
      <c r="B46" s="40"/>
      <c r="C46" s="246" t="str">
        <f>IF(AF46&lt;=5%*AF45,"OK",IF(AF46&gt;=0,IF(AF45=0,"Brak nakładów-usuń wart rez. lub dodaj nakłady","ZA DUŻA WART. REZ")))</f>
        <v>OK</v>
      </c>
      <c r="D46" s="58" t="s">
        <v>2</v>
      </c>
      <c r="E46" s="235" t="s">
        <v>14</v>
      </c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8"/>
      <c r="AF46" s="54">
        <f t="shared" ref="AF46:AF56" si="19">SUM(F46:AE46)</f>
        <v>0</v>
      </c>
    </row>
    <row r="47" spans="1:32" s="44" customFormat="1" outlineLevel="1" x14ac:dyDescent="0.35">
      <c r="A47" s="282"/>
      <c r="B47" s="40"/>
      <c r="C47" s="55" t="s">
        <v>78</v>
      </c>
      <c r="D47" s="56" t="s">
        <v>164</v>
      </c>
      <c r="E47" s="57" t="s">
        <v>14</v>
      </c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9"/>
      <c r="AD47" s="19"/>
      <c r="AE47" s="19"/>
      <c r="AF47" s="54">
        <f t="shared" si="19"/>
        <v>0</v>
      </c>
    </row>
    <row r="48" spans="1:32" s="44" customFormat="1" ht="30" customHeight="1" outlineLevel="1" x14ac:dyDescent="0.35">
      <c r="A48" s="282"/>
      <c r="B48" s="40"/>
      <c r="C48" s="246" t="str">
        <f>IF(AF48&lt;=5%*AF47,"OK",IF(AF48&gt;=0,IF(AF47=0,"Brak nakładów-usuń wart rez. lub dodaj nakłady","ZA DUŻA WART. REZ")))</f>
        <v>OK</v>
      </c>
      <c r="D48" s="58" t="s">
        <v>2</v>
      </c>
      <c r="E48" s="235" t="s">
        <v>14</v>
      </c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8"/>
      <c r="AF48" s="54">
        <f t="shared" si="19"/>
        <v>0</v>
      </c>
    </row>
    <row r="49" spans="1:32" s="44" customFormat="1" outlineLevel="1" x14ac:dyDescent="0.35">
      <c r="A49" s="282"/>
      <c r="B49" s="40"/>
      <c r="C49" s="55" t="s">
        <v>167</v>
      </c>
      <c r="D49" s="58" t="s">
        <v>166</v>
      </c>
      <c r="E49" s="57" t="s">
        <v>14</v>
      </c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9"/>
      <c r="AD49" s="243">
        <v>0</v>
      </c>
      <c r="AE49" s="243"/>
      <c r="AF49" s="54">
        <f t="shared" si="19"/>
        <v>0</v>
      </c>
    </row>
    <row r="50" spans="1:32" s="44" customFormat="1" ht="30" customHeight="1" outlineLevel="1" x14ac:dyDescent="0.35">
      <c r="A50" s="282"/>
      <c r="B50" s="40"/>
      <c r="C50" s="246" t="str">
        <f>IF(AF50&lt;=5%*AF49,"OK",IF(AF50&gt;=0,IF(AF49=0,"Brak nakładów-usuń wart rez. lub dodaj nakłady","ZA DUŻA WART. REZ")))</f>
        <v>OK</v>
      </c>
      <c r="D50" s="58" t="s">
        <v>2</v>
      </c>
      <c r="E50" s="235" t="s">
        <v>14</v>
      </c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244"/>
      <c r="AE50" s="243">
        <v>0</v>
      </c>
      <c r="AF50" s="54">
        <f t="shared" si="19"/>
        <v>0</v>
      </c>
    </row>
    <row r="51" spans="1:32" s="44" customFormat="1" outlineLevel="1" x14ac:dyDescent="0.35">
      <c r="A51" s="282"/>
      <c r="B51" s="40"/>
      <c r="C51" s="55" t="s">
        <v>81</v>
      </c>
      <c r="D51" s="58" t="s">
        <v>18</v>
      </c>
      <c r="E51" s="57" t="s">
        <v>14</v>
      </c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9"/>
      <c r="AD51" s="19"/>
      <c r="AE51" s="19"/>
      <c r="AF51" s="54">
        <f t="shared" si="19"/>
        <v>0</v>
      </c>
    </row>
    <row r="52" spans="1:32" s="44" customFormat="1" ht="30" customHeight="1" outlineLevel="1" x14ac:dyDescent="0.35">
      <c r="A52" s="282"/>
      <c r="B52" s="40"/>
      <c r="C52" s="246" t="str">
        <f>IF(AF52&lt;=5%*AF51,"OK",IF(AF52&gt;=0,IF(AF51=0,"Brak nakładów-usuń wart rez. lub dodaj nakłady","ZA DUŻA WART. REZ")))</f>
        <v>OK</v>
      </c>
      <c r="D52" s="58" t="s">
        <v>2</v>
      </c>
      <c r="E52" s="235" t="s">
        <v>14</v>
      </c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8"/>
      <c r="AF52" s="54">
        <f t="shared" si="19"/>
        <v>0</v>
      </c>
    </row>
    <row r="53" spans="1:32" s="44" customFormat="1" outlineLevel="1" x14ac:dyDescent="0.35">
      <c r="A53" s="282"/>
      <c r="B53" s="40"/>
      <c r="C53" s="55" t="s">
        <v>80</v>
      </c>
      <c r="D53" s="58" t="s">
        <v>19</v>
      </c>
      <c r="E53" s="57" t="s">
        <v>14</v>
      </c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9"/>
      <c r="AD53" s="19"/>
      <c r="AE53" s="19"/>
      <c r="AF53" s="54">
        <f t="shared" si="19"/>
        <v>0</v>
      </c>
    </row>
    <row r="54" spans="1:32" s="44" customFormat="1" ht="30" customHeight="1" outlineLevel="1" x14ac:dyDescent="0.35">
      <c r="A54" s="282"/>
      <c r="B54" s="40"/>
      <c r="C54" s="246" t="str">
        <f>IF(AF54&lt;=5%*AF53,"OK",IF(AF54&gt;=0,IF(AF53=0,"Brak nakładów-usuń wart rez. lub dodaj nakłady","ZA DUŻA WART. REZ")))</f>
        <v>OK</v>
      </c>
      <c r="D54" s="58" t="s">
        <v>2</v>
      </c>
      <c r="E54" s="235" t="s">
        <v>14</v>
      </c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8"/>
      <c r="AF54" s="54">
        <f t="shared" si="19"/>
        <v>0</v>
      </c>
    </row>
    <row r="55" spans="1:32" s="44" customFormat="1" outlineLevel="1" x14ac:dyDescent="0.35">
      <c r="A55" s="282"/>
      <c r="B55" s="40"/>
      <c r="C55" s="55"/>
      <c r="D55" s="58" t="s">
        <v>155</v>
      </c>
      <c r="E55" s="57" t="s">
        <v>14</v>
      </c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9"/>
      <c r="AD55" s="19"/>
      <c r="AE55" s="19"/>
      <c r="AF55" s="54">
        <f t="shared" si="19"/>
        <v>0</v>
      </c>
    </row>
    <row r="56" spans="1:32" s="44" customFormat="1" ht="30" customHeight="1" outlineLevel="1" x14ac:dyDescent="0.35">
      <c r="A56" s="282"/>
      <c r="B56" s="40"/>
      <c r="C56" s="246" t="str">
        <f>IF(AF56&lt;=5%*AF55,"OK",IF(AF56&gt;=0,IF(AF55=0,"Brak nakładów-usuń wart rez. lub dodaj nakłady","ZA DUŻA WART. REZ")))</f>
        <v>OK</v>
      </c>
      <c r="D56" s="58" t="s">
        <v>2</v>
      </c>
      <c r="E56" s="235" t="s">
        <v>14</v>
      </c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8"/>
      <c r="AF56" s="54">
        <f t="shared" si="19"/>
        <v>0</v>
      </c>
    </row>
    <row r="57" spans="1:32" s="44" customFormat="1" x14ac:dyDescent="0.35">
      <c r="A57" s="282"/>
      <c r="B57" s="40"/>
      <c r="C57" s="55"/>
      <c r="D57" s="59" t="s">
        <v>21</v>
      </c>
      <c r="E57" s="52" t="s">
        <v>14</v>
      </c>
      <c r="F57" s="53">
        <f>F59+F61+F63+F65+F67</f>
        <v>0</v>
      </c>
      <c r="G57" s="53">
        <f t="shared" ref="G57:AE57" si="20">G59+G61+G63+G65+G67</f>
        <v>0</v>
      </c>
      <c r="H57" s="53">
        <f t="shared" si="20"/>
        <v>0</v>
      </c>
      <c r="I57" s="53">
        <f t="shared" si="20"/>
        <v>0</v>
      </c>
      <c r="J57" s="53">
        <f t="shared" si="20"/>
        <v>0</v>
      </c>
      <c r="K57" s="53">
        <f t="shared" si="20"/>
        <v>0</v>
      </c>
      <c r="L57" s="53">
        <f t="shared" si="20"/>
        <v>0</v>
      </c>
      <c r="M57" s="53">
        <f t="shared" si="20"/>
        <v>0</v>
      </c>
      <c r="N57" s="53">
        <f t="shared" si="20"/>
        <v>0</v>
      </c>
      <c r="O57" s="53">
        <f t="shared" si="20"/>
        <v>0</v>
      </c>
      <c r="P57" s="53">
        <f t="shared" si="20"/>
        <v>0</v>
      </c>
      <c r="Q57" s="53">
        <f t="shared" si="20"/>
        <v>0</v>
      </c>
      <c r="R57" s="53">
        <f t="shared" si="20"/>
        <v>0</v>
      </c>
      <c r="S57" s="53">
        <f t="shared" si="20"/>
        <v>0</v>
      </c>
      <c r="T57" s="53">
        <f t="shared" si="20"/>
        <v>0</v>
      </c>
      <c r="U57" s="53">
        <f t="shared" si="20"/>
        <v>0</v>
      </c>
      <c r="V57" s="53">
        <f t="shared" si="20"/>
        <v>0</v>
      </c>
      <c r="W57" s="53">
        <f t="shared" si="20"/>
        <v>0</v>
      </c>
      <c r="X57" s="53">
        <f t="shared" si="20"/>
        <v>0</v>
      </c>
      <c r="Y57" s="53">
        <f t="shared" si="20"/>
        <v>0</v>
      </c>
      <c r="Z57" s="53">
        <f t="shared" si="20"/>
        <v>0</v>
      </c>
      <c r="AA57" s="53">
        <f t="shared" si="20"/>
        <v>0</v>
      </c>
      <c r="AB57" s="53">
        <f t="shared" si="20"/>
        <v>0</v>
      </c>
      <c r="AC57" s="53">
        <f t="shared" si="20"/>
        <v>0</v>
      </c>
      <c r="AD57" s="53">
        <f t="shared" si="20"/>
        <v>0</v>
      </c>
      <c r="AE57" s="53">
        <f t="shared" si="20"/>
        <v>0</v>
      </c>
      <c r="AF57" s="54">
        <f>SUM(F57:AE57)</f>
        <v>0</v>
      </c>
    </row>
    <row r="58" spans="1:32" s="44" customFormat="1" x14ac:dyDescent="0.35">
      <c r="A58" s="282"/>
      <c r="B58" s="40"/>
      <c r="C58" s="55"/>
      <c r="D58" s="236" t="s">
        <v>65</v>
      </c>
      <c r="E58" s="231" t="s">
        <v>14</v>
      </c>
      <c r="F58" s="3">
        <f>F60+F62+F64+F66+F68</f>
        <v>0</v>
      </c>
      <c r="G58" s="3">
        <f t="shared" ref="G58:AE58" si="21">G60+G62+G64+G66+G68</f>
        <v>0</v>
      </c>
      <c r="H58" s="3">
        <f t="shared" si="21"/>
        <v>0</v>
      </c>
      <c r="I58" s="3">
        <f t="shared" si="21"/>
        <v>0</v>
      </c>
      <c r="J58" s="3">
        <f t="shared" si="21"/>
        <v>0</v>
      </c>
      <c r="K58" s="3">
        <f t="shared" si="21"/>
        <v>0</v>
      </c>
      <c r="L58" s="3">
        <f t="shared" si="21"/>
        <v>0</v>
      </c>
      <c r="M58" s="3">
        <f t="shared" si="21"/>
        <v>0</v>
      </c>
      <c r="N58" s="3">
        <f t="shared" si="21"/>
        <v>0</v>
      </c>
      <c r="O58" s="3">
        <f t="shared" si="21"/>
        <v>0</v>
      </c>
      <c r="P58" s="3">
        <f t="shared" si="21"/>
        <v>0</v>
      </c>
      <c r="Q58" s="3">
        <f t="shared" si="21"/>
        <v>0</v>
      </c>
      <c r="R58" s="3">
        <f t="shared" si="21"/>
        <v>0</v>
      </c>
      <c r="S58" s="3">
        <f t="shared" si="21"/>
        <v>0</v>
      </c>
      <c r="T58" s="3">
        <f t="shared" si="21"/>
        <v>0</v>
      </c>
      <c r="U58" s="3">
        <f t="shared" si="21"/>
        <v>0</v>
      </c>
      <c r="V58" s="3">
        <f t="shared" si="21"/>
        <v>0</v>
      </c>
      <c r="W58" s="3">
        <f t="shared" si="21"/>
        <v>0</v>
      </c>
      <c r="X58" s="3">
        <f t="shared" si="21"/>
        <v>0</v>
      </c>
      <c r="Y58" s="3">
        <f t="shared" si="21"/>
        <v>0</v>
      </c>
      <c r="Z58" s="3">
        <f t="shared" si="21"/>
        <v>0</v>
      </c>
      <c r="AA58" s="3">
        <f t="shared" si="21"/>
        <v>0</v>
      </c>
      <c r="AB58" s="3">
        <f t="shared" si="21"/>
        <v>0</v>
      </c>
      <c r="AC58" s="3">
        <f t="shared" si="21"/>
        <v>0</v>
      </c>
      <c r="AD58" s="3">
        <f t="shared" si="21"/>
        <v>0</v>
      </c>
      <c r="AE58" s="53">
        <f t="shared" si="21"/>
        <v>0</v>
      </c>
      <c r="AF58" s="54">
        <f>SUM(F58:AE58)</f>
        <v>0</v>
      </c>
    </row>
    <row r="59" spans="1:32" s="44" customFormat="1" outlineLevel="1" x14ac:dyDescent="0.35">
      <c r="A59" s="282"/>
      <c r="B59" s="40"/>
      <c r="C59" s="55">
        <v>50</v>
      </c>
      <c r="D59" s="56" t="s">
        <v>16</v>
      </c>
      <c r="E59" s="57" t="s">
        <v>14</v>
      </c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9"/>
      <c r="AD59" s="19"/>
      <c r="AE59" s="19"/>
      <c r="AF59" s="54">
        <f>SUM(F59:AE59)</f>
        <v>0</v>
      </c>
    </row>
    <row r="60" spans="1:32" s="44" customFormat="1" ht="30" customHeight="1" outlineLevel="1" x14ac:dyDescent="0.35">
      <c r="A60" s="282"/>
      <c r="B60" s="40"/>
      <c r="C60" s="246" t="str">
        <f>IF(AF60&lt;=5%*AF59,"OK",IF(AF60&gt;=0,IF(AF59=0,"Brak nakładów-usuń wart rez. lub dodaj nakłady","ZA DUŻA WART. REZ")))</f>
        <v>OK</v>
      </c>
      <c r="D60" s="58" t="s">
        <v>2</v>
      </c>
      <c r="E60" s="235" t="s">
        <v>14</v>
      </c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8"/>
      <c r="AF60" s="54">
        <f t="shared" ref="AF60:AF68" si="22">SUM(F60:AE60)</f>
        <v>0</v>
      </c>
    </row>
    <row r="61" spans="1:32" s="44" customFormat="1" outlineLevel="1" x14ac:dyDescent="0.35">
      <c r="A61" s="282"/>
      <c r="B61" s="40"/>
      <c r="C61" s="55" t="s">
        <v>78</v>
      </c>
      <c r="D61" s="58" t="s">
        <v>17</v>
      </c>
      <c r="E61" s="57" t="s">
        <v>14</v>
      </c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9"/>
      <c r="AD61" s="19"/>
      <c r="AE61" s="19"/>
      <c r="AF61" s="54">
        <f t="shared" si="22"/>
        <v>0</v>
      </c>
    </row>
    <row r="62" spans="1:32" s="44" customFormat="1" ht="30" customHeight="1" outlineLevel="1" x14ac:dyDescent="0.35">
      <c r="A62" s="282"/>
      <c r="B62" s="40"/>
      <c r="C62" s="246" t="str">
        <f>IF(AF62&lt;=5%*AF61,"OK",IF(AF62&gt;=0,IF(AF61=0,"Brak nakładów-usuń wart rez. lub dodaj nakłady","ZA DUŻA WART. REZ")))</f>
        <v>OK</v>
      </c>
      <c r="D62" s="58" t="s">
        <v>2</v>
      </c>
      <c r="E62" s="235" t="s">
        <v>14</v>
      </c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8"/>
      <c r="AF62" s="54">
        <f t="shared" si="22"/>
        <v>0</v>
      </c>
    </row>
    <row r="63" spans="1:32" s="44" customFormat="1" outlineLevel="1" x14ac:dyDescent="0.35">
      <c r="A63" s="282"/>
      <c r="B63" s="40"/>
      <c r="C63" s="55" t="s">
        <v>79</v>
      </c>
      <c r="D63" s="58" t="s">
        <v>18</v>
      </c>
      <c r="E63" s="57" t="s">
        <v>14</v>
      </c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19"/>
      <c r="AD63" s="19"/>
      <c r="AE63" s="19"/>
      <c r="AF63" s="54">
        <f t="shared" si="22"/>
        <v>0</v>
      </c>
    </row>
    <row r="64" spans="1:32" s="44" customFormat="1" ht="30" customHeight="1" outlineLevel="1" x14ac:dyDescent="0.35">
      <c r="A64" s="282"/>
      <c r="B64" s="40"/>
      <c r="C64" s="246" t="str">
        <f>IF(AF64&lt;=5%*AF63,"OK",IF(AF64&gt;=0,IF(AF63=0,"Brak nakładów-usuń wart rez. lub dodaj nakłady","ZA DUŻA WART. REZ")))</f>
        <v>OK</v>
      </c>
      <c r="D64" s="58" t="s">
        <v>2</v>
      </c>
      <c r="E64" s="235" t="s">
        <v>14</v>
      </c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8"/>
      <c r="AF64" s="54">
        <f t="shared" si="22"/>
        <v>0</v>
      </c>
    </row>
    <row r="65" spans="1:32" s="44" customFormat="1" outlineLevel="1" x14ac:dyDescent="0.35">
      <c r="A65" s="282"/>
      <c r="B65" s="40"/>
      <c r="C65" s="55" t="s">
        <v>81</v>
      </c>
      <c r="D65" s="58" t="s">
        <v>19</v>
      </c>
      <c r="E65" s="57" t="s">
        <v>14</v>
      </c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9"/>
      <c r="AD65" s="19"/>
      <c r="AE65" s="19"/>
      <c r="AF65" s="54">
        <f t="shared" si="22"/>
        <v>0</v>
      </c>
    </row>
    <row r="66" spans="1:32" s="44" customFormat="1" ht="30" customHeight="1" outlineLevel="1" x14ac:dyDescent="0.35">
      <c r="A66" s="282"/>
      <c r="B66" s="40"/>
      <c r="C66" s="246" t="str">
        <f>IF(AF66&lt;=5%*AF65,"OK",IF(AF66&gt;=0,IF(AF65=0,"Brak nakładów-usuń wart rez. lub dodaj nakłady","ZA DUŻA WART. REZ")))</f>
        <v>OK</v>
      </c>
      <c r="D66" s="58" t="s">
        <v>2</v>
      </c>
      <c r="E66" s="235" t="s">
        <v>14</v>
      </c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8"/>
      <c r="AF66" s="54">
        <f t="shared" si="22"/>
        <v>0</v>
      </c>
    </row>
    <row r="67" spans="1:32" s="44" customFormat="1" outlineLevel="1" x14ac:dyDescent="0.35">
      <c r="A67" s="282"/>
      <c r="B67" s="40"/>
      <c r="C67" s="55" t="s">
        <v>80</v>
      </c>
      <c r="D67" s="58" t="s">
        <v>154</v>
      </c>
      <c r="E67" s="57" t="s">
        <v>14</v>
      </c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9"/>
      <c r="AD67" s="19"/>
      <c r="AE67" s="19"/>
      <c r="AF67" s="54">
        <f t="shared" si="22"/>
        <v>0</v>
      </c>
    </row>
    <row r="68" spans="1:32" s="44" customFormat="1" ht="30" customHeight="1" outlineLevel="1" x14ac:dyDescent="0.35">
      <c r="A68" s="282"/>
      <c r="B68" s="40"/>
      <c r="C68" s="246" t="str">
        <f>IF(AF68&lt;=5%*AF67,"OK",IF(AF68&gt;=0,IF(AF67=0,"Brak nakładów-usuń wart rez. lub dodaj nakłady","ZA DUŻA WART. REZ")))</f>
        <v>OK</v>
      </c>
      <c r="D68" s="58" t="s">
        <v>2</v>
      </c>
      <c r="E68" s="235" t="s">
        <v>14</v>
      </c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8"/>
      <c r="AF68" s="54">
        <f t="shared" si="22"/>
        <v>0</v>
      </c>
    </row>
    <row r="69" spans="1:32" s="44" customFormat="1" x14ac:dyDescent="0.35">
      <c r="A69" s="282"/>
      <c r="B69" s="40"/>
      <c r="C69" s="55"/>
      <c r="D69" s="59" t="s">
        <v>22</v>
      </c>
      <c r="E69" s="52" t="s">
        <v>14</v>
      </c>
      <c r="F69" s="53">
        <f>F71+F73+F75+F77+F79</f>
        <v>0</v>
      </c>
      <c r="G69" s="53">
        <f t="shared" ref="G69:AE69" si="23">G71+G73+G75+G77+G79</f>
        <v>0</v>
      </c>
      <c r="H69" s="53">
        <f t="shared" si="23"/>
        <v>0</v>
      </c>
      <c r="I69" s="53">
        <f t="shared" si="23"/>
        <v>0</v>
      </c>
      <c r="J69" s="53">
        <f t="shared" si="23"/>
        <v>0</v>
      </c>
      <c r="K69" s="53">
        <f t="shared" si="23"/>
        <v>0</v>
      </c>
      <c r="L69" s="53">
        <f t="shared" si="23"/>
        <v>0</v>
      </c>
      <c r="M69" s="53">
        <f t="shared" si="23"/>
        <v>0</v>
      </c>
      <c r="N69" s="53">
        <f t="shared" si="23"/>
        <v>0</v>
      </c>
      <c r="O69" s="53">
        <f t="shared" si="23"/>
        <v>0</v>
      </c>
      <c r="P69" s="53">
        <f t="shared" si="23"/>
        <v>0</v>
      </c>
      <c r="Q69" s="53">
        <f t="shared" si="23"/>
        <v>0</v>
      </c>
      <c r="R69" s="53">
        <f t="shared" si="23"/>
        <v>0</v>
      </c>
      <c r="S69" s="53">
        <f t="shared" si="23"/>
        <v>0</v>
      </c>
      <c r="T69" s="53">
        <f t="shared" si="23"/>
        <v>0</v>
      </c>
      <c r="U69" s="53">
        <f t="shared" si="23"/>
        <v>0</v>
      </c>
      <c r="V69" s="53">
        <f t="shared" si="23"/>
        <v>0</v>
      </c>
      <c r="W69" s="53">
        <f t="shared" si="23"/>
        <v>0</v>
      </c>
      <c r="X69" s="53">
        <f t="shared" si="23"/>
        <v>0</v>
      </c>
      <c r="Y69" s="53">
        <f t="shared" si="23"/>
        <v>0</v>
      </c>
      <c r="Z69" s="53">
        <f t="shared" si="23"/>
        <v>0</v>
      </c>
      <c r="AA69" s="53">
        <f t="shared" si="23"/>
        <v>0</v>
      </c>
      <c r="AB69" s="53">
        <f t="shared" si="23"/>
        <v>0</v>
      </c>
      <c r="AC69" s="53">
        <f t="shared" si="23"/>
        <v>0</v>
      </c>
      <c r="AD69" s="53">
        <f t="shared" si="23"/>
        <v>0</v>
      </c>
      <c r="AE69" s="53">
        <f t="shared" si="23"/>
        <v>0</v>
      </c>
      <c r="AF69" s="54">
        <f>SUM(F69:AE69)</f>
        <v>0</v>
      </c>
    </row>
    <row r="70" spans="1:32" s="44" customFormat="1" x14ac:dyDescent="0.35">
      <c r="A70" s="282"/>
      <c r="B70" s="40"/>
      <c r="C70" s="55"/>
      <c r="D70" s="236" t="s">
        <v>66</v>
      </c>
      <c r="E70" s="231" t="s">
        <v>14</v>
      </c>
      <c r="F70" s="3">
        <f>F72+F74+F76+F78+F80</f>
        <v>0</v>
      </c>
      <c r="G70" s="3">
        <f t="shared" ref="G70:AE70" si="24">G72+G74+G76+G78+G80</f>
        <v>0</v>
      </c>
      <c r="H70" s="3">
        <f t="shared" si="24"/>
        <v>0</v>
      </c>
      <c r="I70" s="3">
        <f t="shared" si="24"/>
        <v>0</v>
      </c>
      <c r="J70" s="3">
        <f t="shared" si="24"/>
        <v>0</v>
      </c>
      <c r="K70" s="3">
        <f t="shared" si="24"/>
        <v>0</v>
      </c>
      <c r="L70" s="3">
        <f t="shared" si="24"/>
        <v>0</v>
      </c>
      <c r="M70" s="3">
        <f t="shared" si="24"/>
        <v>0</v>
      </c>
      <c r="N70" s="3">
        <f t="shared" si="24"/>
        <v>0</v>
      </c>
      <c r="O70" s="3">
        <f t="shared" si="24"/>
        <v>0</v>
      </c>
      <c r="P70" s="3">
        <f t="shared" si="24"/>
        <v>0</v>
      </c>
      <c r="Q70" s="3">
        <f t="shared" si="24"/>
        <v>0</v>
      </c>
      <c r="R70" s="3">
        <f t="shared" si="24"/>
        <v>0</v>
      </c>
      <c r="S70" s="3">
        <f t="shared" si="24"/>
        <v>0</v>
      </c>
      <c r="T70" s="3">
        <f t="shared" si="24"/>
        <v>0</v>
      </c>
      <c r="U70" s="3">
        <f t="shared" si="24"/>
        <v>0</v>
      </c>
      <c r="V70" s="3">
        <f t="shared" si="24"/>
        <v>0</v>
      </c>
      <c r="W70" s="3">
        <f t="shared" si="24"/>
        <v>0</v>
      </c>
      <c r="X70" s="3">
        <f t="shared" si="24"/>
        <v>0</v>
      </c>
      <c r="Y70" s="3">
        <f t="shared" si="24"/>
        <v>0</v>
      </c>
      <c r="Z70" s="3">
        <f t="shared" si="24"/>
        <v>0</v>
      </c>
      <c r="AA70" s="3">
        <f t="shared" si="24"/>
        <v>0</v>
      </c>
      <c r="AB70" s="3">
        <f t="shared" si="24"/>
        <v>0</v>
      </c>
      <c r="AC70" s="3">
        <f t="shared" si="24"/>
        <v>0</v>
      </c>
      <c r="AD70" s="3">
        <f t="shared" si="24"/>
        <v>0</v>
      </c>
      <c r="AE70" s="53">
        <f t="shared" si="24"/>
        <v>0</v>
      </c>
      <c r="AF70" s="54">
        <f>SUM(F70:AE70)</f>
        <v>0</v>
      </c>
    </row>
    <row r="71" spans="1:32" s="44" customFormat="1" outlineLevel="1" x14ac:dyDescent="0.35">
      <c r="A71" s="282"/>
      <c r="B71" s="40"/>
      <c r="C71" s="55">
        <v>50</v>
      </c>
      <c r="D71" s="56" t="s">
        <v>16</v>
      </c>
      <c r="E71" s="57" t="s">
        <v>14</v>
      </c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9"/>
      <c r="AD71" s="19"/>
      <c r="AE71" s="19"/>
      <c r="AF71" s="54">
        <f>SUM(F71:AE71)</f>
        <v>0</v>
      </c>
    </row>
    <row r="72" spans="1:32" s="44" customFormat="1" ht="30" customHeight="1" outlineLevel="1" x14ac:dyDescent="0.35">
      <c r="A72" s="282"/>
      <c r="B72" s="40"/>
      <c r="C72" s="246" t="str">
        <f>IF(AF72&lt;=5%*AF71,"OK",IF(AF72&gt;=0,IF(AF71=0,"Brak nakładów-usuń wart rez. lub dodaj nakłady","ZA DUŻA WART. REZ")))</f>
        <v>OK</v>
      </c>
      <c r="D72" s="58" t="s">
        <v>2</v>
      </c>
      <c r="E72" s="235" t="s">
        <v>14</v>
      </c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8"/>
      <c r="AF72" s="54">
        <f t="shared" ref="AF72:AF80" si="25">SUM(F72:AE72)</f>
        <v>0</v>
      </c>
    </row>
    <row r="73" spans="1:32" s="44" customFormat="1" outlineLevel="1" x14ac:dyDescent="0.35">
      <c r="A73" s="282"/>
      <c r="B73" s="40"/>
      <c r="C73" s="55" t="s">
        <v>78</v>
      </c>
      <c r="D73" s="58" t="s">
        <v>17</v>
      </c>
      <c r="E73" s="57" t="s">
        <v>14</v>
      </c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9"/>
      <c r="AD73" s="19"/>
      <c r="AE73" s="19"/>
      <c r="AF73" s="54">
        <f t="shared" si="25"/>
        <v>0</v>
      </c>
    </row>
    <row r="74" spans="1:32" s="44" customFormat="1" ht="30" customHeight="1" outlineLevel="1" x14ac:dyDescent="0.35">
      <c r="A74" s="282"/>
      <c r="B74" s="40"/>
      <c r="C74" s="246" t="str">
        <f>IF(AF74&lt;=5%*AF73,"OK",IF(AF74&gt;=0,IF(AF73=0,"Brak nakładów-usuń wart rez. lub dodaj nakłady","ZA DUŻA WART. REZ")))</f>
        <v>OK</v>
      </c>
      <c r="D74" s="58" t="s">
        <v>2</v>
      </c>
      <c r="E74" s="235" t="s">
        <v>14</v>
      </c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8"/>
      <c r="AF74" s="54">
        <f t="shared" si="25"/>
        <v>0</v>
      </c>
    </row>
    <row r="75" spans="1:32" s="44" customFormat="1" outlineLevel="1" x14ac:dyDescent="0.35">
      <c r="A75" s="282"/>
      <c r="B75" s="40"/>
      <c r="C75" s="55" t="s">
        <v>79</v>
      </c>
      <c r="D75" s="58" t="s">
        <v>18</v>
      </c>
      <c r="E75" s="57" t="s">
        <v>14</v>
      </c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18"/>
      <c r="AB75" s="18"/>
      <c r="AC75" s="19"/>
      <c r="AD75" s="19"/>
      <c r="AE75" s="19"/>
      <c r="AF75" s="54">
        <f t="shared" si="25"/>
        <v>0</v>
      </c>
    </row>
    <row r="76" spans="1:32" s="44" customFormat="1" ht="30" customHeight="1" outlineLevel="1" x14ac:dyDescent="0.35">
      <c r="A76" s="282"/>
      <c r="B76" s="40"/>
      <c r="C76" s="246" t="str">
        <f>IF(AF76&lt;=5%*AF75,"OK",IF(AF76&gt;=0,IF(AF75=0,"Brak nakładów-usuń wart rez. lub dodaj nakłady","ZA DUŻA WART. REZ")))</f>
        <v>OK</v>
      </c>
      <c r="D76" s="58" t="s">
        <v>2</v>
      </c>
      <c r="E76" s="235" t="s">
        <v>14</v>
      </c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8"/>
      <c r="AF76" s="54">
        <f t="shared" si="25"/>
        <v>0</v>
      </c>
    </row>
    <row r="77" spans="1:32" s="44" customFormat="1" outlineLevel="1" x14ac:dyDescent="0.35">
      <c r="A77" s="282"/>
      <c r="B77" s="40"/>
      <c r="C77" s="55" t="s">
        <v>81</v>
      </c>
      <c r="D77" s="58" t="s">
        <v>19</v>
      </c>
      <c r="E77" s="57" t="s">
        <v>14</v>
      </c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  <c r="AA77" s="18"/>
      <c r="AB77" s="18"/>
      <c r="AC77" s="19"/>
      <c r="AD77" s="19"/>
      <c r="AE77" s="19"/>
      <c r="AF77" s="54">
        <f t="shared" si="25"/>
        <v>0</v>
      </c>
    </row>
    <row r="78" spans="1:32" s="44" customFormat="1" ht="30" customHeight="1" outlineLevel="1" x14ac:dyDescent="0.35">
      <c r="A78" s="282"/>
      <c r="B78" s="40"/>
      <c r="C78" s="246" t="str">
        <f>IF(AF78&lt;=5%*AF77,"OK",IF(AF78&gt;=0,IF(AF77=0,"Brak nakładów-usuń wart rez. lub dodaj nakłady","ZA DUŻA WART. REZ")))</f>
        <v>OK</v>
      </c>
      <c r="D78" s="58" t="s">
        <v>2</v>
      </c>
      <c r="E78" s="235" t="s">
        <v>14</v>
      </c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8"/>
      <c r="AF78" s="54">
        <f t="shared" si="25"/>
        <v>0</v>
      </c>
    </row>
    <row r="79" spans="1:32" s="44" customFormat="1" outlineLevel="1" x14ac:dyDescent="0.35">
      <c r="A79" s="282"/>
      <c r="B79" s="40"/>
      <c r="C79" s="55" t="s">
        <v>80</v>
      </c>
      <c r="D79" s="58" t="s">
        <v>153</v>
      </c>
      <c r="E79" s="57" t="s">
        <v>14</v>
      </c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  <c r="W79" s="18"/>
      <c r="X79" s="18"/>
      <c r="Y79" s="18"/>
      <c r="Z79" s="18"/>
      <c r="AA79" s="18"/>
      <c r="AB79" s="18"/>
      <c r="AC79" s="19"/>
      <c r="AD79" s="19"/>
      <c r="AE79" s="19"/>
      <c r="AF79" s="54">
        <f t="shared" si="25"/>
        <v>0</v>
      </c>
    </row>
    <row r="80" spans="1:32" s="44" customFormat="1" ht="30" customHeight="1" outlineLevel="1" x14ac:dyDescent="0.35">
      <c r="A80" s="282"/>
      <c r="B80" s="40"/>
      <c r="C80" s="246" t="str">
        <f>IF(AF80&lt;=5%*AF79,"OK",IF(AF80&gt;=0,IF(AF79=0,"Brak nakładów-usuń wart rez. lub dodaj nakłady","ZA DUŻA WART. REZ")))</f>
        <v>OK</v>
      </c>
      <c r="D80" s="58" t="s">
        <v>2</v>
      </c>
      <c r="E80" s="235" t="s">
        <v>14</v>
      </c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8"/>
      <c r="AF80" s="54">
        <f t="shared" si="25"/>
        <v>0</v>
      </c>
    </row>
    <row r="81" spans="1:32" s="44" customFormat="1" x14ac:dyDescent="0.35">
      <c r="A81" s="282"/>
      <c r="B81" s="40"/>
      <c r="C81" s="55"/>
      <c r="D81" s="60" t="s">
        <v>23</v>
      </c>
      <c r="E81" s="61" t="s">
        <v>14</v>
      </c>
      <c r="F81" s="62">
        <f>F83+F85+F87+F89+F91+F93</f>
        <v>0</v>
      </c>
      <c r="G81" s="62">
        <f t="shared" ref="G81:AE81" si="26">G83+G85+G87+G89+G91+G93</f>
        <v>0</v>
      </c>
      <c r="H81" s="62">
        <f t="shared" si="26"/>
        <v>0</v>
      </c>
      <c r="I81" s="62">
        <f t="shared" si="26"/>
        <v>0</v>
      </c>
      <c r="J81" s="62">
        <f t="shared" si="26"/>
        <v>0</v>
      </c>
      <c r="K81" s="62">
        <f t="shared" si="26"/>
        <v>0</v>
      </c>
      <c r="L81" s="62">
        <f t="shared" si="26"/>
        <v>0</v>
      </c>
      <c r="M81" s="62">
        <f t="shared" si="26"/>
        <v>0</v>
      </c>
      <c r="N81" s="62">
        <f t="shared" si="26"/>
        <v>0</v>
      </c>
      <c r="O81" s="62">
        <f t="shared" si="26"/>
        <v>0</v>
      </c>
      <c r="P81" s="62">
        <f t="shared" si="26"/>
        <v>0</v>
      </c>
      <c r="Q81" s="62">
        <f t="shared" si="26"/>
        <v>0</v>
      </c>
      <c r="R81" s="62">
        <f t="shared" si="26"/>
        <v>0</v>
      </c>
      <c r="S81" s="62">
        <f t="shared" si="26"/>
        <v>0</v>
      </c>
      <c r="T81" s="62">
        <f t="shared" si="26"/>
        <v>0</v>
      </c>
      <c r="U81" s="62">
        <f t="shared" si="26"/>
        <v>0</v>
      </c>
      <c r="V81" s="62">
        <f t="shared" si="26"/>
        <v>0</v>
      </c>
      <c r="W81" s="62">
        <f t="shared" si="26"/>
        <v>0</v>
      </c>
      <c r="X81" s="62">
        <f t="shared" si="26"/>
        <v>0</v>
      </c>
      <c r="Y81" s="62">
        <f t="shared" si="26"/>
        <v>0</v>
      </c>
      <c r="Z81" s="62">
        <f t="shared" si="26"/>
        <v>0</v>
      </c>
      <c r="AA81" s="62">
        <f t="shared" si="26"/>
        <v>0</v>
      </c>
      <c r="AB81" s="62">
        <f t="shared" si="26"/>
        <v>0</v>
      </c>
      <c r="AC81" s="62">
        <f t="shared" si="26"/>
        <v>0</v>
      </c>
      <c r="AD81" s="62">
        <f t="shared" si="26"/>
        <v>0</v>
      </c>
      <c r="AE81" s="62">
        <f t="shared" si="26"/>
        <v>0</v>
      </c>
      <c r="AF81" s="63">
        <f>SUM(F81:AE81)</f>
        <v>0</v>
      </c>
    </row>
    <row r="82" spans="1:32" s="44" customFormat="1" x14ac:dyDescent="0.35">
      <c r="A82" s="282"/>
      <c r="B82" s="40"/>
      <c r="C82" s="55"/>
      <c r="D82" s="237" t="s">
        <v>67</v>
      </c>
      <c r="E82" s="238" t="s">
        <v>14</v>
      </c>
      <c r="F82" s="4">
        <f>F84+F86+F88+F90+F92+F94</f>
        <v>0</v>
      </c>
      <c r="G82" s="4">
        <f t="shared" ref="G82:AE82" si="27">G84+G86+G88+G90+G92+G94</f>
        <v>0</v>
      </c>
      <c r="H82" s="4">
        <f t="shared" si="27"/>
        <v>0</v>
      </c>
      <c r="I82" s="4">
        <f t="shared" si="27"/>
        <v>0</v>
      </c>
      <c r="J82" s="4">
        <f t="shared" si="27"/>
        <v>0</v>
      </c>
      <c r="K82" s="4">
        <f t="shared" si="27"/>
        <v>0</v>
      </c>
      <c r="L82" s="4">
        <f t="shared" si="27"/>
        <v>0</v>
      </c>
      <c r="M82" s="4">
        <f t="shared" si="27"/>
        <v>0</v>
      </c>
      <c r="N82" s="4">
        <f t="shared" si="27"/>
        <v>0</v>
      </c>
      <c r="O82" s="4">
        <f t="shared" si="27"/>
        <v>0</v>
      </c>
      <c r="P82" s="4">
        <f t="shared" si="27"/>
        <v>0</v>
      </c>
      <c r="Q82" s="4">
        <f t="shared" si="27"/>
        <v>0</v>
      </c>
      <c r="R82" s="4">
        <f t="shared" si="27"/>
        <v>0</v>
      </c>
      <c r="S82" s="4">
        <f t="shared" si="27"/>
        <v>0</v>
      </c>
      <c r="T82" s="4">
        <f t="shared" si="27"/>
        <v>0</v>
      </c>
      <c r="U82" s="4">
        <f t="shared" si="27"/>
        <v>0</v>
      </c>
      <c r="V82" s="4">
        <f t="shared" si="27"/>
        <v>0</v>
      </c>
      <c r="W82" s="4">
        <f t="shared" si="27"/>
        <v>0</v>
      </c>
      <c r="X82" s="4">
        <f t="shared" si="27"/>
        <v>0</v>
      </c>
      <c r="Y82" s="4">
        <f t="shared" si="27"/>
        <v>0</v>
      </c>
      <c r="Z82" s="4">
        <f t="shared" si="27"/>
        <v>0</v>
      </c>
      <c r="AA82" s="4">
        <f t="shared" si="27"/>
        <v>0</v>
      </c>
      <c r="AB82" s="4">
        <f t="shared" si="27"/>
        <v>0</v>
      </c>
      <c r="AC82" s="4">
        <f t="shared" si="27"/>
        <v>0</v>
      </c>
      <c r="AD82" s="4">
        <f t="shared" si="27"/>
        <v>0</v>
      </c>
      <c r="AE82" s="62">
        <f t="shared" si="27"/>
        <v>0</v>
      </c>
      <c r="AF82" s="63">
        <f>SUM(F82:AE82)</f>
        <v>0</v>
      </c>
    </row>
    <row r="83" spans="1:32" s="44" customFormat="1" outlineLevel="1" x14ac:dyDescent="0.35">
      <c r="A83" s="282"/>
      <c r="B83" s="40"/>
      <c r="C83" s="55" t="s">
        <v>82</v>
      </c>
      <c r="D83" s="64" t="s">
        <v>24</v>
      </c>
      <c r="E83" s="57" t="s">
        <v>14</v>
      </c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  <c r="Z83" s="18"/>
      <c r="AA83" s="18"/>
      <c r="AB83" s="18"/>
      <c r="AC83" s="19"/>
      <c r="AD83" s="19"/>
      <c r="AE83" s="19"/>
      <c r="AF83" s="63">
        <f t="shared" ref="AF83:AF94" si="28">SUM(F83:AE83)</f>
        <v>0</v>
      </c>
    </row>
    <row r="84" spans="1:32" s="44" customFormat="1" ht="30" customHeight="1" outlineLevel="1" x14ac:dyDescent="0.35">
      <c r="A84" s="282"/>
      <c r="B84" s="40"/>
      <c r="C84" s="246" t="str">
        <f>IF(AF84&lt;=5%*AF83,"OK",IF(AF84&gt;=0,IF(AF83=0,"Brak nakładów-usuń wart rez. lub dodaj nakłady","ZA DUŻA WART. REZ")))</f>
        <v>OK</v>
      </c>
      <c r="D84" s="64" t="s">
        <v>2</v>
      </c>
      <c r="E84" s="235" t="s">
        <v>14</v>
      </c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8"/>
      <c r="AF84" s="63">
        <f t="shared" si="28"/>
        <v>0</v>
      </c>
    </row>
    <row r="85" spans="1:32" s="44" customFormat="1" outlineLevel="1" x14ac:dyDescent="0.35">
      <c r="A85" s="282"/>
      <c r="B85" s="40"/>
      <c r="C85" s="55" t="s">
        <v>80</v>
      </c>
      <c r="D85" s="64" t="s">
        <v>25</v>
      </c>
      <c r="E85" s="57" t="s">
        <v>14</v>
      </c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18"/>
      <c r="Z85" s="18"/>
      <c r="AA85" s="18"/>
      <c r="AB85" s="18"/>
      <c r="AC85" s="19"/>
      <c r="AD85" s="19"/>
      <c r="AE85" s="19"/>
      <c r="AF85" s="63">
        <f t="shared" si="28"/>
        <v>0</v>
      </c>
    </row>
    <row r="86" spans="1:32" s="44" customFormat="1" ht="30" customHeight="1" outlineLevel="1" x14ac:dyDescent="0.35">
      <c r="A86" s="282"/>
      <c r="B86" s="40"/>
      <c r="C86" s="246" t="str">
        <f>IF(AF86&lt;=5%*AF85,"OK",IF(AF86&gt;=0,IF(AF85=0,"Brak nakładów-usuń wart rez. lub dodaj nakłady","ZA DUŻA WART. REZ")))</f>
        <v>OK</v>
      </c>
      <c r="D86" s="64" t="s">
        <v>2</v>
      </c>
      <c r="E86" s="235" t="s">
        <v>14</v>
      </c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8"/>
      <c r="AF86" s="63">
        <f t="shared" si="28"/>
        <v>0</v>
      </c>
    </row>
    <row r="87" spans="1:32" s="44" customFormat="1" outlineLevel="1" x14ac:dyDescent="0.35">
      <c r="A87" s="282"/>
      <c r="B87" s="40"/>
      <c r="C87" s="55" t="s">
        <v>79</v>
      </c>
      <c r="D87" s="64" t="s">
        <v>17</v>
      </c>
      <c r="E87" s="57" t="s">
        <v>14</v>
      </c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  <c r="Z87" s="18"/>
      <c r="AA87" s="18"/>
      <c r="AB87" s="18"/>
      <c r="AC87" s="19"/>
      <c r="AD87" s="19"/>
      <c r="AE87" s="19"/>
      <c r="AF87" s="63">
        <f t="shared" si="28"/>
        <v>0</v>
      </c>
    </row>
    <row r="88" spans="1:32" s="44" customFormat="1" ht="30" customHeight="1" outlineLevel="1" x14ac:dyDescent="0.35">
      <c r="A88" s="282"/>
      <c r="B88" s="40"/>
      <c r="C88" s="246" t="str">
        <f>IF(AF88&lt;=5%*AF87,"OK",IF(AF88&gt;=0,IF(AF87=0,"Brak nakładów-usuń wart rez. lub dodaj nakłady","ZA DUŻA WART. REZ")))</f>
        <v>OK</v>
      </c>
      <c r="D88" s="64" t="s">
        <v>2</v>
      </c>
      <c r="E88" s="235" t="s">
        <v>14</v>
      </c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8"/>
      <c r="AF88" s="63">
        <f t="shared" si="28"/>
        <v>0</v>
      </c>
    </row>
    <row r="89" spans="1:32" s="44" customFormat="1" outlineLevel="1" x14ac:dyDescent="0.35">
      <c r="A89" s="282"/>
      <c r="B89" s="40"/>
      <c r="C89" s="55" t="s">
        <v>81</v>
      </c>
      <c r="D89" s="58" t="s">
        <v>18</v>
      </c>
      <c r="E89" s="57" t="s">
        <v>14</v>
      </c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18"/>
      <c r="Z89" s="18"/>
      <c r="AA89" s="18"/>
      <c r="AB89" s="18"/>
      <c r="AC89" s="19"/>
      <c r="AD89" s="19"/>
      <c r="AE89" s="19"/>
      <c r="AF89" s="63">
        <f t="shared" si="28"/>
        <v>0</v>
      </c>
    </row>
    <row r="90" spans="1:32" s="44" customFormat="1" ht="30" customHeight="1" outlineLevel="1" x14ac:dyDescent="0.35">
      <c r="A90" s="282"/>
      <c r="B90" s="40"/>
      <c r="C90" s="246" t="str">
        <f>IF(AF90&lt;=5%*AF89,"OK",IF(AF90&gt;=0,IF(AF89=0,"Brak nakładów-usuń wart rez. lub dodaj nakłady","ZA DUŻA WART. REZ")))</f>
        <v>OK</v>
      </c>
      <c r="D90" s="58" t="s">
        <v>2</v>
      </c>
      <c r="E90" s="235" t="s">
        <v>14</v>
      </c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8"/>
      <c r="AF90" s="63">
        <f t="shared" si="28"/>
        <v>0</v>
      </c>
    </row>
    <row r="91" spans="1:32" s="44" customFormat="1" outlineLevel="1" x14ac:dyDescent="0.35">
      <c r="A91" s="282"/>
      <c r="B91" s="40"/>
      <c r="C91" s="55" t="s">
        <v>80</v>
      </c>
      <c r="D91" s="58" t="s">
        <v>19</v>
      </c>
      <c r="E91" s="57" t="s">
        <v>14</v>
      </c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8"/>
      <c r="W91" s="18"/>
      <c r="X91" s="18"/>
      <c r="Y91" s="18"/>
      <c r="Z91" s="18"/>
      <c r="AA91" s="18"/>
      <c r="AB91" s="18"/>
      <c r="AC91" s="19"/>
      <c r="AD91" s="19"/>
      <c r="AE91" s="19"/>
      <c r="AF91" s="63">
        <f t="shared" si="28"/>
        <v>0</v>
      </c>
    </row>
    <row r="92" spans="1:32" s="44" customFormat="1" ht="30" customHeight="1" outlineLevel="1" x14ac:dyDescent="0.35">
      <c r="A92" s="282"/>
      <c r="B92" s="40"/>
      <c r="C92" s="246" t="str">
        <f>IF(AF92&lt;=5%*AF91,"OK",IF(AF92&gt;=0,IF(AF91=0,"Brak nakładów-usuń wart rez. lub dodaj nakłady","ZA DUŻA WART. REZ")))</f>
        <v>OK</v>
      </c>
      <c r="D92" s="58" t="s">
        <v>2</v>
      </c>
      <c r="E92" s="235" t="s">
        <v>14</v>
      </c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8"/>
      <c r="AF92" s="63">
        <f t="shared" si="28"/>
        <v>0</v>
      </c>
    </row>
    <row r="93" spans="1:32" s="44" customFormat="1" outlineLevel="1" x14ac:dyDescent="0.35">
      <c r="A93" s="282"/>
      <c r="B93" s="40"/>
      <c r="C93" s="55"/>
      <c r="D93" s="58" t="s">
        <v>151</v>
      </c>
      <c r="E93" s="57" t="s">
        <v>14</v>
      </c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  <c r="Z93" s="18"/>
      <c r="AA93" s="18"/>
      <c r="AB93" s="18"/>
      <c r="AC93" s="19"/>
      <c r="AD93" s="19"/>
      <c r="AE93" s="19"/>
      <c r="AF93" s="63">
        <f t="shared" si="28"/>
        <v>0</v>
      </c>
    </row>
    <row r="94" spans="1:32" s="44" customFormat="1" ht="30" customHeight="1" outlineLevel="1" x14ac:dyDescent="0.35">
      <c r="A94" s="282"/>
      <c r="B94" s="40"/>
      <c r="C94" s="246" t="str">
        <f>IF(AF94&lt;=5%*AF93,"OK",IF(AF94&gt;=0,IF(AF93=0,"Brak nakładów-usuń wart rez. lub dodaj nakłady","ZA DUŻA WART. REZ")))</f>
        <v>OK</v>
      </c>
      <c r="D94" s="58" t="s">
        <v>2</v>
      </c>
      <c r="E94" s="235" t="s">
        <v>14</v>
      </c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8"/>
      <c r="AF94" s="63">
        <f t="shared" si="28"/>
        <v>0</v>
      </c>
    </row>
    <row r="95" spans="1:32" s="44" customFormat="1" x14ac:dyDescent="0.35">
      <c r="A95" s="282"/>
      <c r="B95" s="40"/>
      <c r="C95" s="55"/>
      <c r="D95" s="65" t="s">
        <v>26</v>
      </c>
      <c r="E95" s="66" t="s">
        <v>14</v>
      </c>
      <c r="F95" s="67">
        <f>F97+F107</f>
        <v>0</v>
      </c>
      <c r="G95" s="67">
        <f t="shared" ref="G95:AE95" si="29">G97+G107</f>
        <v>0</v>
      </c>
      <c r="H95" s="67">
        <f t="shared" si="29"/>
        <v>0</v>
      </c>
      <c r="I95" s="67">
        <f t="shared" si="29"/>
        <v>0</v>
      </c>
      <c r="J95" s="67">
        <f t="shared" si="29"/>
        <v>0</v>
      </c>
      <c r="K95" s="67">
        <f t="shared" si="29"/>
        <v>0</v>
      </c>
      <c r="L95" s="67">
        <f t="shared" si="29"/>
        <v>0</v>
      </c>
      <c r="M95" s="67">
        <f t="shared" si="29"/>
        <v>0</v>
      </c>
      <c r="N95" s="67">
        <f t="shared" si="29"/>
        <v>0</v>
      </c>
      <c r="O95" s="67">
        <f t="shared" si="29"/>
        <v>0</v>
      </c>
      <c r="P95" s="67">
        <f t="shared" si="29"/>
        <v>0</v>
      </c>
      <c r="Q95" s="67">
        <f t="shared" si="29"/>
        <v>0</v>
      </c>
      <c r="R95" s="67">
        <f t="shared" si="29"/>
        <v>0</v>
      </c>
      <c r="S95" s="67">
        <f t="shared" si="29"/>
        <v>0</v>
      </c>
      <c r="T95" s="67">
        <f t="shared" si="29"/>
        <v>0</v>
      </c>
      <c r="U95" s="67">
        <f t="shared" si="29"/>
        <v>0</v>
      </c>
      <c r="V95" s="67">
        <f t="shared" si="29"/>
        <v>0</v>
      </c>
      <c r="W95" s="67">
        <f t="shared" si="29"/>
        <v>0</v>
      </c>
      <c r="X95" s="67">
        <f t="shared" si="29"/>
        <v>0</v>
      </c>
      <c r="Y95" s="67">
        <f t="shared" si="29"/>
        <v>0</v>
      </c>
      <c r="Z95" s="67">
        <f t="shared" si="29"/>
        <v>0</v>
      </c>
      <c r="AA95" s="67">
        <f t="shared" si="29"/>
        <v>0</v>
      </c>
      <c r="AB95" s="67">
        <f t="shared" si="29"/>
        <v>0</v>
      </c>
      <c r="AC95" s="67">
        <f t="shared" si="29"/>
        <v>0</v>
      </c>
      <c r="AD95" s="67">
        <f t="shared" si="29"/>
        <v>0</v>
      </c>
      <c r="AE95" s="67">
        <f t="shared" si="29"/>
        <v>0</v>
      </c>
      <c r="AF95" s="68">
        <f>SUM(F95:AE95)</f>
        <v>0</v>
      </c>
    </row>
    <row r="96" spans="1:32" s="44" customFormat="1" x14ac:dyDescent="0.35">
      <c r="A96" s="282"/>
      <c r="B96" s="40"/>
      <c r="C96" s="55"/>
      <c r="D96" s="239" t="s">
        <v>69</v>
      </c>
      <c r="E96" s="240" t="s">
        <v>14</v>
      </c>
      <c r="F96" s="7">
        <f>F98+F108</f>
        <v>0</v>
      </c>
      <c r="G96" s="7">
        <f t="shared" ref="G96:AE96" si="30">G98+G108</f>
        <v>0</v>
      </c>
      <c r="H96" s="7">
        <f t="shared" si="30"/>
        <v>0</v>
      </c>
      <c r="I96" s="7">
        <f t="shared" si="30"/>
        <v>0</v>
      </c>
      <c r="J96" s="7">
        <f t="shared" si="30"/>
        <v>0</v>
      </c>
      <c r="K96" s="7">
        <f t="shared" si="30"/>
        <v>0</v>
      </c>
      <c r="L96" s="7">
        <f t="shared" si="30"/>
        <v>0</v>
      </c>
      <c r="M96" s="7">
        <f t="shared" si="30"/>
        <v>0</v>
      </c>
      <c r="N96" s="7">
        <f t="shared" si="30"/>
        <v>0</v>
      </c>
      <c r="O96" s="7">
        <f t="shared" si="30"/>
        <v>0</v>
      </c>
      <c r="P96" s="7">
        <f t="shared" si="30"/>
        <v>0</v>
      </c>
      <c r="Q96" s="7">
        <f t="shared" si="30"/>
        <v>0</v>
      </c>
      <c r="R96" s="7">
        <f t="shared" si="30"/>
        <v>0</v>
      </c>
      <c r="S96" s="7">
        <f t="shared" si="30"/>
        <v>0</v>
      </c>
      <c r="T96" s="7">
        <f t="shared" si="30"/>
        <v>0</v>
      </c>
      <c r="U96" s="7">
        <f t="shared" si="30"/>
        <v>0</v>
      </c>
      <c r="V96" s="7">
        <f t="shared" si="30"/>
        <v>0</v>
      </c>
      <c r="W96" s="7">
        <f t="shared" si="30"/>
        <v>0</v>
      </c>
      <c r="X96" s="7">
        <f t="shared" si="30"/>
        <v>0</v>
      </c>
      <c r="Y96" s="7">
        <f t="shared" si="30"/>
        <v>0</v>
      </c>
      <c r="Z96" s="7">
        <f t="shared" si="30"/>
        <v>0</v>
      </c>
      <c r="AA96" s="7">
        <f t="shared" si="30"/>
        <v>0</v>
      </c>
      <c r="AB96" s="7">
        <f t="shared" si="30"/>
        <v>0</v>
      </c>
      <c r="AC96" s="7">
        <f t="shared" si="30"/>
        <v>0</v>
      </c>
      <c r="AD96" s="7">
        <f t="shared" si="30"/>
        <v>0</v>
      </c>
      <c r="AE96" s="67">
        <f t="shared" si="30"/>
        <v>0</v>
      </c>
      <c r="AF96" s="68">
        <f>SUM(F96:AE96)</f>
        <v>0</v>
      </c>
    </row>
    <row r="97" spans="1:32" s="44" customFormat="1" x14ac:dyDescent="0.35">
      <c r="A97" s="282"/>
      <c r="B97" s="40"/>
      <c r="C97" s="55"/>
      <c r="D97" s="69" t="s">
        <v>27</v>
      </c>
      <c r="E97" s="70" t="s">
        <v>14</v>
      </c>
      <c r="F97" s="71">
        <f>F99+F101+F103+F105</f>
        <v>0</v>
      </c>
      <c r="G97" s="71">
        <f t="shared" ref="G97:AE97" si="31">G99+G101+G103+G105</f>
        <v>0</v>
      </c>
      <c r="H97" s="71">
        <f t="shared" si="31"/>
        <v>0</v>
      </c>
      <c r="I97" s="71">
        <f t="shared" si="31"/>
        <v>0</v>
      </c>
      <c r="J97" s="71">
        <f t="shared" si="31"/>
        <v>0</v>
      </c>
      <c r="K97" s="71">
        <f t="shared" si="31"/>
        <v>0</v>
      </c>
      <c r="L97" s="71">
        <f t="shared" si="31"/>
        <v>0</v>
      </c>
      <c r="M97" s="71">
        <f t="shared" si="31"/>
        <v>0</v>
      </c>
      <c r="N97" s="71">
        <f t="shared" si="31"/>
        <v>0</v>
      </c>
      <c r="O97" s="71">
        <f t="shared" si="31"/>
        <v>0</v>
      </c>
      <c r="P97" s="71">
        <f t="shared" si="31"/>
        <v>0</v>
      </c>
      <c r="Q97" s="71">
        <f t="shared" si="31"/>
        <v>0</v>
      </c>
      <c r="R97" s="71">
        <f t="shared" si="31"/>
        <v>0</v>
      </c>
      <c r="S97" s="71">
        <f t="shared" si="31"/>
        <v>0</v>
      </c>
      <c r="T97" s="71">
        <f t="shared" si="31"/>
        <v>0</v>
      </c>
      <c r="U97" s="71">
        <f t="shared" si="31"/>
        <v>0</v>
      </c>
      <c r="V97" s="71">
        <f t="shared" si="31"/>
        <v>0</v>
      </c>
      <c r="W97" s="71">
        <f t="shared" si="31"/>
        <v>0</v>
      </c>
      <c r="X97" s="71">
        <f t="shared" si="31"/>
        <v>0</v>
      </c>
      <c r="Y97" s="71">
        <f t="shared" si="31"/>
        <v>0</v>
      </c>
      <c r="Z97" s="71">
        <f t="shared" si="31"/>
        <v>0</v>
      </c>
      <c r="AA97" s="71">
        <f t="shared" si="31"/>
        <v>0</v>
      </c>
      <c r="AB97" s="71">
        <f t="shared" si="31"/>
        <v>0</v>
      </c>
      <c r="AC97" s="71">
        <f t="shared" si="31"/>
        <v>0</v>
      </c>
      <c r="AD97" s="71">
        <f t="shared" si="31"/>
        <v>0</v>
      </c>
      <c r="AE97" s="71">
        <f t="shared" si="31"/>
        <v>0</v>
      </c>
      <c r="AF97" s="72">
        <f>SUM(F97:AE97)</f>
        <v>0</v>
      </c>
    </row>
    <row r="98" spans="1:32" s="44" customFormat="1" x14ac:dyDescent="0.35">
      <c r="A98" s="282"/>
      <c r="B98" s="40"/>
      <c r="C98" s="55"/>
      <c r="D98" s="241" t="s">
        <v>70</v>
      </c>
      <c r="E98" s="242" t="s">
        <v>14</v>
      </c>
      <c r="F98" s="9">
        <f>F100+F102+F104+F106</f>
        <v>0</v>
      </c>
      <c r="G98" s="9">
        <f t="shared" ref="G98:AE98" si="32">G100+G102+G104+G106</f>
        <v>0</v>
      </c>
      <c r="H98" s="9">
        <f t="shared" si="32"/>
        <v>0</v>
      </c>
      <c r="I98" s="9">
        <f t="shared" si="32"/>
        <v>0</v>
      </c>
      <c r="J98" s="9">
        <f t="shared" si="32"/>
        <v>0</v>
      </c>
      <c r="K98" s="9">
        <f t="shared" si="32"/>
        <v>0</v>
      </c>
      <c r="L98" s="9">
        <f t="shared" si="32"/>
        <v>0</v>
      </c>
      <c r="M98" s="9">
        <f t="shared" si="32"/>
        <v>0</v>
      </c>
      <c r="N98" s="9">
        <f t="shared" si="32"/>
        <v>0</v>
      </c>
      <c r="O98" s="9">
        <f t="shared" si="32"/>
        <v>0</v>
      </c>
      <c r="P98" s="9">
        <f t="shared" si="32"/>
        <v>0</v>
      </c>
      <c r="Q98" s="9">
        <f t="shared" si="32"/>
        <v>0</v>
      </c>
      <c r="R98" s="9">
        <f t="shared" si="32"/>
        <v>0</v>
      </c>
      <c r="S98" s="9">
        <f t="shared" si="32"/>
        <v>0</v>
      </c>
      <c r="T98" s="9">
        <f t="shared" si="32"/>
        <v>0</v>
      </c>
      <c r="U98" s="9">
        <f t="shared" si="32"/>
        <v>0</v>
      </c>
      <c r="V98" s="9">
        <f t="shared" si="32"/>
        <v>0</v>
      </c>
      <c r="W98" s="9">
        <f t="shared" si="32"/>
        <v>0</v>
      </c>
      <c r="X98" s="9">
        <f t="shared" si="32"/>
        <v>0</v>
      </c>
      <c r="Y98" s="9">
        <f t="shared" si="32"/>
        <v>0</v>
      </c>
      <c r="Z98" s="9">
        <f t="shared" si="32"/>
        <v>0</v>
      </c>
      <c r="AA98" s="9">
        <f t="shared" si="32"/>
        <v>0</v>
      </c>
      <c r="AB98" s="9">
        <f t="shared" si="32"/>
        <v>0</v>
      </c>
      <c r="AC98" s="9">
        <f t="shared" si="32"/>
        <v>0</v>
      </c>
      <c r="AD98" s="9">
        <f t="shared" si="32"/>
        <v>0</v>
      </c>
      <c r="AE98" s="71">
        <f t="shared" si="32"/>
        <v>0</v>
      </c>
      <c r="AF98" s="72">
        <f>SUM(F98:AE98)</f>
        <v>0</v>
      </c>
    </row>
    <row r="99" spans="1:32" s="44" customFormat="1" outlineLevel="1" x14ac:dyDescent="0.35">
      <c r="A99" s="282"/>
      <c r="B99" s="40"/>
      <c r="C99" s="55" t="s">
        <v>147</v>
      </c>
      <c r="D99" s="73" t="s">
        <v>28</v>
      </c>
      <c r="E99" s="57" t="s">
        <v>14</v>
      </c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18"/>
      <c r="W99" s="18"/>
      <c r="X99" s="18"/>
      <c r="Y99" s="18"/>
      <c r="Z99" s="18"/>
      <c r="AA99" s="18"/>
      <c r="AB99" s="18"/>
      <c r="AC99" s="19"/>
      <c r="AD99" s="19"/>
      <c r="AE99" s="19"/>
      <c r="AF99" s="72">
        <f t="shared" ref="AF99:AF120" si="33">SUM(F99:AE99)</f>
        <v>0</v>
      </c>
    </row>
    <row r="100" spans="1:32" s="44" customFormat="1" ht="30" customHeight="1" outlineLevel="1" x14ac:dyDescent="0.35">
      <c r="A100" s="282"/>
      <c r="B100" s="40"/>
      <c r="C100" s="246" t="str">
        <f>IF(AF100&lt;=5%*AF99,"OK",IF(AF100&gt;=0,IF(AF99=0,"Brak nakładów-usuń wart rez. lub dodaj nakłady","ZA DUŻA WART. REZ")))</f>
        <v>OK</v>
      </c>
      <c r="D100" s="74" t="s">
        <v>2</v>
      </c>
      <c r="E100" s="235" t="s">
        <v>14</v>
      </c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8"/>
      <c r="AF100" s="72">
        <f t="shared" si="33"/>
        <v>0</v>
      </c>
    </row>
    <row r="101" spans="1:32" s="44" customFormat="1" outlineLevel="1" x14ac:dyDescent="0.35">
      <c r="A101" s="282"/>
      <c r="B101" s="40"/>
      <c r="C101" s="55" t="s">
        <v>148</v>
      </c>
      <c r="D101" s="74" t="s">
        <v>29</v>
      </c>
      <c r="E101" s="57" t="s">
        <v>14</v>
      </c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8"/>
      <c r="R101" s="18"/>
      <c r="S101" s="18"/>
      <c r="T101" s="18"/>
      <c r="U101" s="18"/>
      <c r="V101" s="18"/>
      <c r="W101" s="18"/>
      <c r="X101" s="18"/>
      <c r="Y101" s="18"/>
      <c r="Z101" s="18"/>
      <c r="AA101" s="18"/>
      <c r="AB101" s="18"/>
      <c r="AC101" s="19"/>
      <c r="AD101" s="19"/>
      <c r="AE101" s="19"/>
      <c r="AF101" s="72">
        <f t="shared" si="33"/>
        <v>0</v>
      </c>
    </row>
    <row r="102" spans="1:32" s="44" customFormat="1" ht="30" customHeight="1" outlineLevel="1" x14ac:dyDescent="0.35">
      <c r="A102" s="282"/>
      <c r="B102" s="40"/>
      <c r="C102" s="246" t="str">
        <f>IF(AF102&lt;=5%*AF101,"OK",IF(AF102&gt;=0,IF(AF101=0,"Brak nakładów-usuń wart rez. lub dodaj nakłady","ZA DUŻA WART. REZ")))</f>
        <v>OK</v>
      </c>
      <c r="D102" s="74" t="s">
        <v>2</v>
      </c>
      <c r="E102" s="235" t="s">
        <v>14</v>
      </c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8"/>
      <c r="AF102" s="72">
        <f t="shared" si="33"/>
        <v>0</v>
      </c>
    </row>
    <row r="103" spans="1:32" s="44" customFormat="1" outlineLevel="1" x14ac:dyDescent="0.35">
      <c r="A103" s="282"/>
      <c r="B103" s="40"/>
      <c r="C103" s="55" t="s">
        <v>82</v>
      </c>
      <c r="D103" s="73" t="s">
        <v>30</v>
      </c>
      <c r="E103" s="57" t="s">
        <v>14</v>
      </c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18"/>
      <c r="W103" s="18"/>
      <c r="X103" s="18"/>
      <c r="Y103" s="18"/>
      <c r="Z103" s="18"/>
      <c r="AA103" s="18"/>
      <c r="AB103" s="18"/>
      <c r="AC103" s="19"/>
      <c r="AD103" s="19"/>
      <c r="AE103" s="19"/>
      <c r="AF103" s="72">
        <f t="shared" si="33"/>
        <v>0</v>
      </c>
    </row>
    <row r="104" spans="1:32" s="44" customFormat="1" ht="30" customHeight="1" outlineLevel="1" x14ac:dyDescent="0.35">
      <c r="A104" s="282"/>
      <c r="B104" s="40"/>
      <c r="C104" s="246" t="str">
        <f>IF(AF104&lt;=5%*AF103,"OK",IF(AF104&gt;=0,IF(AF103=0,"Brak nakładów-usuń wart rez. lub dodaj nakłady","ZA DUŻA WART. REZ")))</f>
        <v>OK</v>
      </c>
      <c r="D104" s="74" t="s">
        <v>2</v>
      </c>
      <c r="E104" s="235" t="s">
        <v>14</v>
      </c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8"/>
      <c r="AF104" s="72">
        <f t="shared" si="33"/>
        <v>0</v>
      </c>
    </row>
    <row r="105" spans="1:32" s="44" customFormat="1" outlineLevel="1" x14ac:dyDescent="0.35">
      <c r="A105" s="282"/>
      <c r="B105" s="40"/>
      <c r="C105" s="55" t="s">
        <v>82</v>
      </c>
      <c r="D105" s="74" t="s">
        <v>31</v>
      </c>
      <c r="E105" s="57" t="s">
        <v>14</v>
      </c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  <c r="R105" s="18"/>
      <c r="S105" s="18"/>
      <c r="T105" s="18"/>
      <c r="U105" s="18"/>
      <c r="V105" s="18"/>
      <c r="W105" s="18"/>
      <c r="X105" s="18"/>
      <c r="Y105" s="18"/>
      <c r="Z105" s="18"/>
      <c r="AA105" s="18"/>
      <c r="AB105" s="18"/>
      <c r="AC105" s="19"/>
      <c r="AD105" s="19"/>
      <c r="AE105" s="19"/>
      <c r="AF105" s="72">
        <f t="shared" si="33"/>
        <v>0</v>
      </c>
    </row>
    <row r="106" spans="1:32" s="44" customFormat="1" ht="30" customHeight="1" outlineLevel="1" x14ac:dyDescent="0.35">
      <c r="A106" s="282"/>
      <c r="B106" s="40"/>
      <c r="C106" s="246" t="str">
        <f>IF(AF106&lt;=5%*AF105,"OK",IF(AF106&gt;=0,IF(AF105=0,"Brak nakładów-usuń wart rez. lub dodaj nakłady","ZA DUŻA WART. REZ")))</f>
        <v>OK</v>
      </c>
      <c r="D106" s="74" t="s">
        <v>2</v>
      </c>
      <c r="E106" s="235" t="s">
        <v>14</v>
      </c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8"/>
      <c r="AF106" s="72">
        <f t="shared" si="33"/>
        <v>0</v>
      </c>
    </row>
    <row r="107" spans="1:32" s="44" customFormat="1" x14ac:dyDescent="0.35">
      <c r="A107" s="282"/>
      <c r="B107" s="40"/>
      <c r="C107" s="55"/>
      <c r="D107" s="69" t="s">
        <v>32</v>
      </c>
      <c r="E107" s="70" t="s">
        <v>14</v>
      </c>
      <c r="F107" s="71">
        <f>F109+F111+F113+F115+F117+F119</f>
        <v>0</v>
      </c>
      <c r="G107" s="71">
        <f t="shared" ref="G107:AE107" si="34">G109+G111+G113+G115+G117+G119</f>
        <v>0</v>
      </c>
      <c r="H107" s="71">
        <f t="shared" si="34"/>
        <v>0</v>
      </c>
      <c r="I107" s="71">
        <f t="shared" si="34"/>
        <v>0</v>
      </c>
      <c r="J107" s="71">
        <f t="shared" si="34"/>
        <v>0</v>
      </c>
      <c r="K107" s="71">
        <f t="shared" si="34"/>
        <v>0</v>
      </c>
      <c r="L107" s="71">
        <f t="shared" si="34"/>
        <v>0</v>
      </c>
      <c r="M107" s="71">
        <f t="shared" si="34"/>
        <v>0</v>
      </c>
      <c r="N107" s="71">
        <f t="shared" si="34"/>
        <v>0</v>
      </c>
      <c r="O107" s="71">
        <f t="shared" si="34"/>
        <v>0</v>
      </c>
      <c r="P107" s="71">
        <f t="shared" si="34"/>
        <v>0</v>
      </c>
      <c r="Q107" s="71">
        <f t="shared" si="34"/>
        <v>0</v>
      </c>
      <c r="R107" s="71">
        <f t="shared" si="34"/>
        <v>0</v>
      </c>
      <c r="S107" s="71">
        <f t="shared" si="34"/>
        <v>0</v>
      </c>
      <c r="T107" s="71">
        <f t="shared" si="34"/>
        <v>0</v>
      </c>
      <c r="U107" s="71">
        <f t="shared" si="34"/>
        <v>0</v>
      </c>
      <c r="V107" s="71">
        <f t="shared" si="34"/>
        <v>0</v>
      </c>
      <c r="W107" s="71">
        <f t="shared" si="34"/>
        <v>0</v>
      </c>
      <c r="X107" s="71">
        <f t="shared" si="34"/>
        <v>0</v>
      </c>
      <c r="Y107" s="71">
        <f t="shared" si="34"/>
        <v>0</v>
      </c>
      <c r="Z107" s="71">
        <f t="shared" si="34"/>
        <v>0</v>
      </c>
      <c r="AA107" s="71">
        <f t="shared" si="34"/>
        <v>0</v>
      </c>
      <c r="AB107" s="71">
        <f t="shared" si="34"/>
        <v>0</v>
      </c>
      <c r="AC107" s="71">
        <f t="shared" si="34"/>
        <v>0</v>
      </c>
      <c r="AD107" s="71">
        <f t="shared" si="34"/>
        <v>0</v>
      </c>
      <c r="AE107" s="71">
        <f t="shared" si="34"/>
        <v>0</v>
      </c>
      <c r="AF107" s="72">
        <f t="shared" si="33"/>
        <v>0</v>
      </c>
    </row>
    <row r="108" spans="1:32" s="44" customFormat="1" x14ac:dyDescent="0.35">
      <c r="A108" s="282"/>
      <c r="B108" s="40"/>
      <c r="C108" s="55"/>
      <c r="D108" s="241" t="s">
        <v>71</v>
      </c>
      <c r="E108" s="242" t="s">
        <v>14</v>
      </c>
      <c r="F108" s="9">
        <f>F110+F112+F114+F116+F118+F120</f>
        <v>0</v>
      </c>
      <c r="G108" s="9">
        <f t="shared" ref="G108:AE108" si="35">G110+G112+G114+G116+G118+G120</f>
        <v>0</v>
      </c>
      <c r="H108" s="9">
        <f t="shared" si="35"/>
        <v>0</v>
      </c>
      <c r="I108" s="9">
        <f t="shared" si="35"/>
        <v>0</v>
      </c>
      <c r="J108" s="9">
        <f t="shared" si="35"/>
        <v>0</v>
      </c>
      <c r="K108" s="9">
        <f t="shared" si="35"/>
        <v>0</v>
      </c>
      <c r="L108" s="9">
        <f t="shared" si="35"/>
        <v>0</v>
      </c>
      <c r="M108" s="9">
        <f t="shared" si="35"/>
        <v>0</v>
      </c>
      <c r="N108" s="9">
        <f t="shared" si="35"/>
        <v>0</v>
      </c>
      <c r="O108" s="9">
        <f t="shared" si="35"/>
        <v>0</v>
      </c>
      <c r="P108" s="9">
        <f t="shared" si="35"/>
        <v>0</v>
      </c>
      <c r="Q108" s="9">
        <f t="shared" si="35"/>
        <v>0</v>
      </c>
      <c r="R108" s="9">
        <f t="shared" si="35"/>
        <v>0</v>
      </c>
      <c r="S108" s="9">
        <f t="shared" si="35"/>
        <v>0</v>
      </c>
      <c r="T108" s="9">
        <f t="shared" si="35"/>
        <v>0</v>
      </c>
      <c r="U108" s="9">
        <f t="shared" si="35"/>
        <v>0</v>
      </c>
      <c r="V108" s="9">
        <f t="shared" si="35"/>
        <v>0</v>
      </c>
      <c r="W108" s="9">
        <f t="shared" si="35"/>
        <v>0</v>
      </c>
      <c r="X108" s="9">
        <f t="shared" si="35"/>
        <v>0</v>
      </c>
      <c r="Y108" s="9">
        <f t="shared" si="35"/>
        <v>0</v>
      </c>
      <c r="Z108" s="9">
        <f t="shared" si="35"/>
        <v>0</v>
      </c>
      <c r="AA108" s="9">
        <f t="shared" si="35"/>
        <v>0</v>
      </c>
      <c r="AB108" s="9">
        <f t="shared" si="35"/>
        <v>0</v>
      </c>
      <c r="AC108" s="9">
        <f t="shared" si="35"/>
        <v>0</v>
      </c>
      <c r="AD108" s="9">
        <f t="shared" si="35"/>
        <v>0</v>
      </c>
      <c r="AE108" s="71">
        <f t="shared" si="35"/>
        <v>0</v>
      </c>
      <c r="AF108" s="72">
        <f t="shared" si="33"/>
        <v>0</v>
      </c>
    </row>
    <row r="109" spans="1:32" s="44" customFormat="1" outlineLevel="1" x14ac:dyDescent="0.35">
      <c r="A109" s="282"/>
      <c r="B109" s="40"/>
      <c r="C109" s="55">
        <v>35</v>
      </c>
      <c r="D109" s="73" t="s">
        <v>33</v>
      </c>
      <c r="E109" s="57" t="s">
        <v>14</v>
      </c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18"/>
      <c r="R109" s="18"/>
      <c r="S109" s="18"/>
      <c r="T109" s="18"/>
      <c r="U109" s="18"/>
      <c r="V109" s="18"/>
      <c r="W109" s="18"/>
      <c r="X109" s="18"/>
      <c r="Y109" s="18"/>
      <c r="Z109" s="18"/>
      <c r="AA109" s="18"/>
      <c r="AB109" s="18"/>
      <c r="AC109" s="19"/>
      <c r="AD109" s="19"/>
      <c r="AE109" s="19"/>
      <c r="AF109" s="72">
        <f t="shared" si="33"/>
        <v>0</v>
      </c>
    </row>
    <row r="110" spans="1:32" s="44" customFormat="1" ht="30" customHeight="1" outlineLevel="1" x14ac:dyDescent="0.35">
      <c r="A110" s="282"/>
      <c r="B110" s="40"/>
      <c r="C110" s="246" t="str">
        <f>IF(AF110&lt;=5%*AF109,"OK",IF(AF110&gt;=0,IF(AF109=0,"Brak nakładów-usuń wart rez. lub dodaj nakłady","ZA DUŻA WART. REZ")))</f>
        <v>OK</v>
      </c>
      <c r="D110" s="74" t="s">
        <v>2</v>
      </c>
      <c r="E110" s="235" t="s">
        <v>14</v>
      </c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8"/>
      <c r="AF110" s="72">
        <f t="shared" si="33"/>
        <v>0</v>
      </c>
    </row>
    <row r="111" spans="1:32" s="44" customFormat="1" outlineLevel="1" x14ac:dyDescent="0.35">
      <c r="A111" s="282"/>
      <c r="B111" s="40"/>
      <c r="C111" s="55">
        <v>30</v>
      </c>
      <c r="D111" s="73" t="s">
        <v>34</v>
      </c>
      <c r="E111" s="57" t="s">
        <v>14</v>
      </c>
      <c r="F111" s="18"/>
      <c r="G111" s="18"/>
      <c r="H111" s="18"/>
      <c r="I111" s="18"/>
      <c r="J111" s="18"/>
      <c r="K111" s="18"/>
      <c r="L111" s="18"/>
      <c r="M111" s="18"/>
      <c r="N111" s="18"/>
      <c r="O111" s="18"/>
      <c r="P111" s="18"/>
      <c r="Q111" s="18"/>
      <c r="R111" s="18"/>
      <c r="S111" s="18"/>
      <c r="T111" s="18"/>
      <c r="U111" s="18"/>
      <c r="V111" s="18"/>
      <c r="W111" s="18"/>
      <c r="X111" s="18"/>
      <c r="Y111" s="18"/>
      <c r="Z111" s="18"/>
      <c r="AA111" s="18"/>
      <c r="AB111" s="18"/>
      <c r="AC111" s="19"/>
      <c r="AD111" s="19"/>
      <c r="AE111" s="19"/>
      <c r="AF111" s="72">
        <f t="shared" si="33"/>
        <v>0</v>
      </c>
    </row>
    <row r="112" spans="1:32" s="44" customFormat="1" ht="30" customHeight="1" outlineLevel="1" x14ac:dyDescent="0.35">
      <c r="A112" s="282"/>
      <c r="B112" s="40"/>
      <c r="C112" s="246" t="str">
        <f>IF(AF112&lt;=5%*AF111,"OK",IF(AF112&gt;=0,IF(AF111=0,"Brak nakładów-usuń wart rez. lub dodaj nakłady","ZA DUŻA WART. REZ")))</f>
        <v>OK</v>
      </c>
      <c r="D112" s="74" t="s">
        <v>2</v>
      </c>
      <c r="E112" s="235" t="s">
        <v>14</v>
      </c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8"/>
      <c r="AF112" s="72">
        <f t="shared" si="33"/>
        <v>0</v>
      </c>
    </row>
    <row r="113" spans="1:32" s="44" customFormat="1" outlineLevel="1" x14ac:dyDescent="0.35">
      <c r="A113" s="282"/>
      <c r="B113" s="40"/>
      <c r="C113" s="55">
        <v>50</v>
      </c>
      <c r="D113" s="73" t="s">
        <v>35</v>
      </c>
      <c r="E113" s="57" t="s">
        <v>14</v>
      </c>
      <c r="F113" s="18"/>
      <c r="G113" s="18"/>
      <c r="H113" s="18"/>
      <c r="I113" s="18"/>
      <c r="J113" s="18"/>
      <c r="K113" s="18"/>
      <c r="L113" s="18"/>
      <c r="M113" s="18"/>
      <c r="N113" s="18"/>
      <c r="O113" s="18"/>
      <c r="P113" s="18"/>
      <c r="Q113" s="18"/>
      <c r="R113" s="18"/>
      <c r="S113" s="18"/>
      <c r="T113" s="18"/>
      <c r="U113" s="18"/>
      <c r="V113" s="18"/>
      <c r="W113" s="18"/>
      <c r="X113" s="18"/>
      <c r="Y113" s="18"/>
      <c r="Z113" s="18"/>
      <c r="AA113" s="18"/>
      <c r="AB113" s="18"/>
      <c r="AC113" s="19"/>
      <c r="AD113" s="19"/>
      <c r="AE113" s="19"/>
      <c r="AF113" s="72">
        <f t="shared" si="33"/>
        <v>0</v>
      </c>
    </row>
    <row r="114" spans="1:32" s="44" customFormat="1" ht="30" customHeight="1" outlineLevel="1" x14ac:dyDescent="0.35">
      <c r="A114" s="282"/>
      <c r="B114" s="40"/>
      <c r="C114" s="246" t="str">
        <f>IF(AF114&lt;=5%*AF113,"OK",IF(AF114&gt;=0,IF(AF113=0,"Brak nakładów-usuń wart rez. lub dodaj nakłady","ZA DUŻA WART. REZ")))</f>
        <v>OK</v>
      </c>
      <c r="D114" s="74" t="s">
        <v>2</v>
      </c>
      <c r="E114" s="235" t="s">
        <v>14</v>
      </c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8"/>
      <c r="AF114" s="72">
        <f t="shared" si="33"/>
        <v>0</v>
      </c>
    </row>
    <row r="115" spans="1:32" s="44" customFormat="1" outlineLevel="1" x14ac:dyDescent="0.35">
      <c r="A115" s="282"/>
      <c r="B115" s="40"/>
      <c r="C115" s="55">
        <v>10</v>
      </c>
      <c r="D115" s="73" t="s">
        <v>17</v>
      </c>
      <c r="E115" s="57" t="s">
        <v>14</v>
      </c>
      <c r="F115" s="18"/>
      <c r="G115" s="18"/>
      <c r="H115" s="18"/>
      <c r="I115" s="18"/>
      <c r="J115" s="18"/>
      <c r="K115" s="18"/>
      <c r="L115" s="18"/>
      <c r="M115" s="18"/>
      <c r="N115" s="18"/>
      <c r="O115" s="18"/>
      <c r="P115" s="18"/>
      <c r="Q115" s="18"/>
      <c r="R115" s="18"/>
      <c r="S115" s="18"/>
      <c r="T115" s="18"/>
      <c r="U115" s="18"/>
      <c r="V115" s="18"/>
      <c r="W115" s="18"/>
      <c r="X115" s="18"/>
      <c r="Y115" s="18"/>
      <c r="Z115" s="18"/>
      <c r="AA115" s="18"/>
      <c r="AB115" s="18"/>
      <c r="AC115" s="19"/>
      <c r="AD115" s="19"/>
      <c r="AE115" s="19"/>
      <c r="AF115" s="72">
        <f t="shared" si="33"/>
        <v>0</v>
      </c>
    </row>
    <row r="116" spans="1:32" s="44" customFormat="1" ht="30" customHeight="1" outlineLevel="1" x14ac:dyDescent="0.35">
      <c r="A116" s="282"/>
      <c r="B116" s="40"/>
      <c r="C116" s="246" t="str">
        <f>IF(AF116&lt;=5%*AF115,"OK",IF(AF116&gt;=0,IF(AF115=0,"Brak nakładów-usuń wart rez. lub dodaj nakłady","ZA DUŻA WART. REZ")))</f>
        <v>OK</v>
      </c>
      <c r="D116" s="74" t="s">
        <v>2</v>
      </c>
      <c r="E116" s="235" t="s">
        <v>14</v>
      </c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8"/>
      <c r="AF116" s="72">
        <f t="shared" si="33"/>
        <v>0</v>
      </c>
    </row>
    <row r="117" spans="1:32" s="44" customFormat="1" outlineLevel="1" x14ac:dyDescent="0.35">
      <c r="A117" s="282"/>
      <c r="B117" s="40"/>
      <c r="C117" s="55">
        <v>15</v>
      </c>
      <c r="D117" s="73" t="s">
        <v>18</v>
      </c>
      <c r="E117" s="57" t="s">
        <v>14</v>
      </c>
      <c r="F117" s="18"/>
      <c r="G117" s="18"/>
      <c r="H117" s="18"/>
      <c r="I117" s="18"/>
      <c r="J117" s="18"/>
      <c r="K117" s="18"/>
      <c r="L117" s="18"/>
      <c r="M117" s="18"/>
      <c r="N117" s="18"/>
      <c r="O117" s="18"/>
      <c r="P117" s="18"/>
      <c r="Q117" s="18"/>
      <c r="R117" s="18"/>
      <c r="S117" s="18"/>
      <c r="T117" s="18"/>
      <c r="U117" s="18"/>
      <c r="V117" s="18"/>
      <c r="W117" s="18"/>
      <c r="X117" s="18"/>
      <c r="Y117" s="18"/>
      <c r="Z117" s="18"/>
      <c r="AA117" s="18"/>
      <c r="AB117" s="18"/>
      <c r="AC117" s="19"/>
      <c r="AD117" s="19"/>
      <c r="AE117" s="19"/>
      <c r="AF117" s="72">
        <f t="shared" si="33"/>
        <v>0</v>
      </c>
    </row>
    <row r="118" spans="1:32" s="44" customFormat="1" ht="30" customHeight="1" outlineLevel="1" x14ac:dyDescent="0.35">
      <c r="A118" s="282"/>
      <c r="B118" s="40"/>
      <c r="C118" s="246" t="str">
        <f>IF(AF118&lt;=5%*AF117,"OK",IF(AF118&gt;=0,IF(AF117=0,"Brak nakładów-usuń wart rez. lub dodaj nakłady","ZA DUŻA WART. REZ")))</f>
        <v>OK</v>
      </c>
      <c r="D118" s="74" t="s">
        <v>2</v>
      </c>
      <c r="E118" s="235" t="s">
        <v>14</v>
      </c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8"/>
      <c r="AF118" s="72">
        <f t="shared" si="33"/>
        <v>0</v>
      </c>
    </row>
    <row r="119" spans="1:32" s="44" customFormat="1" outlineLevel="1" x14ac:dyDescent="0.35">
      <c r="A119" s="282"/>
      <c r="B119" s="40"/>
      <c r="C119" s="55"/>
      <c r="D119" s="58" t="s">
        <v>152</v>
      </c>
      <c r="E119" s="57" t="s">
        <v>14</v>
      </c>
      <c r="F119" s="18"/>
      <c r="G119" s="18"/>
      <c r="H119" s="18"/>
      <c r="I119" s="18"/>
      <c r="J119" s="18"/>
      <c r="K119" s="18"/>
      <c r="L119" s="18"/>
      <c r="M119" s="18"/>
      <c r="N119" s="18"/>
      <c r="O119" s="18"/>
      <c r="P119" s="18"/>
      <c r="Q119" s="18"/>
      <c r="R119" s="18"/>
      <c r="S119" s="18"/>
      <c r="T119" s="18"/>
      <c r="U119" s="18"/>
      <c r="V119" s="18"/>
      <c r="W119" s="18"/>
      <c r="X119" s="18"/>
      <c r="Y119" s="18"/>
      <c r="Z119" s="18"/>
      <c r="AA119" s="18"/>
      <c r="AB119" s="18"/>
      <c r="AC119" s="19"/>
      <c r="AD119" s="19">
        <v>0</v>
      </c>
      <c r="AE119" s="19">
        <v>0</v>
      </c>
      <c r="AF119" s="72">
        <f t="shared" si="33"/>
        <v>0</v>
      </c>
    </row>
    <row r="120" spans="1:32" s="44" customFormat="1" ht="30" customHeight="1" outlineLevel="1" x14ac:dyDescent="0.35">
      <c r="A120" s="282"/>
      <c r="B120" s="40"/>
      <c r="C120" s="246" t="str">
        <f>IF(AF120&lt;=5%*AF119,"OK",IF(AF120&gt;=0,IF(AF119=0,"Brak nakładów-usuń wart rez. lub dodaj nakłady","ZA DUŻA WART. REZ")))</f>
        <v>OK</v>
      </c>
      <c r="D120" s="58" t="s">
        <v>2</v>
      </c>
      <c r="E120" s="235" t="s">
        <v>14</v>
      </c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8">
        <v>0</v>
      </c>
      <c r="AF120" s="72">
        <f t="shared" si="33"/>
        <v>0</v>
      </c>
    </row>
    <row r="121" spans="1:32" s="44" customFormat="1" x14ac:dyDescent="0.35">
      <c r="A121" s="282"/>
      <c r="B121" s="40"/>
      <c r="C121" s="55"/>
      <c r="D121" s="75"/>
      <c r="E121" s="76"/>
      <c r="F121" s="75"/>
      <c r="G121" s="75"/>
      <c r="H121" s="77"/>
      <c r="I121" s="77"/>
      <c r="J121" s="77"/>
      <c r="K121" s="77"/>
      <c r="L121" s="77"/>
      <c r="M121" s="77"/>
      <c r="N121" s="77"/>
      <c r="O121" s="77"/>
      <c r="P121" s="77"/>
      <c r="Q121" s="77"/>
      <c r="R121" s="77"/>
      <c r="S121" s="77"/>
      <c r="T121" s="77"/>
      <c r="U121" s="77"/>
      <c r="V121" s="77"/>
      <c r="W121" s="77"/>
      <c r="X121" s="77"/>
      <c r="Y121" s="77"/>
      <c r="Z121" s="77"/>
      <c r="AA121" s="77"/>
      <c r="AB121" s="77"/>
      <c r="AC121" s="77"/>
      <c r="AD121" s="77"/>
      <c r="AE121" s="77"/>
      <c r="AF121" s="78">
        <f t="shared" ref="AF110:AF128" si="36">SUM(F121:AE121)</f>
        <v>0</v>
      </c>
    </row>
    <row r="122" spans="1:32" s="44" customFormat="1" x14ac:dyDescent="0.35">
      <c r="A122" s="282"/>
      <c r="B122" s="40"/>
      <c r="C122" s="55"/>
      <c r="D122" s="75"/>
      <c r="E122" s="76"/>
      <c r="F122" s="75"/>
      <c r="G122" s="75"/>
      <c r="H122" s="77"/>
      <c r="I122" s="77"/>
      <c r="J122" s="77"/>
      <c r="K122" s="77"/>
      <c r="L122" s="77"/>
      <c r="M122" s="77"/>
      <c r="N122" s="77"/>
      <c r="O122" s="77"/>
      <c r="P122" s="77"/>
      <c r="Q122" s="77"/>
      <c r="R122" s="77"/>
      <c r="S122" s="77"/>
      <c r="T122" s="77"/>
      <c r="U122" s="77"/>
      <c r="V122" s="77"/>
      <c r="W122" s="77"/>
      <c r="X122" s="77"/>
      <c r="Y122" s="77"/>
      <c r="Z122" s="77"/>
      <c r="AA122" s="77"/>
      <c r="AB122" s="77"/>
      <c r="AC122" s="77"/>
      <c r="AD122" s="77"/>
      <c r="AE122" s="77"/>
      <c r="AF122" s="78">
        <f t="shared" si="36"/>
        <v>0</v>
      </c>
    </row>
    <row r="123" spans="1:32" s="44" customFormat="1" ht="18.5" x14ac:dyDescent="0.45">
      <c r="A123" s="282"/>
      <c r="B123" s="40"/>
      <c r="C123" s="55"/>
      <c r="D123" s="42" t="s">
        <v>36</v>
      </c>
      <c r="E123" s="43" t="s">
        <v>14</v>
      </c>
      <c r="F123" s="79">
        <f t="shared" ref="F123:AE123" si="37">F124+F265+F303+F354</f>
        <v>0</v>
      </c>
      <c r="G123" s="79" t="e">
        <f t="shared" si="37"/>
        <v>#DIV/0!</v>
      </c>
      <c r="H123" s="79" t="e">
        <f t="shared" si="37"/>
        <v>#DIV/0!</v>
      </c>
      <c r="I123" s="79" t="e">
        <f t="shared" si="37"/>
        <v>#DIV/0!</v>
      </c>
      <c r="J123" s="79" t="e">
        <f t="shared" si="37"/>
        <v>#DIV/0!</v>
      </c>
      <c r="K123" s="79" t="e">
        <f t="shared" si="37"/>
        <v>#DIV/0!</v>
      </c>
      <c r="L123" s="79" t="e">
        <f t="shared" si="37"/>
        <v>#DIV/0!</v>
      </c>
      <c r="M123" s="79" t="e">
        <f t="shared" si="37"/>
        <v>#DIV/0!</v>
      </c>
      <c r="N123" s="79" t="e">
        <f t="shared" si="37"/>
        <v>#DIV/0!</v>
      </c>
      <c r="O123" s="79" t="e">
        <f t="shared" si="37"/>
        <v>#DIV/0!</v>
      </c>
      <c r="P123" s="79" t="e">
        <f t="shared" si="37"/>
        <v>#DIV/0!</v>
      </c>
      <c r="Q123" s="79" t="e">
        <f t="shared" si="37"/>
        <v>#DIV/0!</v>
      </c>
      <c r="R123" s="79" t="e">
        <f t="shared" si="37"/>
        <v>#DIV/0!</v>
      </c>
      <c r="S123" s="79" t="e">
        <f t="shared" si="37"/>
        <v>#DIV/0!</v>
      </c>
      <c r="T123" s="79" t="e">
        <f t="shared" si="37"/>
        <v>#DIV/0!</v>
      </c>
      <c r="U123" s="79" t="e">
        <f t="shared" si="37"/>
        <v>#DIV/0!</v>
      </c>
      <c r="V123" s="79" t="e">
        <f t="shared" si="37"/>
        <v>#DIV/0!</v>
      </c>
      <c r="W123" s="79" t="e">
        <f t="shared" si="37"/>
        <v>#DIV/0!</v>
      </c>
      <c r="X123" s="79" t="e">
        <f t="shared" si="37"/>
        <v>#DIV/0!</v>
      </c>
      <c r="Y123" s="79" t="e">
        <f t="shared" si="37"/>
        <v>#DIV/0!</v>
      </c>
      <c r="Z123" s="79" t="e">
        <f t="shared" si="37"/>
        <v>#DIV/0!</v>
      </c>
      <c r="AA123" s="79" t="e">
        <f t="shared" si="37"/>
        <v>#DIV/0!</v>
      </c>
      <c r="AB123" s="79" t="e">
        <f t="shared" si="37"/>
        <v>#DIV/0!</v>
      </c>
      <c r="AC123" s="79" t="e">
        <f t="shared" si="37"/>
        <v>#DIV/0!</v>
      </c>
      <c r="AD123" s="79" t="e">
        <f t="shared" si="37"/>
        <v>#DIV/0!</v>
      </c>
      <c r="AE123" s="79" t="e">
        <f t="shared" si="37"/>
        <v>#DIV/0!</v>
      </c>
      <c r="AF123" s="80" t="e">
        <f t="shared" si="36"/>
        <v>#DIV/0!</v>
      </c>
    </row>
    <row r="124" spans="1:32" s="44" customFormat="1" x14ac:dyDescent="0.35">
      <c r="A124" s="282"/>
      <c r="B124" s="40"/>
      <c r="C124" s="55"/>
      <c r="D124" s="81" t="s">
        <v>117</v>
      </c>
      <c r="E124" s="82" t="s">
        <v>14</v>
      </c>
      <c r="F124" s="83">
        <f>F125*F13</f>
        <v>0</v>
      </c>
      <c r="G124" s="83" t="e">
        <f t="shared" ref="G124:AE124" si="38">G125*G13</f>
        <v>#DIV/0!</v>
      </c>
      <c r="H124" s="83" t="e">
        <f t="shared" si="38"/>
        <v>#DIV/0!</v>
      </c>
      <c r="I124" s="83" t="e">
        <f t="shared" si="38"/>
        <v>#DIV/0!</v>
      </c>
      <c r="J124" s="83" t="e">
        <f t="shared" si="38"/>
        <v>#DIV/0!</v>
      </c>
      <c r="K124" s="83" t="e">
        <f t="shared" si="38"/>
        <v>#DIV/0!</v>
      </c>
      <c r="L124" s="83" t="e">
        <f t="shared" si="38"/>
        <v>#DIV/0!</v>
      </c>
      <c r="M124" s="83" t="e">
        <f t="shared" si="38"/>
        <v>#DIV/0!</v>
      </c>
      <c r="N124" s="83" t="e">
        <f t="shared" si="38"/>
        <v>#DIV/0!</v>
      </c>
      <c r="O124" s="83" t="e">
        <f t="shared" si="38"/>
        <v>#DIV/0!</v>
      </c>
      <c r="P124" s="83" t="e">
        <f t="shared" si="38"/>
        <v>#DIV/0!</v>
      </c>
      <c r="Q124" s="83" t="e">
        <f t="shared" si="38"/>
        <v>#DIV/0!</v>
      </c>
      <c r="R124" s="83" t="e">
        <f t="shared" si="38"/>
        <v>#DIV/0!</v>
      </c>
      <c r="S124" s="83" t="e">
        <f t="shared" si="38"/>
        <v>#DIV/0!</v>
      </c>
      <c r="T124" s="83" t="e">
        <f t="shared" si="38"/>
        <v>#DIV/0!</v>
      </c>
      <c r="U124" s="83" t="e">
        <f t="shared" si="38"/>
        <v>#DIV/0!</v>
      </c>
      <c r="V124" s="83" t="e">
        <f t="shared" si="38"/>
        <v>#DIV/0!</v>
      </c>
      <c r="W124" s="83" t="e">
        <f t="shared" si="38"/>
        <v>#DIV/0!</v>
      </c>
      <c r="X124" s="83" t="e">
        <f t="shared" si="38"/>
        <v>#DIV/0!</v>
      </c>
      <c r="Y124" s="83" t="e">
        <f t="shared" si="38"/>
        <v>#DIV/0!</v>
      </c>
      <c r="Z124" s="83" t="e">
        <f t="shared" si="38"/>
        <v>#DIV/0!</v>
      </c>
      <c r="AA124" s="83" t="e">
        <f t="shared" si="38"/>
        <v>#DIV/0!</v>
      </c>
      <c r="AB124" s="83" t="e">
        <f t="shared" si="38"/>
        <v>#DIV/0!</v>
      </c>
      <c r="AC124" s="83" t="e">
        <f t="shared" si="38"/>
        <v>#DIV/0!</v>
      </c>
      <c r="AD124" s="83" t="e">
        <f t="shared" si="38"/>
        <v>#DIV/0!</v>
      </c>
      <c r="AE124" s="83" t="e">
        <f t="shared" si="38"/>
        <v>#DIV/0!</v>
      </c>
      <c r="AF124" s="48" t="e">
        <f t="shared" si="36"/>
        <v>#DIV/0!</v>
      </c>
    </row>
    <row r="125" spans="1:32" s="44" customFormat="1" x14ac:dyDescent="0.35">
      <c r="A125" s="282"/>
      <c r="B125" s="40"/>
      <c r="C125" s="55"/>
      <c r="D125" s="47" t="s">
        <v>15</v>
      </c>
      <c r="E125" s="82" t="s">
        <v>14</v>
      </c>
      <c r="F125" s="83">
        <f>F127+F176+F211+F245+F254-F264+F154+F257</f>
        <v>247581.98421052628</v>
      </c>
      <c r="G125" s="83">
        <f t="shared" ref="G125:AE125" si="39">G127+G176+G211+G245+G254-G264+G154+G257</f>
        <v>0</v>
      </c>
      <c r="H125" s="83">
        <f t="shared" si="39"/>
        <v>0</v>
      </c>
      <c r="I125" s="83">
        <f t="shared" si="39"/>
        <v>0</v>
      </c>
      <c r="J125" s="83">
        <f t="shared" si="39"/>
        <v>0</v>
      </c>
      <c r="K125" s="83">
        <f t="shared" si="39"/>
        <v>0</v>
      </c>
      <c r="L125" s="83">
        <f t="shared" si="39"/>
        <v>0</v>
      </c>
      <c r="M125" s="83">
        <f t="shared" si="39"/>
        <v>0</v>
      </c>
      <c r="N125" s="83">
        <f t="shared" si="39"/>
        <v>0</v>
      </c>
      <c r="O125" s="83">
        <f t="shared" si="39"/>
        <v>0</v>
      </c>
      <c r="P125" s="83">
        <f t="shared" si="39"/>
        <v>0</v>
      </c>
      <c r="Q125" s="83">
        <f t="shared" si="39"/>
        <v>0</v>
      </c>
      <c r="R125" s="83">
        <f t="shared" si="39"/>
        <v>0</v>
      </c>
      <c r="S125" s="83">
        <f t="shared" si="39"/>
        <v>0</v>
      </c>
      <c r="T125" s="83">
        <f t="shared" si="39"/>
        <v>0</v>
      </c>
      <c r="U125" s="83">
        <f t="shared" si="39"/>
        <v>0</v>
      </c>
      <c r="V125" s="83">
        <f t="shared" si="39"/>
        <v>0</v>
      </c>
      <c r="W125" s="83">
        <f t="shared" si="39"/>
        <v>0</v>
      </c>
      <c r="X125" s="83">
        <f t="shared" si="39"/>
        <v>0</v>
      </c>
      <c r="Y125" s="83">
        <f t="shared" si="39"/>
        <v>0</v>
      </c>
      <c r="Z125" s="83">
        <f t="shared" si="39"/>
        <v>0</v>
      </c>
      <c r="AA125" s="83">
        <f t="shared" si="39"/>
        <v>0</v>
      </c>
      <c r="AB125" s="83">
        <f t="shared" si="39"/>
        <v>0</v>
      </c>
      <c r="AC125" s="83">
        <f t="shared" si="39"/>
        <v>0</v>
      </c>
      <c r="AD125" s="83">
        <f t="shared" si="39"/>
        <v>0</v>
      </c>
      <c r="AE125" s="83">
        <f t="shared" si="39"/>
        <v>0</v>
      </c>
      <c r="AF125" s="48">
        <f t="shared" si="36"/>
        <v>247581.98421052628</v>
      </c>
    </row>
    <row r="126" spans="1:32" s="44" customFormat="1" x14ac:dyDescent="0.35">
      <c r="A126" s="282"/>
      <c r="B126" s="40"/>
      <c r="C126" s="55"/>
      <c r="D126" s="47" t="s">
        <v>73</v>
      </c>
      <c r="E126" s="82" t="s">
        <v>41</v>
      </c>
      <c r="F126" s="83">
        <f t="shared" ref="F126:AE126" si="40">F169</f>
        <v>0</v>
      </c>
      <c r="G126" s="83">
        <f t="shared" si="40"/>
        <v>0</v>
      </c>
      <c r="H126" s="83">
        <f t="shared" si="40"/>
        <v>0</v>
      </c>
      <c r="I126" s="83">
        <f t="shared" si="40"/>
        <v>0</v>
      </c>
      <c r="J126" s="83">
        <f t="shared" si="40"/>
        <v>0</v>
      </c>
      <c r="K126" s="83">
        <f t="shared" si="40"/>
        <v>0</v>
      </c>
      <c r="L126" s="83">
        <f t="shared" si="40"/>
        <v>0</v>
      </c>
      <c r="M126" s="83">
        <f t="shared" si="40"/>
        <v>0</v>
      </c>
      <c r="N126" s="83">
        <f t="shared" si="40"/>
        <v>0</v>
      </c>
      <c r="O126" s="83">
        <f t="shared" si="40"/>
        <v>0</v>
      </c>
      <c r="P126" s="83">
        <f t="shared" si="40"/>
        <v>0</v>
      </c>
      <c r="Q126" s="83">
        <f t="shared" si="40"/>
        <v>0</v>
      </c>
      <c r="R126" s="83">
        <f t="shared" si="40"/>
        <v>0</v>
      </c>
      <c r="S126" s="83">
        <f t="shared" si="40"/>
        <v>0</v>
      </c>
      <c r="T126" s="83">
        <f t="shared" si="40"/>
        <v>0</v>
      </c>
      <c r="U126" s="83">
        <f t="shared" si="40"/>
        <v>0</v>
      </c>
      <c r="V126" s="83">
        <f t="shared" si="40"/>
        <v>0</v>
      </c>
      <c r="W126" s="83">
        <f t="shared" si="40"/>
        <v>0</v>
      </c>
      <c r="X126" s="83">
        <f t="shared" si="40"/>
        <v>0</v>
      </c>
      <c r="Y126" s="83">
        <f t="shared" si="40"/>
        <v>0</v>
      </c>
      <c r="Z126" s="83">
        <f t="shared" si="40"/>
        <v>0</v>
      </c>
      <c r="AA126" s="83">
        <f t="shared" si="40"/>
        <v>0</v>
      </c>
      <c r="AB126" s="83">
        <f t="shared" si="40"/>
        <v>0</v>
      </c>
      <c r="AC126" s="83">
        <f t="shared" si="40"/>
        <v>0</v>
      </c>
      <c r="AD126" s="83">
        <f t="shared" si="40"/>
        <v>0</v>
      </c>
      <c r="AE126" s="83">
        <f t="shared" si="40"/>
        <v>0</v>
      </c>
      <c r="AF126" s="48">
        <f t="shared" si="36"/>
        <v>0</v>
      </c>
    </row>
    <row r="127" spans="1:32" s="44" customFormat="1" ht="15.65" customHeight="1" x14ac:dyDescent="0.35">
      <c r="A127" s="282"/>
      <c r="B127" s="40"/>
      <c r="C127" s="55"/>
      <c r="D127" s="84" t="s">
        <v>37</v>
      </c>
      <c r="E127" s="85" t="s">
        <v>14</v>
      </c>
      <c r="F127" s="53">
        <f>F128+F135+F146+F142</f>
        <v>0</v>
      </c>
      <c r="G127" s="53">
        <f t="shared" ref="G127:AE127" si="41">G128+G135+G146+G142</f>
        <v>0</v>
      </c>
      <c r="H127" s="53">
        <f t="shared" si="41"/>
        <v>0</v>
      </c>
      <c r="I127" s="53">
        <f t="shared" si="41"/>
        <v>0</v>
      </c>
      <c r="J127" s="53">
        <f t="shared" si="41"/>
        <v>0</v>
      </c>
      <c r="K127" s="53">
        <f t="shared" si="41"/>
        <v>0</v>
      </c>
      <c r="L127" s="53">
        <f t="shared" si="41"/>
        <v>0</v>
      </c>
      <c r="M127" s="53">
        <f t="shared" si="41"/>
        <v>0</v>
      </c>
      <c r="N127" s="53">
        <f t="shared" si="41"/>
        <v>0</v>
      </c>
      <c r="O127" s="53">
        <f t="shared" si="41"/>
        <v>0</v>
      </c>
      <c r="P127" s="53">
        <f t="shared" si="41"/>
        <v>0</v>
      </c>
      <c r="Q127" s="53">
        <f t="shared" si="41"/>
        <v>0</v>
      </c>
      <c r="R127" s="53">
        <f t="shared" si="41"/>
        <v>0</v>
      </c>
      <c r="S127" s="53">
        <f t="shared" si="41"/>
        <v>0</v>
      </c>
      <c r="T127" s="53">
        <f t="shared" si="41"/>
        <v>0</v>
      </c>
      <c r="U127" s="53">
        <f t="shared" si="41"/>
        <v>0</v>
      </c>
      <c r="V127" s="53">
        <f t="shared" si="41"/>
        <v>0</v>
      </c>
      <c r="W127" s="53">
        <f t="shared" si="41"/>
        <v>0</v>
      </c>
      <c r="X127" s="53">
        <f t="shared" si="41"/>
        <v>0</v>
      </c>
      <c r="Y127" s="53">
        <f t="shared" si="41"/>
        <v>0</v>
      </c>
      <c r="Z127" s="53">
        <f t="shared" si="41"/>
        <v>0</v>
      </c>
      <c r="AA127" s="53">
        <f t="shared" si="41"/>
        <v>0</v>
      </c>
      <c r="AB127" s="53">
        <f t="shared" si="41"/>
        <v>0</v>
      </c>
      <c r="AC127" s="53">
        <f t="shared" si="41"/>
        <v>0</v>
      </c>
      <c r="AD127" s="53">
        <f t="shared" si="41"/>
        <v>0</v>
      </c>
      <c r="AE127" s="53">
        <f t="shared" si="41"/>
        <v>0</v>
      </c>
      <c r="AF127" s="86">
        <f t="shared" si="36"/>
        <v>0</v>
      </c>
    </row>
    <row r="128" spans="1:32" s="44" customFormat="1" ht="17.5" customHeight="1" x14ac:dyDescent="0.35">
      <c r="A128" s="282"/>
      <c r="B128" s="40"/>
      <c r="C128" s="55"/>
      <c r="D128" s="87" t="s">
        <v>200</v>
      </c>
      <c r="E128" s="88" t="s">
        <v>39</v>
      </c>
      <c r="F128" s="89">
        <f t="shared" ref="F128:AE128" si="42">F132*F129+F133*F130+F134*F131</f>
        <v>0</v>
      </c>
      <c r="G128" s="89">
        <f t="shared" si="42"/>
        <v>0</v>
      </c>
      <c r="H128" s="89">
        <f t="shared" si="42"/>
        <v>0</v>
      </c>
      <c r="I128" s="89">
        <f t="shared" si="42"/>
        <v>0</v>
      </c>
      <c r="J128" s="89">
        <f t="shared" si="42"/>
        <v>0</v>
      </c>
      <c r="K128" s="89">
        <f t="shared" si="42"/>
        <v>0</v>
      </c>
      <c r="L128" s="89">
        <f t="shared" si="42"/>
        <v>0</v>
      </c>
      <c r="M128" s="89">
        <f t="shared" si="42"/>
        <v>0</v>
      </c>
      <c r="N128" s="89">
        <f t="shared" si="42"/>
        <v>0</v>
      </c>
      <c r="O128" s="89">
        <f t="shared" si="42"/>
        <v>0</v>
      </c>
      <c r="P128" s="89">
        <f t="shared" si="42"/>
        <v>0</v>
      </c>
      <c r="Q128" s="89">
        <f t="shared" si="42"/>
        <v>0</v>
      </c>
      <c r="R128" s="89">
        <f t="shared" si="42"/>
        <v>0</v>
      </c>
      <c r="S128" s="89">
        <f t="shared" si="42"/>
        <v>0</v>
      </c>
      <c r="T128" s="89">
        <f t="shared" si="42"/>
        <v>0</v>
      </c>
      <c r="U128" s="89">
        <f t="shared" si="42"/>
        <v>0</v>
      </c>
      <c r="V128" s="89">
        <f t="shared" si="42"/>
        <v>0</v>
      </c>
      <c r="W128" s="89">
        <f t="shared" si="42"/>
        <v>0</v>
      </c>
      <c r="X128" s="89">
        <f t="shared" si="42"/>
        <v>0</v>
      </c>
      <c r="Y128" s="89">
        <f t="shared" si="42"/>
        <v>0</v>
      </c>
      <c r="Z128" s="89">
        <f t="shared" si="42"/>
        <v>0</v>
      </c>
      <c r="AA128" s="89">
        <f t="shared" si="42"/>
        <v>0</v>
      </c>
      <c r="AB128" s="89">
        <f t="shared" si="42"/>
        <v>0</v>
      </c>
      <c r="AC128" s="89">
        <f t="shared" si="42"/>
        <v>0</v>
      </c>
      <c r="AD128" s="89">
        <f t="shared" si="42"/>
        <v>0</v>
      </c>
      <c r="AE128" s="89">
        <f t="shared" si="42"/>
        <v>0</v>
      </c>
      <c r="AF128" s="90">
        <f t="shared" si="36"/>
        <v>0</v>
      </c>
    </row>
    <row r="129" spans="1:35" s="44" customFormat="1" ht="15.65" customHeight="1" outlineLevel="1" x14ac:dyDescent="0.35">
      <c r="A129" s="282"/>
      <c r="B129" s="40"/>
      <c r="C129" s="55"/>
      <c r="D129" s="91" t="s">
        <v>199</v>
      </c>
      <c r="E129" s="88" t="s">
        <v>39</v>
      </c>
      <c r="F129" s="202">
        <f>'Progn cen ener, pracy'!C14</f>
        <v>437.91126723367211</v>
      </c>
      <c r="G129" s="202">
        <f>'Progn cen ener, pracy'!D14</f>
        <v>440.49549257834553</v>
      </c>
      <c r="H129" s="202">
        <f>'Progn cen ener, pracy'!E14</f>
        <v>458.5664024299125</v>
      </c>
      <c r="I129" s="202">
        <f>'Progn cen ener, pracy'!F14</f>
        <v>467.73773047851074</v>
      </c>
      <c r="J129" s="202">
        <f>'Progn cen ener, pracy'!G14</f>
        <v>477.09248508808093</v>
      </c>
      <c r="K129" s="202">
        <f>'Progn cen ener, pracy'!H14</f>
        <v>486.63433478984257</v>
      </c>
      <c r="L129" s="202">
        <f>'Progn cen ener, pracy'!I14</f>
        <v>496.36702148563938</v>
      </c>
      <c r="M129" s="202">
        <f>'Progn cen ener, pracy'!J14</f>
        <v>495.76873746990418</v>
      </c>
      <c r="N129" s="202">
        <f>'Progn cen ener, pracy'!K14</f>
        <v>495.26374401830878</v>
      </c>
      <c r="O129" s="202">
        <f>'Progn cen ener, pracy'!L14</f>
        <v>494.85285437969139</v>
      </c>
      <c r="P129" s="202">
        <f>'Progn cen ener, pracy'!M14</f>
        <v>494.53690859349143</v>
      </c>
      <c r="Q129" s="202">
        <f>'Progn cen ener, pracy'!N14</f>
        <v>494.31677392030542</v>
      </c>
      <c r="R129" s="202">
        <f>'Progn cen ener, pracy'!O14</f>
        <v>494.19334528210629</v>
      </c>
      <c r="S129" s="202">
        <f>'Progn cen ener, pracy'!P14</f>
        <v>494.16754571230922</v>
      </c>
      <c r="T129" s="202">
        <f>'Progn cen ener, pracy'!Q14</f>
        <v>494.24032681587062</v>
      </c>
      <c r="U129" s="202">
        <f>'Progn cen ener, pracy'!R14</f>
        <v>494.41266923961007</v>
      </c>
      <c r="V129" s="202">
        <f>'Progn cen ener, pracy'!S14</f>
        <v>494.68558315295013</v>
      </c>
      <c r="W129" s="202">
        <f>'Progn cen ener, pracy'!T14</f>
        <v>495.06010873927141</v>
      </c>
      <c r="X129" s="202">
        <f>'Progn cen ener, pracy'!U14</f>
        <v>495.53731669808656</v>
      </c>
      <c r="Y129" s="202">
        <f>'Progn cen ener, pracy'!V14</f>
        <v>496.11830875823773</v>
      </c>
      <c r="Z129" s="202">
        <f>'Progn cen ener, pracy'!W14</f>
        <v>493.72539929197251</v>
      </c>
      <c r="AA129" s="202">
        <f>'Progn cen ener, pracy'!X14</f>
        <v>491.53093714921067</v>
      </c>
      <c r="AB129" s="202">
        <f>'Progn cen ener, pracy'!Y14</f>
        <v>489.5339651661655</v>
      </c>
      <c r="AC129" s="202">
        <f>'Progn cen ener, pracy'!Z14</f>
        <v>487.73360555798001</v>
      </c>
      <c r="AD129" s="202">
        <f>'Progn cen ener, pracy'!AA14</f>
        <v>486.12905953586107</v>
      </c>
      <c r="AE129" s="202">
        <f>'Progn cen ener, pracy'!AB14</f>
        <v>484.71960695596528</v>
      </c>
      <c r="AF129" s="203"/>
      <c r="AG129" s="92"/>
      <c r="AH129" s="92"/>
      <c r="AI129" s="92"/>
    </row>
    <row r="130" spans="1:35" s="44" customFormat="1" ht="15.65" customHeight="1" outlineLevel="1" x14ac:dyDescent="0.35">
      <c r="A130" s="282"/>
      <c r="B130" s="40"/>
      <c r="C130" s="55"/>
      <c r="D130" s="91" t="s">
        <v>201</v>
      </c>
      <c r="E130" s="88" t="s">
        <v>39</v>
      </c>
      <c r="F130" s="202">
        <f>'Progn cen ener, pracy'!C15</f>
        <v>449.98079392527762</v>
      </c>
      <c r="G130" s="202">
        <f>'Progn cen ener, pracy'!D15</f>
        <v>452.80640980378314</v>
      </c>
      <c r="H130" s="202">
        <f>'Progn cen ener, pracy'!E15</f>
        <v>471.12353799985885</v>
      </c>
      <c r="I130" s="202">
        <f>'Progn cen ener, pracy'!F15</f>
        <v>480.54600875985602</v>
      </c>
      <c r="J130" s="202">
        <f>'Progn cen ener, pracy'!G15</f>
        <v>490.15692893505309</v>
      </c>
      <c r="K130" s="202">
        <f>'Progn cen ener, pracy'!H15</f>
        <v>499.96006751375421</v>
      </c>
      <c r="L130" s="202">
        <f>'Progn cen ener, pracy'!I15</f>
        <v>509.9592688640293</v>
      </c>
      <c r="M130" s="202">
        <f>'Progn cen ener, pracy'!J15</f>
        <v>509.63282979586188</v>
      </c>
      <c r="N130" s="202">
        <f>'Progn cen ener, pracy'!K15</f>
        <v>509.40511819078557</v>
      </c>
      <c r="O130" s="202">
        <f>'Progn cen ener, pracy'!L15</f>
        <v>509.2770560356177</v>
      </c>
      <c r="P130" s="202">
        <f>'Progn cen ener, pracy'!M15</f>
        <v>509.24959428253629</v>
      </c>
      <c r="Q130" s="202">
        <f>'Progn cen ener, pracy'!N15</f>
        <v>509.32371332313119</v>
      </c>
      <c r="R130" s="202">
        <f>'Progn cen ener, pracy'!O15</f>
        <v>509.50042347298859</v>
      </c>
      <c r="S130" s="202">
        <f>'Progn cen ener, pracy'!P15</f>
        <v>509.78076546700913</v>
      </c>
      <c r="T130" s="202">
        <f>'Progn cen ener, pracy'!Q15</f>
        <v>510.16581096566449</v>
      </c>
      <c r="U130" s="202">
        <f>'Progn cen ener, pracy'!R15</f>
        <v>510.65666307239985</v>
      </c>
      <c r="V130" s="202">
        <f>'Progn cen ener, pracy'!S15</f>
        <v>511.25445686239573</v>
      </c>
      <c r="W130" s="202">
        <f>'Progn cen ener, pracy'!T15</f>
        <v>511.96035992290592</v>
      </c>
      <c r="X130" s="202">
        <f>'Progn cen ener, pracy'!U15</f>
        <v>512.7755729053938</v>
      </c>
      <c r="Y130" s="202">
        <f>'Progn cen ener, pracy'!V15</f>
        <v>513.70133008969106</v>
      </c>
      <c r="Z130" s="202">
        <f>'Progn cen ener, pracy'!W15</f>
        <v>511.66008105005494</v>
      </c>
      <c r="AA130" s="202">
        <f>'Progn cen ener, pracy'!X15</f>
        <v>509.82431254245472</v>
      </c>
      <c r="AB130" s="202">
        <f>'Progn cen ener, pracy'!Y15</f>
        <v>508.19320806727444</v>
      </c>
      <c r="AC130" s="202">
        <f>'Progn cen ener, pracy'!Z15</f>
        <v>506.76603331711118</v>
      </c>
      <c r="AD130" s="202">
        <f>'Progn cen ener, pracy'!AA15</f>
        <v>505.54213585017487</v>
      </c>
      <c r="AE130" s="202">
        <f>'Progn cen ener, pracy'!AB15</f>
        <v>504.52094479656535</v>
      </c>
      <c r="AF130" s="203"/>
      <c r="AG130" s="92"/>
      <c r="AH130" s="92"/>
      <c r="AI130" s="92"/>
    </row>
    <row r="131" spans="1:35" s="44" customFormat="1" ht="15.65" customHeight="1" outlineLevel="1" x14ac:dyDescent="0.35">
      <c r="A131" s="282"/>
      <c r="B131" s="40"/>
      <c r="C131" s="55"/>
      <c r="D131" s="91" t="s">
        <v>211</v>
      </c>
      <c r="E131" s="88" t="s">
        <v>39</v>
      </c>
      <c r="F131" s="202">
        <f>'Progn cen ener, pracy'!C16</f>
        <v>363.34906403115002</v>
      </c>
      <c r="G131" s="202">
        <f>'Progn cen ener, pracy'!D16</f>
        <v>364.44204531177303</v>
      </c>
      <c r="H131" s="202">
        <f>'Progn cen ener, pracy'!E16</f>
        <v>380.99188621800846</v>
      </c>
      <c r="I131" s="202">
        <f>'Progn cen ener, pracy'!F16</f>
        <v>388.61172394236866</v>
      </c>
      <c r="J131" s="202">
        <f>'Progn cen ener, pracy'!G16</f>
        <v>396.38395842121605</v>
      </c>
      <c r="K131" s="202">
        <f>'Progn cen ener, pracy'!H16</f>
        <v>404.31163758964033</v>
      </c>
      <c r="L131" s="202">
        <f>'Progn cen ener, pracy'!I16</f>
        <v>412.39787034143319</v>
      </c>
      <c r="M131" s="202">
        <f>'Progn cen ener, pracy'!J16</f>
        <v>410.12020330281382</v>
      </c>
      <c r="N131" s="202">
        <f>'Progn cen ener, pracy'!K16</f>
        <v>407.90223916787659</v>
      </c>
      <c r="O131" s="202">
        <f>'Progn cen ener, pracy'!L16</f>
        <v>405.7441194322505</v>
      </c>
      <c r="P131" s="202">
        <f>'Progn cen ener, pracy'!M16</f>
        <v>403.64599894710176</v>
      </c>
      <c r="Q131" s="202">
        <f>'Progn cen ener, pracy'!N16</f>
        <v>401.60804608098795</v>
      </c>
      <c r="R131" s="202">
        <f>'Progn cen ener, pracy'!O16</f>
        <v>399.63044288600247</v>
      </c>
      <c r="S131" s="202">
        <f>'Progn cen ener, pracy'!P16</f>
        <v>397.71338526828333</v>
      </c>
      <c r="T131" s="202">
        <f>'Progn cen ener, pracy'!Q16</f>
        <v>395.85708316296416</v>
      </c>
      <c r="U131" s="202">
        <f>'Progn cen ener, pracy'!R16</f>
        <v>394.06176071364553</v>
      </c>
      <c r="V131" s="202">
        <f>'Progn cen ener, pracy'!S16</f>
        <v>392.32765645646629</v>
      </c>
      <c r="W131" s="202">
        <f>'Progn cen ener, pracy'!T16</f>
        <v>390.65502350885799</v>
      </c>
      <c r="X131" s="202">
        <f>'Progn cen ener, pracy'!U16</f>
        <v>389.0441297630648</v>
      </c>
      <c r="Y131" s="202">
        <f>'Progn cen ener, pracy'!V16</f>
        <v>387.49525808451557</v>
      </c>
      <c r="Z131" s="202">
        <f>'Progn cen ener, pracy'!W16</f>
        <v>382.9298876047759</v>
      </c>
      <c r="AA131" s="202">
        <f>'Progn cen ener, pracy'!X16</f>
        <v>378.51951522827005</v>
      </c>
      <c r="AB131" s="202">
        <f>'Progn cen ener, pracy'!Y16</f>
        <v>374.2623148068061</v>
      </c>
      <c r="AC131" s="202">
        <f>'Progn cen ener, pracy'!Z16</f>
        <v>370.15652219143351</v>
      </c>
      <c r="AD131" s="202">
        <f>'Progn cen ener, pracy'!AA16</f>
        <v>366.20043450198358</v>
      </c>
      <c r="AE131" s="202">
        <f>'Progn cen ener, pracy'!AB16</f>
        <v>362.39240942141026</v>
      </c>
      <c r="AF131" s="203"/>
      <c r="AG131" s="92"/>
      <c r="AH131" s="92"/>
      <c r="AI131" s="92"/>
    </row>
    <row r="132" spans="1:35" s="44" customFormat="1" ht="19" customHeight="1" outlineLevel="1" x14ac:dyDescent="0.35">
      <c r="A132" s="282"/>
      <c r="B132" s="40"/>
      <c r="C132" s="55"/>
      <c r="D132" s="64" t="s">
        <v>204</v>
      </c>
      <c r="E132" s="57" t="s">
        <v>41</v>
      </c>
      <c r="F132" s="18"/>
      <c r="G132" s="18"/>
      <c r="H132" s="18"/>
      <c r="I132" s="18"/>
      <c r="J132" s="18"/>
      <c r="K132" s="18"/>
      <c r="L132" s="18"/>
      <c r="M132" s="18"/>
      <c r="N132" s="18"/>
      <c r="O132" s="18"/>
      <c r="P132" s="18"/>
      <c r="Q132" s="18"/>
      <c r="R132" s="18"/>
      <c r="S132" s="18"/>
      <c r="T132" s="18"/>
      <c r="U132" s="18"/>
      <c r="V132" s="18"/>
      <c r="W132" s="18"/>
      <c r="X132" s="18"/>
      <c r="Y132" s="18"/>
      <c r="Z132" s="18"/>
      <c r="AA132" s="18"/>
      <c r="AB132" s="18"/>
      <c r="AC132" s="18"/>
      <c r="AD132" s="18"/>
      <c r="AE132" s="18"/>
      <c r="AF132" s="93">
        <f t="shared" ref="AF132:AF175" si="43">SUM(F132:AE132)</f>
        <v>0</v>
      </c>
    </row>
    <row r="133" spans="1:35" s="44" customFormat="1" ht="19.5" customHeight="1" outlineLevel="1" x14ac:dyDescent="0.35">
      <c r="A133" s="282"/>
      <c r="B133" s="40"/>
      <c r="C133" s="55"/>
      <c r="D133" s="64" t="s">
        <v>209</v>
      </c>
      <c r="E133" s="57" t="s">
        <v>41</v>
      </c>
      <c r="F133" s="18"/>
      <c r="G133" s="18"/>
      <c r="H133" s="18"/>
      <c r="I133" s="18"/>
      <c r="J133" s="18"/>
      <c r="K133" s="18"/>
      <c r="L133" s="18"/>
      <c r="M133" s="18"/>
      <c r="N133" s="18"/>
      <c r="O133" s="18"/>
      <c r="P133" s="18"/>
      <c r="Q133" s="18"/>
      <c r="R133" s="18"/>
      <c r="S133" s="18"/>
      <c r="T133" s="18"/>
      <c r="U133" s="18"/>
      <c r="V133" s="18"/>
      <c r="W133" s="18"/>
      <c r="X133" s="18"/>
      <c r="Y133" s="18"/>
      <c r="Z133" s="18"/>
      <c r="AA133" s="18"/>
      <c r="AB133" s="18"/>
      <c r="AC133" s="18"/>
      <c r="AD133" s="18"/>
      <c r="AE133" s="18"/>
      <c r="AF133" s="93">
        <f t="shared" si="43"/>
        <v>0</v>
      </c>
    </row>
    <row r="134" spans="1:35" s="44" customFormat="1" ht="19.5" customHeight="1" outlineLevel="1" x14ac:dyDescent="0.35">
      <c r="A134" s="282"/>
      <c r="B134" s="40"/>
      <c r="C134" s="55"/>
      <c r="D134" s="64" t="s">
        <v>210</v>
      </c>
      <c r="E134" s="57" t="s">
        <v>41</v>
      </c>
      <c r="F134" s="18"/>
      <c r="G134" s="18"/>
      <c r="H134" s="18"/>
      <c r="I134" s="18"/>
      <c r="J134" s="18"/>
      <c r="K134" s="18"/>
      <c r="L134" s="18"/>
      <c r="M134" s="18"/>
      <c r="N134" s="18"/>
      <c r="O134" s="18"/>
      <c r="P134" s="18"/>
      <c r="Q134" s="18"/>
      <c r="R134" s="18"/>
      <c r="S134" s="18"/>
      <c r="T134" s="18"/>
      <c r="U134" s="18"/>
      <c r="V134" s="18"/>
      <c r="W134" s="18"/>
      <c r="X134" s="18"/>
      <c r="Y134" s="18"/>
      <c r="Z134" s="18"/>
      <c r="AA134" s="18"/>
      <c r="AB134" s="18"/>
      <c r="AC134" s="18"/>
      <c r="AD134" s="18"/>
      <c r="AE134" s="18"/>
      <c r="AF134" s="93">
        <f>SUM(F134:AE134)</f>
        <v>0</v>
      </c>
    </row>
    <row r="135" spans="1:35" s="44" customFormat="1" ht="19.5" customHeight="1" outlineLevel="1" x14ac:dyDescent="0.35">
      <c r="A135" s="282"/>
      <c r="B135" s="40"/>
      <c r="C135" s="55"/>
      <c r="D135" s="87" t="s">
        <v>202</v>
      </c>
      <c r="E135" s="88" t="s">
        <v>39</v>
      </c>
      <c r="F135" s="215">
        <f>F139*F136+F140*F137+F141*F138</f>
        <v>0</v>
      </c>
      <c r="G135" s="215">
        <f t="shared" ref="G135:AE135" si="44">G139*G136+G140*G137+G141*G138</f>
        <v>0</v>
      </c>
      <c r="H135" s="215">
        <f t="shared" si="44"/>
        <v>0</v>
      </c>
      <c r="I135" s="215">
        <f t="shared" si="44"/>
        <v>0</v>
      </c>
      <c r="J135" s="215">
        <f t="shared" si="44"/>
        <v>0</v>
      </c>
      <c r="K135" s="215">
        <f t="shared" si="44"/>
        <v>0</v>
      </c>
      <c r="L135" s="215">
        <f t="shared" si="44"/>
        <v>0</v>
      </c>
      <c r="M135" s="215">
        <f t="shared" si="44"/>
        <v>0</v>
      </c>
      <c r="N135" s="215">
        <f t="shared" si="44"/>
        <v>0</v>
      </c>
      <c r="O135" s="215">
        <f t="shared" si="44"/>
        <v>0</v>
      </c>
      <c r="P135" s="215">
        <f t="shared" si="44"/>
        <v>0</v>
      </c>
      <c r="Q135" s="215">
        <f t="shared" si="44"/>
        <v>0</v>
      </c>
      <c r="R135" s="215">
        <f t="shared" si="44"/>
        <v>0</v>
      </c>
      <c r="S135" s="215">
        <f t="shared" si="44"/>
        <v>0</v>
      </c>
      <c r="T135" s="215">
        <f t="shared" si="44"/>
        <v>0</v>
      </c>
      <c r="U135" s="215">
        <f t="shared" si="44"/>
        <v>0</v>
      </c>
      <c r="V135" s="215">
        <f t="shared" si="44"/>
        <v>0</v>
      </c>
      <c r="W135" s="215">
        <f t="shared" si="44"/>
        <v>0</v>
      </c>
      <c r="X135" s="215">
        <f t="shared" si="44"/>
        <v>0</v>
      </c>
      <c r="Y135" s="215">
        <f t="shared" si="44"/>
        <v>0</v>
      </c>
      <c r="Z135" s="215">
        <f t="shared" si="44"/>
        <v>0</v>
      </c>
      <c r="AA135" s="215">
        <f t="shared" si="44"/>
        <v>0</v>
      </c>
      <c r="AB135" s="215">
        <f t="shared" si="44"/>
        <v>0</v>
      </c>
      <c r="AC135" s="215">
        <f t="shared" si="44"/>
        <v>0</v>
      </c>
      <c r="AD135" s="215">
        <f t="shared" si="44"/>
        <v>0</v>
      </c>
      <c r="AE135" s="215">
        <f t="shared" si="44"/>
        <v>0</v>
      </c>
      <c r="AF135" s="206"/>
    </row>
    <row r="136" spans="1:35" s="44" customFormat="1" ht="19.5" customHeight="1" outlineLevel="1" x14ac:dyDescent="0.35">
      <c r="A136" s="282"/>
      <c r="B136" s="40"/>
      <c r="C136" s="55"/>
      <c r="D136" s="91" t="s">
        <v>203</v>
      </c>
      <c r="E136" s="88" t="s">
        <v>39</v>
      </c>
      <c r="F136" s="5">
        <f>'Progn cen ener, pracy'!C19</f>
        <v>439.91126723367211</v>
      </c>
      <c r="G136" s="5">
        <f>'Progn cen ener, pracy'!D19</f>
        <v>442.49549257834553</v>
      </c>
      <c r="H136" s="5">
        <f>'Progn cen ener, pracy'!E19</f>
        <v>460.5664024299125</v>
      </c>
      <c r="I136" s="5">
        <f>'Progn cen ener, pracy'!F19</f>
        <v>470.73773047851074</v>
      </c>
      <c r="J136" s="5">
        <f>'Progn cen ener, pracy'!G19</f>
        <v>481.09248508808093</v>
      </c>
      <c r="K136" s="5">
        <f>'Progn cen ener, pracy'!H19</f>
        <v>491.63433478984257</v>
      </c>
      <c r="L136" s="5">
        <f>'Progn cen ener, pracy'!I19</f>
        <v>501.36702148563938</v>
      </c>
      <c r="M136" s="5">
        <f>'Progn cen ener, pracy'!J19</f>
        <v>500.76873746990418</v>
      </c>
      <c r="N136" s="5">
        <f>'Progn cen ener, pracy'!K19</f>
        <v>500.26374401830878</v>
      </c>
      <c r="O136" s="5">
        <f>'Progn cen ener, pracy'!L19</f>
        <v>500.85285437969139</v>
      </c>
      <c r="P136" s="5">
        <f>'Progn cen ener, pracy'!M19</f>
        <v>500.53690859349143</v>
      </c>
      <c r="Q136" s="5">
        <f>'Progn cen ener, pracy'!N19</f>
        <v>500.31677392030542</v>
      </c>
      <c r="R136" s="5">
        <f>'Progn cen ener, pracy'!O19</f>
        <v>501.19334528210629</v>
      </c>
      <c r="S136" s="5">
        <f>'Progn cen ener, pracy'!P19</f>
        <v>501.16754571230922</v>
      </c>
      <c r="T136" s="5">
        <f>'Progn cen ener, pracy'!Q19</f>
        <v>501.24032681587062</v>
      </c>
      <c r="U136" s="5">
        <f>'Progn cen ener, pracy'!R19</f>
        <v>501.41266923961007</v>
      </c>
      <c r="V136" s="5">
        <f>'Progn cen ener, pracy'!S19</f>
        <v>501.68558315295013</v>
      </c>
      <c r="W136" s="5">
        <f>'Progn cen ener, pracy'!T19</f>
        <v>503.06010873927141</v>
      </c>
      <c r="X136" s="5">
        <f>'Progn cen ener, pracy'!U19</f>
        <v>503.53731669808656</v>
      </c>
      <c r="Y136" s="5">
        <f>'Progn cen ener, pracy'!V19</f>
        <v>504.11830875823773</v>
      </c>
      <c r="Z136" s="5">
        <f>'Progn cen ener, pracy'!W19</f>
        <v>501.72539929197251</v>
      </c>
      <c r="AA136" s="5">
        <f>'Progn cen ener, pracy'!X19</f>
        <v>499.53093714921067</v>
      </c>
      <c r="AB136" s="5">
        <f>'Progn cen ener, pracy'!Y19</f>
        <v>498.5339651661655</v>
      </c>
      <c r="AC136" s="5">
        <f>'Progn cen ener, pracy'!Z19</f>
        <v>496.73360555798001</v>
      </c>
      <c r="AD136" s="5">
        <f>'Progn cen ener, pracy'!AA19</f>
        <v>495.12905953586107</v>
      </c>
      <c r="AE136" s="5">
        <f>'Progn cen ener, pracy'!AB19</f>
        <v>493.71960695596528</v>
      </c>
      <c r="AF136" s="206"/>
    </row>
    <row r="137" spans="1:35" s="44" customFormat="1" ht="19.5" customHeight="1" outlineLevel="1" x14ac:dyDescent="0.35">
      <c r="A137" s="282"/>
      <c r="B137" s="40"/>
      <c r="C137" s="55"/>
      <c r="D137" s="91" t="s">
        <v>212</v>
      </c>
      <c r="E137" s="88" t="s">
        <v>39</v>
      </c>
      <c r="F137" s="5">
        <f>'Progn cen ener, pracy'!C20</f>
        <v>451.98079392527762</v>
      </c>
      <c r="G137" s="5">
        <f>'Progn cen ener, pracy'!D20</f>
        <v>454.80640980378314</v>
      </c>
      <c r="H137" s="5">
        <f>'Progn cen ener, pracy'!E20</f>
        <v>473.12353799985885</v>
      </c>
      <c r="I137" s="5">
        <f>'Progn cen ener, pracy'!F20</f>
        <v>483.54600875985602</v>
      </c>
      <c r="J137" s="5">
        <f>'Progn cen ener, pracy'!G20</f>
        <v>494.15692893505309</v>
      </c>
      <c r="K137" s="5">
        <f>'Progn cen ener, pracy'!H20</f>
        <v>504.96006751375421</v>
      </c>
      <c r="L137" s="5">
        <f>'Progn cen ener, pracy'!I20</f>
        <v>514.95926886402935</v>
      </c>
      <c r="M137" s="5">
        <f>'Progn cen ener, pracy'!J20</f>
        <v>514.63282979586188</v>
      </c>
      <c r="N137" s="5">
        <f>'Progn cen ener, pracy'!K20</f>
        <v>514.40511819078552</v>
      </c>
      <c r="O137" s="5">
        <f>'Progn cen ener, pracy'!L20</f>
        <v>515.27705603561776</v>
      </c>
      <c r="P137" s="5">
        <f>'Progn cen ener, pracy'!M20</f>
        <v>515.24959428253624</v>
      </c>
      <c r="Q137" s="5">
        <f>'Progn cen ener, pracy'!N20</f>
        <v>515.32371332313119</v>
      </c>
      <c r="R137" s="5">
        <f>'Progn cen ener, pracy'!O20</f>
        <v>516.50042347298859</v>
      </c>
      <c r="S137" s="5">
        <f>'Progn cen ener, pracy'!P20</f>
        <v>516.78076546700913</v>
      </c>
      <c r="T137" s="5">
        <f>'Progn cen ener, pracy'!Q20</f>
        <v>517.16581096566449</v>
      </c>
      <c r="U137" s="5">
        <f>'Progn cen ener, pracy'!R20</f>
        <v>517.65666307239985</v>
      </c>
      <c r="V137" s="5">
        <f>'Progn cen ener, pracy'!S20</f>
        <v>518.25445686239573</v>
      </c>
      <c r="W137" s="5">
        <f>'Progn cen ener, pracy'!T20</f>
        <v>519.96035992290592</v>
      </c>
      <c r="X137" s="5">
        <f>'Progn cen ener, pracy'!U20</f>
        <v>520.7755729053938</v>
      </c>
      <c r="Y137" s="5">
        <f>'Progn cen ener, pracy'!V20</f>
        <v>521.70133008969106</v>
      </c>
      <c r="Z137" s="5">
        <f>'Progn cen ener, pracy'!W20</f>
        <v>519.66008105005494</v>
      </c>
      <c r="AA137" s="5">
        <f>'Progn cen ener, pracy'!X20</f>
        <v>517.82431254245466</v>
      </c>
      <c r="AB137" s="5">
        <f>'Progn cen ener, pracy'!Y20</f>
        <v>517.19320806727444</v>
      </c>
      <c r="AC137" s="5">
        <f>'Progn cen ener, pracy'!Z20</f>
        <v>515.76603331711112</v>
      </c>
      <c r="AD137" s="5">
        <f>'Progn cen ener, pracy'!AA20</f>
        <v>514.54213585017487</v>
      </c>
      <c r="AE137" s="5">
        <f>'Progn cen ener, pracy'!AB20</f>
        <v>513.52094479656535</v>
      </c>
      <c r="AF137" s="206"/>
    </row>
    <row r="138" spans="1:35" s="44" customFormat="1" ht="19.5" customHeight="1" outlineLevel="1" x14ac:dyDescent="0.35">
      <c r="A138" s="282"/>
      <c r="B138" s="40"/>
      <c r="C138" s="55"/>
      <c r="D138" s="91" t="s">
        <v>213</v>
      </c>
      <c r="E138" s="88" t="s">
        <v>39</v>
      </c>
      <c r="F138" s="5">
        <f>'Progn cen ener, pracy'!C21</f>
        <v>365.34906403115002</v>
      </c>
      <c r="G138" s="5">
        <f>'Progn cen ener, pracy'!D21</f>
        <v>366.44204531177303</v>
      </c>
      <c r="H138" s="5">
        <f>'Progn cen ener, pracy'!E21</f>
        <v>382.99188621800846</v>
      </c>
      <c r="I138" s="5">
        <f>'Progn cen ener, pracy'!F21</f>
        <v>391.61172394236866</v>
      </c>
      <c r="J138" s="5">
        <f>'Progn cen ener, pracy'!G21</f>
        <v>400.38395842121605</v>
      </c>
      <c r="K138" s="5">
        <f>'Progn cen ener, pracy'!H21</f>
        <v>409.31163758964033</v>
      </c>
      <c r="L138" s="5">
        <f>'Progn cen ener, pracy'!I21</f>
        <v>417.39787034143319</v>
      </c>
      <c r="M138" s="5">
        <f>'Progn cen ener, pracy'!J21</f>
        <v>415.12020330281382</v>
      </c>
      <c r="N138" s="5">
        <f>'Progn cen ener, pracy'!K21</f>
        <v>412.90223916787659</v>
      </c>
      <c r="O138" s="5">
        <f>'Progn cen ener, pracy'!L21</f>
        <v>411.7441194322505</v>
      </c>
      <c r="P138" s="5">
        <f>'Progn cen ener, pracy'!M21</f>
        <v>409.64599894710176</v>
      </c>
      <c r="Q138" s="5">
        <f>'Progn cen ener, pracy'!N21</f>
        <v>407.60804608098795</v>
      </c>
      <c r="R138" s="5">
        <f>'Progn cen ener, pracy'!O21</f>
        <v>406.63044288600247</v>
      </c>
      <c r="S138" s="5">
        <f>'Progn cen ener, pracy'!P21</f>
        <v>404.71338526828333</v>
      </c>
      <c r="T138" s="5">
        <f>'Progn cen ener, pracy'!Q21</f>
        <v>402.85708316296416</v>
      </c>
      <c r="U138" s="5">
        <f>'Progn cen ener, pracy'!R21</f>
        <v>401.06176071364553</v>
      </c>
      <c r="V138" s="5">
        <f>'Progn cen ener, pracy'!S21</f>
        <v>399.32765645646629</v>
      </c>
      <c r="W138" s="5">
        <f>'Progn cen ener, pracy'!T21</f>
        <v>398.65502350885799</v>
      </c>
      <c r="X138" s="5">
        <f>'Progn cen ener, pracy'!U21</f>
        <v>397.0441297630648</v>
      </c>
      <c r="Y138" s="5">
        <f>'Progn cen ener, pracy'!V21</f>
        <v>395.49525808451557</v>
      </c>
      <c r="Z138" s="5">
        <f>'Progn cen ener, pracy'!W21</f>
        <v>390.9298876047759</v>
      </c>
      <c r="AA138" s="5">
        <f>'Progn cen ener, pracy'!X21</f>
        <v>386.51951522827005</v>
      </c>
      <c r="AB138" s="5">
        <f>'Progn cen ener, pracy'!Y21</f>
        <v>383.2623148068061</v>
      </c>
      <c r="AC138" s="5">
        <f>'Progn cen ener, pracy'!Z21</f>
        <v>379.15652219143351</v>
      </c>
      <c r="AD138" s="5">
        <f>'Progn cen ener, pracy'!AA21</f>
        <v>375.20043450198358</v>
      </c>
      <c r="AE138" s="5">
        <f>'Progn cen ener, pracy'!AB21</f>
        <v>371.39240942141026</v>
      </c>
      <c r="AF138" s="206"/>
    </row>
    <row r="139" spans="1:35" s="44" customFormat="1" ht="19.5" customHeight="1" outlineLevel="1" x14ac:dyDescent="0.35">
      <c r="A139" s="282"/>
      <c r="B139" s="40"/>
      <c r="C139" s="55"/>
      <c r="D139" s="64" t="s">
        <v>205</v>
      </c>
      <c r="E139" s="57" t="s">
        <v>41</v>
      </c>
      <c r="F139" s="205"/>
      <c r="G139" s="205"/>
      <c r="H139" s="205"/>
      <c r="I139" s="205"/>
      <c r="J139" s="205"/>
      <c r="K139" s="205"/>
      <c r="L139" s="205"/>
      <c r="M139" s="205"/>
      <c r="N139" s="205"/>
      <c r="O139" s="205"/>
      <c r="P139" s="205"/>
      <c r="Q139" s="205"/>
      <c r="R139" s="205"/>
      <c r="S139" s="205"/>
      <c r="T139" s="205"/>
      <c r="U139" s="205"/>
      <c r="V139" s="205"/>
      <c r="W139" s="205"/>
      <c r="X139" s="205"/>
      <c r="Y139" s="205"/>
      <c r="Z139" s="205"/>
      <c r="AA139" s="205"/>
      <c r="AB139" s="205"/>
      <c r="AC139" s="205"/>
      <c r="AD139" s="205"/>
      <c r="AE139" s="205"/>
      <c r="AF139" s="206"/>
    </row>
    <row r="140" spans="1:35" s="44" customFormat="1" ht="19.5" customHeight="1" outlineLevel="1" x14ac:dyDescent="0.35">
      <c r="A140" s="282"/>
      <c r="B140" s="40"/>
      <c r="C140" s="55"/>
      <c r="D140" s="64" t="s">
        <v>206</v>
      </c>
      <c r="E140" s="57" t="s">
        <v>41</v>
      </c>
      <c r="F140" s="205"/>
      <c r="G140" s="205"/>
      <c r="H140" s="205"/>
      <c r="I140" s="205"/>
      <c r="J140" s="205"/>
      <c r="K140" s="205"/>
      <c r="L140" s="205"/>
      <c r="M140" s="205"/>
      <c r="N140" s="205"/>
      <c r="O140" s="205"/>
      <c r="P140" s="205"/>
      <c r="Q140" s="205"/>
      <c r="R140" s="205"/>
      <c r="S140" s="205"/>
      <c r="T140" s="205"/>
      <c r="U140" s="205"/>
      <c r="V140" s="205"/>
      <c r="W140" s="205"/>
      <c r="X140" s="205"/>
      <c r="Y140" s="205"/>
      <c r="Z140" s="205"/>
      <c r="AA140" s="205"/>
      <c r="AB140" s="205"/>
      <c r="AC140" s="205"/>
      <c r="AD140" s="205"/>
      <c r="AE140" s="205"/>
      <c r="AF140" s="206"/>
    </row>
    <row r="141" spans="1:35" s="44" customFormat="1" ht="19.5" customHeight="1" outlineLevel="1" x14ac:dyDescent="0.35">
      <c r="A141" s="282"/>
      <c r="B141" s="40"/>
      <c r="C141" s="55"/>
      <c r="D141" s="64" t="s">
        <v>207</v>
      </c>
      <c r="E141" s="57" t="s">
        <v>41</v>
      </c>
    </row>
    <row r="142" spans="1:35" s="44" customFormat="1" ht="19.5" customHeight="1" outlineLevel="1" x14ac:dyDescent="0.35">
      <c r="A142" s="282"/>
      <c r="B142" s="40"/>
      <c r="C142" s="55"/>
      <c r="D142" s="216" t="s">
        <v>162</v>
      </c>
      <c r="E142" s="217" t="s">
        <v>14</v>
      </c>
      <c r="F142" s="218">
        <f>F143*F144</f>
        <v>0</v>
      </c>
      <c r="G142" s="218">
        <f t="shared" ref="G142:AE142" si="45">G143*G144</f>
        <v>0</v>
      </c>
      <c r="H142" s="218">
        <f t="shared" si="45"/>
        <v>0</v>
      </c>
      <c r="I142" s="218">
        <f t="shared" si="45"/>
        <v>0</v>
      </c>
      <c r="J142" s="218">
        <f t="shared" si="45"/>
        <v>0</v>
      </c>
      <c r="K142" s="218">
        <f t="shared" si="45"/>
        <v>0</v>
      </c>
      <c r="L142" s="218">
        <f t="shared" si="45"/>
        <v>0</v>
      </c>
      <c r="M142" s="218">
        <f t="shared" si="45"/>
        <v>0</v>
      </c>
      <c r="N142" s="218">
        <f t="shared" si="45"/>
        <v>0</v>
      </c>
      <c r="O142" s="218">
        <f t="shared" si="45"/>
        <v>0</v>
      </c>
      <c r="P142" s="218">
        <f t="shared" si="45"/>
        <v>0</v>
      </c>
      <c r="Q142" s="218">
        <f t="shared" si="45"/>
        <v>0</v>
      </c>
      <c r="R142" s="218">
        <f t="shared" si="45"/>
        <v>0</v>
      </c>
      <c r="S142" s="218">
        <f t="shared" si="45"/>
        <v>0</v>
      </c>
      <c r="T142" s="218">
        <f t="shared" si="45"/>
        <v>0</v>
      </c>
      <c r="U142" s="218">
        <f t="shared" si="45"/>
        <v>0</v>
      </c>
      <c r="V142" s="218">
        <f t="shared" si="45"/>
        <v>0</v>
      </c>
      <c r="W142" s="218">
        <f t="shared" si="45"/>
        <v>0</v>
      </c>
      <c r="X142" s="218">
        <f t="shared" si="45"/>
        <v>0</v>
      </c>
      <c r="Y142" s="218">
        <f t="shared" si="45"/>
        <v>0</v>
      </c>
      <c r="Z142" s="218">
        <f t="shared" si="45"/>
        <v>0</v>
      </c>
      <c r="AA142" s="218">
        <f t="shared" si="45"/>
        <v>0</v>
      </c>
      <c r="AB142" s="218">
        <f t="shared" si="45"/>
        <v>0</v>
      </c>
      <c r="AC142" s="218">
        <f t="shared" si="45"/>
        <v>0</v>
      </c>
      <c r="AD142" s="218">
        <f t="shared" si="45"/>
        <v>0</v>
      </c>
      <c r="AE142" s="218">
        <f t="shared" si="45"/>
        <v>0</v>
      </c>
      <c r="AF142" s="96">
        <f t="shared" si="43"/>
        <v>0</v>
      </c>
    </row>
    <row r="143" spans="1:35" s="44" customFormat="1" ht="27.65" customHeight="1" outlineLevel="1" x14ac:dyDescent="0.35">
      <c r="A143" s="282"/>
      <c r="B143" s="40"/>
      <c r="C143" s="55"/>
      <c r="D143" s="97" t="s">
        <v>91</v>
      </c>
      <c r="E143" s="98" t="s">
        <v>88</v>
      </c>
      <c r="F143" s="204">
        <f>'Progn cen ener, pracy'!C24</f>
        <v>11496.493171230943</v>
      </c>
      <c r="G143" s="204">
        <f>'Progn cen ener, pracy'!D24</f>
        <v>11726.423034655561</v>
      </c>
      <c r="H143" s="204">
        <f>'Progn cen ener, pracy'!E24</f>
        <v>11960.951495348672</v>
      </c>
      <c r="I143" s="204">
        <f>'Progn cen ener, pracy'!F24</f>
        <v>12200.170525255646</v>
      </c>
      <c r="J143" s="204">
        <f>'Progn cen ener, pracy'!G24</f>
        <v>12444.173935760758</v>
      </c>
      <c r="K143" s="204">
        <f>'Progn cen ener, pracy'!H24</f>
        <v>12693.057414475974</v>
      </c>
      <c r="L143" s="204">
        <f>'Progn cen ener, pracy'!I24</f>
        <v>12946.918562765493</v>
      </c>
      <c r="M143" s="204">
        <f>'Progn cen ener, pracy'!J24</f>
        <v>13205.856934020803</v>
      </c>
      <c r="N143" s="204">
        <f>'Progn cen ener, pracy'!K24</f>
        <v>13469.974072701219</v>
      </c>
      <c r="O143" s="204">
        <f>'Progn cen ener, pracy'!L24</f>
        <v>13739.373554155243</v>
      </c>
      <c r="P143" s="204">
        <f>'Progn cen ener, pracy'!M24</f>
        <v>14014.161025238349</v>
      </c>
      <c r="Q143" s="204">
        <f>'Progn cen ener, pracy'!N24</f>
        <v>14294.444245743116</v>
      </c>
      <c r="R143" s="204">
        <f>'Progn cen ener, pracy'!O24</f>
        <v>14580.333130657978</v>
      </c>
      <c r="S143" s="204">
        <f>'Progn cen ener, pracy'!P24</f>
        <v>14871.939793271138</v>
      </c>
      <c r="T143" s="204">
        <f>'Progn cen ener, pracy'!Q24</f>
        <v>15169.378589136561</v>
      </c>
      <c r="U143" s="204">
        <f>'Progn cen ener, pracy'!R24</f>
        <v>15472.766160919293</v>
      </c>
      <c r="V143" s="204">
        <f>'Progn cen ener, pracy'!S24</f>
        <v>15782.221484137679</v>
      </c>
      <c r="W143" s="204">
        <f>'Progn cen ener, pracy'!T24</f>
        <v>16097.865913820433</v>
      </c>
      <c r="X143" s="204">
        <f>'Progn cen ener, pracy'!U24</f>
        <v>16419.823232096842</v>
      </c>
      <c r="Y143" s="204">
        <f>'Progn cen ener, pracy'!V24</f>
        <v>16748.219696738779</v>
      </c>
      <c r="Z143" s="204">
        <f>'Progn cen ener, pracy'!W24</f>
        <v>17083.184090673556</v>
      </c>
      <c r="AA143" s="204">
        <f>'Progn cen ener, pracy'!X24</f>
        <v>17424.847772487028</v>
      </c>
      <c r="AB143" s="204">
        <f>'Progn cen ener, pracy'!Y24</f>
        <v>17773.344727936768</v>
      </c>
      <c r="AC143" s="204">
        <f>'Progn cen ener, pracy'!Z24</f>
        <v>18128.811622495505</v>
      </c>
      <c r="AD143" s="204">
        <f>'Progn cen ener, pracy'!AA24</f>
        <v>18491.387854945417</v>
      </c>
      <c r="AE143" s="204">
        <f>'Progn cen ener, pracy'!AB24</f>
        <v>18861.215612044325</v>
      </c>
      <c r="AF143" s="93"/>
    </row>
    <row r="144" spans="1:35" s="44" customFormat="1" ht="29.25" customHeight="1" outlineLevel="1" x14ac:dyDescent="0.35">
      <c r="A144" s="282"/>
      <c r="B144" s="40"/>
      <c r="C144" s="55"/>
      <c r="D144" s="64" t="s">
        <v>90</v>
      </c>
      <c r="E144" s="57" t="s">
        <v>92</v>
      </c>
      <c r="F144" s="18"/>
      <c r="G144" s="18"/>
      <c r="H144" s="18"/>
      <c r="I144" s="18"/>
      <c r="J144" s="18"/>
      <c r="K144" s="18"/>
      <c r="L144" s="18"/>
      <c r="M144" s="18"/>
      <c r="N144" s="18"/>
      <c r="O144" s="18"/>
      <c r="P144" s="18"/>
      <c r="Q144" s="18"/>
      <c r="R144" s="18"/>
      <c r="S144" s="18"/>
      <c r="T144" s="18"/>
      <c r="U144" s="18"/>
      <c r="V144" s="18"/>
      <c r="W144" s="18"/>
      <c r="X144" s="18"/>
      <c r="Y144" s="18"/>
      <c r="Z144" s="18"/>
      <c r="AA144" s="18"/>
      <c r="AB144" s="18"/>
      <c r="AC144" s="18"/>
      <c r="AD144" s="18"/>
      <c r="AE144" s="18"/>
      <c r="AF144" s="78">
        <f t="shared" si="43"/>
        <v>0</v>
      </c>
    </row>
    <row r="145" spans="1:32" s="44" customFormat="1" ht="15.65" customHeight="1" outlineLevel="1" x14ac:dyDescent="0.35">
      <c r="A145" s="282"/>
      <c r="B145" s="40"/>
      <c r="C145" s="55"/>
      <c r="D145" s="75"/>
      <c r="E145" s="75"/>
      <c r="F145" s="75"/>
      <c r="G145" s="75"/>
      <c r="H145" s="75"/>
      <c r="I145" s="75"/>
      <c r="J145" s="75"/>
      <c r="K145" s="75"/>
      <c r="L145" s="75"/>
      <c r="M145" s="75"/>
      <c r="N145" s="75"/>
      <c r="O145" s="75"/>
      <c r="P145" s="75"/>
      <c r="Q145" s="75"/>
      <c r="R145" s="75"/>
      <c r="S145" s="75"/>
      <c r="T145" s="75"/>
      <c r="U145" s="75"/>
      <c r="V145" s="75"/>
      <c r="W145" s="75"/>
      <c r="X145" s="75"/>
      <c r="Y145" s="75"/>
      <c r="Z145" s="75"/>
      <c r="AA145" s="75"/>
      <c r="AB145" s="75"/>
      <c r="AC145" s="75"/>
      <c r="AD145" s="75"/>
      <c r="AE145" s="75"/>
      <c r="AF145" s="78">
        <f t="shared" si="43"/>
        <v>0</v>
      </c>
    </row>
    <row r="146" spans="1:32" s="44" customFormat="1" ht="15.65" customHeight="1" x14ac:dyDescent="0.35">
      <c r="A146" s="282"/>
      <c r="B146" s="40"/>
      <c r="C146" s="55"/>
      <c r="D146" s="87" t="s">
        <v>44</v>
      </c>
      <c r="E146" s="88" t="s">
        <v>14</v>
      </c>
      <c r="F146" s="215">
        <f t="shared" ref="F146:AE146" si="46">F150*F147+F151*F148+F152*F149</f>
        <v>0</v>
      </c>
      <c r="G146" s="215">
        <f t="shared" si="46"/>
        <v>0</v>
      </c>
      <c r="H146" s="215">
        <f t="shared" si="46"/>
        <v>0</v>
      </c>
      <c r="I146" s="215">
        <f t="shared" si="46"/>
        <v>0</v>
      </c>
      <c r="J146" s="215">
        <f t="shared" si="46"/>
        <v>0</v>
      </c>
      <c r="K146" s="215">
        <f t="shared" si="46"/>
        <v>0</v>
      </c>
      <c r="L146" s="215">
        <f t="shared" si="46"/>
        <v>0</v>
      </c>
      <c r="M146" s="215">
        <f t="shared" si="46"/>
        <v>0</v>
      </c>
      <c r="N146" s="215">
        <f t="shared" si="46"/>
        <v>0</v>
      </c>
      <c r="O146" s="215">
        <f t="shared" si="46"/>
        <v>0</v>
      </c>
      <c r="P146" s="215">
        <f t="shared" si="46"/>
        <v>0</v>
      </c>
      <c r="Q146" s="215">
        <f t="shared" si="46"/>
        <v>0</v>
      </c>
      <c r="R146" s="215">
        <f t="shared" si="46"/>
        <v>0</v>
      </c>
      <c r="S146" s="215">
        <f t="shared" si="46"/>
        <v>0</v>
      </c>
      <c r="T146" s="215">
        <f t="shared" si="46"/>
        <v>0</v>
      </c>
      <c r="U146" s="215">
        <f t="shared" si="46"/>
        <v>0</v>
      </c>
      <c r="V146" s="215">
        <f t="shared" si="46"/>
        <v>0</v>
      </c>
      <c r="W146" s="215">
        <f t="shared" si="46"/>
        <v>0</v>
      </c>
      <c r="X146" s="215">
        <f t="shared" si="46"/>
        <v>0</v>
      </c>
      <c r="Y146" s="215">
        <f t="shared" si="46"/>
        <v>0</v>
      </c>
      <c r="Z146" s="215">
        <f t="shared" si="46"/>
        <v>0</v>
      </c>
      <c r="AA146" s="215">
        <f t="shared" si="46"/>
        <v>0</v>
      </c>
      <c r="AB146" s="215">
        <f t="shared" si="46"/>
        <v>0</v>
      </c>
      <c r="AC146" s="215">
        <f t="shared" si="46"/>
        <v>0</v>
      </c>
      <c r="AD146" s="215">
        <f t="shared" si="46"/>
        <v>0</v>
      </c>
      <c r="AE146" s="215">
        <f t="shared" si="46"/>
        <v>0</v>
      </c>
      <c r="AF146" s="78">
        <f t="shared" si="43"/>
        <v>0</v>
      </c>
    </row>
    <row r="147" spans="1:32" s="44" customFormat="1" ht="15.65" customHeight="1" outlineLevel="1" x14ac:dyDescent="0.35">
      <c r="A147" s="282"/>
      <c r="B147" s="40"/>
      <c r="C147" s="55"/>
      <c r="D147" s="214" t="s">
        <v>233</v>
      </c>
      <c r="E147" s="219" t="str">
        <f>VLOOKUP($D147,'Progn cen ener, pracy'!$A$32:$AD$37,2)</f>
        <v>PLN/MWh</v>
      </c>
      <c r="F147" s="219">
        <f>VLOOKUP($D147,'Progn cen ener, pracy'!$A$32:$AD$37,3)</f>
        <v>139.97879109225877</v>
      </c>
      <c r="G147" s="219">
        <f>VLOOKUP($D147,'Progn cen ener, pracy'!$A$32:$AD$37,3+G$6)</f>
        <v>142.77836691410394</v>
      </c>
      <c r="H147" s="219">
        <f>VLOOKUP($D147,'Progn cen ener, pracy'!$A$32:$AD$37,3+H$6)</f>
        <v>145.63393425238601</v>
      </c>
      <c r="I147" s="219">
        <f>VLOOKUP($D147,'Progn cen ener, pracy'!$A$32:$AD$37,3+I$6)</f>
        <v>148.54661293743374</v>
      </c>
      <c r="J147" s="219">
        <f>VLOOKUP($D147,'Progn cen ener, pracy'!$A$32:$AD$37,3+J$6)</f>
        <v>152.26027826086957</v>
      </c>
      <c r="K147" s="219">
        <f>VLOOKUP($D147,'Progn cen ener, pracy'!$A$32:$AD$37,3+K$6)</f>
        <v>156.0667852173913</v>
      </c>
      <c r="L147" s="219">
        <f>VLOOKUP($D147,'Progn cen ener, pracy'!$A$32:$AD$37,3+L$6)</f>
        <v>159.96845484782608</v>
      </c>
      <c r="M147" s="219">
        <f>VLOOKUP($D147,'Progn cen ener, pracy'!$A$32:$AD$37,3+M$6)</f>
        <v>163.96766621902171</v>
      </c>
      <c r="N147" s="219">
        <f>VLOOKUP($D147,'Progn cen ener, pracy'!$A$32:$AD$37,3+N$6)</f>
        <v>168.88669620559236</v>
      </c>
      <c r="O147" s="219">
        <f>VLOOKUP($D147,'Progn cen ener, pracy'!$A$32:$AD$37,3+O$6)</f>
        <v>173.95329709176013</v>
      </c>
      <c r="P147" s="219">
        <f>VLOOKUP($D147,'Progn cen ener, pracy'!$A$32:$AD$37,3+P$6)</f>
        <v>179.17189600451294</v>
      </c>
      <c r="Q147" s="219">
        <f>VLOOKUP($D147,'Progn cen ener, pracy'!$A$32:$AD$37,3+Q$6)</f>
        <v>184.54705288464834</v>
      </c>
      <c r="R147" s="219">
        <f>VLOOKUP($D147,'Progn cen ener, pracy'!$A$32:$AD$37,3+R$6)</f>
        <v>190.0834644711878</v>
      </c>
      <c r="S147" s="219">
        <f>VLOOKUP($D147,'Progn cen ener, pracy'!$A$32:$AD$37,3+S$6)</f>
        <v>195.78596840532344</v>
      </c>
      <c r="T147" s="219">
        <f>VLOOKUP($D147,'Progn cen ener, pracy'!$A$32:$AD$37,3+T$6)</f>
        <v>201.65954745748314</v>
      </c>
      <c r="U147" s="219">
        <f>VLOOKUP($D147,'Progn cen ener, pracy'!$A$32:$AD$37,3+U$6)</f>
        <v>207.70933388120764</v>
      </c>
      <c r="V147" s="219">
        <f>VLOOKUP($D147,'Progn cen ener, pracy'!$A$32:$AD$37,3+V$6)</f>
        <v>213.94061389764389</v>
      </c>
      <c r="W147" s="219">
        <f>VLOOKUP($D147,'Progn cen ener, pracy'!$A$32:$AD$37,3+W$6)</f>
        <v>220.35883231457322</v>
      </c>
      <c r="X147" s="219">
        <f>VLOOKUP($D147,'Progn cen ener, pracy'!$A$32:$AD$37,3+X$6)</f>
        <v>226.96959728401043</v>
      </c>
      <c r="Y147" s="219">
        <f>VLOOKUP($D147,'Progn cen ener, pracy'!$A$32:$AD$37,3+Y$6)</f>
        <v>233.77868520253074</v>
      </c>
      <c r="Z147" s="219">
        <f>VLOOKUP($D147,'Progn cen ener, pracy'!$A$32:$AD$37,3+Z$6)</f>
        <v>240.79204575860666</v>
      </c>
      <c r="AA147" s="219">
        <f>VLOOKUP($D147,'Progn cen ener, pracy'!$A$32:$AD$37,3+AA$6)</f>
        <v>248.01580713136488</v>
      </c>
      <c r="AB147" s="219">
        <f>VLOOKUP($D147,'Progn cen ener, pracy'!$A$32:$AD$37,3+AB$6)</f>
        <v>255.45628134530583</v>
      </c>
      <c r="AC147" s="219">
        <f>VLOOKUP($D147,'Progn cen ener, pracy'!$A$32:$AD$37,3+AC$6)</f>
        <v>263.11996978566503</v>
      </c>
      <c r="AD147" s="219">
        <f>VLOOKUP($D147,'Progn cen ener, pracy'!$A$32:$AD$37,3+AD$6)</f>
        <v>144.17815482502655</v>
      </c>
      <c r="AE147" s="219">
        <f>VLOOKUP($D147,'Progn cen ener, pracy'!$A$32:$AD$37,3+AE$6)</f>
        <v>144.17815482502655</v>
      </c>
      <c r="AF147" s="78">
        <f t="shared" si="43"/>
        <v>4901.7862885127597</v>
      </c>
    </row>
    <row r="148" spans="1:32" s="44" customFormat="1" ht="15.65" customHeight="1" outlineLevel="1" x14ac:dyDescent="0.35">
      <c r="A148" s="282"/>
      <c r="B148" s="40"/>
      <c r="C148" s="55"/>
      <c r="D148" s="214" t="s">
        <v>229</v>
      </c>
      <c r="E148" s="219" t="str">
        <f>VLOOKUP($D148,'Progn cen ener, pracy'!$A$32:$AD$37,2)</f>
        <v>PLN/MWh</v>
      </c>
      <c r="F148" s="219">
        <f>VLOOKUP($D148,'Progn cen ener, pracy'!$A$32:$AD$37,3)</f>
        <v>258.84176300000797</v>
      </c>
      <c r="G148" s="219">
        <f>VLOOKUP($D148,'Progn cen ener, pracy'!$A$32:$AD$37,3+G$6)</f>
        <v>264.01859826000816</v>
      </c>
      <c r="H148" s="219">
        <f>VLOOKUP($D148,'Progn cen ener, pracy'!$A$32:$AD$37,3+H$6)</f>
        <v>269.29897022520834</v>
      </c>
      <c r="I148" s="219">
        <f>VLOOKUP($D148,'Progn cen ener, pracy'!$A$32:$AD$37,3+I$6)</f>
        <v>274.68494962971249</v>
      </c>
      <c r="J148" s="219">
        <f>VLOOKUP($D148,'Progn cen ener, pracy'!$A$32:$AD$37,3+J$6)</f>
        <v>281.55207337045528</v>
      </c>
      <c r="K148" s="219">
        <f>VLOOKUP($D148,'Progn cen ener, pracy'!$A$32:$AD$37,3+K$6)</f>
        <v>288.59087520471661</v>
      </c>
      <c r="L148" s="219">
        <f>VLOOKUP($D148,'Progn cen ener, pracy'!$A$32:$AD$37,3+L$6)</f>
        <v>295.8056470848345</v>
      </c>
      <c r="M148" s="219">
        <f>VLOOKUP($D148,'Progn cen ener, pracy'!$A$32:$AD$37,3+M$6)</f>
        <v>303.20078826195532</v>
      </c>
      <c r="N148" s="219">
        <f>VLOOKUP($D148,'Progn cen ener, pracy'!$A$32:$AD$37,3+N$6)</f>
        <v>312.29681190981398</v>
      </c>
      <c r="O148" s="219">
        <f>VLOOKUP($D148,'Progn cen ener, pracy'!$A$32:$AD$37,3+O$6)</f>
        <v>321.66571626710839</v>
      </c>
      <c r="P148" s="219">
        <f>VLOOKUP($D148,'Progn cen ener, pracy'!$A$32:$AD$37,3+P$6)</f>
        <v>331.31568775512164</v>
      </c>
      <c r="Q148" s="219">
        <f>VLOOKUP($D148,'Progn cen ener, pracy'!$A$32:$AD$37,3+Q$6)</f>
        <v>341.25515838777528</v>
      </c>
      <c r="R148" s="219">
        <f>VLOOKUP($D148,'Progn cen ener, pracy'!$A$32:$AD$37,3+R$6)</f>
        <v>351.49281313940855</v>
      </c>
      <c r="S148" s="219">
        <f>VLOOKUP($D148,'Progn cen ener, pracy'!$A$32:$AD$37,3+S$6)</f>
        <v>362.03759753359083</v>
      </c>
      <c r="T148" s="219">
        <f>VLOOKUP($D148,'Progn cen ener, pracy'!$A$32:$AD$37,3+T$6)</f>
        <v>372.89872545959855</v>
      </c>
      <c r="U148" s="219">
        <f>VLOOKUP($D148,'Progn cen ener, pracy'!$A$32:$AD$37,3+U$6)</f>
        <v>384.08568722338651</v>
      </c>
      <c r="V148" s="219">
        <f>VLOOKUP($D148,'Progn cen ener, pracy'!$A$32:$AD$37,3+V$6)</f>
        <v>395.60825784008813</v>
      </c>
      <c r="W148" s="219">
        <f>VLOOKUP($D148,'Progn cen ener, pracy'!$A$32:$AD$37,3+W$6)</f>
        <v>407.47650557529079</v>
      </c>
      <c r="X148" s="219">
        <f>VLOOKUP($D148,'Progn cen ener, pracy'!$A$32:$AD$37,3+X$6)</f>
        <v>419.70080074254952</v>
      </c>
      <c r="Y148" s="219">
        <f>VLOOKUP($D148,'Progn cen ener, pracy'!$A$32:$AD$37,3+Y$6)</f>
        <v>432.291824764826</v>
      </c>
      <c r="Z148" s="219">
        <f>VLOOKUP($D148,'Progn cen ener, pracy'!$A$32:$AD$37,3+Z$6)</f>
        <v>445.26057950777079</v>
      </c>
      <c r="AA148" s="219">
        <f>VLOOKUP($D148,'Progn cen ener, pracy'!$A$32:$AD$37,3+AA$6)</f>
        <v>458.61839689300393</v>
      </c>
      <c r="AB148" s="219">
        <f>VLOOKUP($D148,'Progn cen ener, pracy'!$A$32:$AD$37,3+AB$6)</f>
        <v>472.37694879979404</v>
      </c>
      <c r="AC148" s="219">
        <f>VLOOKUP($D148,'Progn cen ener, pracy'!$A$32:$AD$37,3+AC$6)</f>
        <v>486.54825726378789</v>
      </c>
      <c r="AD148" s="219">
        <f>VLOOKUP($D148,'Progn cen ener, pracy'!$A$32:$AD$37,3+AD$6)</f>
        <v>266.6070158900082</v>
      </c>
      <c r="AE148" s="219">
        <f>VLOOKUP($D148,'Progn cen ener, pracy'!$A$32:$AD$37,3+AE$6)</f>
        <v>266.6070158900082</v>
      </c>
      <c r="AF148" s="78">
        <f t="shared" si="43"/>
        <v>9064.1374658798286</v>
      </c>
    </row>
    <row r="149" spans="1:32" s="44" customFormat="1" ht="15.65" customHeight="1" outlineLevel="1" x14ac:dyDescent="0.35">
      <c r="A149" s="282"/>
      <c r="B149" s="40"/>
      <c r="C149" s="55"/>
      <c r="D149" s="214" t="s">
        <v>231</v>
      </c>
      <c r="E149" s="219" t="str">
        <f>VLOOKUP($D149,'Progn cen ener, pracy'!$A$32:$AD$37,2)</f>
        <v>PLN/MWh</v>
      </c>
      <c r="F149" s="219">
        <f>VLOOKUP($D149,'Progn cen ener, pracy'!$A$32:$AD$37,3)</f>
        <v>46.800000000000004</v>
      </c>
      <c r="G149" s="219">
        <f>VLOOKUP($D149,'Progn cen ener, pracy'!$A$32:$AD$37,3+G$6)</f>
        <v>47.268000000000008</v>
      </c>
      <c r="H149" s="219">
        <f>VLOOKUP($D149,'Progn cen ener, pracy'!$A$32:$AD$37,3+H$6)</f>
        <v>47.740680000000012</v>
      </c>
      <c r="I149" s="219">
        <f>VLOOKUP($D149,'Progn cen ener, pracy'!$A$32:$AD$37,3+I$6)</f>
        <v>48.218086800000009</v>
      </c>
      <c r="J149" s="219">
        <f>VLOOKUP($D149,'Progn cen ener, pracy'!$A$32:$AD$37,3+J$6)</f>
        <v>48.941358102000002</v>
      </c>
      <c r="K149" s="219">
        <f>VLOOKUP($D149,'Progn cen ener, pracy'!$A$32:$AD$37,3+K$6)</f>
        <v>49.675478473529999</v>
      </c>
      <c r="L149" s="219">
        <f>VLOOKUP($D149,'Progn cen ener, pracy'!$A$32:$AD$37,3+L$6)</f>
        <v>50.420610650632945</v>
      </c>
      <c r="M149" s="219">
        <f>VLOOKUP($D149,'Progn cen ener, pracy'!$A$32:$AD$37,3+M$6)</f>
        <v>51.176919810392434</v>
      </c>
      <c r="N149" s="219">
        <f>VLOOKUP($D149,'Progn cen ener, pracy'!$A$32:$AD$37,3+N$6)</f>
        <v>51.944573607548314</v>
      </c>
      <c r="O149" s="219">
        <f>VLOOKUP($D149,'Progn cen ener, pracy'!$A$32:$AD$37,3+O$6)</f>
        <v>52.723742211661531</v>
      </c>
      <c r="P149" s="219">
        <f>VLOOKUP($D149,'Progn cen ener, pracy'!$A$32:$AD$37,3+P$6)</f>
        <v>53.250979633778144</v>
      </c>
      <c r="Q149" s="219">
        <f>VLOOKUP($D149,'Progn cen ener, pracy'!$A$32:$AD$37,3+Q$6)</f>
        <v>53.783489430115928</v>
      </c>
      <c r="R149" s="219">
        <f>VLOOKUP($D149,'Progn cen ener, pracy'!$A$32:$AD$37,3+R$6)</f>
        <v>54.321324324417091</v>
      </c>
      <c r="S149" s="219">
        <f>VLOOKUP($D149,'Progn cen ener, pracy'!$A$32:$AD$37,3+S$6)</f>
        <v>54.864537567661266</v>
      </c>
      <c r="T149" s="219">
        <f>VLOOKUP($D149,'Progn cen ener, pracy'!$A$32:$AD$37,3+T$6)</f>
        <v>55.41318294333788</v>
      </c>
      <c r="U149" s="219">
        <f>VLOOKUP($D149,'Progn cen ener, pracy'!$A$32:$AD$37,3+U$6)</f>
        <v>55.96731477277126</v>
      </c>
      <c r="V149" s="219">
        <f>VLOOKUP($D149,'Progn cen ener, pracy'!$A$32:$AD$37,3+V$6)</f>
        <v>56.526987920498975</v>
      </c>
      <c r="W149" s="219">
        <f>VLOOKUP($D149,'Progn cen ener, pracy'!$A$32:$AD$37,3+W$6)</f>
        <v>57.092257799703965</v>
      </c>
      <c r="X149" s="219">
        <f>VLOOKUP($D149,'Progn cen ener, pracy'!$A$32:$AD$37,3+X$6)</f>
        <v>57.663180377701003</v>
      </c>
      <c r="Y149" s="219">
        <f>VLOOKUP($D149,'Progn cen ener, pracy'!$A$32:$AD$37,3+Y$6)</f>
        <v>58.239812181478015</v>
      </c>
      <c r="Z149" s="219">
        <f>VLOOKUP($D149,'Progn cen ener, pracy'!$A$32:$AD$37,3+Z$6)</f>
        <v>58.822210303292799</v>
      </c>
      <c r="AA149" s="219">
        <f>VLOOKUP($D149,'Progn cen ener, pracy'!$A$32:$AD$37,3+AA$6)</f>
        <v>59.410432406325725</v>
      </c>
      <c r="AB149" s="219">
        <f>VLOOKUP($D149,'Progn cen ener, pracy'!$A$32:$AD$37,3+AB$6)</f>
        <v>60.004536730388985</v>
      </c>
      <c r="AC149" s="219">
        <f>VLOOKUP($D149,'Progn cen ener, pracy'!$A$32:$AD$37,3+AC$6)</f>
        <v>60.604582097692877</v>
      </c>
      <c r="AD149" s="219">
        <f>VLOOKUP($D149,'Progn cen ener, pracy'!$A$32:$AD$37,3+AD$6)</f>
        <v>47.268000000000008</v>
      </c>
      <c r="AE149" s="219">
        <f>VLOOKUP($D149,'Progn cen ener, pracy'!$A$32:$AD$37,3+AE$6)</f>
        <v>47.268000000000008</v>
      </c>
      <c r="AF149" s="78">
        <f t="shared" si="43"/>
        <v>1385.4102781449294</v>
      </c>
    </row>
    <row r="150" spans="1:32" s="44" customFormat="1" ht="15.65" customHeight="1" outlineLevel="1" x14ac:dyDescent="0.35">
      <c r="A150" s="282"/>
      <c r="B150" s="40"/>
      <c r="C150" s="55"/>
      <c r="D150" s="100" t="str">
        <f>CONCATENATE("Zużycie ",MID(D147,4,8))</f>
        <v>Zużycie LPG    c</v>
      </c>
      <c r="E150" s="101" t="str">
        <f>MID(E147,5,40)</f>
        <v>MWh</v>
      </c>
      <c r="F150" s="280"/>
      <c r="G150" s="75"/>
      <c r="H150" s="75"/>
      <c r="I150" s="75"/>
      <c r="J150" s="75"/>
      <c r="K150" s="75"/>
      <c r="L150" s="75"/>
      <c r="M150" s="75"/>
      <c r="N150" s="75"/>
      <c r="O150" s="75"/>
      <c r="P150" s="75"/>
      <c r="Q150" s="75"/>
      <c r="R150" s="75"/>
      <c r="S150" s="75"/>
      <c r="T150" s="75"/>
      <c r="U150" s="75"/>
      <c r="V150" s="75"/>
      <c r="W150" s="75"/>
      <c r="X150" s="75"/>
      <c r="Y150" s="75"/>
      <c r="Z150" s="75"/>
      <c r="AA150" s="75"/>
      <c r="AB150" s="75"/>
      <c r="AC150" s="75"/>
      <c r="AD150" s="75"/>
      <c r="AE150" s="75"/>
      <c r="AF150" s="78">
        <f t="shared" si="43"/>
        <v>0</v>
      </c>
    </row>
    <row r="151" spans="1:32" s="44" customFormat="1" ht="15.65" customHeight="1" outlineLevel="1" x14ac:dyDescent="0.35">
      <c r="A151" s="282"/>
      <c r="B151" s="40"/>
      <c r="C151" s="55"/>
      <c r="D151" s="100" t="str">
        <f t="shared" ref="D151:D152" si="47">CONCATENATE("Zużycie ",MID(D148,4,8))</f>
        <v>Zużycie Olej opa</v>
      </c>
      <c r="E151" s="101" t="str">
        <f>MID(E148,5,40)</f>
        <v>MWh</v>
      </c>
      <c r="F151" s="99"/>
      <c r="G151" s="99"/>
      <c r="H151" s="99"/>
      <c r="I151" s="99"/>
      <c r="J151" s="99"/>
      <c r="K151" s="99"/>
      <c r="L151" s="99"/>
      <c r="M151" s="99"/>
      <c r="N151" s="99"/>
      <c r="O151" s="99"/>
      <c r="P151" s="99"/>
      <c r="Q151" s="99"/>
      <c r="R151" s="99"/>
      <c r="S151" s="99"/>
      <c r="T151" s="99"/>
      <c r="U151" s="99"/>
      <c r="V151" s="99"/>
      <c r="W151" s="99"/>
      <c r="X151" s="99"/>
      <c r="Y151" s="99"/>
      <c r="Z151" s="99"/>
      <c r="AA151" s="99"/>
      <c r="AB151" s="99"/>
      <c r="AC151" s="99"/>
      <c r="AD151" s="99"/>
      <c r="AE151" s="99"/>
      <c r="AF151" s="78">
        <f t="shared" si="43"/>
        <v>0</v>
      </c>
    </row>
    <row r="152" spans="1:32" s="44" customFormat="1" ht="15.65" customHeight="1" outlineLevel="1" x14ac:dyDescent="0.35">
      <c r="A152" s="282"/>
      <c r="B152" s="40"/>
      <c r="C152" s="55"/>
      <c r="D152" s="100" t="str">
        <f t="shared" si="47"/>
        <v>Zużycie Węgiel d</v>
      </c>
      <c r="E152" s="101" t="str">
        <f>MID(E149,5,40)</f>
        <v>MWh</v>
      </c>
      <c r="F152" s="75"/>
      <c r="G152" s="75"/>
      <c r="H152" s="75"/>
      <c r="I152" s="75"/>
      <c r="J152" s="75"/>
      <c r="K152" s="75"/>
      <c r="L152" s="75"/>
      <c r="M152" s="75"/>
      <c r="N152" s="75"/>
      <c r="O152" s="75"/>
      <c r="P152" s="75"/>
      <c r="Q152" s="75"/>
      <c r="R152" s="75"/>
      <c r="S152" s="75"/>
      <c r="T152" s="75"/>
      <c r="U152" s="75"/>
      <c r="V152" s="75"/>
      <c r="W152" s="75"/>
      <c r="X152" s="75"/>
      <c r="Y152" s="75"/>
      <c r="Z152" s="75"/>
      <c r="AA152" s="75"/>
      <c r="AB152" s="75"/>
      <c r="AC152" s="75"/>
      <c r="AD152" s="75"/>
      <c r="AE152" s="75"/>
      <c r="AF152" s="78">
        <f t="shared" si="43"/>
        <v>0</v>
      </c>
    </row>
    <row r="153" spans="1:32" s="44" customFormat="1" ht="15.65" customHeight="1" x14ac:dyDescent="0.35">
      <c r="A153" s="282"/>
      <c r="B153" s="40"/>
      <c r="C153" s="55"/>
      <c r="D153" s="56"/>
      <c r="E153" s="76"/>
      <c r="F153" s="75"/>
      <c r="G153" s="75"/>
      <c r="H153" s="75"/>
      <c r="I153" s="75"/>
      <c r="J153" s="75"/>
      <c r="K153" s="75"/>
      <c r="L153" s="75"/>
      <c r="M153" s="75"/>
      <c r="N153" s="75"/>
      <c r="O153" s="75"/>
      <c r="P153" s="75"/>
      <c r="Q153" s="75"/>
      <c r="R153" s="75"/>
      <c r="S153" s="75"/>
      <c r="T153" s="75"/>
      <c r="U153" s="75"/>
      <c r="V153" s="75"/>
      <c r="W153" s="75"/>
      <c r="X153" s="75"/>
      <c r="Y153" s="75"/>
      <c r="Z153" s="75"/>
      <c r="AA153" s="75"/>
      <c r="AB153" s="75"/>
      <c r="AC153" s="75"/>
      <c r="AD153" s="75"/>
      <c r="AE153" s="75"/>
      <c r="AF153" s="78">
        <f t="shared" si="43"/>
        <v>0</v>
      </c>
    </row>
    <row r="154" spans="1:32" s="44" customFormat="1" ht="27" customHeight="1" x14ac:dyDescent="0.35">
      <c r="A154" s="282"/>
      <c r="B154" s="40"/>
      <c r="C154" s="55"/>
      <c r="D154" s="102" t="s">
        <v>142</v>
      </c>
      <c r="E154" s="49" t="s">
        <v>14</v>
      </c>
      <c r="F154" s="103">
        <f>F155*F162+F156*F163+F157*F164+F158*F165+F159*F166+F160*F167</f>
        <v>0</v>
      </c>
      <c r="G154" s="103">
        <f t="shared" ref="G154:AE154" si="48">G155*G162+G156*G163+G157*G164+G158*G165+G159*G166+G160*G167</f>
        <v>0</v>
      </c>
      <c r="H154" s="103">
        <f t="shared" si="48"/>
        <v>0</v>
      </c>
      <c r="I154" s="103">
        <f t="shared" si="48"/>
        <v>0</v>
      </c>
      <c r="J154" s="103">
        <f t="shared" si="48"/>
        <v>0</v>
      </c>
      <c r="K154" s="103">
        <f t="shared" si="48"/>
        <v>0</v>
      </c>
      <c r="L154" s="103">
        <f t="shared" si="48"/>
        <v>0</v>
      </c>
      <c r="M154" s="103">
        <f t="shared" si="48"/>
        <v>0</v>
      </c>
      <c r="N154" s="103">
        <f t="shared" si="48"/>
        <v>0</v>
      </c>
      <c r="O154" s="103">
        <f t="shared" si="48"/>
        <v>0</v>
      </c>
      <c r="P154" s="103">
        <f t="shared" si="48"/>
        <v>0</v>
      </c>
      <c r="Q154" s="103">
        <f t="shared" si="48"/>
        <v>0</v>
      </c>
      <c r="R154" s="103">
        <f t="shared" si="48"/>
        <v>0</v>
      </c>
      <c r="S154" s="103">
        <f t="shared" si="48"/>
        <v>0</v>
      </c>
      <c r="T154" s="103">
        <f t="shared" si="48"/>
        <v>0</v>
      </c>
      <c r="U154" s="103">
        <f t="shared" si="48"/>
        <v>0</v>
      </c>
      <c r="V154" s="103">
        <f t="shared" si="48"/>
        <v>0</v>
      </c>
      <c r="W154" s="103">
        <f t="shared" si="48"/>
        <v>0</v>
      </c>
      <c r="X154" s="103">
        <f t="shared" si="48"/>
        <v>0</v>
      </c>
      <c r="Y154" s="103">
        <f t="shared" si="48"/>
        <v>0</v>
      </c>
      <c r="Z154" s="103">
        <f t="shared" si="48"/>
        <v>0</v>
      </c>
      <c r="AA154" s="103">
        <f t="shared" si="48"/>
        <v>0</v>
      </c>
      <c r="AB154" s="103">
        <f t="shared" si="48"/>
        <v>0</v>
      </c>
      <c r="AC154" s="103">
        <f t="shared" si="48"/>
        <v>0</v>
      </c>
      <c r="AD154" s="103">
        <f t="shared" si="48"/>
        <v>0</v>
      </c>
      <c r="AE154" s="103">
        <f t="shared" si="48"/>
        <v>0</v>
      </c>
      <c r="AF154" s="50">
        <f t="shared" si="43"/>
        <v>0</v>
      </c>
    </row>
    <row r="155" spans="1:32" s="44" customFormat="1" ht="15.65" customHeight="1" outlineLevel="1" x14ac:dyDescent="0.35">
      <c r="A155" s="282"/>
      <c r="B155" s="40"/>
      <c r="C155" s="104"/>
      <c r="D155" s="220" t="s">
        <v>133</v>
      </c>
      <c r="E155" s="221" t="s">
        <v>113</v>
      </c>
      <c r="F155" s="219">
        <f>VLOOKUP($D155,'Ceny substr BIOGAZownia'!$A$3:$AA$23,2)</f>
        <v>14.546399999999998</v>
      </c>
      <c r="G155" s="219">
        <f>VLOOKUP($D155,'Ceny substr BIOGAZownia'!$A$3:$AA$23,2+G6)</f>
        <v>14.982791999999998</v>
      </c>
      <c r="H155" s="219">
        <f>VLOOKUP($D155,'Ceny substr BIOGAZownia'!$A$3:$AA$23,2+H6)</f>
        <v>15.432275759999998</v>
      </c>
      <c r="I155" s="219">
        <f>VLOOKUP($D155,'Ceny substr BIOGAZownia'!$A$3:$AA$23,2+I6)</f>
        <v>15.895244032799997</v>
      </c>
      <c r="J155" s="219">
        <f>VLOOKUP($D155,'Ceny substr BIOGAZownia'!$A$3:$AA$23,2+J6)</f>
        <v>16.372101353783997</v>
      </c>
      <c r="K155" s="219">
        <f>VLOOKUP($D155,'Ceny substr BIOGAZownia'!$A$3:$AA$23,2+K6)</f>
        <v>16.863264394397518</v>
      </c>
      <c r="L155" s="219">
        <f>VLOOKUP($D155,'Ceny substr BIOGAZownia'!$A$3:$AA$23,2+L6)</f>
        <v>17.369162326229443</v>
      </c>
      <c r="M155" s="219">
        <f>VLOOKUP($D155,'Ceny substr BIOGAZownia'!$A$3:$AA$23,2+M6)</f>
        <v>17.890237196016326</v>
      </c>
      <c r="N155" s="219">
        <f>VLOOKUP($D155,'Ceny substr BIOGAZownia'!$A$3:$AA$23,2+N6)</f>
        <v>18.426944311896815</v>
      </c>
      <c r="O155" s="219">
        <f>VLOOKUP($D155,'Ceny substr BIOGAZownia'!$A$3:$AA$23,2+O6)</f>
        <v>18.979752641253718</v>
      </c>
      <c r="P155" s="219">
        <f>VLOOKUP($D155,'Ceny substr BIOGAZownia'!$A$3:$AA$23,2+P6)</f>
        <v>19.549145220491329</v>
      </c>
      <c r="Q155" s="219">
        <f>VLOOKUP($D155,'Ceny substr BIOGAZownia'!$A$3:$AA$23,2+Q6)</f>
        <v>19.940128124901157</v>
      </c>
      <c r="R155" s="219">
        <f>VLOOKUP($D155,'Ceny substr BIOGAZownia'!$A$3:$AA$23,2+R6)</f>
        <v>20.338930687399181</v>
      </c>
      <c r="S155" s="219">
        <f>VLOOKUP($D155,'Ceny substr BIOGAZownia'!$A$3:$AA$23,2+S6)</f>
        <v>20.745709301147166</v>
      </c>
      <c r="T155" s="219">
        <f>VLOOKUP($D155,'Ceny substr BIOGAZownia'!$A$3:$AA$23,2+T6)</f>
        <v>21.16062348717011</v>
      </c>
      <c r="U155" s="219">
        <f>VLOOKUP($D155,'Ceny substr BIOGAZownia'!$A$3:$AA$23,2+U6)</f>
        <v>21.583835956913511</v>
      </c>
      <c r="V155" s="219">
        <f>VLOOKUP($D155,'Ceny substr BIOGAZownia'!$A$3:$AA$23,2+V6)</f>
        <v>22.015512676051781</v>
      </c>
      <c r="W155" s="219">
        <f>VLOOKUP($D155,'Ceny substr BIOGAZownia'!$A$3:$AA$23,2+W6)</f>
        <v>22.455822929572818</v>
      </c>
      <c r="X155" s="219">
        <f>VLOOKUP($D155,'Ceny substr BIOGAZownia'!$A$3:$AA$23,2+X6)</f>
        <v>22.904939388164276</v>
      </c>
      <c r="Y155" s="219">
        <f>VLOOKUP($D155,'Ceny substr BIOGAZownia'!$A$3:$AA$23,2+Y6)</f>
        <v>23.363038175927564</v>
      </c>
      <c r="Z155" s="219">
        <f>VLOOKUP($D155,'Ceny substr BIOGAZownia'!$A$3:$AA$23,2+Z6)</f>
        <v>23.830298939446116</v>
      </c>
      <c r="AA155" s="219">
        <f>VLOOKUP($D155,'Ceny substr BIOGAZownia'!$A$3:$AA$23,2+AA6)</f>
        <v>24.306904918235038</v>
      </c>
      <c r="AB155" s="219">
        <f>VLOOKUP($D155,'Ceny substr BIOGAZownia'!$A$3:$AA$23,2+AB6)</f>
        <v>24.793043016599739</v>
      </c>
      <c r="AC155" s="219">
        <f>VLOOKUP($D155,'Ceny substr BIOGAZownia'!$A$3:$AA$23,2+AC6)</f>
        <v>25.288903876931734</v>
      </c>
      <c r="AD155" s="219">
        <f>VLOOKUP($D155,'Ceny substr BIOGAZownia'!$A$3:$AA$23,2+AD6)</f>
        <v>25.79468195447037</v>
      </c>
      <c r="AE155" s="219">
        <f>VLOOKUP($D155,'Ceny substr BIOGAZownia'!$A$3:$AA$23,2+AE6)</f>
        <v>26.310575593559779</v>
      </c>
      <c r="AF155" s="201"/>
    </row>
    <row r="156" spans="1:32" s="44" customFormat="1" ht="15.65" customHeight="1" outlineLevel="1" x14ac:dyDescent="0.35">
      <c r="A156" s="282"/>
      <c r="B156" s="40"/>
      <c r="C156" s="107"/>
      <c r="D156" s="220" t="s">
        <v>130</v>
      </c>
      <c r="E156" s="221" t="s">
        <v>113</v>
      </c>
      <c r="F156" s="219">
        <f>VLOOKUP($D156,'Ceny substr BIOGAZownia'!$A$3:$AA$23,2)</f>
        <v>67.704999999999998</v>
      </c>
      <c r="G156" s="219">
        <f>VLOOKUP($D156,'Ceny substr BIOGAZownia'!$A$3:$AA$23,2+G6)</f>
        <v>69.736149999999995</v>
      </c>
      <c r="H156" s="219">
        <f>VLOOKUP($D156,'Ceny substr BIOGAZownia'!$A$3:$AA$23,2+H6)</f>
        <v>71.828234499999994</v>
      </c>
      <c r="I156" s="219">
        <f>VLOOKUP($D156,'Ceny substr BIOGAZownia'!$A$3:$AA$23,2+I6)</f>
        <v>73.983081534999997</v>
      </c>
      <c r="J156" s="219">
        <f>VLOOKUP($D156,'Ceny substr BIOGAZownia'!$A$3:$AA$23,2+J6)</f>
        <v>76.202573981049994</v>
      </c>
      <c r="K156" s="219">
        <f>VLOOKUP($D156,'Ceny substr BIOGAZownia'!$A$3:$AA$23,2+K6)</f>
        <v>78.488651200481499</v>
      </c>
      <c r="L156" s="219">
        <f>VLOOKUP($D156,'Ceny substr BIOGAZownia'!$A$3:$AA$23,2+L6)</f>
        <v>80.843310736495951</v>
      </c>
      <c r="M156" s="219">
        <f>VLOOKUP($D156,'Ceny substr BIOGAZownia'!$A$3:$AA$23,2+M6)</f>
        <v>83.268610058590838</v>
      </c>
      <c r="N156" s="219">
        <f>VLOOKUP($D156,'Ceny substr BIOGAZownia'!$A$3:$AA$23,2+N6)</f>
        <v>85.766668360348561</v>
      </c>
      <c r="O156" s="219">
        <f>VLOOKUP($D156,'Ceny substr BIOGAZownia'!$A$3:$AA$23,2+O6)</f>
        <v>88.339668411159025</v>
      </c>
      <c r="P156" s="219">
        <f>VLOOKUP($D156,'Ceny substr BIOGAZownia'!$A$3:$AA$23,2+P6)</f>
        <v>90.989858463493803</v>
      </c>
      <c r="Q156" s="219">
        <f>VLOOKUP($D156,'Ceny substr BIOGAZownia'!$A$3:$AA$23,2+Q6)</f>
        <v>92.809655632763679</v>
      </c>
      <c r="R156" s="219">
        <f>VLOOKUP($D156,'Ceny substr BIOGAZownia'!$A$3:$AA$23,2+R6)</f>
        <v>94.665848745418955</v>
      </c>
      <c r="S156" s="219">
        <f>VLOOKUP($D156,'Ceny substr BIOGAZownia'!$A$3:$AA$23,2+S6)</f>
        <v>96.559165720327343</v>
      </c>
      <c r="T156" s="219">
        <f>VLOOKUP($D156,'Ceny substr BIOGAZownia'!$A$3:$AA$23,2+T6)</f>
        <v>98.490349034733896</v>
      </c>
      <c r="U156" s="219">
        <f>VLOOKUP($D156,'Ceny substr BIOGAZownia'!$A$3:$AA$23,2+U6)</f>
        <v>100.46015601542858</v>
      </c>
      <c r="V156" s="219">
        <f>VLOOKUP($D156,'Ceny substr BIOGAZownia'!$A$3:$AA$23,2+V6)</f>
        <v>102.46935913573715</v>
      </c>
      <c r="W156" s="219">
        <f>VLOOKUP($D156,'Ceny substr BIOGAZownia'!$A$3:$AA$23,2+W6)</f>
        <v>104.51874631845189</v>
      </c>
      <c r="X156" s="219">
        <f>VLOOKUP($D156,'Ceny substr BIOGAZownia'!$A$3:$AA$23,2+X6)</f>
        <v>106.60912124482093</v>
      </c>
      <c r="Y156" s="219">
        <f>VLOOKUP($D156,'Ceny substr BIOGAZownia'!$A$3:$AA$23,2+Y6)</f>
        <v>108.74130366971734</v>
      </c>
      <c r="Z156" s="219">
        <f>VLOOKUP($D156,'Ceny substr BIOGAZownia'!$A$3:$AA$23,2+Z6)</f>
        <v>110.91612974311168</v>
      </c>
      <c r="AA156" s="219">
        <f>VLOOKUP($D156,'Ceny substr BIOGAZownia'!$A$3:$AA$23,2+AA6)</f>
        <v>113.13445233797391</v>
      </c>
      <c r="AB156" s="219">
        <f>VLOOKUP($D156,'Ceny substr BIOGAZownia'!$A$3:$AA$23,2+AB6)</f>
        <v>115.39714138473339</v>
      </c>
      <c r="AC156" s="219">
        <f>VLOOKUP($D156,'Ceny substr BIOGAZownia'!$A$3:$AA$23,2+AC6)</f>
        <v>117.70508421242806</v>
      </c>
      <c r="AD156" s="219">
        <f>VLOOKUP($D156,'Ceny substr BIOGAZownia'!$A$3:$AA$23,2+AD6)</f>
        <v>120.05918589667662</v>
      </c>
      <c r="AE156" s="219">
        <f>VLOOKUP($D156,'Ceny substr BIOGAZownia'!$A$3:$AA$23,2+AE6)</f>
        <v>122.46036961461016</v>
      </c>
      <c r="AF156" s="201"/>
    </row>
    <row r="157" spans="1:32" s="44" customFormat="1" ht="15.65" customHeight="1" outlineLevel="1" x14ac:dyDescent="0.35">
      <c r="A157" s="282"/>
      <c r="B157" s="40"/>
      <c r="C157" s="108"/>
      <c r="D157" s="109" t="s">
        <v>158</v>
      </c>
      <c r="E157" s="76" t="s">
        <v>113</v>
      </c>
      <c r="F157" s="99"/>
      <c r="G157" s="99"/>
      <c r="H157" s="99"/>
      <c r="I157" s="99"/>
      <c r="J157" s="99"/>
      <c r="K157" s="75"/>
      <c r="L157" s="75"/>
      <c r="M157" s="75"/>
      <c r="N157" s="75"/>
      <c r="O157" s="75"/>
      <c r="P157" s="75"/>
      <c r="Q157" s="75"/>
      <c r="R157" s="75"/>
      <c r="S157" s="75"/>
      <c r="T157" s="75"/>
      <c r="U157" s="75"/>
      <c r="V157" s="75"/>
      <c r="W157" s="75"/>
      <c r="X157" s="75"/>
      <c r="Y157" s="75"/>
      <c r="Z157" s="75"/>
      <c r="AA157" s="75"/>
      <c r="AB157" s="75"/>
      <c r="AC157" s="75"/>
      <c r="AD157" s="75"/>
      <c r="AE157" s="75"/>
      <c r="AF157" s="78">
        <f t="shared" si="43"/>
        <v>0</v>
      </c>
    </row>
    <row r="158" spans="1:32" s="44" customFormat="1" ht="15.65" customHeight="1" outlineLevel="1" x14ac:dyDescent="0.35">
      <c r="A158" s="282"/>
      <c r="B158" s="40"/>
      <c r="C158" s="55"/>
      <c r="D158" s="109" t="s">
        <v>159</v>
      </c>
      <c r="E158" s="76" t="s">
        <v>113</v>
      </c>
      <c r="F158" s="75"/>
      <c r="G158" s="75"/>
      <c r="H158" s="75"/>
      <c r="I158" s="75"/>
      <c r="J158" s="75"/>
      <c r="K158" s="75"/>
      <c r="L158" s="75"/>
      <c r="M158" s="75"/>
      <c r="N158" s="75"/>
      <c r="O158" s="75"/>
      <c r="P158" s="75"/>
      <c r="Q158" s="75"/>
      <c r="R158" s="75"/>
      <c r="S158" s="75"/>
      <c r="T158" s="75"/>
      <c r="U158" s="75"/>
      <c r="V158" s="75"/>
      <c r="W158" s="75"/>
      <c r="X158" s="75"/>
      <c r="Y158" s="75"/>
      <c r="Z158" s="75"/>
      <c r="AA158" s="75"/>
      <c r="AB158" s="75"/>
      <c r="AC158" s="75"/>
      <c r="AD158" s="75"/>
      <c r="AE158" s="75"/>
      <c r="AF158" s="78">
        <f t="shared" si="43"/>
        <v>0</v>
      </c>
    </row>
    <row r="159" spans="1:32" s="44" customFormat="1" ht="15.65" customHeight="1" outlineLevel="1" x14ac:dyDescent="0.35">
      <c r="A159" s="282"/>
      <c r="B159" s="40"/>
      <c r="C159" s="55"/>
      <c r="D159" s="109" t="s">
        <v>160</v>
      </c>
      <c r="E159" s="76" t="s">
        <v>113</v>
      </c>
      <c r="F159" s="75"/>
      <c r="G159" s="75"/>
      <c r="H159" s="75"/>
      <c r="I159" s="75"/>
      <c r="J159" s="75"/>
      <c r="K159" s="75"/>
      <c r="L159" s="75"/>
      <c r="M159" s="75"/>
      <c r="N159" s="75"/>
      <c r="O159" s="75"/>
      <c r="P159" s="75"/>
      <c r="Q159" s="75"/>
      <c r="R159" s="75"/>
      <c r="S159" s="75"/>
      <c r="T159" s="75"/>
      <c r="U159" s="75"/>
      <c r="V159" s="75"/>
      <c r="W159" s="75"/>
      <c r="X159" s="75"/>
      <c r="Y159" s="75"/>
      <c r="Z159" s="75"/>
      <c r="AA159" s="75"/>
      <c r="AB159" s="75"/>
      <c r="AC159" s="75"/>
      <c r="AD159" s="75"/>
      <c r="AE159" s="75"/>
      <c r="AF159" s="78">
        <f t="shared" si="43"/>
        <v>0</v>
      </c>
    </row>
    <row r="160" spans="1:32" s="44" customFormat="1" ht="15.65" customHeight="1" outlineLevel="1" x14ac:dyDescent="0.35">
      <c r="A160" s="282"/>
      <c r="B160" s="40"/>
      <c r="C160" s="55"/>
      <c r="D160" s="109" t="s">
        <v>161</v>
      </c>
      <c r="E160" s="76" t="s">
        <v>113</v>
      </c>
      <c r="F160" s="75"/>
      <c r="G160" s="75"/>
      <c r="H160" s="75"/>
      <c r="I160" s="75"/>
      <c r="J160" s="75"/>
      <c r="K160" s="75"/>
      <c r="L160" s="75"/>
      <c r="M160" s="75"/>
      <c r="N160" s="75"/>
      <c r="O160" s="75"/>
      <c r="P160" s="75"/>
      <c r="Q160" s="75"/>
      <c r="R160" s="75"/>
      <c r="S160" s="75"/>
      <c r="T160" s="75"/>
      <c r="U160" s="75"/>
      <c r="V160" s="75"/>
      <c r="W160" s="75"/>
      <c r="X160" s="75"/>
      <c r="Y160" s="75"/>
      <c r="Z160" s="75"/>
      <c r="AA160" s="75"/>
      <c r="AB160" s="75"/>
      <c r="AC160" s="75"/>
      <c r="AD160" s="75"/>
      <c r="AE160" s="75"/>
      <c r="AF160" s="78">
        <f t="shared" si="43"/>
        <v>0</v>
      </c>
    </row>
    <row r="161" spans="1:32" s="44" customFormat="1" ht="15.65" customHeight="1" outlineLevel="1" x14ac:dyDescent="0.35">
      <c r="A161" s="282"/>
      <c r="B161" s="40"/>
      <c r="C161" s="55"/>
      <c r="D161" s="110" t="s">
        <v>143</v>
      </c>
      <c r="E161" s="76"/>
      <c r="F161" s="75"/>
      <c r="G161" s="75"/>
      <c r="H161" s="75"/>
      <c r="I161" s="75"/>
      <c r="J161" s="75"/>
      <c r="K161" s="75"/>
      <c r="L161" s="75"/>
      <c r="M161" s="75"/>
      <c r="N161" s="75"/>
      <c r="O161" s="75"/>
      <c r="P161" s="75"/>
      <c r="Q161" s="75"/>
      <c r="R161" s="75"/>
      <c r="S161" s="75"/>
      <c r="T161" s="75"/>
      <c r="U161" s="75"/>
      <c r="V161" s="75"/>
      <c r="W161" s="75"/>
      <c r="X161" s="75"/>
      <c r="Y161" s="75"/>
      <c r="Z161" s="75"/>
      <c r="AA161" s="75"/>
      <c r="AB161" s="75"/>
      <c r="AC161" s="75"/>
      <c r="AD161" s="75"/>
      <c r="AE161" s="75"/>
      <c r="AF161" s="78"/>
    </row>
    <row r="162" spans="1:32" s="44" customFormat="1" ht="15.65" customHeight="1" outlineLevel="1" x14ac:dyDescent="0.35">
      <c r="A162" s="282"/>
      <c r="B162" s="40"/>
      <c r="C162" s="55"/>
      <c r="D162" s="105" t="str">
        <f>D155</f>
        <v>01. Wywar pogorzelniany</v>
      </c>
      <c r="E162" s="76" t="s">
        <v>114</v>
      </c>
      <c r="F162" s="75"/>
      <c r="G162" s="75"/>
      <c r="H162" s="75"/>
      <c r="I162" s="75"/>
      <c r="J162" s="75"/>
      <c r="K162" s="75"/>
      <c r="L162" s="75"/>
      <c r="M162" s="75"/>
      <c r="N162" s="75"/>
      <c r="O162" s="75"/>
      <c r="P162" s="75"/>
      <c r="Q162" s="75"/>
      <c r="R162" s="75"/>
      <c r="S162" s="75"/>
      <c r="T162" s="75"/>
      <c r="U162" s="75"/>
      <c r="V162" s="75"/>
      <c r="W162" s="75"/>
      <c r="X162" s="75"/>
      <c r="Y162" s="75"/>
      <c r="Z162" s="75"/>
      <c r="AA162" s="75"/>
      <c r="AB162" s="75"/>
      <c r="AC162" s="75"/>
      <c r="AD162" s="75"/>
      <c r="AE162" s="75"/>
      <c r="AF162" s="78">
        <f t="shared" si="43"/>
        <v>0</v>
      </c>
    </row>
    <row r="163" spans="1:32" s="44" customFormat="1" ht="15.65" customHeight="1" outlineLevel="1" x14ac:dyDescent="0.35">
      <c r="A163" s="282"/>
      <c r="B163" s="40"/>
      <c r="C163" s="55"/>
      <c r="D163" s="100" t="str">
        <f>D156</f>
        <v>20. Osady tłuszczowe</v>
      </c>
      <c r="E163" s="76" t="s">
        <v>114</v>
      </c>
      <c r="F163" s="75"/>
      <c r="G163" s="75"/>
      <c r="H163" s="75"/>
      <c r="I163" s="75"/>
      <c r="J163" s="75"/>
      <c r="K163" s="75"/>
      <c r="L163" s="75"/>
      <c r="M163" s="75"/>
      <c r="N163" s="75"/>
      <c r="O163" s="75"/>
      <c r="P163" s="75"/>
      <c r="Q163" s="75"/>
      <c r="R163" s="75"/>
      <c r="S163" s="75"/>
      <c r="T163" s="75"/>
      <c r="U163" s="75"/>
      <c r="V163" s="75"/>
      <c r="W163" s="75"/>
      <c r="X163" s="75"/>
      <c r="Y163" s="75"/>
      <c r="Z163" s="75"/>
      <c r="AA163" s="75"/>
      <c r="AB163" s="75"/>
      <c r="AC163" s="75"/>
      <c r="AD163" s="75"/>
      <c r="AE163" s="75"/>
      <c r="AF163" s="78">
        <f t="shared" si="43"/>
        <v>0</v>
      </c>
    </row>
    <row r="164" spans="1:32" s="44" customFormat="1" ht="16" customHeight="1" outlineLevel="1" x14ac:dyDescent="0.35">
      <c r="A164" s="282"/>
      <c r="B164" s="40"/>
      <c r="C164" s="55"/>
      <c r="D164" s="100" t="str">
        <f>CONCATENATE("Zużycie ",MID(D157,6,1500))</f>
        <v>Zużycie dodatku (rodzaj ……………..do źródła  nr/nazwa ………….</v>
      </c>
      <c r="E164" s="76"/>
      <c r="F164" s="75"/>
      <c r="G164" s="75"/>
      <c r="H164" s="75"/>
      <c r="I164" s="75"/>
      <c r="J164" s="75"/>
      <c r="K164" s="75"/>
      <c r="L164" s="75"/>
      <c r="M164" s="75"/>
      <c r="N164" s="75"/>
      <c r="O164" s="75"/>
      <c r="P164" s="75"/>
      <c r="Q164" s="75"/>
      <c r="R164" s="75"/>
      <c r="S164" s="75"/>
      <c r="T164" s="75"/>
      <c r="U164" s="75"/>
      <c r="V164" s="75"/>
      <c r="W164" s="75"/>
      <c r="X164" s="75"/>
      <c r="Y164" s="75"/>
      <c r="Z164" s="75"/>
      <c r="AA164" s="75"/>
      <c r="AB164" s="75"/>
      <c r="AC164" s="75"/>
      <c r="AD164" s="75"/>
      <c r="AE164" s="75"/>
      <c r="AF164" s="78">
        <f t="shared" si="43"/>
        <v>0</v>
      </c>
    </row>
    <row r="165" spans="1:32" s="44" customFormat="1" ht="15.65" customHeight="1" outlineLevel="1" x14ac:dyDescent="0.35">
      <c r="A165" s="282"/>
      <c r="B165" s="40"/>
      <c r="C165" s="55"/>
      <c r="D165" s="100" t="str">
        <f t="shared" ref="D165:D167" si="49">CONCATENATE("Zużycie ",MID(D158,6,1500))</f>
        <v>Zużycie dodatku (rodzaj ………………) do źródła  nr/nazwa  …….</v>
      </c>
      <c r="E165" s="76" t="s">
        <v>114</v>
      </c>
      <c r="F165" s="75"/>
      <c r="G165" s="75"/>
      <c r="H165" s="75"/>
      <c r="I165" s="75"/>
      <c r="J165" s="75"/>
      <c r="K165" s="75"/>
      <c r="L165" s="75"/>
      <c r="M165" s="75"/>
      <c r="N165" s="75"/>
      <c r="O165" s="75"/>
      <c r="P165" s="75"/>
      <c r="Q165" s="75"/>
      <c r="R165" s="75"/>
      <c r="S165" s="75"/>
      <c r="T165" s="75"/>
      <c r="U165" s="75"/>
      <c r="V165" s="75"/>
      <c r="W165" s="75"/>
      <c r="X165" s="75"/>
      <c r="Y165" s="75"/>
      <c r="Z165" s="75"/>
      <c r="AA165" s="75"/>
      <c r="AB165" s="75"/>
      <c r="AC165" s="75"/>
      <c r="AD165" s="75"/>
      <c r="AE165" s="75"/>
      <c r="AF165" s="78">
        <f t="shared" si="43"/>
        <v>0</v>
      </c>
    </row>
    <row r="166" spans="1:32" s="44" customFormat="1" ht="15.65" customHeight="1" outlineLevel="1" x14ac:dyDescent="0.35">
      <c r="A166" s="282"/>
      <c r="B166" s="40"/>
      <c r="C166" s="55"/>
      <c r="D166" s="100" t="str">
        <f t="shared" si="49"/>
        <v>Zużycie dodatku (rodzaj ………………) do magazynu  nr  ……</v>
      </c>
      <c r="E166" s="76" t="s">
        <v>114</v>
      </c>
      <c r="F166" s="75"/>
      <c r="G166" s="75"/>
      <c r="H166" s="75"/>
      <c r="I166" s="75"/>
      <c r="J166" s="75"/>
      <c r="K166" s="75"/>
      <c r="L166" s="75"/>
      <c r="M166" s="75"/>
      <c r="N166" s="75"/>
      <c r="O166" s="75"/>
      <c r="P166" s="75"/>
      <c r="Q166" s="75"/>
      <c r="R166" s="75"/>
      <c r="S166" s="75"/>
      <c r="T166" s="75"/>
      <c r="U166" s="75"/>
      <c r="V166" s="75"/>
      <c r="W166" s="75"/>
      <c r="X166" s="75"/>
      <c r="Y166" s="75"/>
      <c r="Z166" s="75"/>
      <c r="AA166" s="75"/>
      <c r="AB166" s="75"/>
      <c r="AC166" s="75"/>
      <c r="AD166" s="75"/>
      <c r="AE166" s="75"/>
      <c r="AF166" s="78">
        <f t="shared" si="43"/>
        <v>0</v>
      </c>
    </row>
    <row r="167" spans="1:32" s="44" customFormat="1" ht="15.65" customHeight="1" outlineLevel="1" x14ac:dyDescent="0.35">
      <c r="A167" s="282"/>
      <c r="B167" s="40"/>
      <c r="C167" s="55"/>
      <c r="D167" s="100" t="str">
        <f t="shared" si="49"/>
        <v>Zużycie dodatku (rodzaj ………………) do magazynu  nr/nazwa ……</v>
      </c>
      <c r="E167" s="76" t="s">
        <v>114</v>
      </c>
      <c r="F167" s="75"/>
      <c r="G167" s="75"/>
      <c r="H167" s="75"/>
      <c r="I167" s="75"/>
      <c r="J167" s="75"/>
      <c r="K167" s="75"/>
      <c r="L167" s="75"/>
      <c r="M167" s="75"/>
      <c r="N167" s="75"/>
      <c r="O167" s="75"/>
      <c r="P167" s="75"/>
      <c r="Q167" s="75"/>
      <c r="R167" s="75"/>
      <c r="S167" s="75"/>
      <c r="T167" s="75"/>
      <c r="U167" s="75"/>
      <c r="V167" s="75"/>
      <c r="W167" s="75"/>
      <c r="X167" s="75"/>
      <c r="Y167" s="75"/>
      <c r="Z167" s="75"/>
      <c r="AA167" s="75"/>
      <c r="AB167" s="75"/>
      <c r="AC167" s="75"/>
      <c r="AD167" s="75"/>
      <c r="AE167" s="75"/>
      <c r="AF167" s="78">
        <f t="shared" si="43"/>
        <v>0</v>
      </c>
    </row>
    <row r="168" spans="1:32" s="44" customFormat="1" ht="15.65" customHeight="1" x14ac:dyDescent="0.35">
      <c r="A168" s="282"/>
      <c r="B168" s="40"/>
      <c r="C168" s="55"/>
    </row>
    <row r="169" spans="1:32" s="44" customFormat="1" ht="15.65" customHeight="1" x14ac:dyDescent="0.35">
      <c r="A169" s="282"/>
      <c r="B169" s="40"/>
      <c r="C169" s="55"/>
      <c r="D169" s="111" t="s">
        <v>177</v>
      </c>
      <c r="E169" s="112" t="s">
        <v>41</v>
      </c>
      <c r="F169" s="113">
        <f>SUM(F170:F174)</f>
        <v>0</v>
      </c>
      <c r="G169" s="113">
        <f t="shared" ref="G169:AE169" si="50">SUM(G170:G174)</f>
        <v>0</v>
      </c>
      <c r="H169" s="113">
        <f t="shared" si="50"/>
        <v>0</v>
      </c>
      <c r="I169" s="113">
        <f t="shared" si="50"/>
        <v>0</v>
      </c>
      <c r="J169" s="113">
        <f t="shared" si="50"/>
        <v>0</v>
      </c>
      <c r="K169" s="113">
        <f t="shared" si="50"/>
        <v>0</v>
      </c>
      <c r="L169" s="113">
        <f t="shared" si="50"/>
        <v>0</v>
      </c>
      <c r="M169" s="113">
        <f t="shared" si="50"/>
        <v>0</v>
      </c>
      <c r="N169" s="113">
        <f t="shared" si="50"/>
        <v>0</v>
      </c>
      <c r="O169" s="113">
        <f t="shared" si="50"/>
        <v>0</v>
      </c>
      <c r="P169" s="113">
        <f t="shared" si="50"/>
        <v>0</v>
      </c>
      <c r="Q169" s="113">
        <f t="shared" si="50"/>
        <v>0</v>
      </c>
      <c r="R169" s="113">
        <f t="shared" si="50"/>
        <v>0</v>
      </c>
      <c r="S169" s="113">
        <f t="shared" si="50"/>
        <v>0</v>
      </c>
      <c r="T169" s="113">
        <f t="shared" si="50"/>
        <v>0</v>
      </c>
      <c r="U169" s="113">
        <f t="shared" si="50"/>
        <v>0</v>
      </c>
      <c r="V169" s="113">
        <f t="shared" si="50"/>
        <v>0</v>
      </c>
      <c r="W169" s="113">
        <f t="shared" si="50"/>
        <v>0</v>
      </c>
      <c r="X169" s="113">
        <f t="shared" si="50"/>
        <v>0</v>
      </c>
      <c r="Y169" s="113">
        <f t="shared" si="50"/>
        <v>0</v>
      </c>
      <c r="Z169" s="113">
        <f t="shared" si="50"/>
        <v>0</v>
      </c>
      <c r="AA169" s="113">
        <f t="shared" si="50"/>
        <v>0</v>
      </c>
      <c r="AB169" s="113">
        <f t="shared" si="50"/>
        <v>0</v>
      </c>
      <c r="AC169" s="113">
        <f t="shared" si="50"/>
        <v>0</v>
      </c>
      <c r="AD169" s="113">
        <f t="shared" si="50"/>
        <v>0</v>
      </c>
      <c r="AE169" s="113">
        <f t="shared" si="50"/>
        <v>0</v>
      </c>
      <c r="AF169" s="54">
        <f t="shared" ref="AF169:AF174" si="51">SUM(F169:AE169)</f>
        <v>0</v>
      </c>
    </row>
    <row r="170" spans="1:32" s="44" customFormat="1" ht="15.65" customHeight="1" outlineLevel="1" x14ac:dyDescent="0.35">
      <c r="A170" s="282"/>
      <c r="B170" s="40"/>
      <c r="C170" s="55"/>
      <c r="D170" s="114" t="s">
        <v>74</v>
      </c>
      <c r="E170" s="76" t="s">
        <v>41</v>
      </c>
      <c r="F170" s="99"/>
      <c r="G170" s="99"/>
      <c r="H170" s="99"/>
      <c r="I170" s="99"/>
      <c r="J170" s="99"/>
      <c r="K170" s="99"/>
      <c r="L170" s="99"/>
      <c r="M170" s="99"/>
      <c r="N170" s="99"/>
      <c r="O170" s="99"/>
      <c r="P170" s="99"/>
      <c r="Q170" s="99"/>
      <c r="R170" s="99"/>
      <c r="S170" s="99"/>
      <c r="T170" s="99"/>
      <c r="U170" s="99"/>
      <c r="V170" s="99"/>
      <c r="W170" s="99"/>
      <c r="X170" s="99"/>
      <c r="Y170" s="99"/>
      <c r="Z170" s="99"/>
      <c r="AA170" s="99"/>
      <c r="AB170" s="99"/>
      <c r="AC170" s="99"/>
      <c r="AD170" s="99"/>
      <c r="AE170" s="99"/>
      <c r="AF170" s="78">
        <f t="shared" si="51"/>
        <v>0</v>
      </c>
    </row>
    <row r="171" spans="1:32" s="44" customFormat="1" ht="15.65" customHeight="1" outlineLevel="1" x14ac:dyDescent="0.35">
      <c r="A171" s="282"/>
      <c r="B171" s="40"/>
      <c r="C171" s="55"/>
      <c r="D171" s="115" t="s">
        <v>75</v>
      </c>
      <c r="E171" s="76" t="s">
        <v>41</v>
      </c>
      <c r="F171" s="75"/>
      <c r="G171" s="75"/>
      <c r="H171" s="75"/>
      <c r="I171" s="75"/>
      <c r="J171" s="75"/>
      <c r="K171" s="75"/>
      <c r="L171" s="75"/>
      <c r="M171" s="75"/>
      <c r="N171" s="75"/>
      <c r="O171" s="75"/>
      <c r="P171" s="75"/>
      <c r="Q171" s="75"/>
      <c r="R171" s="75"/>
      <c r="S171" s="75"/>
      <c r="T171" s="75"/>
      <c r="U171" s="75"/>
      <c r="V171" s="75"/>
      <c r="W171" s="75"/>
      <c r="X171" s="75"/>
      <c r="Y171" s="75"/>
      <c r="Z171" s="75"/>
      <c r="AA171" s="75"/>
      <c r="AB171" s="75"/>
      <c r="AC171" s="75"/>
      <c r="AD171" s="75"/>
      <c r="AE171" s="75"/>
      <c r="AF171" s="78">
        <f t="shared" si="51"/>
        <v>0</v>
      </c>
    </row>
    <row r="172" spans="1:32" s="44" customFormat="1" ht="15.65" customHeight="1" outlineLevel="1" x14ac:dyDescent="0.35">
      <c r="A172" s="282"/>
      <c r="B172" s="40"/>
      <c r="C172" s="55"/>
      <c r="D172" s="115" t="s">
        <v>163</v>
      </c>
      <c r="E172" s="76" t="s">
        <v>41</v>
      </c>
      <c r="F172" s="75"/>
      <c r="G172" s="75"/>
      <c r="H172" s="75"/>
      <c r="I172" s="75"/>
      <c r="J172" s="75"/>
      <c r="K172" s="75"/>
      <c r="L172" s="75"/>
      <c r="M172" s="75"/>
      <c r="N172" s="75"/>
      <c r="O172" s="75"/>
      <c r="P172" s="75"/>
      <c r="Q172" s="75"/>
      <c r="R172" s="75"/>
      <c r="S172" s="75"/>
      <c r="T172" s="75"/>
      <c r="U172" s="75"/>
      <c r="V172" s="75"/>
      <c r="W172" s="75"/>
      <c r="X172" s="75"/>
      <c r="Y172" s="75"/>
      <c r="Z172" s="75"/>
      <c r="AA172" s="75"/>
      <c r="AB172" s="75"/>
      <c r="AC172" s="75"/>
      <c r="AD172" s="75"/>
      <c r="AE172" s="75"/>
      <c r="AF172" s="78">
        <f t="shared" si="51"/>
        <v>0</v>
      </c>
    </row>
    <row r="173" spans="1:32" s="44" customFormat="1" ht="15.65" customHeight="1" outlineLevel="1" x14ac:dyDescent="0.35">
      <c r="A173" s="282"/>
      <c r="B173" s="40"/>
      <c r="C173" s="55"/>
      <c r="D173" s="115" t="s">
        <v>76</v>
      </c>
      <c r="E173" s="76" t="s">
        <v>41</v>
      </c>
      <c r="F173" s="99"/>
      <c r="G173" s="99"/>
      <c r="H173" s="99"/>
      <c r="I173" s="99"/>
      <c r="J173" s="99"/>
      <c r="K173" s="99"/>
      <c r="L173" s="99"/>
      <c r="M173" s="99"/>
      <c r="N173" s="99"/>
      <c r="O173" s="99"/>
      <c r="P173" s="99"/>
      <c r="Q173" s="99"/>
      <c r="R173" s="99"/>
      <c r="S173" s="99"/>
      <c r="T173" s="99"/>
      <c r="U173" s="99"/>
      <c r="V173" s="99"/>
      <c r="W173" s="99"/>
      <c r="X173" s="99"/>
      <c r="Y173" s="99"/>
      <c r="Z173" s="99"/>
      <c r="AA173" s="99"/>
      <c r="AB173" s="99"/>
      <c r="AC173" s="99"/>
      <c r="AD173" s="99"/>
      <c r="AE173" s="99"/>
      <c r="AF173" s="78">
        <f t="shared" si="51"/>
        <v>0</v>
      </c>
    </row>
    <row r="174" spans="1:32" s="44" customFormat="1" ht="15.65" customHeight="1" outlineLevel="1" x14ac:dyDescent="0.35">
      <c r="A174" s="282"/>
      <c r="B174" s="40"/>
      <c r="C174" s="55"/>
      <c r="D174" s="115" t="s">
        <v>77</v>
      </c>
      <c r="E174" s="76" t="s">
        <v>41</v>
      </c>
      <c r="F174" s="75"/>
      <c r="G174" s="75"/>
      <c r="H174" s="75"/>
      <c r="I174" s="75"/>
      <c r="J174" s="75"/>
      <c r="K174" s="75"/>
      <c r="L174" s="75"/>
      <c r="M174" s="75"/>
      <c r="N174" s="75"/>
      <c r="O174" s="75"/>
      <c r="P174" s="75"/>
      <c r="Q174" s="75"/>
      <c r="R174" s="75"/>
      <c r="S174" s="75"/>
      <c r="T174" s="75"/>
      <c r="U174" s="75"/>
      <c r="V174" s="75"/>
      <c r="W174" s="75"/>
      <c r="X174" s="75"/>
      <c r="Y174" s="75"/>
      <c r="Z174" s="75"/>
      <c r="AA174" s="75"/>
      <c r="AB174" s="75"/>
      <c r="AC174" s="75"/>
      <c r="AD174" s="75"/>
      <c r="AE174" s="75"/>
      <c r="AF174" s="78">
        <f t="shared" si="51"/>
        <v>0</v>
      </c>
    </row>
    <row r="175" spans="1:32" s="44" customFormat="1" ht="15.65" customHeight="1" x14ac:dyDescent="0.35">
      <c r="A175" s="282"/>
      <c r="B175" s="40"/>
      <c r="C175" s="41"/>
      <c r="D175" s="116"/>
      <c r="E175" s="76"/>
      <c r="F175" s="75"/>
      <c r="G175" s="75"/>
      <c r="H175" s="75"/>
      <c r="I175" s="75"/>
      <c r="J175" s="75"/>
      <c r="K175" s="75"/>
      <c r="L175" s="75"/>
      <c r="M175" s="75"/>
      <c r="N175" s="75"/>
      <c r="O175" s="75"/>
      <c r="P175" s="75"/>
      <c r="Q175" s="75"/>
      <c r="R175" s="75"/>
      <c r="S175" s="75"/>
      <c r="T175" s="75"/>
      <c r="U175" s="75"/>
      <c r="V175" s="75"/>
      <c r="W175" s="75"/>
      <c r="X175" s="75"/>
      <c r="Y175" s="75"/>
      <c r="Z175" s="75"/>
      <c r="AA175" s="75"/>
      <c r="AB175" s="75"/>
      <c r="AC175" s="75"/>
      <c r="AD175" s="75"/>
      <c r="AE175" s="75"/>
      <c r="AF175" s="78">
        <f t="shared" si="43"/>
        <v>0</v>
      </c>
    </row>
    <row r="176" spans="1:32" s="44" customFormat="1" ht="30" customHeight="1" x14ac:dyDescent="0.35">
      <c r="A176" s="282"/>
      <c r="B176" s="40"/>
      <c r="C176" s="41" t="s">
        <v>168</v>
      </c>
      <c r="D176" s="117" t="s">
        <v>45</v>
      </c>
      <c r="E176" s="118" t="s">
        <v>14</v>
      </c>
      <c r="F176" s="119">
        <f t="shared" ref="F176:AE176" si="52">F177+F184+F191+F198+F203</f>
        <v>0</v>
      </c>
      <c r="G176" s="119">
        <f t="shared" si="52"/>
        <v>0</v>
      </c>
      <c r="H176" s="119">
        <f t="shared" si="52"/>
        <v>0</v>
      </c>
      <c r="I176" s="119">
        <f t="shared" si="52"/>
        <v>0</v>
      </c>
      <c r="J176" s="119">
        <f t="shared" si="52"/>
        <v>0</v>
      </c>
      <c r="K176" s="119">
        <f t="shared" si="52"/>
        <v>0</v>
      </c>
      <c r="L176" s="119">
        <f t="shared" si="52"/>
        <v>0</v>
      </c>
      <c r="M176" s="119">
        <f t="shared" si="52"/>
        <v>0</v>
      </c>
      <c r="N176" s="119">
        <f t="shared" si="52"/>
        <v>0</v>
      </c>
      <c r="O176" s="119">
        <f t="shared" si="52"/>
        <v>0</v>
      </c>
      <c r="P176" s="119">
        <f t="shared" si="52"/>
        <v>0</v>
      </c>
      <c r="Q176" s="119">
        <f t="shared" si="52"/>
        <v>0</v>
      </c>
      <c r="R176" s="119">
        <f t="shared" si="52"/>
        <v>0</v>
      </c>
      <c r="S176" s="119">
        <f t="shared" si="52"/>
        <v>0</v>
      </c>
      <c r="T176" s="119">
        <f t="shared" si="52"/>
        <v>0</v>
      </c>
      <c r="U176" s="119">
        <f t="shared" si="52"/>
        <v>0</v>
      </c>
      <c r="V176" s="119">
        <f t="shared" si="52"/>
        <v>0</v>
      </c>
      <c r="W176" s="119">
        <f t="shared" si="52"/>
        <v>0</v>
      </c>
      <c r="X176" s="119">
        <f t="shared" si="52"/>
        <v>0</v>
      </c>
      <c r="Y176" s="119">
        <f t="shared" si="52"/>
        <v>0</v>
      </c>
      <c r="Z176" s="119">
        <f t="shared" si="52"/>
        <v>0</v>
      </c>
      <c r="AA176" s="119">
        <f t="shared" si="52"/>
        <v>0</v>
      </c>
      <c r="AB176" s="119">
        <f t="shared" si="52"/>
        <v>0</v>
      </c>
      <c r="AC176" s="119">
        <f t="shared" si="52"/>
        <v>0</v>
      </c>
      <c r="AD176" s="119">
        <f t="shared" si="52"/>
        <v>0</v>
      </c>
      <c r="AE176" s="119">
        <f t="shared" si="52"/>
        <v>0</v>
      </c>
      <c r="AF176" s="120">
        <f>SUM(F176:AE176)</f>
        <v>0</v>
      </c>
    </row>
    <row r="177" spans="1:32" s="44" customFormat="1" ht="15.65" customHeight="1" outlineLevel="1" x14ac:dyDescent="0.35">
      <c r="A177" s="282"/>
      <c r="B177" s="40"/>
      <c r="C177" s="41"/>
      <c r="D177" s="121" t="str">
        <f>D$14</f>
        <v>Nakłady na Główne źródło ciepła -   ……………</v>
      </c>
      <c r="E177" s="106" t="s">
        <v>14</v>
      </c>
      <c r="F177" s="106">
        <f>SUM(F178:F183)</f>
        <v>0</v>
      </c>
      <c r="G177" s="106">
        <f t="shared" ref="G177:AE177" si="53">SUM(G178:G183)</f>
        <v>0</v>
      </c>
      <c r="H177" s="106">
        <f t="shared" si="53"/>
        <v>0</v>
      </c>
      <c r="I177" s="106">
        <f t="shared" si="53"/>
        <v>0</v>
      </c>
      <c r="J177" s="106">
        <f t="shared" si="53"/>
        <v>0</v>
      </c>
      <c r="K177" s="106">
        <f t="shared" si="53"/>
        <v>0</v>
      </c>
      <c r="L177" s="106">
        <f t="shared" si="53"/>
        <v>0</v>
      </c>
      <c r="M177" s="106">
        <f t="shared" si="53"/>
        <v>0</v>
      </c>
      <c r="N177" s="106">
        <f t="shared" si="53"/>
        <v>0</v>
      </c>
      <c r="O177" s="106">
        <f t="shared" si="53"/>
        <v>0</v>
      </c>
      <c r="P177" s="106">
        <f t="shared" si="53"/>
        <v>0</v>
      </c>
      <c r="Q177" s="106">
        <f t="shared" si="53"/>
        <v>0</v>
      </c>
      <c r="R177" s="106">
        <f t="shared" si="53"/>
        <v>0</v>
      </c>
      <c r="S177" s="106">
        <f t="shared" si="53"/>
        <v>0</v>
      </c>
      <c r="T177" s="106">
        <f t="shared" si="53"/>
        <v>0</v>
      </c>
      <c r="U177" s="106">
        <f t="shared" si="53"/>
        <v>0</v>
      </c>
      <c r="V177" s="106">
        <f t="shared" si="53"/>
        <v>0</v>
      </c>
      <c r="W177" s="106">
        <f t="shared" si="53"/>
        <v>0</v>
      </c>
      <c r="X177" s="106">
        <f t="shared" si="53"/>
        <v>0</v>
      </c>
      <c r="Y177" s="106">
        <f t="shared" si="53"/>
        <v>0</v>
      </c>
      <c r="Z177" s="106">
        <f t="shared" si="53"/>
        <v>0</v>
      </c>
      <c r="AA177" s="106">
        <f t="shared" si="53"/>
        <v>0</v>
      </c>
      <c r="AB177" s="106">
        <f t="shared" si="53"/>
        <v>0</v>
      </c>
      <c r="AC177" s="106">
        <f t="shared" si="53"/>
        <v>0</v>
      </c>
      <c r="AD177" s="106">
        <f t="shared" si="53"/>
        <v>0</v>
      </c>
      <c r="AE177" s="106">
        <f t="shared" si="53"/>
        <v>0</v>
      </c>
      <c r="AF177" s="122">
        <f>SUM(F177:AE177)</f>
        <v>0</v>
      </c>
    </row>
    <row r="178" spans="1:32" s="44" customFormat="1" ht="15.65" customHeight="1" outlineLevel="2" x14ac:dyDescent="0.35">
      <c r="A178" s="282"/>
      <c r="B178" s="40"/>
      <c r="C178" s="123">
        <v>0.01</v>
      </c>
      <c r="D178" s="56" t="s">
        <v>16</v>
      </c>
      <c r="E178" s="76" t="s">
        <v>14</v>
      </c>
      <c r="F178" s="124"/>
      <c r="G178" s="124"/>
      <c r="H178" s="124"/>
      <c r="I178" s="124"/>
      <c r="J178" s="124"/>
      <c r="K178" s="124"/>
      <c r="L178" s="124"/>
      <c r="M178" s="124"/>
      <c r="N178" s="124"/>
      <c r="O178" s="124"/>
      <c r="P178" s="124"/>
      <c r="Q178" s="124"/>
      <c r="R178" s="124"/>
      <c r="S178" s="124"/>
      <c r="T178" s="124"/>
      <c r="U178" s="124"/>
      <c r="V178" s="124"/>
      <c r="W178" s="124"/>
      <c r="X178" s="124"/>
      <c r="Y178" s="124"/>
      <c r="Z178" s="124"/>
      <c r="AA178" s="124"/>
      <c r="AB178" s="124"/>
      <c r="AC178" s="124"/>
      <c r="AD178" s="124"/>
      <c r="AE178" s="124"/>
      <c r="AF178" s="125">
        <f>SUM(F178:AE178)</f>
        <v>0</v>
      </c>
    </row>
    <row r="179" spans="1:32" s="44" customFormat="1" ht="15.65" customHeight="1" outlineLevel="2" x14ac:dyDescent="0.35">
      <c r="A179" s="282"/>
      <c r="B179" s="40"/>
      <c r="C179" s="123">
        <v>0.02</v>
      </c>
      <c r="D179" s="56" t="str">
        <f>D19</f>
        <v>Źródło ciepła ……………</v>
      </c>
      <c r="E179" s="76" t="s">
        <v>14</v>
      </c>
      <c r="F179" s="124"/>
      <c r="G179" s="124"/>
      <c r="H179" s="124"/>
      <c r="I179" s="124"/>
      <c r="J179" s="124"/>
      <c r="K179" s="124"/>
      <c r="L179" s="124"/>
      <c r="M179" s="124"/>
      <c r="N179" s="124"/>
      <c r="O179" s="124"/>
      <c r="P179" s="124"/>
      <c r="Q179" s="124"/>
      <c r="R179" s="124"/>
      <c r="S179" s="124"/>
      <c r="T179" s="124"/>
      <c r="U179" s="124"/>
      <c r="V179" s="124"/>
      <c r="W179" s="124"/>
      <c r="X179" s="124"/>
      <c r="Y179" s="124"/>
      <c r="Z179" s="124"/>
      <c r="AA179" s="124"/>
      <c r="AB179" s="124"/>
      <c r="AC179" s="124"/>
      <c r="AD179" s="124"/>
      <c r="AE179" s="124"/>
      <c r="AF179" s="125">
        <f t="shared" ref="AF179:AF208" si="54">SUM(F179:AE179)</f>
        <v>0</v>
      </c>
    </row>
    <row r="180" spans="1:32" s="44" customFormat="1" ht="15.65" customHeight="1" outlineLevel="2" x14ac:dyDescent="0.35">
      <c r="A180" s="282"/>
      <c r="B180" s="40"/>
      <c r="C180" s="123">
        <v>0.02</v>
      </c>
      <c r="D180" s="58" t="s">
        <v>17</v>
      </c>
      <c r="E180" s="76" t="s">
        <v>14</v>
      </c>
      <c r="F180" s="124"/>
      <c r="G180" s="124"/>
      <c r="H180" s="124"/>
      <c r="I180" s="124"/>
      <c r="J180" s="124"/>
      <c r="K180" s="124"/>
      <c r="L180" s="124"/>
      <c r="M180" s="124"/>
      <c r="N180" s="124"/>
      <c r="O180" s="124"/>
      <c r="P180" s="124"/>
      <c r="Q180" s="124"/>
      <c r="R180" s="124"/>
      <c r="S180" s="124"/>
      <c r="T180" s="124"/>
      <c r="U180" s="124"/>
      <c r="V180" s="124"/>
      <c r="W180" s="124"/>
      <c r="X180" s="124"/>
      <c r="Y180" s="124"/>
      <c r="Z180" s="124"/>
      <c r="AA180" s="124"/>
      <c r="AB180" s="124"/>
      <c r="AC180" s="124"/>
      <c r="AD180" s="124"/>
      <c r="AE180" s="124"/>
      <c r="AF180" s="125">
        <f t="shared" si="54"/>
        <v>0</v>
      </c>
    </row>
    <row r="181" spans="1:32" s="44" customFormat="1" ht="15.65" customHeight="1" outlineLevel="2" x14ac:dyDescent="0.35">
      <c r="A181" s="282"/>
      <c r="B181" s="40"/>
      <c r="C181" s="123">
        <v>1.4999999999999999E-2</v>
      </c>
      <c r="D181" s="58" t="s">
        <v>18</v>
      </c>
      <c r="E181" s="76" t="s">
        <v>14</v>
      </c>
      <c r="F181" s="124"/>
      <c r="G181" s="124"/>
      <c r="H181" s="124"/>
      <c r="I181" s="124"/>
      <c r="J181" s="124"/>
      <c r="K181" s="124"/>
      <c r="L181" s="124"/>
      <c r="M181" s="124"/>
      <c r="N181" s="124"/>
      <c r="O181" s="124"/>
      <c r="P181" s="124"/>
      <c r="Q181" s="124"/>
      <c r="R181" s="124"/>
      <c r="S181" s="124"/>
      <c r="T181" s="124"/>
      <c r="U181" s="124"/>
      <c r="V181" s="124"/>
      <c r="W181" s="124"/>
      <c r="X181" s="124"/>
      <c r="Y181" s="124"/>
      <c r="Z181" s="124"/>
      <c r="AA181" s="124"/>
      <c r="AB181" s="124"/>
      <c r="AC181" s="124"/>
      <c r="AD181" s="124"/>
      <c r="AE181" s="124"/>
      <c r="AF181" s="125">
        <f>SUM(F181:AE181)</f>
        <v>0</v>
      </c>
    </row>
    <row r="182" spans="1:32" s="44" customFormat="1" ht="15.65" customHeight="1" outlineLevel="2" x14ac:dyDescent="0.35">
      <c r="A182" s="282"/>
      <c r="B182" s="40"/>
      <c r="C182" s="123">
        <v>1.4999999999999999E-2</v>
      </c>
      <c r="D182" s="58" t="s">
        <v>19</v>
      </c>
      <c r="E182" s="76" t="s">
        <v>14</v>
      </c>
      <c r="F182" s="124"/>
      <c r="G182" s="124"/>
      <c r="H182" s="124"/>
      <c r="I182" s="124"/>
      <c r="J182" s="124"/>
      <c r="K182" s="124"/>
      <c r="L182" s="124"/>
      <c r="M182" s="124"/>
      <c r="N182" s="124"/>
      <c r="O182" s="124"/>
      <c r="P182" s="124"/>
      <c r="Q182" s="124"/>
      <c r="R182" s="124"/>
      <c r="S182" s="124"/>
      <c r="T182" s="124"/>
      <c r="U182" s="124"/>
      <c r="V182" s="124"/>
      <c r="W182" s="124"/>
      <c r="X182" s="124"/>
      <c r="Y182" s="124"/>
      <c r="Z182" s="124"/>
      <c r="AA182" s="124"/>
      <c r="AB182" s="124"/>
      <c r="AC182" s="124"/>
      <c r="AD182" s="124"/>
      <c r="AE182" s="124"/>
      <c r="AF182" s="125">
        <f t="shared" si="54"/>
        <v>0</v>
      </c>
    </row>
    <row r="183" spans="1:32" s="44" customFormat="1" ht="15.65" customHeight="1" outlineLevel="2" x14ac:dyDescent="0.35">
      <c r="A183" s="282"/>
      <c r="B183" s="40"/>
      <c r="C183" s="123"/>
      <c r="D183" s="58" t="s">
        <v>20</v>
      </c>
      <c r="E183" s="76" t="s">
        <v>14</v>
      </c>
      <c r="F183" s="75"/>
      <c r="G183" s="75"/>
      <c r="H183" s="75"/>
      <c r="I183" s="75"/>
      <c r="J183" s="75"/>
      <c r="K183" s="75"/>
      <c r="L183" s="75"/>
      <c r="M183" s="75"/>
      <c r="N183" s="75"/>
      <c r="O183" s="75"/>
      <c r="P183" s="75"/>
      <c r="Q183" s="75"/>
      <c r="R183" s="75"/>
      <c r="S183" s="75"/>
      <c r="T183" s="75"/>
      <c r="U183" s="75"/>
      <c r="V183" s="75"/>
      <c r="W183" s="75"/>
      <c r="X183" s="75"/>
      <c r="Y183" s="75"/>
      <c r="Z183" s="75"/>
      <c r="AA183" s="75"/>
      <c r="AB183" s="75"/>
      <c r="AC183" s="75"/>
      <c r="AD183" s="75"/>
      <c r="AE183" s="75"/>
      <c r="AF183" s="125">
        <f t="shared" si="54"/>
        <v>0</v>
      </c>
    </row>
    <row r="184" spans="1:32" s="44" customFormat="1" ht="15.65" customHeight="1" outlineLevel="1" x14ac:dyDescent="0.35">
      <c r="A184" s="282"/>
      <c r="B184" s="40"/>
      <c r="C184" s="126"/>
      <c r="D184" s="127" t="str">
        <f>D$29</f>
        <v>Uzupełniające źródło ciepła nr 1- ………………………….</v>
      </c>
      <c r="E184" s="106" t="s">
        <v>14</v>
      </c>
      <c r="F184" s="128">
        <f>SUM(F185:F190)</f>
        <v>0</v>
      </c>
      <c r="G184" s="128">
        <f t="shared" ref="G184:AE184" si="55">SUM(G185:G190)</f>
        <v>0</v>
      </c>
      <c r="H184" s="128">
        <f t="shared" si="55"/>
        <v>0</v>
      </c>
      <c r="I184" s="128">
        <f t="shared" si="55"/>
        <v>0</v>
      </c>
      <c r="J184" s="128">
        <f t="shared" si="55"/>
        <v>0</v>
      </c>
      <c r="K184" s="128">
        <f t="shared" si="55"/>
        <v>0</v>
      </c>
      <c r="L184" s="128">
        <f t="shared" si="55"/>
        <v>0</v>
      </c>
      <c r="M184" s="128">
        <f t="shared" si="55"/>
        <v>0</v>
      </c>
      <c r="N184" s="128">
        <f t="shared" si="55"/>
        <v>0</v>
      </c>
      <c r="O184" s="128">
        <f t="shared" si="55"/>
        <v>0</v>
      </c>
      <c r="P184" s="128">
        <f t="shared" si="55"/>
        <v>0</v>
      </c>
      <c r="Q184" s="128">
        <f t="shared" si="55"/>
        <v>0</v>
      </c>
      <c r="R184" s="128">
        <f t="shared" si="55"/>
        <v>0</v>
      </c>
      <c r="S184" s="128">
        <f t="shared" si="55"/>
        <v>0</v>
      </c>
      <c r="T184" s="128">
        <f t="shared" si="55"/>
        <v>0</v>
      </c>
      <c r="U184" s="128">
        <f t="shared" si="55"/>
        <v>0</v>
      </c>
      <c r="V184" s="128">
        <f t="shared" si="55"/>
        <v>0</v>
      </c>
      <c r="W184" s="128">
        <f t="shared" si="55"/>
        <v>0</v>
      </c>
      <c r="X184" s="128">
        <f t="shared" si="55"/>
        <v>0</v>
      </c>
      <c r="Y184" s="128">
        <f t="shared" si="55"/>
        <v>0</v>
      </c>
      <c r="Z184" s="128">
        <f t="shared" si="55"/>
        <v>0</v>
      </c>
      <c r="AA184" s="128">
        <f t="shared" si="55"/>
        <v>0</v>
      </c>
      <c r="AB184" s="128">
        <f t="shared" si="55"/>
        <v>0</v>
      </c>
      <c r="AC184" s="128">
        <f t="shared" si="55"/>
        <v>0</v>
      </c>
      <c r="AD184" s="128">
        <f t="shared" si="55"/>
        <v>0</v>
      </c>
      <c r="AE184" s="128">
        <f t="shared" si="55"/>
        <v>0</v>
      </c>
      <c r="AF184" s="122">
        <f t="shared" si="54"/>
        <v>0</v>
      </c>
    </row>
    <row r="185" spans="1:32" s="44" customFormat="1" ht="15.65" customHeight="1" outlineLevel="2" x14ac:dyDescent="0.35">
      <c r="A185" s="282"/>
      <c r="B185" s="40"/>
      <c r="C185" s="123">
        <v>0.01</v>
      </c>
      <c r="D185" s="56" t="s">
        <v>16</v>
      </c>
      <c r="E185" s="76" t="s">
        <v>14</v>
      </c>
      <c r="F185" s="124"/>
      <c r="G185" s="124"/>
      <c r="H185" s="124"/>
      <c r="I185" s="124"/>
      <c r="J185" s="124"/>
      <c r="K185" s="124"/>
      <c r="L185" s="124"/>
      <c r="M185" s="124"/>
      <c r="N185" s="124"/>
      <c r="O185" s="124"/>
      <c r="P185" s="124"/>
      <c r="Q185" s="124"/>
      <c r="R185" s="124"/>
      <c r="S185" s="124"/>
      <c r="T185" s="124"/>
      <c r="U185" s="124"/>
      <c r="V185" s="124"/>
      <c r="W185" s="124"/>
      <c r="X185" s="124"/>
      <c r="Y185" s="124"/>
      <c r="Z185" s="124"/>
      <c r="AA185" s="124"/>
      <c r="AB185" s="124"/>
      <c r="AC185" s="124"/>
      <c r="AD185" s="124"/>
      <c r="AE185" s="124"/>
      <c r="AF185" s="125">
        <f t="shared" si="54"/>
        <v>0</v>
      </c>
    </row>
    <row r="186" spans="1:32" s="44" customFormat="1" ht="15.65" customHeight="1" outlineLevel="2" x14ac:dyDescent="0.35">
      <c r="A186" s="282"/>
      <c r="B186" s="40"/>
      <c r="C186" s="123">
        <v>0.02</v>
      </c>
      <c r="D186" s="56" t="str">
        <f>D33</f>
        <v>Źródła ciepła …………………………….</v>
      </c>
      <c r="E186" s="76" t="s">
        <v>14</v>
      </c>
      <c r="F186" s="124"/>
      <c r="G186" s="124"/>
      <c r="H186" s="124"/>
      <c r="I186" s="124"/>
      <c r="J186" s="124"/>
      <c r="K186" s="124"/>
      <c r="L186" s="124"/>
      <c r="M186" s="124"/>
      <c r="N186" s="124"/>
      <c r="O186" s="124"/>
      <c r="P186" s="124"/>
      <c r="Q186" s="124"/>
      <c r="R186" s="124"/>
      <c r="S186" s="124"/>
      <c r="T186" s="124"/>
      <c r="U186" s="124"/>
      <c r="V186" s="124"/>
      <c r="W186" s="124"/>
      <c r="X186" s="124"/>
      <c r="Y186" s="124"/>
      <c r="Z186" s="124"/>
      <c r="AA186" s="124"/>
      <c r="AB186" s="124"/>
      <c r="AC186" s="124"/>
      <c r="AD186" s="124"/>
      <c r="AE186" s="124"/>
      <c r="AF186" s="125">
        <f t="shared" si="54"/>
        <v>0</v>
      </c>
    </row>
    <row r="187" spans="1:32" s="44" customFormat="1" ht="15.65" customHeight="1" outlineLevel="2" x14ac:dyDescent="0.35">
      <c r="A187" s="282"/>
      <c r="B187" s="40"/>
      <c r="C187" s="123">
        <v>0.02</v>
      </c>
      <c r="D187" s="58" t="s">
        <v>17</v>
      </c>
      <c r="E187" s="76" t="s">
        <v>14</v>
      </c>
      <c r="F187" s="124"/>
      <c r="G187" s="124"/>
      <c r="H187" s="124"/>
      <c r="I187" s="124"/>
      <c r="J187" s="124"/>
      <c r="K187" s="124"/>
      <c r="L187" s="124"/>
      <c r="M187" s="124"/>
      <c r="N187" s="124"/>
      <c r="O187" s="124"/>
      <c r="P187" s="124"/>
      <c r="Q187" s="124"/>
      <c r="R187" s="124"/>
      <c r="S187" s="124"/>
      <c r="T187" s="124"/>
      <c r="U187" s="124"/>
      <c r="V187" s="124"/>
      <c r="W187" s="124"/>
      <c r="X187" s="124"/>
      <c r="Y187" s="124"/>
      <c r="Z187" s="124"/>
      <c r="AA187" s="124"/>
      <c r="AB187" s="124"/>
      <c r="AC187" s="124"/>
      <c r="AD187" s="124"/>
      <c r="AE187" s="124"/>
      <c r="AF187" s="125">
        <f t="shared" si="54"/>
        <v>0</v>
      </c>
    </row>
    <row r="188" spans="1:32" s="44" customFormat="1" ht="15.65" customHeight="1" outlineLevel="2" x14ac:dyDescent="0.35">
      <c r="A188" s="282"/>
      <c r="B188" s="40"/>
      <c r="C188" s="123">
        <v>1.4999999999999999E-2</v>
      </c>
      <c r="D188" s="58" t="s">
        <v>18</v>
      </c>
      <c r="E188" s="76" t="s">
        <v>14</v>
      </c>
      <c r="F188" s="124"/>
      <c r="G188" s="124"/>
      <c r="H188" s="124"/>
      <c r="I188" s="124"/>
      <c r="J188" s="124"/>
      <c r="K188" s="124"/>
      <c r="L188" s="124"/>
      <c r="M188" s="124"/>
      <c r="N188" s="124"/>
      <c r="O188" s="124"/>
      <c r="P188" s="124"/>
      <c r="Q188" s="124"/>
      <c r="R188" s="124"/>
      <c r="S188" s="124"/>
      <c r="T188" s="124"/>
      <c r="U188" s="124"/>
      <c r="V188" s="124"/>
      <c r="W188" s="124"/>
      <c r="X188" s="124"/>
      <c r="Y188" s="124"/>
      <c r="Z188" s="124"/>
      <c r="AA188" s="124"/>
      <c r="AB188" s="124"/>
      <c r="AC188" s="124"/>
      <c r="AD188" s="124"/>
      <c r="AE188" s="124"/>
      <c r="AF188" s="125">
        <f t="shared" si="54"/>
        <v>0</v>
      </c>
    </row>
    <row r="189" spans="1:32" s="44" customFormat="1" ht="15.65" customHeight="1" outlineLevel="2" x14ac:dyDescent="0.35">
      <c r="A189" s="282"/>
      <c r="B189" s="40"/>
      <c r="C189" s="123">
        <v>1.4999999999999999E-2</v>
      </c>
      <c r="D189" s="58" t="s">
        <v>19</v>
      </c>
      <c r="E189" s="76" t="s">
        <v>14</v>
      </c>
      <c r="F189" s="124"/>
      <c r="G189" s="124"/>
      <c r="H189" s="124"/>
      <c r="I189" s="124"/>
      <c r="J189" s="124"/>
      <c r="K189" s="124"/>
      <c r="L189" s="124"/>
      <c r="M189" s="124"/>
      <c r="N189" s="124"/>
      <c r="O189" s="124"/>
      <c r="P189" s="124"/>
      <c r="Q189" s="124"/>
      <c r="R189" s="124"/>
      <c r="S189" s="124"/>
      <c r="T189" s="124"/>
      <c r="U189" s="124"/>
      <c r="V189" s="124"/>
      <c r="W189" s="124"/>
      <c r="X189" s="124"/>
      <c r="Y189" s="124"/>
      <c r="Z189" s="124"/>
      <c r="AA189" s="124"/>
      <c r="AB189" s="124"/>
      <c r="AC189" s="124"/>
      <c r="AD189" s="124"/>
      <c r="AE189" s="124"/>
      <c r="AF189" s="125">
        <f t="shared" si="54"/>
        <v>0</v>
      </c>
    </row>
    <row r="190" spans="1:32" s="44" customFormat="1" ht="15.65" customHeight="1" outlineLevel="2" x14ac:dyDescent="0.35">
      <c r="A190" s="282"/>
      <c r="B190" s="40"/>
      <c r="C190" s="41"/>
      <c r="D190" s="58" t="s">
        <v>20</v>
      </c>
      <c r="E190" s="76" t="s">
        <v>14</v>
      </c>
      <c r="F190" s="75"/>
      <c r="G190" s="75"/>
      <c r="H190" s="75"/>
      <c r="I190" s="75"/>
      <c r="J190" s="75"/>
      <c r="K190" s="75"/>
      <c r="L190" s="75"/>
      <c r="M190" s="75"/>
      <c r="N190" s="75"/>
      <c r="O190" s="75"/>
      <c r="P190" s="75"/>
      <c r="Q190" s="75"/>
      <c r="R190" s="75"/>
      <c r="S190" s="75"/>
      <c r="T190" s="75"/>
      <c r="U190" s="75"/>
      <c r="V190" s="75"/>
      <c r="W190" s="75"/>
      <c r="X190" s="75"/>
      <c r="Y190" s="75"/>
      <c r="Z190" s="75"/>
      <c r="AA190" s="75"/>
      <c r="AB190" s="75"/>
      <c r="AC190" s="75"/>
      <c r="AD190" s="75"/>
      <c r="AE190" s="75"/>
      <c r="AF190" s="125">
        <f t="shared" si="54"/>
        <v>0</v>
      </c>
    </row>
    <row r="191" spans="1:32" s="44" customFormat="1" ht="15.65" customHeight="1" outlineLevel="1" x14ac:dyDescent="0.35">
      <c r="A191" s="282"/>
      <c r="B191" s="40"/>
      <c r="C191" s="41"/>
      <c r="D191" s="127" t="str">
        <f>D$43</f>
        <v>Uzupełniające źródło ciepła lub energii elektrycznej ………………</v>
      </c>
      <c r="E191" s="106" t="s">
        <v>14</v>
      </c>
      <c r="F191" s="128">
        <f>SUM(F192:F197)</f>
        <v>0</v>
      </c>
      <c r="G191" s="128">
        <f t="shared" ref="G191:AE191" si="56">SUM(G192:G197)</f>
        <v>0</v>
      </c>
      <c r="H191" s="128">
        <f t="shared" si="56"/>
        <v>0</v>
      </c>
      <c r="I191" s="128">
        <f t="shared" si="56"/>
        <v>0</v>
      </c>
      <c r="J191" s="128">
        <f t="shared" si="56"/>
        <v>0</v>
      </c>
      <c r="K191" s="128">
        <f t="shared" si="56"/>
        <v>0</v>
      </c>
      <c r="L191" s="128">
        <f t="shared" si="56"/>
        <v>0</v>
      </c>
      <c r="M191" s="128">
        <f t="shared" si="56"/>
        <v>0</v>
      </c>
      <c r="N191" s="128">
        <f t="shared" si="56"/>
        <v>0</v>
      </c>
      <c r="O191" s="128">
        <f t="shared" si="56"/>
        <v>0</v>
      </c>
      <c r="P191" s="128">
        <f t="shared" si="56"/>
        <v>0</v>
      </c>
      <c r="Q191" s="128">
        <f t="shared" si="56"/>
        <v>0</v>
      </c>
      <c r="R191" s="128">
        <f t="shared" si="56"/>
        <v>0</v>
      </c>
      <c r="S191" s="128">
        <f t="shared" si="56"/>
        <v>0</v>
      </c>
      <c r="T191" s="128">
        <f t="shared" si="56"/>
        <v>0</v>
      </c>
      <c r="U191" s="128">
        <f t="shared" si="56"/>
        <v>0</v>
      </c>
      <c r="V191" s="128">
        <f t="shared" si="56"/>
        <v>0</v>
      </c>
      <c r="W191" s="128">
        <f t="shared" si="56"/>
        <v>0</v>
      </c>
      <c r="X191" s="128">
        <f t="shared" si="56"/>
        <v>0</v>
      </c>
      <c r="Y191" s="128">
        <f t="shared" si="56"/>
        <v>0</v>
      </c>
      <c r="Z191" s="128">
        <f t="shared" si="56"/>
        <v>0</v>
      </c>
      <c r="AA191" s="128">
        <f t="shared" si="56"/>
        <v>0</v>
      </c>
      <c r="AB191" s="128">
        <f t="shared" si="56"/>
        <v>0</v>
      </c>
      <c r="AC191" s="128">
        <f t="shared" si="56"/>
        <v>0</v>
      </c>
      <c r="AD191" s="128">
        <f t="shared" si="56"/>
        <v>0</v>
      </c>
      <c r="AE191" s="128">
        <f t="shared" si="56"/>
        <v>0</v>
      </c>
      <c r="AF191" s="122">
        <f t="shared" si="54"/>
        <v>0</v>
      </c>
    </row>
    <row r="192" spans="1:32" s="44" customFormat="1" ht="15.65" customHeight="1" outlineLevel="2" x14ac:dyDescent="0.35">
      <c r="A192" s="282"/>
      <c r="B192" s="40"/>
      <c r="C192" s="123">
        <v>0.01</v>
      </c>
      <c r="D192" s="56" t="s">
        <v>16</v>
      </c>
      <c r="E192" s="76" t="s">
        <v>14</v>
      </c>
      <c r="F192" s="75"/>
      <c r="G192" s="75"/>
      <c r="H192" s="75"/>
      <c r="I192" s="75"/>
      <c r="J192" s="75"/>
      <c r="K192" s="75"/>
      <c r="L192" s="75"/>
      <c r="M192" s="75"/>
      <c r="N192" s="75"/>
      <c r="O192" s="75"/>
      <c r="P192" s="75"/>
      <c r="Q192" s="75"/>
      <c r="R192" s="75"/>
      <c r="S192" s="75"/>
      <c r="T192" s="75"/>
      <c r="U192" s="75"/>
      <c r="V192" s="75"/>
      <c r="W192" s="75"/>
      <c r="X192" s="75"/>
      <c r="Y192" s="75"/>
      <c r="Z192" s="75"/>
      <c r="AA192" s="75"/>
      <c r="AB192" s="75"/>
      <c r="AC192" s="75"/>
      <c r="AD192" s="75"/>
      <c r="AE192" s="75"/>
      <c r="AF192" s="125">
        <f t="shared" si="54"/>
        <v>0</v>
      </c>
    </row>
    <row r="193" spans="1:32" s="44" customFormat="1" ht="15.65" customHeight="1" outlineLevel="2" x14ac:dyDescent="0.35">
      <c r="A193" s="282"/>
      <c r="B193" s="40"/>
      <c r="C193" s="123">
        <v>0.01</v>
      </c>
      <c r="D193" s="56" t="str">
        <f>D47</f>
        <v>Źródła ciepła lub energii elektrycznej …………………</v>
      </c>
      <c r="E193" s="76" t="s">
        <v>14</v>
      </c>
      <c r="F193" s="124"/>
      <c r="G193" s="124"/>
      <c r="H193" s="124"/>
      <c r="I193" s="124"/>
      <c r="J193" s="124"/>
      <c r="K193" s="124"/>
      <c r="L193" s="124"/>
      <c r="M193" s="124"/>
      <c r="N193" s="124"/>
      <c r="O193" s="124"/>
      <c r="P193" s="124"/>
      <c r="Q193" s="124"/>
      <c r="R193" s="124"/>
      <c r="S193" s="124"/>
      <c r="T193" s="124"/>
      <c r="U193" s="124"/>
      <c r="V193" s="124"/>
      <c r="W193" s="124"/>
      <c r="X193" s="124"/>
      <c r="Y193" s="124"/>
      <c r="Z193" s="124"/>
      <c r="AA193" s="124"/>
      <c r="AB193" s="124"/>
      <c r="AC193" s="124"/>
      <c r="AD193" s="124"/>
      <c r="AE193" s="124"/>
      <c r="AF193" s="125">
        <f t="shared" si="54"/>
        <v>0</v>
      </c>
    </row>
    <row r="194" spans="1:32" s="44" customFormat="1" ht="15.65" customHeight="1" outlineLevel="2" x14ac:dyDescent="0.35">
      <c r="A194" s="282"/>
      <c r="B194" s="40"/>
      <c r="C194" s="123">
        <v>0.02</v>
      </c>
      <c r="D194" s="58" t="str">
        <f>D49</f>
        <v>Pompy obiegowe (lub inwertery przy PV)</v>
      </c>
      <c r="E194" s="76" t="s">
        <v>14</v>
      </c>
      <c r="F194" s="124"/>
      <c r="G194" s="124"/>
      <c r="H194" s="124"/>
      <c r="I194" s="124"/>
      <c r="J194" s="124"/>
      <c r="K194" s="124"/>
      <c r="L194" s="124"/>
      <c r="M194" s="124"/>
      <c r="N194" s="124"/>
      <c r="O194" s="124"/>
      <c r="P194" s="124"/>
      <c r="Q194" s="124"/>
      <c r="R194" s="124"/>
      <c r="S194" s="124"/>
      <c r="T194" s="124"/>
      <c r="U194" s="124"/>
      <c r="V194" s="124"/>
      <c r="W194" s="124"/>
      <c r="X194" s="124"/>
      <c r="Y194" s="124"/>
      <c r="Z194" s="124"/>
      <c r="AA194" s="124"/>
      <c r="AB194" s="124"/>
      <c r="AC194" s="124"/>
      <c r="AD194" s="124"/>
      <c r="AE194" s="124"/>
      <c r="AF194" s="125">
        <f t="shared" si="54"/>
        <v>0</v>
      </c>
    </row>
    <row r="195" spans="1:32" s="44" customFormat="1" ht="15.65" customHeight="1" outlineLevel="2" x14ac:dyDescent="0.35">
      <c r="A195" s="282"/>
      <c r="B195" s="40"/>
      <c r="C195" s="123">
        <v>1.4999999999999999E-2</v>
      </c>
      <c r="D195" s="58" t="s">
        <v>18</v>
      </c>
      <c r="E195" s="76" t="s">
        <v>14</v>
      </c>
      <c r="F195" s="124"/>
      <c r="G195" s="124"/>
      <c r="H195" s="124"/>
      <c r="I195" s="124"/>
      <c r="J195" s="124"/>
      <c r="K195" s="124"/>
      <c r="L195" s="124"/>
      <c r="M195" s="124"/>
      <c r="N195" s="124"/>
      <c r="O195" s="124"/>
      <c r="P195" s="124"/>
      <c r="Q195" s="124"/>
      <c r="R195" s="124"/>
      <c r="S195" s="124"/>
      <c r="T195" s="124"/>
      <c r="U195" s="124"/>
      <c r="V195" s="124"/>
      <c r="W195" s="124"/>
      <c r="X195" s="124"/>
      <c r="Y195" s="124"/>
      <c r="Z195" s="124"/>
      <c r="AA195" s="124"/>
      <c r="AB195" s="124"/>
      <c r="AC195" s="124"/>
      <c r="AD195" s="124"/>
      <c r="AE195" s="124"/>
      <c r="AF195" s="125">
        <f t="shared" si="54"/>
        <v>0</v>
      </c>
    </row>
    <row r="196" spans="1:32" s="44" customFormat="1" ht="15.65" customHeight="1" outlineLevel="2" x14ac:dyDescent="0.35">
      <c r="A196" s="282"/>
      <c r="B196" s="40"/>
      <c r="C196" s="123">
        <v>1.4999999999999999E-2</v>
      </c>
      <c r="D196" s="58" t="s">
        <v>19</v>
      </c>
      <c r="E196" s="76" t="s">
        <v>14</v>
      </c>
      <c r="F196" s="124"/>
      <c r="G196" s="124"/>
      <c r="H196" s="124"/>
      <c r="I196" s="124"/>
      <c r="J196" s="124"/>
      <c r="K196" s="124"/>
      <c r="L196" s="124"/>
      <c r="M196" s="124"/>
      <c r="N196" s="124"/>
      <c r="O196" s="124"/>
      <c r="P196" s="124"/>
      <c r="Q196" s="124"/>
      <c r="R196" s="124"/>
      <c r="S196" s="124"/>
      <c r="T196" s="124"/>
      <c r="U196" s="124"/>
      <c r="V196" s="124"/>
      <c r="W196" s="124"/>
      <c r="X196" s="124"/>
      <c r="Y196" s="124"/>
      <c r="Z196" s="124"/>
      <c r="AA196" s="124"/>
      <c r="AB196" s="124"/>
      <c r="AC196" s="124"/>
      <c r="AD196" s="124"/>
      <c r="AE196" s="124"/>
      <c r="AF196" s="125">
        <f t="shared" si="54"/>
        <v>0</v>
      </c>
    </row>
    <row r="197" spans="1:32" s="44" customFormat="1" ht="15.65" customHeight="1" outlineLevel="2" x14ac:dyDescent="0.35">
      <c r="A197" s="282"/>
      <c r="B197" s="40"/>
      <c r="C197" s="41"/>
      <c r="D197" s="58" t="s">
        <v>20</v>
      </c>
      <c r="E197" s="76" t="s">
        <v>14</v>
      </c>
      <c r="F197" s="75"/>
      <c r="G197" s="75"/>
      <c r="H197" s="75"/>
      <c r="I197" s="75"/>
      <c r="J197" s="75"/>
      <c r="K197" s="75"/>
      <c r="L197" s="75"/>
      <c r="M197" s="75"/>
      <c r="N197" s="75"/>
      <c r="O197" s="75"/>
      <c r="P197" s="75"/>
      <c r="Q197" s="75"/>
      <c r="R197" s="75"/>
      <c r="S197" s="75"/>
      <c r="T197" s="75"/>
      <c r="U197" s="75"/>
      <c r="V197" s="75"/>
      <c r="W197" s="75"/>
      <c r="X197" s="75"/>
      <c r="Y197" s="75"/>
      <c r="Z197" s="75"/>
      <c r="AA197" s="75"/>
      <c r="AB197" s="75"/>
      <c r="AC197" s="75"/>
      <c r="AD197" s="75"/>
      <c r="AE197" s="75"/>
      <c r="AF197" s="125">
        <f t="shared" si="54"/>
        <v>0</v>
      </c>
    </row>
    <row r="198" spans="1:32" s="44" customFormat="1" ht="15.65" customHeight="1" outlineLevel="1" x14ac:dyDescent="0.35">
      <c r="A198" s="282"/>
      <c r="B198" s="40"/>
      <c r="C198" s="41"/>
      <c r="D198" s="127" t="str">
        <f>D$57</f>
        <v>Magazyn energii 1 . ………………………………………</v>
      </c>
      <c r="E198" s="106" t="s">
        <v>14</v>
      </c>
      <c r="F198" s="128">
        <f t="shared" ref="F198:AE198" si="57">SUM(F199:F203)</f>
        <v>0</v>
      </c>
      <c r="G198" s="128">
        <f t="shared" si="57"/>
        <v>0</v>
      </c>
      <c r="H198" s="128">
        <f t="shared" si="57"/>
        <v>0</v>
      </c>
      <c r="I198" s="128">
        <f t="shared" si="57"/>
        <v>0</v>
      </c>
      <c r="J198" s="128">
        <f t="shared" si="57"/>
        <v>0</v>
      </c>
      <c r="K198" s="128">
        <f t="shared" si="57"/>
        <v>0</v>
      </c>
      <c r="L198" s="128">
        <f t="shared" si="57"/>
        <v>0</v>
      </c>
      <c r="M198" s="128">
        <f t="shared" si="57"/>
        <v>0</v>
      </c>
      <c r="N198" s="128">
        <f t="shared" si="57"/>
        <v>0</v>
      </c>
      <c r="O198" s="128">
        <f t="shared" si="57"/>
        <v>0</v>
      </c>
      <c r="P198" s="128">
        <f t="shared" si="57"/>
        <v>0</v>
      </c>
      <c r="Q198" s="128">
        <f t="shared" si="57"/>
        <v>0</v>
      </c>
      <c r="R198" s="128">
        <f t="shared" si="57"/>
        <v>0</v>
      </c>
      <c r="S198" s="128">
        <f t="shared" si="57"/>
        <v>0</v>
      </c>
      <c r="T198" s="128">
        <f t="shared" si="57"/>
        <v>0</v>
      </c>
      <c r="U198" s="128">
        <f t="shared" si="57"/>
        <v>0</v>
      </c>
      <c r="V198" s="128">
        <f t="shared" si="57"/>
        <v>0</v>
      </c>
      <c r="W198" s="128">
        <f t="shared" si="57"/>
        <v>0</v>
      </c>
      <c r="X198" s="128">
        <f t="shared" si="57"/>
        <v>0</v>
      </c>
      <c r="Y198" s="128">
        <f t="shared" si="57"/>
        <v>0</v>
      </c>
      <c r="Z198" s="128">
        <f t="shared" si="57"/>
        <v>0</v>
      </c>
      <c r="AA198" s="128">
        <f t="shared" si="57"/>
        <v>0</v>
      </c>
      <c r="AB198" s="128">
        <f t="shared" si="57"/>
        <v>0</v>
      </c>
      <c r="AC198" s="128">
        <f t="shared" si="57"/>
        <v>0</v>
      </c>
      <c r="AD198" s="128">
        <f t="shared" si="57"/>
        <v>0</v>
      </c>
      <c r="AE198" s="128">
        <f t="shared" si="57"/>
        <v>0</v>
      </c>
      <c r="AF198" s="122">
        <f t="shared" si="54"/>
        <v>0</v>
      </c>
    </row>
    <row r="199" spans="1:32" s="44" customFormat="1" ht="15.65" customHeight="1" outlineLevel="2" x14ac:dyDescent="0.35">
      <c r="A199" s="282"/>
      <c r="B199" s="40"/>
      <c r="C199" s="123">
        <v>0.01</v>
      </c>
      <c r="D199" s="56" t="s">
        <v>16</v>
      </c>
      <c r="E199" s="76" t="s">
        <v>14</v>
      </c>
      <c r="F199" s="124"/>
      <c r="G199" s="124"/>
      <c r="H199" s="124"/>
      <c r="I199" s="124"/>
      <c r="J199" s="124"/>
      <c r="K199" s="124"/>
      <c r="L199" s="124"/>
      <c r="M199" s="124"/>
      <c r="N199" s="124"/>
      <c r="O199" s="124"/>
      <c r="P199" s="124"/>
      <c r="Q199" s="124"/>
      <c r="R199" s="124"/>
      <c r="S199" s="124"/>
      <c r="T199" s="124"/>
      <c r="U199" s="124"/>
      <c r="V199" s="124"/>
      <c r="W199" s="124"/>
      <c r="X199" s="124"/>
      <c r="Y199" s="124"/>
      <c r="Z199" s="124"/>
      <c r="AA199" s="124"/>
      <c r="AB199" s="124"/>
      <c r="AC199" s="124"/>
      <c r="AD199" s="124"/>
      <c r="AE199" s="124"/>
      <c r="AF199" s="125">
        <f t="shared" si="54"/>
        <v>0</v>
      </c>
    </row>
    <row r="200" spans="1:32" s="44" customFormat="1" ht="15.65" customHeight="1" outlineLevel="2" x14ac:dyDescent="0.35">
      <c r="A200" s="282"/>
      <c r="B200" s="40"/>
      <c r="C200" s="123">
        <v>0.02</v>
      </c>
      <c r="D200" s="58" t="s">
        <v>17</v>
      </c>
      <c r="E200" s="76" t="s">
        <v>14</v>
      </c>
      <c r="F200" s="124"/>
      <c r="G200" s="124"/>
      <c r="H200" s="124"/>
      <c r="I200" s="124"/>
      <c r="J200" s="124"/>
      <c r="K200" s="124"/>
      <c r="L200" s="124"/>
      <c r="M200" s="124"/>
      <c r="N200" s="124"/>
      <c r="O200" s="124"/>
      <c r="P200" s="124"/>
      <c r="Q200" s="124"/>
      <c r="R200" s="124"/>
      <c r="S200" s="124"/>
      <c r="T200" s="124"/>
      <c r="U200" s="124"/>
      <c r="V200" s="124"/>
      <c r="W200" s="124"/>
      <c r="X200" s="124"/>
      <c r="Y200" s="124"/>
      <c r="Z200" s="124"/>
      <c r="AA200" s="124"/>
      <c r="AB200" s="124"/>
      <c r="AC200" s="124"/>
      <c r="AD200" s="124"/>
      <c r="AE200" s="124"/>
      <c r="AF200" s="125">
        <f t="shared" si="54"/>
        <v>0</v>
      </c>
    </row>
    <row r="201" spans="1:32" s="44" customFormat="1" ht="15.65" customHeight="1" outlineLevel="2" x14ac:dyDescent="0.35">
      <c r="A201" s="282"/>
      <c r="B201" s="40"/>
      <c r="C201" s="123">
        <v>1.4999999999999999E-2</v>
      </c>
      <c r="D201" s="58" t="s">
        <v>18</v>
      </c>
      <c r="E201" s="76" t="s">
        <v>14</v>
      </c>
      <c r="F201" s="124"/>
      <c r="G201" s="124"/>
      <c r="H201" s="124"/>
      <c r="I201" s="124"/>
      <c r="J201" s="124"/>
      <c r="K201" s="124"/>
      <c r="L201" s="124"/>
      <c r="M201" s="124"/>
      <c r="N201" s="124"/>
      <c r="O201" s="124"/>
      <c r="P201" s="124"/>
      <c r="Q201" s="124"/>
      <c r="R201" s="124"/>
      <c r="S201" s="124"/>
      <c r="T201" s="124"/>
      <c r="U201" s="124"/>
      <c r="V201" s="124"/>
      <c r="W201" s="124"/>
      <c r="X201" s="124"/>
      <c r="Y201" s="124"/>
      <c r="Z201" s="124"/>
      <c r="AA201" s="124"/>
      <c r="AB201" s="124"/>
      <c r="AC201" s="124"/>
      <c r="AD201" s="124"/>
      <c r="AE201" s="124"/>
      <c r="AF201" s="125">
        <f t="shared" si="54"/>
        <v>0</v>
      </c>
    </row>
    <row r="202" spans="1:32" s="44" customFormat="1" ht="15.65" customHeight="1" outlineLevel="2" x14ac:dyDescent="0.35">
      <c r="A202" s="282"/>
      <c r="B202" s="40"/>
      <c r="C202" s="123">
        <v>1.4999999999999999E-2</v>
      </c>
      <c r="D202" s="58" t="s">
        <v>19</v>
      </c>
      <c r="E202" s="76" t="s">
        <v>14</v>
      </c>
      <c r="F202" s="124"/>
      <c r="G202" s="124"/>
      <c r="H202" s="124"/>
      <c r="I202" s="124"/>
      <c r="J202" s="124"/>
      <c r="K202" s="124"/>
      <c r="L202" s="124"/>
      <c r="M202" s="124"/>
      <c r="N202" s="124"/>
      <c r="O202" s="124"/>
      <c r="P202" s="124"/>
      <c r="Q202" s="124"/>
      <c r="R202" s="124"/>
      <c r="S202" s="124"/>
      <c r="T202" s="124"/>
      <c r="U202" s="124"/>
      <c r="V202" s="124"/>
      <c r="W202" s="124"/>
      <c r="X202" s="124"/>
      <c r="Y202" s="124"/>
      <c r="Z202" s="124"/>
      <c r="AA202" s="124"/>
      <c r="AB202" s="124"/>
      <c r="AC202" s="124"/>
      <c r="AD202" s="124"/>
      <c r="AE202" s="124"/>
      <c r="AF202" s="125">
        <f t="shared" si="54"/>
        <v>0</v>
      </c>
    </row>
    <row r="203" spans="1:32" s="44" customFormat="1" ht="15" customHeight="1" outlineLevel="2" x14ac:dyDescent="0.35">
      <c r="A203" s="282"/>
      <c r="B203" s="40"/>
      <c r="C203" s="41"/>
      <c r="D203" s="58" t="s">
        <v>20</v>
      </c>
      <c r="E203" s="76" t="s">
        <v>14</v>
      </c>
      <c r="F203" s="75"/>
      <c r="G203" s="75"/>
      <c r="H203" s="75"/>
      <c r="I203" s="75"/>
      <c r="J203" s="75"/>
      <c r="K203" s="75"/>
      <c r="L203" s="75"/>
      <c r="M203" s="75"/>
      <c r="N203" s="75"/>
      <c r="O203" s="75"/>
      <c r="P203" s="75"/>
      <c r="Q203" s="75"/>
      <c r="R203" s="75"/>
      <c r="S203" s="75"/>
      <c r="T203" s="75"/>
      <c r="U203" s="75"/>
      <c r="V203" s="75"/>
      <c r="W203" s="75"/>
      <c r="X203" s="75"/>
      <c r="Y203" s="75"/>
      <c r="Z203" s="75"/>
      <c r="AA203" s="75"/>
      <c r="AB203" s="75"/>
      <c r="AC203" s="75"/>
      <c r="AD203" s="75"/>
      <c r="AE203" s="75"/>
      <c r="AF203" s="125">
        <f t="shared" si="54"/>
        <v>0</v>
      </c>
    </row>
    <row r="204" spans="1:32" s="44" customFormat="1" ht="15" customHeight="1" outlineLevel="1" x14ac:dyDescent="0.35">
      <c r="A204" s="282"/>
      <c r="B204" s="40"/>
      <c r="C204" s="41"/>
      <c r="D204" s="129" t="str">
        <f>D$69</f>
        <v>Magazyn energii 2 . ………………………………………</v>
      </c>
      <c r="E204" s="106" t="s">
        <v>14</v>
      </c>
      <c r="F204" s="128">
        <f t="shared" ref="F204:AE204" si="58">SUM(F205:F209)</f>
        <v>0</v>
      </c>
      <c r="G204" s="128">
        <f t="shared" si="58"/>
        <v>0</v>
      </c>
      <c r="H204" s="128">
        <f t="shared" si="58"/>
        <v>0</v>
      </c>
      <c r="I204" s="128">
        <f t="shared" si="58"/>
        <v>0</v>
      </c>
      <c r="J204" s="128">
        <f t="shared" si="58"/>
        <v>0</v>
      </c>
      <c r="K204" s="128">
        <f t="shared" si="58"/>
        <v>0</v>
      </c>
      <c r="L204" s="128">
        <f t="shared" si="58"/>
        <v>0</v>
      </c>
      <c r="M204" s="128">
        <f t="shared" si="58"/>
        <v>0</v>
      </c>
      <c r="N204" s="128">
        <f t="shared" si="58"/>
        <v>0</v>
      </c>
      <c r="O204" s="128">
        <f t="shared" si="58"/>
        <v>0</v>
      </c>
      <c r="P204" s="128">
        <f t="shared" si="58"/>
        <v>0</v>
      </c>
      <c r="Q204" s="128">
        <f t="shared" si="58"/>
        <v>0</v>
      </c>
      <c r="R204" s="128">
        <f t="shared" si="58"/>
        <v>0</v>
      </c>
      <c r="S204" s="128">
        <f t="shared" si="58"/>
        <v>0</v>
      </c>
      <c r="T204" s="128">
        <f t="shared" si="58"/>
        <v>0</v>
      </c>
      <c r="U204" s="128">
        <f t="shared" si="58"/>
        <v>0</v>
      </c>
      <c r="V204" s="128">
        <f t="shared" si="58"/>
        <v>0</v>
      </c>
      <c r="W204" s="128">
        <f t="shared" si="58"/>
        <v>0</v>
      </c>
      <c r="X204" s="128">
        <f t="shared" si="58"/>
        <v>0</v>
      </c>
      <c r="Y204" s="128">
        <f t="shared" si="58"/>
        <v>0</v>
      </c>
      <c r="Z204" s="128">
        <f t="shared" si="58"/>
        <v>0</v>
      </c>
      <c r="AA204" s="128">
        <f t="shared" si="58"/>
        <v>0</v>
      </c>
      <c r="AB204" s="128">
        <f t="shared" si="58"/>
        <v>0</v>
      </c>
      <c r="AC204" s="128">
        <f t="shared" si="58"/>
        <v>0</v>
      </c>
      <c r="AD204" s="128">
        <f t="shared" si="58"/>
        <v>0</v>
      </c>
      <c r="AE204" s="128">
        <f t="shared" si="58"/>
        <v>0</v>
      </c>
      <c r="AF204" s="122">
        <f t="shared" si="54"/>
        <v>0</v>
      </c>
    </row>
    <row r="205" spans="1:32" s="44" customFormat="1" ht="15" customHeight="1" outlineLevel="1" x14ac:dyDescent="0.35">
      <c r="A205" s="282"/>
      <c r="B205" s="40"/>
      <c r="C205" s="123">
        <v>0.01</v>
      </c>
      <c r="D205" s="56" t="s">
        <v>16</v>
      </c>
      <c r="E205" s="76" t="s">
        <v>14</v>
      </c>
      <c r="F205" s="75"/>
      <c r="G205" s="75"/>
      <c r="H205" s="75"/>
      <c r="I205" s="75"/>
      <c r="J205" s="75"/>
      <c r="K205" s="75"/>
      <c r="L205" s="75"/>
      <c r="M205" s="75"/>
      <c r="N205" s="75"/>
      <c r="O205" s="75"/>
      <c r="P205" s="75"/>
      <c r="Q205" s="75"/>
      <c r="R205" s="75"/>
      <c r="S205" s="75"/>
      <c r="T205" s="75"/>
      <c r="U205" s="75"/>
      <c r="V205" s="75"/>
      <c r="W205" s="75"/>
      <c r="X205" s="75"/>
      <c r="Y205" s="75"/>
      <c r="Z205" s="75"/>
      <c r="AA205" s="75"/>
      <c r="AB205" s="75"/>
      <c r="AC205" s="75"/>
      <c r="AD205" s="75"/>
      <c r="AE205" s="75"/>
      <c r="AF205" s="125">
        <f t="shared" si="54"/>
        <v>0</v>
      </c>
    </row>
    <row r="206" spans="1:32" s="44" customFormat="1" ht="15" customHeight="1" outlineLevel="1" x14ac:dyDescent="0.35">
      <c r="A206" s="282"/>
      <c r="B206" s="40"/>
      <c r="C206" s="123">
        <v>0.02</v>
      </c>
      <c r="D206" s="58" t="s">
        <v>17</v>
      </c>
      <c r="E206" s="76" t="s">
        <v>14</v>
      </c>
      <c r="F206" s="75"/>
      <c r="G206" s="75"/>
      <c r="H206" s="75"/>
      <c r="I206" s="75"/>
      <c r="J206" s="75"/>
      <c r="K206" s="75"/>
      <c r="L206" s="75"/>
      <c r="M206" s="75"/>
      <c r="N206" s="75"/>
      <c r="O206" s="75"/>
      <c r="P206" s="75"/>
      <c r="Q206" s="75"/>
      <c r="R206" s="75"/>
      <c r="S206" s="75"/>
      <c r="T206" s="75"/>
      <c r="U206" s="75"/>
      <c r="V206" s="75"/>
      <c r="W206" s="75"/>
      <c r="X206" s="75"/>
      <c r="Y206" s="75"/>
      <c r="Z206" s="75"/>
      <c r="AA206" s="75"/>
      <c r="AB206" s="75"/>
      <c r="AC206" s="75"/>
      <c r="AD206" s="75"/>
      <c r="AE206" s="75"/>
      <c r="AF206" s="125">
        <f t="shared" si="54"/>
        <v>0</v>
      </c>
    </row>
    <row r="207" spans="1:32" s="44" customFormat="1" ht="15" customHeight="1" outlineLevel="1" x14ac:dyDescent="0.35">
      <c r="A207" s="282"/>
      <c r="B207" s="40"/>
      <c r="C207" s="123">
        <v>1.4999999999999999E-2</v>
      </c>
      <c r="D207" s="58" t="s">
        <v>18</v>
      </c>
      <c r="E207" s="76" t="s">
        <v>14</v>
      </c>
      <c r="F207" s="75"/>
      <c r="G207" s="75"/>
      <c r="H207" s="75"/>
      <c r="I207" s="75"/>
      <c r="J207" s="75"/>
      <c r="K207" s="75"/>
      <c r="L207" s="75"/>
      <c r="M207" s="75"/>
      <c r="N207" s="75"/>
      <c r="O207" s="75"/>
      <c r="P207" s="75"/>
      <c r="Q207" s="75"/>
      <c r="R207" s="75"/>
      <c r="S207" s="75"/>
      <c r="T207" s="75"/>
      <c r="U207" s="75"/>
      <c r="V207" s="75"/>
      <c r="W207" s="75"/>
      <c r="X207" s="75"/>
      <c r="Y207" s="75"/>
      <c r="Z207" s="75"/>
      <c r="AA207" s="75"/>
      <c r="AB207" s="75"/>
      <c r="AC207" s="75"/>
      <c r="AD207" s="75"/>
      <c r="AE207" s="75"/>
      <c r="AF207" s="125">
        <f t="shared" si="54"/>
        <v>0</v>
      </c>
    </row>
    <row r="208" spans="1:32" s="44" customFormat="1" ht="15" customHeight="1" outlineLevel="1" x14ac:dyDescent="0.35">
      <c r="A208" s="282"/>
      <c r="B208" s="40"/>
      <c r="C208" s="123">
        <v>1.4999999999999999E-2</v>
      </c>
      <c r="D208" s="58" t="s">
        <v>19</v>
      </c>
      <c r="E208" s="76" t="s">
        <v>14</v>
      </c>
      <c r="F208" s="75"/>
      <c r="G208" s="75"/>
      <c r="H208" s="75"/>
      <c r="I208" s="75"/>
      <c r="J208" s="75"/>
      <c r="K208" s="75"/>
      <c r="L208" s="75"/>
      <c r="M208" s="75"/>
      <c r="N208" s="75"/>
      <c r="O208" s="75"/>
      <c r="P208" s="75"/>
      <c r="Q208" s="75"/>
      <c r="R208" s="75"/>
      <c r="S208" s="75"/>
      <c r="T208" s="75"/>
      <c r="U208" s="75"/>
      <c r="V208" s="75"/>
      <c r="W208" s="75"/>
      <c r="X208" s="75"/>
      <c r="Y208" s="75"/>
      <c r="Z208" s="75"/>
      <c r="AA208" s="75"/>
      <c r="AB208" s="75"/>
      <c r="AC208" s="75"/>
      <c r="AD208" s="75"/>
      <c r="AE208" s="75"/>
      <c r="AF208" s="125">
        <f t="shared" si="54"/>
        <v>0</v>
      </c>
    </row>
    <row r="209" spans="1:32" s="44" customFormat="1" ht="15" customHeight="1" outlineLevel="1" x14ac:dyDescent="0.35">
      <c r="A209" s="282"/>
      <c r="B209" s="40"/>
      <c r="C209" s="41"/>
      <c r="D209" s="58" t="s">
        <v>20</v>
      </c>
      <c r="E209" s="76" t="s">
        <v>14</v>
      </c>
      <c r="F209" s="75"/>
      <c r="G209" s="75"/>
      <c r="H209" s="75"/>
      <c r="I209" s="75"/>
      <c r="J209" s="75"/>
      <c r="K209" s="75"/>
      <c r="L209" s="75"/>
      <c r="M209" s="75"/>
      <c r="N209" s="75"/>
      <c r="O209" s="75"/>
      <c r="P209" s="75"/>
      <c r="Q209" s="75"/>
      <c r="R209" s="75"/>
      <c r="S209" s="75"/>
      <c r="T209" s="75"/>
      <c r="U209" s="75"/>
      <c r="V209" s="75"/>
      <c r="W209" s="75"/>
      <c r="X209" s="75"/>
      <c r="Y209" s="75"/>
      <c r="Z209" s="75"/>
      <c r="AA209" s="75"/>
      <c r="AB209" s="75"/>
      <c r="AC209" s="75"/>
      <c r="AD209" s="75"/>
      <c r="AE209" s="75"/>
      <c r="AF209" s="125"/>
    </row>
    <row r="210" spans="1:32" s="44" customFormat="1" ht="15" customHeight="1" x14ac:dyDescent="0.35">
      <c r="A210" s="282"/>
      <c r="B210" s="40"/>
      <c r="C210" s="41"/>
      <c r="D210" s="58"/>
      <c r="E210" s="57"/>
      <c r="F210" s="18"/>
      <c r="G210" s="18"/>
      <c r="H210" s="18"/>
      <c r="I210" s="18"/>
      <c r="J210" s="18"/>
      <c r="K210" s="18"/>
      <c r="L210" s="18"/>
      <c r="M210" s="18"/>
      <c r="N210" s="18"/>
      <c r="O210" s="18"/>
      <c r="P210" s="18"/>
      <c r="Q210" s="18"/>
      <c r="R210" s="18"/>
      <c r="S210" s="18"/>
      <c r="T210" s="18"/>
      <c r="U210" s="18"/>
      <c r="V210" s="18"/>
      <c r="W210" s="18"/>
      <c r="X210" s="18"/>
      <c r="Y210" s="18"/>
      <c r="Z210" s="18"/>
      <c r="AA210" s="18"/>
      <c r="AB210" s="18"/>
      <c r="AC210" s="18"/>
      <c r="AD210" s="18"/>
      <c r="AE210" s="18"/>
      <c r="AF210" s="125"/>
    </row>
    <row r="211" spans="1:32" s="44" customFormat="1" ht="45" customHeight="1" x14ac:dyDescent="0.35">
      <c r="A211" s="282"/>
      <c r="B211" s="40"/>
      <c r="C211" s="41" t="s">
        <v>169</v>
      </c>
      <c r="D211" s="130" t="s">
        <v>46</v>
      </c>
      <c r="E211" s="94" t="s">
        <v>14</v>
      </c>
      <c r="F211" s="95">
        <f t="shared" ref="F211:AE211" si="59">F212+F219+F226+F233+F239</f>
        <v>0</v>
      </c>
      <c r="G211" s="95">
        <f t="shared" si="59"/>
        <v>0</v>
      </c>
      <c r="H211" s="95">
        <f t="shared" si="59"/>
        <v>0</v>
      </c>
      <c r="I211" s="95">
        <f t="shared" si="59"/>
        <v>0</v>
      </c>
      <c r="J211" s="95">
        <f t="shared" si="59"/>
        <v>0</v>
      </c>
      <c r="K211" s="95">
        <f t="shared" si="59"/>
        <v>0</v>
      </c>
      <c r="L211" s="95">
        <f t="shared" si="59"/>
        <v>0</v>
      </c>
      <c r="M211" s="95">
        <f t="shared" si="59"/>
        <v>0</v>
      </c>
      <c r="N211" s="95">
        <f t="shared" si="59"/>
        <v>0</v>
      </c>
      <c r="O211" s="95">
        <f t="shared" si="59"/>
        <v>0</v>
      </c>
      <c r="P211" s="95">
        <f t="shared" si="59"/>
        <v>0</v>
      </c>
      <c r="Q211" s="95">
        <f t="shared" si="59"/>
        <v>0</v>
      </c>
      <c r="R211" s="95">
        <f t="shared" si="59"/>
        <v>0</v>
      </c>
      <c r="S211" s="95">
        <f t="shared" si="59"/>
        <v>0</v>
      </c>
      <c r="T211" s="95">
        <f t="shared" si="59"/>
        <v>0</v>
      </c>
      <c r="U211" s="95">
        <f t="shared" si="59"/>
        <v>0</v>
      </c>
      <c r="V211" s="95">
        <f t="shared" si="59"/>
        <v>0</v>
      </c>
      <c r="W211" s="95">
        <f t="shared" si="59"/>
        <v>0</v>
      </c>
      <c r="X211" s="95">
        <f t="shared" si="59"/>
        <v>0</v>
      </c>
      <c r="Y211" s="95">
        <f t="shared" si="59"/>
        <v>0</v>
      </c>
      <c r="Z211" s="95">
        <f t="shared" si="59"/>
        <v>0</v>
      </c>
      <c r="AA211" s="95">
        <f t="shared" si="59"/>
        <v>0</v>
      </c>
      <c r="AB211" s="95">
        <f t="shared" si="59"/>
        <v>0</v>
      </c>
      <c r="AC211" s="95">
        <f t="shared" si="59"/>
        <v>0</v>
      </c>
      <c r="AD211" s="95">
        <f t="shared" si="59"/>
        <v>0</v>
      </c>
      <c r="AE211" s="95">
        <f t="shared" si="59"/>
        <v>0</v>
      </c>
      <c r="AF211" s="120">
        <f>SUM(F211:AE211)</f>
        <v>0</v>
      </c>
    </row>
    <row r="212" spans="1:32" s="44" customFormat="1" ht="15" customHeight="1" x14ac:dyDescent="0.35">
      <c r="A212" s="282"/>
      <c r="B212" s="40"/>
      <c r="C212" s="41"/>
      <c r="D212" s="121" t="str">
        <f>D$14</f>
        <v>Nakłady na Główne źródło ciepła -   ……………</v>
      </c>
      <c r="E212" s="88" t="s">
        <v>14</v>
      </c>
      <c r="F212" s="89">
        <f>SUM(F213:F218)</f>
        <v>0</v>
      </c>
      <c r="G212" s="89">
        <f t="shared" ref="G212:AE212" si="60">SUM(G213:G218)</f>
        <v>0</v>
      </c>
      <c r="H212" s="89">
        <f t="shared" si="60"/>
        <v>0</v>
      </c>
      <c r="I212" s="89">
        <f t="shared" si="60"/>
        <v>0</v>
      </c>
      <c r="J212" s="89">
        <f t="shared" si="60"/>
        <v>0</v>
      </c>
      <c r="K212" s="89">
        <f t="shared" si="60"/>
        <v>0</v>
      </c>
      <c r="L212" s="89">
        <f t="shared" si="60"/>
        <v>0</v>
      </c>
      <c r="M212" s="89">
        <f t="shared" si="60"/>
        <v>0</v>
      </c>
      <c r="N212" s="89">
        <f t="shared" si="60"/>
        <v>0</v>
      </c>
      <c r="O212" s="89">
        <f t="shared" si="60"/>
        <v>0</v>
      </c>
      <c r="P212" s="89">
        <f t="shared" si="60"/>
        <v>0</v>
      </c>
      <c r="Q212" s="89">
        <f t="shared" si="60"/>
        <v>0</v>
      </c>
      <c r="R212" s="89">
        <f t="shared" si="60"/>
        <v>0</v>
      </c>
      <c r="S212" s="89">
        <f t="shared" si="60"/>
        <v>0</v>
      </c>
      <c r="T212" s="89">
        <f t="shared" si="60"/>
        <v>0</v>
      </c>
      <c r="U212" s="89">
        <f t="shared" si="60"/>
        <v>0</v>
      </c>
      <c r="V212" s="89">
        <f t="shared" si="60"/>
        <v>0</v>
      </c>
      <c r="W212" s="89">
        <f t="shared" si="60"/>
        <v>0</v>
      </c>
      <c r="X212" s="89">
        <f t="shared" si="60"/>
        <v>0</v>
      </c>
      <c r="Y212" s="89">
        <f t="shared" si="60"/>
        <v>0</v>
      </c>
      <c r="Z212" s="89">
        <f t="shared" si="60"/>
        <v>0</v>
      </c>
      <c r="AA212" s="89">
        <f t="shared" si="60"/>
        <v>0</v>
      </c>
      <c r="AB212" s="89">
        <f t="shared" si="60"/>
        <v>0</v>
      </c>
      <c r="AC212" s="89">
        <f t="shared" si="60"/>
        <v>0</v>
      </c>
      <c r="AD212" s="89">
        <f t="shared" si="60"/>
        <v>0</v>
      </c>
      <c r="AE212" s="89">
        <f t="shared" si="60"/>
        <v>0</v>
      </c>
      <c r="AF212" s="93">
        <f>SUM(F212:AE212)</f>
        <v>0</v>
      </c>
    </row>
    <row r="213" spans="1:32" s="44" customFormat="1" ht="15" customHeight="1" outlineLevel="1" x14ac:dyDescent="0.35">
      <c r="A213" s="282"/>
      <c r="B213" s="40"/>
      <c r="C213" s="123">
        <v>0.01</v>
      </c>
      <c r="D213" s="56" t="str">
        <f t="shared" ref="D213:D218" si="61">D178</f>
        <v>Budynki i budowle</v>
      </c>
      <c r="E213" s="57" t="s">
        <v>14</v>
      </c>
      <c r="F213" s="124"/>
      <c r="G213" s="18"/>
      <c r="H213" s="18"/>
      <c r="I213" s="18"/>
      <c r="J213" s="18"/>
      <c r="K213" s="18"/>
      <c r="L213" s="18"/>
      <c r="M213" s="18"/>
      <c r="N213" s="18"/>
      <c r="O213" s="18"/>
      <c r="P213" s="18"/>
      <c r="Q213" s="18"/>
      <c r="R213" s="18"/>
      <c r="S213" s="18"/>
      <c r="T213" s="18"/>
      <c r="U213" s="18"/>
      <c r="V213" s="18"/>
      <c r="W213" s="18"/>
      <c r="X213" s="18"/>
      <c r="Y213" s="18"/>
      <c r="Z213" s="18"/>
      <c r="AA213" s="18"/>
      <c r="AB213" s="18"/>
      <c r="AC213" s="18"/>
      <c r="AD213" s="18"/>
      <c r="AE213" s="18"/>
      <c r="AF213" s="93">
        <f>SUM(F213:AE213)</f>
        <v>0</v>
      </c>
    </row>
    <row r="214" spans="1:32" s="44" customFormat="1" ht="15" customHeight="1" outlineLevel="1" x14ac:dyDescent="0.35">
      <c r="A214" s="282"/>
      <c r="B214" s="40"/>
      <c r="C214" s="123">
        <v>0.01</v>
      </c>
      <c r="D214" s="56" t="str">
        <f t="shared" si="61"/>
        <v>Źródło ciepła ……………</v>
      </c>
      <c r="E214" s="57" t="s">
        <v>14</v>
      </c>
      <c r="F214" s="124"/>
      <c r="G214" s="18"/>
      <c r="H214" s="18"/>
      <c r="I214" s="18"/>
      <c r="J214" s="18"/>
      <c r="K214" s="18"/>
      <c r="L214" s="18"/>
      <c r="M214" s="18"/>
      <c r="N214" s="18"/>
      <c r="O214" s="18"/>
      <c r="P214" s="18"/>
      <c r="Q214" s="18"/>
      <c r="R214" s="18"/>
      <c r="S214" s="18"/>
      <c r="T214" s="18"/>
      <c r="U214" s="18"/>
      <c r="V214" s="18"/>
      <c r="W214" s="18"/>
      <c r="X214" s="18"/>
      <c r="Y214" s="18"/>
      <c r="Z214" s="18"/>
      <c r="AA214" s="18"/>
      <c r="AB214" s="18"/>
      <c r="AC214" s="18"/>
      <c r="AD214" s="18"/>
      <c r="AE214" s="18"/>
      <c r="AF214" s="93">
        <f t="shared" ref="AF214:AF218" si="62">SUM(F214:AE214)</f>
        <v>0</v>
      </c>
    </row>
    <row r="215" spans="1:32" s="44" customFormat="1" ht="15" customHeight="1" outlineLevel="1" x14ac:dyDescent="0.35">
      <c r="A215" s="282"/>
      <c r="B215" s="40"/>
      <c r="C215" s="123">
        <v>0.02</v>
      </c>
      <c r="D215" s="56" t="str">
        <f t="shared" si="61"/>
        <v>Pompy obiegowe</v>
      </c>
      <c r="E215" s="57" t="s">
        <v>14</v>
      </c>
      <c r="F215" s="124"/>
      <c r="G215" s="18"/>
      <c r="H215" s="18"/>
      <c r="I215" s="18"/>
      <c r="J215" s="18"/>
      <c r="K215" s="18"/>
      <c r="L215" s="18"/>
      <c r="M215" s="18"/>
      <c r="N215" s="18"/>
      <c r="O215" s="18"/>
      <c r="P215" s="18"/>
      <c r="Q215" s="18"/>
      <c r="R215" s="18"/>
      <c r="S215" s="18"/>
      <c r="T215" s="18"/>
      <c r="U215" s="18"/>
      <c r="V215" s="18"/>
      <c r="W215" s="18"/>
      <c r="X215" s="18"/>
      <c r="Y215" s="18"/>
      <c r="Z215" s="18"/>
      <c r="AA215" s="18"/>
      <c r="AB215" s="18"/>
      <c r="AC215" s="18"/>
      <c r="AD215" s="18"/>
      <c r="AE215" s="18"/>
      <c r="AF215" s="93">
        <f t="shared" si="62"/>
        <v>0</v>
      </c>
    </row>
    <row r="216" spans="1:32" s="44" customFormat="1" ht="15" customHeight="1" outlineLevel="1" x14ac:dyDescent="0.35">
      <c r="A216" s="282"/>
      <c r="B216" s="40"/>
      <c r="C216" s="123">
        <v>1.4999999999999999E-2</v>
      </c>
      <c r="D216" s="56" t="str">
        <f t="shared" si="61"/>
        <v>Armatura regulacyjna i sterownicza</v>
      </c>
      <c r="E216" s="57" t="s">
        <v>14</v>
      </c>
      <c r="F216" s="124"/>
      <c r="G216" s="18"/>
      <c r="H216" s="18"/>
      <c r="I216" s="18"/>
      <c r="J216" s="18"/>
      <c r="K216" s="18"/>
      <c r="L216" s="18"/>
      <c r="M216" s="18"/>
      <c r="N216" s="18"/>
      <c r="O216" s="18"/>
      <c r="P216" s="18"/>
      <c r="Q216" s="18"/>
      <c r="R216" s="18"/>
      <c r="S216" s="18"/>
      <c r="T216" s="18"/>
      <c r="U216" s="18"/>
      <c r="V216" s="18"/>
      <c r="W216" s="18"/>
      <c r="X216" s="18"/>
      <c r="Y216" s="18"/>
      <c r="Z216" s="18"/>
      <c r="AA216" s="18"/>
      <c r="AB216" s="18"/>
      <c r="AC216" s="18"/>
      <c r="AD216" s="18"/>
      <c r="AE216" s="18"/>
      <c r="AF216" s="93">
        <f t="shared" si="62"/>
        <v>0</v>
      </c>
    </row>
    <row r="217" spans="1:32" s="44" customFormat="1" ht="15" customHeight="1" outlineLevel="1" x14ac:dyDescent="0.35">
      <c r="A217" s="282"/>
      <c r="B217" s="40"/>
      <c r="C217" s="123">
        <v>1.4999999999999999E-2</v>
      </c>
      <c r="D217" s="56" t="str">
        <f t="shared" si="61"/>
        <v>Urządzenia AKPiA</v>
      </c>
      <c r="E217" s="57" t="s">
        <v>14</v>
      </c>
      <c r="F217" s="124"/>
      <c r="G217" s="18"/>
      <c r="H217" s="18"/>
      <c r="I217" s="18"/>
      <c r="J217" s="18"/>
      <c r="K217" s="18"/>
      <c r="L217" s="18"/>
      <c r="M217" s="18"/>
      <c r="N217" s="18"/>
      <c r="O217" s="18"/>
      <c r="P217" s="18"/>
      <c r="Q217" s="18"/>
      <c r="R217" s="18"/>
      <c r="S217" s="18"/>
      <c r="T217" s="18"/>
      <c r="U217" s="18"/>
      <c r="V217" s="18"/>
      <c r="W217" s="18"/>
      <c r="X217" s="18"/>
      <c r="Y217" s="18"/>
      <c r="Z217" s="18"/>
      <c r="AA217" s="18"/>
      <c r="AB217" s="18"/>
      <c r="AC217" s="18"/>
      <c r="AD217" s="18"/>
      <c r="AE217" s="18"/>
      <c r="AF217" s="93">
        <f t="shared" si="62"/>
        <v>0</v>
      </c>
    </row>
    <row r="218" spans="1:32" s="44" customFormat="1" ht="15" customHeight="1" outlineLevel="1" x14ac:dyDescent="0.35">
      <c r="A218" s="282"/>
      <c r="B218" s="40"/>
      <c r="C218" s="41"/>
      <c r="D218" s="56" t="str">
        <f t="shared" si="61"/>
        <v xml:space="preserve">Pozostałe elementy </v>
      </c>
      <c r="E218" s="57" t="s">
        <v>14</v>
      </c>
      <c r="F218" s="18"/>
      <c r="G218" s="18"/>
      <c r="H218" s="18"/>
      <c r="I218" s="18"/>
      <c r="J218" s="18"/>
      <c r="K218" s="18"/>
      <c r="L218" s="18"/>
      <c r="M218" s="18"/>
      <c r="N218" s="18"/>
      <c r="O218" s="18"/>
      <c r="P218" s="18"/>
      <c r="Q218" s="18"/>
      <c r="R218" s="18"/>
      <c r="S218" s="18"/>
      <c r="T218" s="18"/>
      <c r="U218" s="18"/>
      <c r="V218" s="18"/>
      <c r="W218" s="18"/>
      <c r="X218" s="18"/>
      <c r="Y218" s="18"/>
      <c r="Z218" s="18"/>
      <c r="AA218" s="18"/>
      <c r="AB218" s="18"/>
      <c r="AC218" s="18"/>
      <c r="AD218" s="18"/>
      <c r="AE218" s="18"/>
      <c r="AF218" s="93">
        <f t="shared" si="62"/>
        <v>0</v>
      </c>
    </row>
    <row r="219" spans="1:32" s="44" customFormat="1" ht="15" customHeight="1" x14ac:dyDescent="0.35">
      <c r="A219" s="282"/>
      <c r="B219" s="40"/>
      <c r="C219" s="41"/>
      <c r="D219" s="127" t="str">
        <f>D$29</f>
        <v>Uzupełniające źródło ciepła nr 1- ………………………….</v>
      </c>
      <c r="E219" s="88" t="s">
        <v>14</v>
      </c>
      <c r="F219" s="89">
        <f>SUM(F220:F225)</f>
        <v>0</v>
      </c>
      <c r="G219" s="89">
        <f t="shared" ref="G219:AE219" si="63">SUM(G220:G225)</f>
        <v>0</v>
      </c>
      <c r="H219" s="89">
        <f t="shared" si="63"/>
        <v>0</v>
      </c>
      <c r="I219" s="89">
        <f t="shared" si="63"/>
        <v>0</v>
      </c>
      <c r="J219" s="89">
        <f t="shared" si="63"/>
        <v>0</v>
      </c>
      <c r="K219" s="89">
        <f t="shared" si="63"/>
        <v>0</v>
      </c>
      <c r="L219" s="89">
        <f t="shared" si="63"/>
        <v>0</v>
      </c>
      <c r="M219" s="89">
        <f t="shared" si="63"/>
        <v>0</v>
      </c>
      <c r="N219" s="89">
        <f t="shared" si="63"/>
        <v>0</v>
      </c>
      <c r="O219" s="89">
        <f t="shared" si="63"/>
        <v>0</v>
      </c>
      <c r="P219" s="89">
        <f t="shared" si="63"/>
        <v>0</v>
      </c>
      <c r="Q219" s="89">
        <f t="shared" si="63"/>
        <v>0</v>
      </c>
      <c r="R219" s="89">
        <f t="shared" si="63"/>
        <v>0</v>
      </c>
      <c r="S219" s="89">
        <f t="shared" si="63"/>
        <v>0</v>
      </c>
      <c r="T219" s="89">
        <f t="shared" si="63"/>
        <v>0</v>
      </c>
      <c r="U219" s="89">
        <f t="shared" si="63"/>
        <v>0</v>
      </c>
      <c r="V219" s="89">
        <f t="shared" si="63"/>
        <v>0</v>
      </c>
      <c r="W219" s="89">
        <f t="shared" si="63"/>
        <v>0</v>
      </c>
      <c r="X219" s="89">
        <f t="shared" si="63"/>
        <v>0</v>
      </c>
      <c r="Y219" s="89">
        <f t="shared" si="63"/>
        <v>0</v>
      </c>
      <c r="Z219" s="89">
        <f t="shared" si="63"/>
        <v>0</v>
      </c>
      <c r="AA219" s="89">
        <f t="shared" si="63"/>
        <v>0</v>
      </c>
      <c r="AB219" s="89">
        <f t="shared" si="63"/>
        <v>0</v>
      </c>
      <c r="AC219" s="89">
        <f t="shared" si="63"/>
        <v>0</v>
      </c>
      <c r="AD219" s="89">
        <f t="shared" si="63"/>
        <v>0</v>
      </c>
      <c r="AE219" s="89">
        <f t="shared" si="63"/>
        <v>0</v>
      </c>
      <c r="AF219" s="93">
        <f>SUM(F219:AE219)</f>
        <v>0</v>
      </c>
    </row>
    <row r="220" spans="1:32" s="44" customFormat="1" ht="15" customHeight="1" outlineLevel="1" x14ac:dyDescent="0.35">
      <c r="A220" s="282"/>
      <c r="B220" s="40"/>
      <c r="C220" s="123">
        <v>0.01</v>
      </c>
      <c r="D220" s="56" t="str">
        <f t="shared" ref="D220:D225" si="64">D185</f>
        <v>Budynki i budowle</v>
      </c>
      <c r="E220" s="57" t="s">
        <v>14</v>
      </c>
      <c r="F220" s="124"/>
      <c r="G220" s="124"/>
      <c r="H220" s="124"/>
      <c r="I220" s="124"/>
      <c r="J220" s="124"/>
      <c r="K220" s="124"/>
      <c r="L220" s="124"/>
      <c r="M220" s="124"/>
      <c r="N220" s="124"/>
      <c r="O220" s="124"/>
      <c r="P220" s="124"/>
      <c r="Q220" s="124"/>
      <c r="R220" s="124"/>
      <c r="S220" s="124"/>
      <c r="T220" s="124"/>
      <c r="U220" s="124"/>
      <c r="V220" s="124"/>
      <c r="W220" s="124"/>
      <c r="X220" s="124"/>
      <c r="Y220" s="124"/>
      <c r="Z220" s="124"/>
      <c r="AA220" s="124"/>
      <c r="AB220" s="124"/>
      <c r="AC220" s="124"/>
      <c r="AD220" s="124"/>
      <c r="AE220" s="124"/>
      <c r="AF220" s="93">
        <f>SUM(F220:AE220)</f>
        <v>0</v>
      </c>
    </row>
    <row r="221" spans="1:32" s="44" customFormat="1" ht="15" customHeight="1" outlineLevel="1" x14ac:dyDescent="0.35">
      <c r="A221" s="282"/>
      <c r="B221" s="40"/>
      <c r="C221" s="123">
        <v>0.02</v>
      </c>
      <c r="D221" s="56" t="str">
        <f t="shared" si="64"/>
        <v>Źródła ciepła …………………………….</v>
      </c>
      <c r="E221" s="57" t="s">
        <v>14</v>
      </c>
      <c r="F221" s="124"/>
      <c r="G221" s="124"/>
      <c r="H221" s="124"/>
      <c r="I221" s="124"/>
      <c r="J221" s="124"/>
      <c r="K221" s="124"/>
      <c r="L221" s="124"/>
      <c r="M221" s="124"/>
      <c r="N221" s="124"/>
      <c r="O221" s="124"/>
      <c r="P221" s="124"/>
      <c r="Q221" s="124"/>
      <c r="R221" s="124"/>
      <c r="S221" s="124"/>
      <c r="T221" s="124"/>
      <c r="U221" s="124"/>
      <c r="V221" s="124"/>
      <c r="W221" s="124"/>
      <c r="X221" s="124"/>
      <c r="Y221" s="124"/>
      <c r="Z221" s="124"/>
      <c r="AA221" s="124"/>
      <c r="AB221" s="124"/>
      <c r="AC221" s="124"/>
      <c r="AD221" s="124"/>
      <c r="AE221" s="124"/>
      <c r="AF221" s="93">
        <f t="shared" ref="AF221:AF225" si="65">SUM(F221:AE221)</f>
        <v>0</v>
      </c>
    </row>
    <row r="222" spans="1:32" s="44" customFormat="1" ht="15" customHeight="1" outlineLevel="1" x14ac:dyDescent="0.35">
      <c r="A222" s="282"/>
      <c r="B222" s="40"/>
      <c r="C222" s="123">
        <v>0.02</v>
      </c>
      <c r="D222" s="56" t="str">
        <f t="shared" si="64"/>
        <v>Pompy obiegowe</v>
      </c>
      <c r="E222" s="57" t="s">
        <v>14</v>
      </c>
      <c r="F222" s="124"/>
      <c r="G222" s="124"/>
      <c r="H222" s="124"/>
      <c r="I222" s="124"/>
      <c r="J222" s="124"/>
      <c r="K222" s="124"/>
      <c r="L222" s="124"/>
      <c r="M222" s="124"/>
      <c r="N222" s="124"/>
      <c r="O222" s="124"/>
      <c r="P222" s="124"/>
      <c r="Q222" s="124"/>
      <c r="R222" s="124"/>
      <c r="S222" s="124"/>
      <c r="T222" s="124"/>
      <c r="U222" s="124"/>
      <c r="V222" s="124"/>
      <c r="W222" s="124"/>
      <c r="X222" s="124"/>
      <c r="Y222" s="124"/>
      <c r="Z222" s="124"/>
      <c r="AA222" s="124"/>
      <c r="AB222" s="124"/>
      <c r="AC222" s="124"/>
      <c r="AD222" s="124"/>
      <c r="AE222" s="124"/>
      <c r="AF222" s="93">
        <f t="shared" si="65"/>
        <v>0</v>
      </c>
    </row>
    <row r="223" spans="1:32" s="44" customFormat="1" ht="15" customHeight="1" outlineLevel="1" x14ac:dyDescent="0.35">
      <c r="A223" s="282"/>
      <c r="B223" s="40"/>
      <c r="C223" s="123">
        <v>1.4999999999999999E-2</v>
      </c>
      <c r="D223" s="56" t="str">
        <f t="shared" si="64"/>
        <v>Armatura regulacyjna i sterownicza</v>
      </c>
      <c r="E223" s="57" t="s">
        <v>14</v>
      </c>
      <c r="F223" s="124"/>
      <c r="G223" s="124"/>
      <c r="H223" s="124"/>
      <c r="I223" s="124"/>
      <c r="J223" s="124"/>
      <c r="K223" s="124"/>
      <c r="L223" s="124"/>
      <c r="M223" s="124"/>
      <c r="N223" s="124"/>
      <c r="O223" s="124"/>
      <c r="P223" s="124"/>
      <c r="Q223" s="124"/>
      <c r="R223" s="124"/>
      <c r="S223" s="124"/>
      <c r="T223" s="124"/>
      <c r="U223" s="124"/>
      <c r="V223" s="124"/>
      <c r="W223" s="124"/>
      <c r="X223" s="124"/>
      <c r="Y223" s="124"/>
      <c r="Z223" s="124"/>
      <c r="AA223" s="124"/>
      <c r="AB223" s="124"/>
      <c r="AC223" s="124"/>
      <c r="AD223" s="124"/>
      <c r="AE223" s="124"/>
      <c r="AF223" s="93">
        <f t="shared" si="65"/>
        <v>0</v>
      </c>
    </row>
    <row r="224" spans="1:32" s="44" customFormat="1" ht="15" customHeight="1" outlineLevel="1" x14ac:dyDescent="0.35">
      <c r="A224" s="282"/>
      <c r="B224" s="40"/>
      <c r="C224" s="123">
        <v>1.4999999999999999E-2</v>
      </c>
      <c r="D224" s="56" t="str">
        <f t="shared" si="64"/>
        <v>Urządzenia AKPiA</v>
      </c>
      <c r="E224" s="57" t="s">
        <v>14</v>
      </c>
      <c r="F224" s="124"/>
      <c r="G224" s="124"/>
      <c r="H224" s="124"/>
      <c r="I224" s="124"/>
      <c r="J224" s="124"/>
      <c r="K224" s="124"/>
      <c r="L224" s="124"/>
      <c r="M224" s="124"/>
      <c r="N224" s="124"/>
      <c r="O224" s="124"/>
      <c r="P224" s="124"/>
      <c r="Q224" s="124"/>
      <c r="R224" s="124"/>
      <c r="S224" s="124"/>
      <c r="T224" s="124"/>
      <c r="U224" s="124"/>
      <c r="V224" s="124"/>
      <c r="W224" s="124"/>
      <c r="X224" s="124"/>
      <c r="Y224" s="124"/>
      <c r="Z224" s="124"/>
      <c r="AA224" s="124"/>
      <c r="AB224" s="124"/>
      <c r="AC224" s="124"/>
      <c r="AD224" s="124"/>
      <c r="AE224" s="124"/>
      <c r="AF224" s="93">
        <f t="shared" si="65"/>
        <v>0</v>
      </c>
    </row>
    <row r="225" spans="1:32" s="44" customFormat="1" ht="15" customHeight="1" outlineLevel="1" x14ac:dyDescent="0.35">
      <c r="A225" s="282"/>
      <c r="B225" s="40"/>
      <c r="C225" s="41"/>
      <c r="D225" s="56" t="str">
        <f t="shared" si="64"/>
        <v xml:space="preserve">Pozostałe elementy </v>
      </c>
      <c r="E225" s="57" t="s">
        <v>14</v>
      </c>
      <c r="F225" s="18"/>
      <c r="G225" s="18"/>
      <c r="H225" s="18"/>
      <c r="I225" s="18"/>
      <c r="J225" s="18"/>
      <c r="K225" s="18"/>
      <c r="L225" s="18"/>
      <c r="M225" s="18"/>
      <c r="N225" s="18"/>
      <c r="O225" s="18"/>
      <c r="P225" s="18"/>
      <c r="Q225" s="18"/>
      <c r="R225" s="18"/>
      <c r="S225" s="18"/>
      <c r="T225" s="18"/>
      <c r="U225" s="18"/>
      <c r="V225" s="18"/>
      <c r="W225" s="18"/>
      <c r="X225" s="18"/>
      <c r="Y225" s="18"/>
      <c r="Z225" s="18"/>
      <c r="AA225" s="18"/>
      <c r="AB225" s="18"/>
      <c r="AC225" s="18"/>
      <c r="AD225" s="18"/>
      <c r="AE225" s="18"/>
      <c r="AF225" s="93">
        <f t="shared" si="65"/>
        <v>0</v>
      </c>
    </row>
    <row r="226" spans="1:32" s="44" customFormat="1" ht="15" customHeight="1" x14ac:dyDescent="0.35">
      <c r="A226" s="282"/>
      <c r="B226" s="40"/>
      <c r="C226" s="41"/>
      <c r="D226" s="127" t="str">
        <f>D$43</f>
        <v>Uzupełniające źródło ciepła lub energii elektrycznej ………………</v>
      </c>
      <c r="E226" s="88" t="s">
        <v>14</v>
      </c>
      <c r="F226" s="89">
        <f>SUM(F227:F232)</f>
        <v>0</v>
      </c>
      <c r="G226" s="89">
        <f t="shared" ref="G226:AE226" si="66">SUM(G227:G232)</f>
        <v>0</v>
      </c>
      <c r="H226" s="89">
        <f t="shared" si="66"/>
        <v>0</v>
      </c>
      <c r="I226" s="89">
        <f t="shared" si="66"/>
        <v>0</v>
      </c>
      <c r="J226" s="89">
        <f t="shared" si="66"/>
        <v>0</v>
      </c>
      <c r="K226" s="89">
        <f t="shared" si="66"/>
        <v>0</v>
      </c>
      <c r="L226" s="89">
        <f t="shared" si="66"/>
        <v>0</v>
      </c>
      <c r="M226" s="89">
        <f t="shared" si="66"/>
        <v>0</v>
      </c>
      <c r="N226" s="89">
        <f t="shared" si="66"/>
        <v>0</v>
      </c>
      <c r="O226" s="89">
        <f t="shared" si="66"/>
        <v>0</v>
      </c>
      <c r="P226" s="89">
        <f t="shared" si="66"/>
        <v>0</v>
      </c>
      <c r="Q226" s="89">
        <f t="shared" si="66"/>
        <v>0</v>
      </c>
      <c r="R226" s="89">
        <f t="shared" si="66"/>
        <v>0</v>
      </c>
      <c r="S226" s="89">
        <f t="shared" si="66"/>
        <v>0</v>
      </c>
      <c r="T226" s="89">
        <f t="shared" si="66"/>
        <v>0</v>
      </c>
      <c r="U226" s="89">
        <f t="shared" si="66"/>
        <v>0</v>
      </c>
      <c r="V226" s="89">
        <f t="shared" si="66"/>
        <v>0</v>
      </c>
      <c r="W226" s="89">
        <f t="shared" si="66"/>
        <v>0</v>
      </c>
      <c r="X226" s="89">
        <f t="shared" si="66"/>
        <v>0</v>
      </c>
      <c r="Y226" s="89">
        <f t="shared" si="66"/>
        <v>0</v>
      </c>
      <c r="Z226" s="89">
        <f t="shared" si="66"/>
        <v>0</v>
      </c>
      <c r="AA226" s="89">
        <f t="shared" si="66"/>
        <v>0</v>
      </c>
      <c r="AB226" s="89">
        <f t="shared" si="66"/>
        <v>0</v>
      </c>
      <c r="AC226" s="89">
        <f t="shared" si="66"/>
        <v>0</v>
      </c>
      <c r="AD226" s="89">
        <f t="shared" si="66"/>
        <v>0</v>
      </c>
      <c r="AE226" s="89">
        <f t="shared" si="66"/>
        <v>0</v>
      </c>
      <c r="AF226" s="93">
        <f>SUM(F226:AE226)</f>
        <v>0</v>
      </c>
    </row>
    <row r="227" spans="1:32" s="44" customFormat="1" ht="15" customHeight="1" outlineLevel="1" x14ac:dyDescent="0.35">
      <c r="A227" s="282"/>
      <c r="B227" s="40"/>
      <c r="C227" s="123">
        <v>0.01</v>
      </c>
      <c r="D227" s="56" t="str">
        <f t="shared" ref="D227:D232" si="67">D192</f>
        <v>Budynki i budowle</v>
      </c>
      <c r="E227" s="57" t="s">
        <v>14</v>
      </c>
      <c r="F227" s="124"/>
      <c r="G227" s="18"/>
      <c r="H227" s="18"/>
      <c r="I227" s="18"/>
      <c r="J227" s="18"/>
      <c r="K227" s="18"/>
      <c r="L227" s="18"/>
      <c r="M227" s="18"/>
      <c r="N227" s="18"/>
      <c r="O227" s="18"/>
      <c r="P227" s="18"/>
      <c r="Q227" s="18"/>
      <c r="R227" s="18"/>
      <c r="S227" s="18"/>
      <c r="T227" s="18"/>
      <c r="U227" s="18"/>
      <c r="V227" s="18"/>
      <c r="W227" s="18"/>
      <c r="X227" s="18"/>
      <c r="Y227" s="18"/>
      <c r="Z227" s="18"/>
      <c r="AA227" s="18"/>
      <c r="AB227" s="18"/>
      <c r="AC227" s="18"/>
      <c r="AD227" s="18"/>
      <c r="AE227" s="18"/>
      <c r="AF227" s="93">
        <f>SUM(F227:AE227)</f>
        <v>0</v>
      </c>
    </row>
    <row r="228" spans="1:32" s="44" customFormat="1" ht="15" customHeight="1" outlineLevel="1" x14ac:dyDescent="0.35">
      <c r="A228" s="282"/>
      <c r="B228" s="40"/>
      <c r="C228" s="123">
        <v>0.02</v>
      </c>
      <c r="D228" s="56" t="str">
        <f t="shared" si="67"/>
        <v>Źródła ciepła lub energii elektrycznej …………………</v>
      </c>
      <c r="E228" s="57" t="s">
        <v>14</v>
      </c>
      <c r="F228" s="124"/>
      <c r="G228" s="18"/>
      <c r="H228" s="18"/>
      <c r="I228" s="18"/>
      <c r="J228" s="18"/>
      <c r="K228" s="18"/>
      <c r="L228" s="18"/>
      <c r="M228" s="18"/>
      <c r="N228" s="18"/>
      <c r="O228" s="18"/>
      <c r="P228" s="18"/>
      <c r="Q228" s="18"/>
      <c r="R228" s="18"/>
      <c r="S228" s="18"/>
      <c r="T228" s="18"/>
      <c r="U228" s="18"/>
      <c r="V228" s="18"/>
      <c r="W228" s="18"/>
      <c r="X228" s="18"/>
      <c r="Y228" s="18"/>
      <c r="Z228" s="18"/>
      <c r="AA228" s="18"/>
      <c r="AB228" s="18"/>
      <c r="AC228" s="18"/>
      <c r="AD228" s="18"/>
      <c r="AE228" s="18"/>
      <c r="AF228" s="93">
        <f t="shared" ref="AF228:AF232" si="68">SUM(F228:AE228)</f>
        <v>0</v>
      </c>
    </row>
    <row r="229" spans="1:32" s="44" customFormat="1" ht="15" customHeight="1" outlineLevel="1" x14ac:dyDescent="0.35">
      <c r="A229" s="282"/>
      <c r="B229" s="40"/>
      <c r="C229" s="123">
        <v>0.02</v>
      </c>
      <c r="D229" s="56" t="str">
        <f t="shared" si="67"/>
        <v>Pompy obiegowe (lub inwertery przy PV)</v>
      </c>
      <c r="E229" s="57" t="s">
        <v>14</v>
      </c>
      <c r="F229" s="124"/>
      <c r="G229" s="18"/>
      <c r="H229" s="18"/>
      <c r="I229" s="18"/>
      <c r="J229" s="18"/>
      <c r="K229" s="18"/>
      <c r="L229" s="18"/>
      <c r="M229" s="18"/>
      <c r="N229" s="18"/>
      <c r="O229" s="18"/>
      <c r="P229" s="18"/>
      <c r="Q229" s="18"/>
      <c r="R229" s="18"/>
      <c r="S229" s="18"/>
      <c r="T229" s="18"/>
      <c r="U229" s="18"/>
      <c r="V229" s="18"/>
      <c r="W229" s="18"/>
      <c r="X229" s="18"/>
      <c r="Y229" s="18"/>
      <c r="Z229" s="18"/>
      <c r="AA229" s="18"/>
      <c r="AB229" s="18"/>
      <c r="AC229" s="18"/>
      <c r="AD229" s="18"/>
      <c r="AE229" s="18"/>
      <c r="AF229" s="93">
        <f t="shared" si="68"/>
        <v>0</v>
      </c>
    </row>
    <row r="230" spans="1:32" s="44" customFormat="1" ht="15" customHeight="1" outlineLevel="1" x14ac:dyDescent="0.35">
      <c r="A230" s="282"/>
      <c r="B230" s="40"/>
      <c r="C230" s="123">
        <v>1.4999999999999999E-2</v>
      </c>
      <c r="D230" s="56" t="str">
        <f t="shared" si="67"/>
        <v>Armatura regulacyjna i sterownicza</v>
      </c>
      <c r="E230" s="57" t="s">
        <v>14</v>
      </c>
      <c r="F230" s="124"/>
      <c r="G230" s="18"/>
      <c r="H230" s="18"/>
      <c r="I230" s="18"/>
      <c r="J230" s="18"/>
      <c r="K230" s="18"/>
      <c r="L230" s="18"/>
      <c r="M230" s="18"/>
      <c r="N230" s="18"/>
      <c r="O230" s="18"/>
      <c r="P230" s="18"/>
      <c r="Q230" s="18"/>
      <c r="R230" s="18"/>
      <c r="S230" s="18"/>
      <c r="T230" s="18"/>
      <c r="U230" s="18"/>
      <c r="V230" s="18"/>
      <c r="W230" s="18"/>
      <c r="X230" s="18"/>
      <c r="Y230" s="18"/>
      <c r="Z230" s="18"/>
      <c r="AA230" s="18"/>
      <c r="AB230" s="18"/>
      <c r="AC230" s="18"/>
      <c r="AD230" s="18"/>
      <c r="AE230" s="18"/>
      <c r="AF230" s="93">
        <f t="shared" si="68"/>
        <v>0</v>
      </c>
    </row>
    <row r="231" spans="1:32" s="44" customFormat="1" ht="15" customHeight="1" outlineLevel="1" x14ac:dyDescent="0.35">
      <c r="A231" s="282"/>
      <c r="B231" s="40"/>
      <c r="C231" s="123">
        <v>1.4999999999999999E-2</v>
      </c>
      <c r="D231" s="56" t="str">
        <f t="shared" si="67"/>
        <v>Urządzenia AKPiA</v>
      </c>
      <c r="E231" s="57" t="s">
        <v>14</v>
      </c>
      <c r="F231" s="124"/>
      <c r="G231" s="18"/>
      <c r="H231" s="18"/>
      <c r="I231" s="18"/>
      <c r="J231" s="18"/>
      <c r="K231" s="18"/>
      <c r="L231" s="18"/>
      <c r="M231" s="18"/>
      <c r="N231" s="18"/>
      <c r="O231" s="18"/>
      <c r="P231" s="18"/>
      <c r="Q231" s="18"/>
      <c r="R231" s="18"/>
      <c r="S231" s="18"/>
      <c r="T231" s="18"/>
      <c r="U231" s="18"/>
      <c r="V231" s="18"/>
      <c r="W231" s="18"/>
      <c r="X231" s="18"/>
      <c r="Y231" s="18"/>
      <c r="Z231" s="18"/>
      <c r="AA231" s="18"/>
      <c r="AB231" s="18"/>
      <c r="AC231" s="18"/>
      <c r="AD231" s="18"/>
      <c r="AE231" s="18"/>
      <c r="AF231" s="93">
        <f t="shared" si="68"/>
        <v>0</v>
      </c>
    </row>
    <row r="232" spans="1:32" s="44" customFormat="1" ht="15" customHeight="1" outlineLevel="1" x14ac:dyDescent="0.35">
      <c r="A232" s="282"/>
      <c r="B232" s="40"/>
      <c r="C232" s="41"/>
      <c r="D232" s="56" t="str">
        <f t="shared" si="67"/>
        <v xml:space="preserve">Pozostałe elementy </v>
      </c>
      <c r="E232" s="57" t="s">
        <v>14</v>
      </c>
      <c r="F232" s="18"/>
      <c r="G232" s="18"/>
      <c r="H232" s="18"/>
      <c r="I232" s="18"/>
      <c r="J232" s="18"/>
      <c r="K232" s="18"/>
      <c r="L232" s="18"/>
      <c r="M232" s="18"/>
      <c r="N232" s="18"/>
      <c r="O232" s="18"/>
      <c r="P232" s="18"/>
      <c r="Q232" s="18"/>
      <c r="R232" s="18"/>
      <c r="S232" s="18"/>
      <c r="T232" s="18"/>
      <c r="U232" s="18"/>
      <c r="V232" s="18"/>
      <c r="W232" s="18"/>
      <c r="X232" s="18"/>
      <c r="Y232" s="18"/>
      <c r="Z232" s="18"/>
      <c r="AA232" s="18"/>
      <c r="AB232" s="18"/>
      <c r="AC232" s="18"/>
      <c r="AD232" s="18"/>
      <c r="AE232" s="18"/>
      <c r="AF232" s="93">
        <f t="shared" si="68"/>
        <v>0</v>
      </c>
    </row>
    <row r="233" spans="1:32" s="44" customFormat="1" ht="15" customHeight="1" x14ac:dyDescent="0.35">
      <c r="A233" s="282"/>
      <c r="B233" s="40"/>
      <c r="C233" s="41"/>
      <c r="D233" s="127" t="str">
        <f>D$57</f>
        <v>Magazyn energii 1 . ………………………………………</v>
      </c>
      <c r="E233" s="88" t="s">
        <v>14</v>
      </c>
      <c r="F233" s="89">
        <f t="shared" ref="F233:AE233" si="69">SUM(F234:F238)</f>
        <v>0</v>
      </c>
      <c r="G233" s="89">
        <f t="shared" si="69"/>
        <v>0</v>
      </c>
      <c r="H233" s="89">
        <f t="shared" si="69"/>
        <v>0</v>
      </c>
      <c r="I233" s="89">
        <f t="shared" si="69"/>
        <v>0</v>
      </c>
      <c r="J233" s="89">
        <f t="shared" si="69"/>
        <v>0</v>
      </c>
      <c r="K233" s="89">
        <f t="shared" si="69"/>
        <v>0</v>
      </c>
      <c r="L233" s="89">
        <f t="shared" si="69"/>
        <v>0</v>
      </c>
      <c r="M233" s="89">
        <f t="shared" si="69"/>
        <v>0</v>
      </c>
      <c r="N233" s="89">
        <f t="shared" si="69"/>
        <v>0</v>
      </c>
      <c r="O233" s="89">
        <f t="shared" si="69"/>
        <v>0</v>
      </c>
      <c r="P233" s="89">
        <f t="shared" si="69"/>
        <v>0</v>
      </c>
      <c r="Q233" s="89">
        <f t="shared" si="69"/>
        <v>0</v>
      </c>
      <c r="R233" s="89">
        <f t="shared" si="69"/>
        <v>0</v>
      </c>
      <c r="S233" s="89">
        <f t="shared" si="69"/>
        <v>0</v>
      </c>
      <c r="T233" s="89">
        <f t="shared" si="69"/>
        <v>0</v>
      </c>
      <c r="U233" s="89">
        <f t="shared" si="69"/>
        <v>0</v>
      </c>
      <c r="V233" s="89">
        <f t="shared" si="69"/>
        <v>0</v>
      </c>
      <c r="W233" s="89">
        <f t="shared" si="69"/>
        <v>0</v>
      </c>
      <c r="X233" s="89">
        <f t="shared" si="69"/>
        <v>0</v>
      </c>
      <c r="Y233" s="89">
        <f t="shared" si="69"/>
        <v>0</v>
      </c>
      <c r="Z233" s="89">
        <f t="shared" si="69"/>
        <v>0</v>
      </c>
      <c r="AA233" s="89">
        <f t="shared" si="69"/>
        <v>0</v>
      </c>
      <c r="AB233" s="89">
        <f t="shared" si="69"/>
        <v>0</v>
      </c>
      <c r="AC233" s="89">
        <f t="shared" si="69"/>
        <v>0</v>
      </c>
      <c r="AD233" s="89">
        <f t="shared" si="69"/>
        <v>0</v>
      </c>
      <c r="AE233" s="89">
        <f t="shared" si="69"/>
        <v>0</v>
      </c>
      <c r="AF233" s="93">
        <f>SUM(F233:AE233)</f>
        <v>0</v>
      </c>
    </row>
    <row r="234" spans="1:32" s="44" customFormat="1" ht="15" customHeight="1" outlineLevel="1" x14ac:dyDescent="0.35">
      <c r="A234" s="282"/>
      <c r="B234" s="40"/>
      <c r="C234" s="123">
        <v>0.01</v>
      </c>
      <c r="D234" s="56" t="str">
        <f>D199</f>
        <v>Budynki i budowle</v>
      </c>
      <c r="E234" s="57" t="s">
        <v>14</v>
      </c>
      <c r="F234" s="124"/>
      <c r="G234" s="18"/>
      <c r="H234" s="18"/>
      <c r="I234" s="18"/>
      <c r="J234" s="18"/>
      <c r="K234" s="18"/>
      <c r="L234" s="18"/>
      <c r="M234" s="18"/>
      <c r="N234" s="18"/>
      <c r="O234" s="18"/>
      <c r="P234" s="18"/>
      <c r="Q234" s="18"/>
      <c r="R234" s="18"/>
      <c r="S234" s="18"/>
      <c r="T234" s="18"/>
      <c r="U234" s="18"/>
      <c r="V234" s="18"/>
      <c r="W234" s="18"/>
      <c r="X234" s="18"/>
      <c r="Y234" s="18"/>
      <c r="Z234" s="18"/>
      <c r="AA234" s="18"/>
      <c r="AB234" s="18"/>
      <c r="AC234" s="18"/>
      <c r="AD234" s="18"/>
      <c r="AE234" s="18"/>
      <c r="AF234" s="93">
        <f>SUM(F234:AE234)</f>
        <v>0</v>
      </c>
    </row>
    <row r="235" spans="1:32" s="44" customFormat="1" ht="15" customHeight="1" outlineLevel="1" x14ac:dyDescent="0.35">
      <c r="A235" s="282"/>
      <c r="B235" s="40"/>
      <c r="C235" s="123">
        <v>0.02</v>
      </c>
      <c r="D235" s="56" t="str">
        <f>D200</f>
        <v>Pompy obiegowe</v>
      </c>
      <c r="E235" s="57" t="s">
        <v>14</v>
      </c>
      <c r="F235" s="124"/>
      <c r="G235" s="18"/>
      <c r="H235" s="18"/>
      <c r="I235" s="18"/>
      <c r="J235" s="18"/>
      <c r="K235" s="18"/>
      <c r="L235" s="18"/>
      <c r="M235" s="18"/>
      <c r="N235" s="18"/>
      <c r="O235" s="18"/>
      <c r="P235" s="18"/>
      <c r="Q235" s="18"/>
      <c r="R235" s="18"/>
      <c r="S235" s="18"/>
      <c r="T235" s="18"/>
      <c r="U235" s="18"/>
      <c r="V235" s="18"/>
      <c r="W235" s="18"/>
      <c r="X235" s="18"/>
      <c r="Y235" s="18"/>
      <c r="Z235" s="18"/>
      <c r="AA235" s="18"/>
      <c r="AB235" s="18"/>
      <c r="AC235" s="18"/>
      <c r="AD235" s="18"/>
      <c r="AE235" s="18"/>
      <c r="AF235" s="93">
        <f t="shared" ref="AF235:AF238" si="70">SUM(F235:AE235)</f>
        <v>0</v>
      </c>
    </row>
    <row r="236" spans="1:32" s="44" customFormat="1" ht="15" customHeight="1" outlineLevel="1" x14ac:dyDescent="0.35">
      <c r="A236" s="282"/>
      <c r="B236" s="40"/>
      <c r="C236" s="123">
        <v>1.4999999999999999E-2</v>
      </c>
      <c r="D236" s="56" t="str">
        <f>D201</f>
        <v>Armatura regulacyjna i sterownicza</v>
      </c>
      <c r="E236" s="57" t="s">
        <v>14</v>
      </c>
      <c r="F236" s="124"/>
      <c r="G236" s="18"/>
      <c r="H236" s="18"/>
      <c r="I236" s="18"/>
      <c r="J236" s="18"/>
      <c r="K236" s="18"/>
      <c r="L236" s="18"/>
      <c r="M236" s="18"/>
      <c r="N236" s="18"/>
      <c r="O236" s="18"/>
      <c r="P236" s="18"/>
      <c r="Q236" s="18"/>
      <c r="R236" s="18"/>
      <c r="S236" s="18"/>
      <c r="T236" s="18"/>
      <c r="U236" s="18"/>
      <c r="V236" s="18"/>
      <c r="W236" s="18"/>
      <c r="X236" s="18"/>
      <c r="Y236" s="18"/>
      <c r="Z236" s="18"/>
      <c r="AA236" s="18"/>
      <c r="AB236" s="18"/>
      <c r="AC236" s="18"/>
      <c r="AD236" s="18"/>
      <c r="AE236" s="18"/>
      <c r="AF236" s="93">
        <f t="shared" si="70"/>
        <v>0</v>
      </c>
    </row>
    <row r="237" spans="1:32" s="44" customFormat="1" ht="15" customHeight="1" outlineLevel="1" x14ac:dyDescent="0.35">
      <c r="A237" s="282"/>
      <c r="B237" s="40"/>
      <c r="C237" s="123">
        <v>1.4999999999999999E-2</v>
      </c>
      <c r="D237" s="56" t="str">
        <f>D202</f>
        <v>Urządzenia AKPiA</v>
      </c>
      <c r="E237" s="57" t="s">
        <v>14</v>
      </c>
      <c r="F237" s="124"/>
      <c r="G237" s="18"/>
      <c r="H237" s="18"/>
      <c r="I237" s="18"/>
      <c r="J237" s="18"/>
      <c r="K237" s="18"/>
      <c r="L237" s="18"/>
      <c r="M237" s="18"/>
      <c r="N237" s="18"/>
      <c r="O237" s="18"/>
      <c r="P237" s="18"/>
      <c r="Q237" s="18"/>
      <c r="R237" s="18"/>
      <c r="S237" s="18"/>
      <c r="T237" s="18"/>
      <c r="U237" s="18"/>
      <c r="V237" s="18"/>
      <c r="W237" s="18"/>
      <c r="X237" s="18"/>
      <c r="Y237" s="18"/>
      <c r="Z237" s="18"/>
      <c r="AA237" s="18"/>
      <c r="AB237" s="18"/>
      <c r="AC237" s="18"/>
      <c r="AD237" s="18"/>
      <c r="AE237" s="18"/>
      <c r="AF237" s="93">
        <f t="shared" si="70"/>
        <v>0</v>
      </c>
    </row>
    <row r="238" spans="1:32" s="44" customFormat="1" ht="15" customHeight="1" outlineLevel="1" x14ac:dyDescent="0.35">
      <c r="A238" s="282"/>
      <c r="B238" s="40"/>
      <c r="C238" s="41"/>
      <c r="D238" s="56" t="str">
        <f>D203</f>
        <v xml:space="preserve">Pozostałe elementy </v>
      </c>
      <c r="E238" s="57" t="s">
        <v>14</v>
      </c>
      <c r="F238" s="18"/>
      <c r="G238" s="18"/>
      <c r="H238" s="18"/>
      <c r="I238" s="18"/>
      <c r="J238" s="18"/>
      <c r="K238" s="18"/>
      <c r="L238" s="18"/>
      <c r="M238" s="18"/>
      <c r="N238" s="18"/>
      <c r="O238" s="18"/>
      <c r="P238" s="18"/>
      <c r="Q238" s="18"/>
      <c r="R238" s="18"/>
      <c r="S238" s="18"/>
      <c r="T238" s="18"/>
      <c r="U238" s="18"/>
      <c r="V238" s="18"/>
      <c r="W238" s="18"/>
      <c r="X238" s="18"/>
      <c r="Y238" s="18"/>
      <c r="Z238" s="18"/>
      <c r="AA238" s="18"/>
      <c r="AB238" s="18"/>
      <c r="AC238" s="18"/>
      <c r="AD238" s="18"/>
      <c r="AE238" s="18"/>
      <c r="AF238" s="93">
        <f t="shared" si="70"/>
        <v>0</v>
      </c>
    </row>
    <row r="239" spans="1:32" s="44" customFormat="1" ht="15" customHeight="1" x14ac:dyDescent="0.35">
      <c r="A239" s="282"/>
      <c r="B239" s="40"/>
      <c r="C239" s="41"/>
      <c r="D239" s="129" t="str">
        <f>D$69</f>
        <v>Magazyn energii 2 . ………………………………………</v>
      </c>
      <c r="E239" s="88" t="s">
        <v>14</v>
      </c>
      <c r="F239" s="89">
        <f t="shared" ref="F239:AE239" si="71">SUM(F240:F244)</f>
        <v>0</v>
      </c>
      <c r="G239" s="89">
        <f t="shared" si="71"/>
        <v>0</v>
      </c>
      <c r="H239" s="89">
        <f t="shared" si="71"/>
        <v>0</v>
      </c>
      <c r="I239" s="89">
        <f t="shared" si="71"/>
        <v>0</v>
      </c>
      <c r="J239" s="89">
        <f t="shared" si="71"/>
        <v>0</v>
      </c>
      <c r="K239" s="89">
        <f t="shared" si="71"/>
        <v>0</v>
      </c>
      <c r="L239" s="89">
        <f t="shared" si="71"/>
        <v>0</v>
      </c>
      <c r="M239" s="89">
        <f t="shared" si="71"/>
        <v>0</v>
      </c>
      <c r="N239" s="89">
        <f t="shared" si="71"/>
        <v>0</v>
      </c>
      <c r="O239" s="89">
        <f t="shared" si="71"/>
        <v>0</v>
      </c>
      <c r="P239" s="89">
        <f t="shared" si="71"/>
        <v>0</v>
      </c>
      <c r="Q239" s="89">
        <f t="shared" si="71"/>
        <v>0</v>
      </c>
      <c r="R239" s="89">
        <f t="shared" si="71"/>
        <v>0</v>
      </c>
      <c r="S239" s="89">
        <f t="shared" si="71"/>
        <v>0</v>
      </c>
      <c r="T239" s="89">
        <f t="shared" si="71"/>
        <v>0</v>
      </c>
      <c r="U239" s="89">
        <f t="shared" si="71"/>
        <v>0</v>
      </c>
      <c r="V239" s="89">
        <f t="shared" si="71"/>
        <v>0</v>
      </c>
      <c r="W239" s="89">
        <f t="shared" si="71"/>
        <v>0</v>
      </c>
      <c r="X239" s="89">
        <f t="shared" si="71"/>
        <v>0</v>
      </c>
      <c r="Y239" s="89">
        <f t="shared" si="71"/>
        <v>0</v>
      </c>
      <c r="Z239" s="89">
        <f t="shared" si="71"/>
        <v>0</v>
      </c>
      <c r="AA239" s="89">
        <f t="shared" si="71"/>
        <v>0</v>
      </c>
      <c r="AB239" s="89">
        <f t="shared" si="71"/>
        <v>0</v>
      </c>
      <c r="AC239" s="89">
        <f t="shared" si="71"/>
        <v>0</v>
      </c>
      <c r="AD239" s="89">
        <f t="shared" si="71"/>
        <v>0</v>
      </c>
      <c r="AE239" s="89">
        <f t="shared" si="71"/>
        <v>0</v>
      </c>
      <c r="AF239" s="93">
        <f>SUM(F239:AE239)</f>
        <v>0</v>
      </c>
    </row>
    <row r="240" spans="1:32" s="44" customFormat="1" ht="15" customHeight="1" outlineLevel="1" x14ac:dyDescent="0.35">
      <c r="A240" s="282"/>
      <c r="B240" s="40"/>
      <c r="C240" s="41" t="s">
        <v>83</v>
      </c>
      <c r="D240" s="56" t="str">
        <f>D234</f>
        <v>Budynki i budowle</v>
      </c>
      <c r="E240" s="57" t="s">
        <v>14</v>
      </c>
      <c r="F240" s="18"/>
      <c r="G240" s="18"/>
      <c r="H240" s="18"/>
      <c r="I240" s="18"/>
      <c r="J240" s="18"/>
      <c r="K240" s="18"/>
      <c r="L240" s="18"/>
      <c r="M240" s="18"/>
      <c r="N240" s="18"/>
      <c r="O240" s="18"/>
      <c r="P240" s="18"/>
      <c r="Q240" s="18"/>
      <c r="R240" s="18"/>
      <c r="S240" s="18"/>
      <c r="T240" s="18"/>
      <c r="U240" s="18"/>
      <c r="V240" s="18"/>
      <c r="W240" s="18"/>
      <c r="X240" s="18"/>
      <c r="Y240" s="18"/>
      <c r="Z240" s="18"/>
      <c r="AA240" s="18"/>
      <c r="AB240" s="18"/>
      <c r="AC240" s="18"/>
      <c r="AD240" s="18"/>
      <c r="AE240" s="18"/>
      <c r="AF240" s="93">
        <f>SUM(F240:AE240)</f>
        <v>0</v>
      </c>
    </row>
    <row r="241" spans="1:35" s="44" customFormat="1" ht="15" customHeight="1" outlineLevel="1" x14ac:dyDescent="0.35">
      <c r="A241" s="282"/>
      <c r="B241" s="40"/>
      <c r="C241" s="41" t="s">
        <v>83</v>
      </c>
      <c r="D241" s="56" t="str">
        <f t="shared" ref="D241:D244" si="72">D235</f>
        <v>Pompy obiegowe</v>
      </c>
      <c r="E241" s="57" t="s">
        <v>14</v>
      </c>
      <c r="F241" s="18"/>
      <c r="G241" s="18"/>
      <c r="H241" s="18"/>
      <c r="I241" s="18"/>
      <c r="J241" s="18"/>
      <c r="K241" s="18"/>
      <c r="L241" s="18"/>
      <c r="M241" s="18"/>
      <c r="N241" s="18"/>
      <c r="O241" s="18"/>
      <c r="P241" s="18"/>
      <c r="Q241" s="18"/>
      <c r="R241" s="18"/>
      <c r="S241" s="18"/>
      <c r="T241" s="18"/>
      <c r="U241" s="18"/>
      <c r="V241" s="18"/>
      <c r="W241" s="18"/>
      <c r="X241" s="18"/>
      <c r="Y241" s="18"/>
      <c r="Z241" s="18"/>
      <c r="AA241" s="18"/>
      <c r="AB241" s="18"/>
      <c r="AC241" s="18"/>
      <c r="AD241" s="18"/>
      <c r="AE241" s="18"/>
      <c r="AF241" s="93">
        <f t="shared" ref="AF241:AF261" si="73">SUM(F241:AE241)</f>
        <v>0</v>
      </c>
    </row>
    <row r="242" spans="1:35" s="44" customFormat="1" ht="15" customHeight="1" outlineLevel="1" x14ac:dyDescent="0.35">
      <c r="A242" s="282"/>
      <c r="B242" s="40"/>
      <c r="C242" s="41" t="s">
        <v>84</v>
      </c>
      <c r="D242" s="56" t="str">
        <f t="shared" si="72"/>
        <v>Armatura regulacyjna i sterownicza</v>
      </c>
      <c r="E242" s="57" t="s">
        <v>14</v>
      </c>
      <c r="F242" s="18"/>
      <c r="G242" s="18"/>
      <c r="H242" s="18"/>
      <c r="I242" s="18"/>
      <c r="J242" s="18"/>
      <c r="K242" s="18"/>
      <c r="L242" s="18"/>
      <c r="M242" s="18"/>
      <c r="N242" s="18"/>
      <c r="O242" s="18"/>
      <c r="P242" s="18"/>
      <c r="Q242" s="18"/>
      <c r="R242" s="18"/>
      <c r="S242" s="18"/>
      <c r="T242" s="18"/>
      <c r="U242" s="18"/>
      <c r="V242" s="18"/>
      <c r="W242" s="18"/>
      <c r="X242" s="18"/>
      <c r="Y242" s="18"/>
      <c r="Z242" s="18"/>
      <c r="AA242" s="18"/>
      <c r="AB242" s="18"/>
      <c r="AC242" s="18"/>
      <c r="AD242" s="18"/>
      <c r="AE242" s="18"/>
      <c r="AF242" s="93">
        <f t="shared" si="73"/>
        <v>0</v>
      </c>
    </row>
    <row r="243" spans="1:35" s="44" customFormat="1" ht="15" customHeight="1" outlineLevel="1" x14ac:dyDescent="0.35">
      <c r="A243" s="282"/>
      <c r="B243" s="40"/>
      <c r="C243" s="41" t="s">
        <v>85</v>
      </c>
      <c r="D243" s="56" t="str">
        <f t="shared" si="72"/>
        <v>Urządzenia AKPiA</v>
      </c>
      <c r="E243" s="57" t="s">
        <v>14</v>
      </c>
      <c r="F243" s="18"/>
      <c r="G243" s="18"/>
      <c r="H243" s="18"/>
      <c r="I243" s="18"/>
      <c r="J243" s="18"/>
      <c r="K243" s="18"/>
      <c r="L243" s="18"/>
      <c r="M243" s="18"/>
      <c r="N243" s="18"/>
      <c r="O243" s="18"/>
      <c r="P243" s="18"/>
      <c r="Q243" s="18"/>
      <c r="R243" s="18"/>
      <c r="S243" s="18"/>
      <c r="T243" s="18"/>
      <c r="U243" s="18"/>
      <c r="V243" s="18"/>
      <c r="W243" s="18"/>
      <c r="X243" s="18"/>
      <c r="Y243" s="18"/>
      <c r="Z243" s="18"/>
      <c r="AA243" s="18"/>
      <c r="AB243" s="18"/>
      <c r="AC243" s="18"/>
      <c r="AD243" s="18"/>
      <c r="AE243" s="18"/>
      <c r="AF243" s="93">
        <f t="shared" si="73"/>
        <v>0</v>
      </c>
    </row>
    <row r="244" spans="1:35" s="44" customFormat="1" ht="15" customHeight="1" outlineLevel="1" x14ac:dyDescent="0.35">
      <c r="A244" s="282"/>
      <c r="B244" s="40"/>
      <c r="C244" s="41"/>
      <c r="D244" s="56" t="str">
        <f t="shared" si="72"/>
        <v xml:space="preserve">Pozostałe elementy </v>
      </c>
      <c r="E244" s="57" t="s">
        <v>14</v>
      </c>
      <c r="F244" s="18"/>
      <c r="G244" s="18"/>
      <c r="H244" s="18"/>
      <c r="I244" s="18"/>
      <c r="J244" s="18"/>
      <c r="K244" s="18"/>
      <c r="L244" s="18"/>
      <c r="M244" s="18"/>
      <c r="N244" s="18"/>
      <c r="O244" s="18"/>
      <c r="P244" s="18"/>
      <c r="Q244" s="18"/>
      <c r="R244" s="18"/>
      <c r="S244" s="18"/>
      <c r="T244" s="18"/>
      <c r="U244" s="18"/>
      <c r="V244" s="18"/>
      <c r="W244" s="18"/>
      <c r="X244" s="18"/>
      <c r="Y244" s="18"/>
      <c r="Z244" s="18"/>
      <c r="AA244" s="18"/>
      <c r="AB244" s="18"/>
      <c r="AC244" s="18"/>
      <c r="AD244" s="18"/>
      <c r="AE244" s="18"/>
      <c r="AF244" s="93">
        <f t="shared" si="73"/>
        <v>0</v>
      </c>
    </row>
    <row r="245" spans="1:35" s="44" customFormat="1" ht="15" customHeight="1" x14ac:dyDescent="0.35">
      <c r="A245" s="282"/>
      <c r="B245" s="40"/>
      <c r="C245" s="41"/>
      <c r="D245" s="130" t="s">
        <v>47</v>
      </c>
      <c r="E245" s="94" t="s">
        <v>14</v>
      </c>
      <c r="F245" s="6">
        <f>F246+F247+F248+F249+F250+F251</f>
        <v>225307.89473684208</v>
      </c>
      <c r="G245" s="6">
        <f t="shared" ref="G245:AE245" si="74">G246+G247+G248+G249+G250+G251</f>
        <v>0</v>
      </c>
      <c r="H245" s="6">
        <f t="shared" si="74"/>
        <v>0</v>
      </c>
      <c r="I245" s="6">
        <f t="shared" si="74"/>
        <v>0</v>
      </c>
      <c r="J245" s="6">
        <f t="shared" si="74"/>
        <v>0</v>
      </c>
      <c r="K245" s="6">
        <f t="shared" si="74"/>
        <v>0</v>
      </c>
      <c r="L245" s="6">
        <f t="shared" si="74"/>
        <v>0</v>
      </c>
      <c r="M245" s="6">
        <f t="shared" si="74"/>
        <v>0</v>
      </c>
      <c r="N245" s="6">
        <f t="shared" si="74"/>
        <v>0</v>
      </c>
      <c r="O245" s="6">
        <f t="shared" si="74"/>
        <v>0</v>
      </c>
      <c r="P245" s="6">
        <f t="shared" si="74"/>
        <v>0</v>
      </c>
      <c r="Q245" s="6">
        <f t="shared" si="74"/>
        <v>0</v>
      </c>
      <c r="R245" s="6">
        <f t="shared" si="74"/>
        <v>0</v>
      </c>
      <c r="S245" s="6">
        <f t="shared" si="74"/>
        <v>0</v>
      </c>
      <c r="T245" s="6">
        <f t="shared" si="74"/>
        <v>0</v>
      </c>
      <c r="U245" s="6">
        <f t="shared" si="74"/>
        <v>0</v>
      </c>
      <c r="V245" s="6">
        <f t="shared" si="74"/>
        <v>0</v>
      </c>
      <c r="W245" s="6">
        <f t="shared" si="74"/>
        <v>0</v>
      </c>
      <c r="X245" s="6">
        <f t="shared" si="74"/>
        <v>0</v>
      </c>
      <c r="Y245" s="6">
        <f t="shared" si="74"/>
        <v>0</v>
      </c>
      <c r="Z245" s="6">
        <f t="shared" si="74"/>
        <v>0</v>
      </c>
      <c r="AA245" s="6">
        <f t="shared" si="74"/>
        <v>0</v>
      </c>
      <c r="AB245" s="6">
        <f t="shared" si="74"/>
        <v>0</v>
      </c>
      <c r="AC245" s="6">
        <f t="shared" si="74"/>
        <v>0</v>
      </c>
      <c r="AD245" s="6">
        <f t="shared" si="74"/>
        <v>0</v>
      </c>
      <c r="AE245" s="6">
        <f t="shared" si="74"/>
        <v>0</v>
      </c>
      <c r="AF245" s="96">
        <f t="shared" si="73"/>
        <v>225307.89473684208</v>
      </c>
    </row>
    <row r="246" spans="1:35" s="44" customFormat="1" ht="15" customHeight="1" outlineLevel="1" x14ac:dyDescent="0.35">
      <c r="A246" s="282"/>
      <c r="B246" s="40"/>
      <c r="C246" s="41"/>
      <c r="D246" s="73" t="s">
        <v>74</v>
      </c>
      <c r="E246" s="57" t="s">
        <v>14</v>
      </c>
      <c r="F246" s="18"/>
      <c r="G246" s="18"/>
      <c r="H246" s="18"/>
      <c r="I246" s="18"/>
      <c r="J246" s="18"/>
      <c r="K246" s="18"/>
      <c r="L246" s="18"/>
      <c r="M246" s="18"/>
      <c r="N246" s="18"/>
      <c r="O246" s="18"/>
      <c r="P246" s="18"/>
      <c r="Q246" s="18"/>
      <c r="R246" s="18"/>
      <c r="S246" s="18"/>
      <c r="T246" s="18"/>
      <c r="U246" s="18"/>
      <c r="V246" s="18"/>
      <c r="W246" s="18"/>
      <c r="X246" s="18"/>
      <c r="Y246" s="18"/>
      <c r="Z246" s="18"/>
      <c r="AA246" s="18"/>
      <c r="AB246" s="18"/>
      <c r="AC246" s="18"/>
      <c r="AD246" s="18"/>
      <c r="AE246" s="18"/>
      <c r="AF246" s="93">
        <f t="shared" si="73"/>
        <v>0</v>
      </c>
    </row>
    <row r="247" spans="1:35" s="44" customFormat="1" ht="15" customHeight="1" outlineLevel="1" x14ac:dyDescent="0.35">
      <c r="A247" s="282"/>
      <c r="B247" s="40"/>
      <c r="C247" s="41"/>
      <c r="D247" s="73" t="str">
        <f>D219</f>
        <v>Uzupełniające źródło ciepła nr 1- ………………………….</v>
      </c>
      <c r="E247" s="57" t="s">
        <v>14</v>
      </c>
      <c r="F247" s="18"/>
      <c r="G247" s="18"/>
      <c r="H247" s="18"/>
      <c r="I247" s="18"/>
      <c r="J247" s="18"/>
      <c r="K247" s="18"/>
      <c r="L247" s="18"/>
      <c r="M247" s="18"/>
      <c r="N247" s="18"/>
      <c r="O247" s="18"/>
      <c r="P247" s="18"/>
      <c r="Q247" s="18"/>
      <c r="R247" s="18"/>
      <c r="S247" s="18"/>
      <c r="T247" s="18"/>
      <c r="U247" s="18"/>
      <c r="V247" s="18"/>
      <c r="W247" s="18"/>
      <c r="X247" s="18"/>
      <c r="Y247" s="18"/>
      <c r="Z247" s="18"/>
      <c r="AA247" s="18"/>
      <c r="AB247" s="18"/>
      <c r="AC247" s="18"/>
      <c r="AD247" s="18"/>
      <c r="AE247" s="18"/>
      <c r="AF247" s="93">
        <f t="shared" si="73"/>
        <v>0</v>
      </c>
    </row>
    <row r="248" spans="1:35" s="44" customFormat="1" ht="15" customHeight="1" outlineLevel="1" x14ac:dyDescent="0.35">
      <c r="A248" s="282"/>
      <c r="B248" s="40"/>
      <c r="C248" s="41"/>
      <c r="D248" s="73" t="str">
        <f>D226</f>
        <v>Uzupełniające źródło ciepła lub energii elektrycznej ………………</v>
      </c>
      <c r="E248" s="57" t="s">
        <v>14</v>
      </c>
      <c r="F248" s="18"/>
      <c r="G248" s="18"/>
      <c r="H248" s="18"/>
      <c r="I248" s="18"/>
      <c r="J248" s="18"/>
      <c r="K248" s="18"/>
      <c r="L248" s="18"/>
      <c r="M248" s="18"/>
      <c r="N248" s="18"/>
      <c r="O248" s="18"/>
      <c r="P248" s="18"/>
      <c r="Q248" s="18"/>
      <c r="R248" s="18"/>
      <c r="S248" s="18"/>
      <c r="T248" s="18"/>
      <c r="U248" s="18"/>
      <c r="V248" s="18"/>
      <c r="W248" s="18"/>
      <c r="X248" s="18"/>
      <c r="Y248" s="18"/>
      <c r="Z248" s="18"/>
      <c r="AA248" s="18"/>
      <c r="AB248" s="18"/>
      <c r="AC248" s="18"/>
      <c r="AD248" s="18"/>
      <c r="AE248" s="18"/>
      <c r="AF248" s="93">
        <f t="shared" si="73"/>
        <v>0</v>
      </c>
    </row>
    <row r="249" spans="1:35" s="44" customFormat="1" ht="15" customHeight="1" outlineLevel="1" x14ac:dyDescent="0.35">
      <c r="A249" s="282"/>
      <c r="B249" s="40"/>
      <c r="C249" s="41"/>
      <c r="D249" s="73" t="str">
        <f>D233</f>
        <v>Magazyn energii 1 . ………………………………………</v>
      </c>
      <c r="E249" s="57" t="s">
        <v>14</v>
      </c>
      <c r="F249" s="18"/>
      <c r="G249" s="18"/>
      <c r="H249" s="18"/>
      <c r="I249" s="18"/>
      <c r="J249" s="18"/>
      <c r="K249" s="18"/>
      <c r="L249" s="18"/>
      <c r="M249" s="18"/>
      <c r="N249" s="18"/>
      <c r="O249" s="18"/>
      <c r="P249" s="18"/>
      <c r="Q249" s="18"/>
      <c r="R249" s="18"/>
      <c r="S249" s="18"/>
      <c r="T249" s="18"/>
      <c r="U249" s="18"/>
      <c r="V249" s="18"/>
      <c r="W249" s="18"/>
      <c r="X249" s="18"/>
      <c r="Y249" s="18"/>
      <c r="Z249" s="18"/>
      <c r="AA249" s="18"/>
      <c r="AB249" s="18"/>
      <c r="AC249" s="18"/>
      <c r="AD249" s="18"/>
      <c r="AE249" s="18"/>
      <c r="AF249" s="93">
        <f t="shared" si="73"/>
        <v>0</v>
      </c>
    </row>
    <row r="250" spans="1:35" s="44" customFormat="1" ht="15" customHeight="1" outlineLevel="1" x14ac:dyDescent="0.35">
      <c r="A250" s="282"/>
      <c r="B250" s="40"/>
      <c r="C250" s="41"/>
      <c r="D250" s="73" t="str">
        <f>D239</f>
        <v>Magazyn energii 2 . ………………………………………</v>
      </c>
      <c r="E250" s="57" t="s">
        <v>14</v>
      </c>
      <c r="F250" s="18"/>
      <c r="G250" s="18"/>
      <c r="H250" s="18"/>
      <c r="I250" s="18"/>
      <c r="J250" s="18"/>
      <c r="K250" s="18"/>
      <c r="L250" s="18"/>
      <c r="M250" s="18"/>
      <c r="N250" s="18"/>
      <c r="O250" s="18"/>
      <c r="P250" s="18"/>
      <c r="Q250" s="18"/>
      <c r="R250" s="18"/>
      <c r="S250" s="18"/>
      <c r="T250" s="18"/>
      <c r="U250" s="18"/>
      <c r="V250" s="18"/>
      <c r="W250" s="18"/>
      <c r="X250" s="18"/>
      <c r="Y250" s="18"/>
      <c r="Z250" s="18"/>
      <c r="AA250" s="18"/>
      <c r="AB250" s="18"/>
      <c r="AC250" s="18"/>
      <c r="AD250" s="18"/>
      <c r="AE250" s="18"/>
      <c r="AF250" s="93">
        <f t="shared" si="73"/>
        <v>0</v>
      </c>
      <c r="AG250" s="131"/>
      <c r="AH250" s="131"/>
      <c r="AI250" s="131"/>
    </row>
    <row r="251" spans="1:35" s="44" customFormat="1" ht="15" customHeight="1" outlineLevel="1" x14ac:dyDescent="0.35">
      <c r="A251" s="282"/>
      <c r="B251" s="40"/>
      <c r="C251" s="41"/>
      <c r="D251" s="132" t="s">
        <v>62</v>
      </c>
      <c r="E251" s="88" t="s">
        <v>14</v>
      </c>
      <c r="F251" s="5">
        <f>F252*F253</f>
        <v>225307.89473684208</v>
      </c>
      <c r="G251" s="5">
        <f>G252*G253</f>
        <v>0</v>
      </c>
      <c r="H251" s="5">
        <f t="shared" ref="H251:AE251" si="75">H252*H253</f>
        <v>0</v>
      </c>
      <c r="I251" s="5">
        <f t="shared" si="75"/>
        <v>0</v>
      </c>
      <c r="J251" s="5">
        <f t="shared" si="75"/>
        <v>0</v>
      </c>
      <c r="K251" s="5">
        <f t="shared" si="75"/>
        <v>0</v>
      </c>
      <c r="L251" s="5">
        <f t="shared" si="75"/>
        <v>0</v>
      </c>
      <c r="M251" s="5">
        <f t="shared" si="75"/>
        <v>0</v>
      </c>
      <c r="N251" s="5">
        <f t="shared" si="75"/>
        <v>0</v>
      </c>
      <c r="O251" s="5">
        <f t="shared" si="75"/>
        <v>0</v>
      </c>
      <c r="P251" s="5">
        <f t="shared" si="75"/>
        <v>0</v>
      </c>
      <c r="Q251" s="5">
        <f t="shared" si="75"/>
        <v>0</v>
      </c>
      <c r="R251" s="5">
        <f t="shared" si="75"/>
        <v>0</v>
      </c>
      <c r="S251" s="5">
        <f t="shared" si="75"/>
        <v>0</v>
      </c>
      <c r="T251" s="5">
        <f t="shared" si="75"/>
        <v>0</v>
      </c>
      <c r="U251" s="5">
        <f t="shared" si="75"/>
        <v>0</v>
      </c>
      <c r="V251" s="5">
        <f t="shared" si="75"/>
        <v>0</v>
      </c>
      <c r="W251" s="5">
        <f t="shared" si="75"/>
        <v>0</v>
      </c>
      <c r="X251" s="5">
        <f t="shared" si="75"/>
        <v>0</v>
      </c>
      <c r="Y251" s="5">
        <f t="shared" si="75"/>
        <v>0</v>
      </c>
      <c r="Z251" s="5">
        <f t="shared" si="75"/>
        <v>0</v>
      </c>
      <c r="AA251" s="5">
        <f t="shared" si="75"/>
        <v>0</v>
      </c>
      <c r="AB251" s="5">
        <f t="shared" si="75"/>
        <v>0</v>
      </c>
      <c r="AC251" s="5">
        <f t="shared" si="75"/>
        <v>0</v>
      </c>
      <c r="AD251" s="5">
        <f t="shared" si="75"/>
        <v>0</v>
      </c>
      <c r="AE251" s="5">
        <f t="shared" si="75"/>
        <v>0</v>
      </c>
      <c r="AF251" s="93">
        <f t="shared" si="73"/>
        <v>225307.89473684208</v>
      </c>
      <c r="AG251" s="131"/>
      <c r="AH251" s="131"/>
      <c r="AI251" s="131"/>
    </row>
    <row r="252" spans="1:35" s="44" customFormat="1" ht="15" customHeight="1" outlineLevel="1" x14ac:dyDescent="0.35">
      <c r="A252" s="282"/>
      <c r="B252" s="40"/>
      <c r="C252" s="41"/>
      <c r="D252" s="132" t="s">
        <v>178</v>
      </c>
      <c r="E252" s="88" t="s">
        <v>49</v>
      </c>
      <c r="F252" s="5">
        <f>'Progn cen ener, pracy'!C46</f>
        <v>45.061578947368417</v>
      </c>
      <c r="G252" s="5">
        <f>'Progn cen ener, pracy'!D46</f>
        <v>45.962810526315785</v>
      </c>
      <c r="H252" s="5">
        <f>'Progn cen ener, pracy'!E46</f>
        <v>46.882066736842098</v>
      </c>
      <c r="I252" s="5">
        <f>'Progn cen ener, pracy'!F46</f>
        <v>47.819708071578944</v>
      </c>
      <c r="J252" s="5">
        <f>'Progn cen ener, pracy'!G46</f>
        <v>48.776102233010526</v>
      </c>
      <c r="K252" s="5">
        <f>'Progn cen ener, pracy'!H46</f>
        <v>49.751624277670736</v>
      </c>
      <c r="L252" s="5">
        <f>'Progn cen ener, pracy'!I46</f>
        <v>50.746656763224152</v>
      </c>
      <c r="M252" s="5">
        <f>'Progn cen ener, pracy'!J46</f>
        <v>51.761589898488637</v>
      </c>
      <c r="N252" s="5">
        <f>'Progn cen ener, pracy'!K46</f>
        <v>52.796821696458409</v>
      </c>
      <c r="O252" s="5">
        <f>'Progn cen ener, pracy'!L46</f>
        <v>53.852758130387578</v>
      </c>
      <c r="P252" s="5">
        <f>'Progn cen ener, pracy'!M46</f>
        <v>54.929813292995327</v>
      </c>
      <c r="Q252" s="5">
        <f>'Progn cen ener, pracy'!N46</f>
        <v>56.028409558855238</v>
      </c>
      <c r="R252" s="5">
        <f>'Progn cen ener, pracy'!O46</f>
        <v>57.148977750032344</v>
      </c>
      <c r="S252" s="5">
        <f>'Progn cen ener, pracy'!P46</f>
        <v>58.291957305032994</v>
      </c>
      <c r="T252" s="5">
        <f>'Progn cen ener, pracy'!Q46</f>
        <v>59.457796451133653</v>
      </c>
      <c r="U252" s="5">
        <f>'Progn cen ener, pracy'!R46</f>
        <v>60.646952380156328</v>
      </c>
      <c r="V252" s="5">
        <f>'Progn cen ener, pracy'!S46</f>
        <v>61.859891427759457</v>
      </c>
      <c r="W252" s="5">
        <f>'Progn cen ener, pracy'!T46</f>
        <v>63.097089256314646</v>
      </c>
      <c r="X252" s="5">
        <f>'Progn cen ener, pracy'!U46</f>
        <v>64.359031041440943</v>
      </c>
      <c r="Y252" s="5">
        <f>'Progn cen ener, pracy'!V46</f>
        <v>65.646211662269764</v>
      </c>
      <c r="Z252" s="5">
        <f>'Progn cen ener, pracy'!W46</f>
        <v>66.959135895515161</v>
      </c>
      <c r="AA252" s="5">
        <f>'Progn cen ener, pracy'!X46</f>
        <v>68.298318613425465</v>
      </c>
      <c r="AB252" s="5">
        <f>'Progn cen ener, pracy'!Y46</f>
        <v>69.664284985693982</v>
      </c>
      <c r="AC252" s="5">
        <f>'Progn cen ener, pracy'!Z46</f>
        <v>71.057570685407867</v>
      </c>
      <c r="AD252" s="5">
        <f>'Progn cen ener, pracy'!AA46</f>
        <v>72.478722099116027</v>
      </c>
      <c r="AE252" s="5">
        <f>'Progn cen ener, pracy'!AB46</f>
        <v>73.928296541098348</v>
      </c>
      <c r="AF252" s="89"/>
      <c r="AG252" s="133"/>
      <c r="AH252" s="133"/>
      <c r="AI252" s="131"/>
    </row>
    <row r="253" spans="1:35" s="44" customFormat="1" ht="15" customHeight="1" outlineLevel="1" x14ac:dyDescent="0.35">
      <c r="A253" s="282"/>
      <c r="B253" s="40"/>
      <c r="C253" s="41"/>
      <c r="D253" s="73" t="s">
        <v>50</v>
      </c>
      <c r="E253" s="57" t="s">
        <v>51</v>
      </c>
      <c r="F253" s="18">
        <v>5000</v>
      </c>
      <c r="G253" s="18"/>
      <c r="H253" s="18"/>
      <c r="I253" s="18"/>
      <c r="J253" s="18"/>
      <c r="K253" s="18"/>
      <c r="L253" s="18"/>
      <c r="M253" s="18"/>
      <c r="N253" s="18"/>
      <c r="O253" s="18"/>
      <c r="P253" s="18"/>
      <c r="Q253" s="18"/>
      <c r="R253" s="18"/>
      <c r="S253" s="18"/>
      <c r="T253" s="18"/>
      <c r="U253" s="18"/>
      <c r="V253" s="18"/>
      <c r="W253" s="18"/>
      <c r="X253" s="18"/>
      <c r="Y253" s="18"/>
      <c r="Z253" s="18"/>
      <c r="AA253" s="18"/>
      <c r="AB253" s="18"/>
      <c r="AC253" s="18"/>
      <c r="AD253" s="18"/>
      <c r="AE253" s="18"/>
      <c r="AF253" s="93">
        <f t="shared" si="73"/>
        <v>5000</v>
      </c>
      <c r="AG253" s="131"/>
      <c r="AH253" s="131"/>
      <c r="AI253" s="131"/>
    </row>
    <row r="254" spans="1:35" s="44" customFormat="1" ht="15" customHeight="1" x14ac:dyDescent="0.35">
      <c r="A254" s="282"/>
      <c r="B254" s="40"/>
      <c r="C254" s="41"/>
      <c r="D254" s="134" t="s">
        <v>52</v>
      </c>
      <c r="E254" s="135" t="s">
        <v>14</v>
      </c>
      <c r="F254" s="5">
        <f t="shared" ref="F254:AE254" si="76">F256+F260+F261</f>
        <v>22530.78947368421</v>
      </c>
      <c r="G254" s="5">
        <f t="shared" si="76"/>
        <v>0</v>
      </c>
      <c r="H254" s="5">
        <f t="shared" si="76"/>
        <v>0</v>
      </c>
      <c r="I254" s="5">
        <f t="shared" si="76"/>
        <v>0</v>
      </c>
      <c r="J254" s="5">
        <f t="shared" si="76"/>
        <v>0</v>
      </c>
      <c r="K254" s="5">
        <f t="shared" si="76"/>
        <v>0</v>
      </c>
      <c r="L254" s="5">
        <f t="shared" si="76"/>
        <v>0</v>
      </c>
      <c r="M254" s="5">
        <f t="shared" si="76"/>
        <v>0</v>
      </c>
      <c r="N254" s="5">
        <f t="shared" si="76"/>
        <v>0</v>
      </c>
      <c r="O254" s="5">
        <f t="shared" si="76"/>
        <v>0</v>
      </c>
      <c r="P254" s="5">
        <f t="shared" si="76"/>
        <v>0</v>
      </c>
      <c r="Q254" s="5">
        <f t="shared" si="76"/>
        <v>0</v>
      </c>
      <c r="R254" s="5">
        <f t="shared" si="76"/>
        <v>0</v>
      </c>
      <c r="S254" s="5">
        <f t="shared" si="76"/>
        <v>0</v>
      </c>
      <c r="T254" s="5">
        <f t="shared" si="76"/>
        <v>0</v>
      </c>
      <c r="U254" s="5">
        <f t="shared" si="76"/>
        <v>0</v>
      </c>
      <c r="V254" s="5">
        <f t="shared" si="76"/>
        <v>0</v>
      </c>
      <c r="W254" s="5">
        <f t="shared" si="76"/>
        <v>0</v>
      </c>
      <c r="X254" s="5">
        <f t="shared" si="76"/>
        <v>0</v>
      </c>
      <c r="Y254" s="5">
        <f t="shared" si="76"/>
        <v>0</v>
      </c>
      <c r="Z254" s="5">
        <f t="shared" si="76"/>
        <v>0</v>
      </c>
      <c r="AA254" s="5">
        <f t="shared" si="76"/>
        <v>0</v>
      </c>
      <c r="AB254" s="5">
        <f t="shared" si="76"/>
        <v>0</v>
      </c>
      <c r="AC254" s="5">
        <f t="shared" si="76"/>
        <v>0</v>
      </c>
      <c r="AD254" s="5">
        <f t="shared" si="76"/>
        <v>0</v>
      </c>
      <c r="AE254" s="5">
        <f t="shared" si="76"/>
        <v>0</v>
      </c>
      <c r="AF254" s="136">
        <f t="shared" si="73"/>
        <v>22530.78947368421</v>
      </c>
      <c r="AG254" s="137"/>
      <c r="AH254" s="137"/>
      <c r="AI254" s="137"/>
    </row>
    <row r="255" spans="1:35" s="44" customFormat="1" ht="15" customHeight="1" outlineLevel="1" x14ac:dyDescent="0.35">
      <c r="A255" s="282"/>
      <c r="B255" s="40"/>
      <c r="C255" s="138"/>
      <c r="D255" s="132" t="s">
        <v>179</v>
      </c>
      <c r="E255" s="88" t="s">
        <v>14</v>
      </c>
      <c r="F255" s="5">
        <f>F245+F211+F176+F127</f>
        <v>225307.89473684208</v>
      </c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93">
        <f t="shared" si="73"/>
        <v>225307.89473684208</v>
      </c>
    </row>
    <row r="256" spans="1:35" s="44" customFormat="1" ht="28.5" customHeight="1" outlineLevel="1" x14ac:dyDescent="0.35">
      <c r="A256" s="282"/>
      <c r="B256" s="40"/>
      <c r="C256" s="138"/>
      <c r="D256" s="139" t="s">
        <v>237</v>
      </c>
      <c r="E256" s="88" t="s">
        <v>14</v>
      </c>
      <c r="F256" s="17">
        <f>F255*10%</f>
        <v>22530.78947368421</v>
      </c>
      <c r="G256" s="17">
        <f t="shared" ref="G256:AE256" si="77">G255*10%</f>
        <v>0</v>
      </c>
      <c r="H256" s="17">
        <f t="shared" si="77"/>
        <v>0</v>
      </c>
      <c r="I256" s="17">
        <f t="shared" si="77"/>
        <v>0</v>
      </c>
      <c r="J256" s="17">
        <f t="shared" si="77"/>
        <v>0</v>
      </c>
      <c r="K256" s="17">
        <f t="shared" si="77"/>
        <v>0</v>
      </c>
      <c r="L256" s="17">
        <f t="shared" si="77"/>
        <v>0</v>
      </c>
      <c r="M256" s="17">
        <f t="shared" si="77"/>
        <v>0</v>
      </c>
      <c r="N256" s="17">
        <f t="shared" si="77"/>
        <v>0</v>
      </c>
      <c r="O256" s="17">
        <f t="shared" si="77"/>
        <v>0</v>
      </c>
      <c r="P256" s="17">
        <f t="shared" si="77"/>
        <v>0</v>
      </c>
      <c r="Q256" s="17">
        <f t="shared" si="77"/>
        <v>0</v>
      </c>
      <c r="R256" s="17">
        <f t="shared" si="77"/>
        <v>0</v>
      </c>
      <c r="S256" s="17">
        <f t="shared" si="77"/>
        <v>0</v>
      </c>
      <c r="T256" s="17">
        <f t="shared" si="77"/>
        <v>0</v>
      </c>
      <c r="U256" s="17">
        <f t="shared" si="77"/>
        <v>0</v>
      </c>
      <c r="V256" s="17">
        <f t="shared" si="77"/>
        <v>0</v>
      </c>
      <c r="W256" s="17">
        <f t="shared" si="77"/>
        <v>0</v>
      </c>
      <c r="X256" s="17">
        <f t="shared" si="77"/>
        <v>0</v>
      </c>
      <c r="Y256" s="17">
        <f t="shared" si="77"/>
        <v>0</v>
      </c>
      <c r="Z256" s="17">
        <f t="shared" si="77"/>
        <v>0</v>
      </c>
      <c r="AA256" s="17">
        <f t="shared" si="77"/>
        <v>0</v>
      </c>
      <c r="AB256" s="17">
        <f t="shared" si="77"/>
        <v>0</v>
      </c>
      <c r="AC256" s="17">
        <f t="shared" si="77"/>
        <v>0</v>
      </c>
      <c r="AD256" s="17">
        <f t="shared" si="77"/>
        <v>0</v>
      </c>
      <c r="AE256" s="17">
        <f t="shared" si="77"/>
        <v>0</v>
      </c>
      <c r="AF256" s="93">
        <f t="shared" si="73"/>
        <v>22530.78947368421</v>
      </c>
    </row>
    <row r="257" spans="1:32" s="44" customFormat="1" ht="18.5" customHeight="1" outlineLevel="1" x14ac:dyDescent="0.45">
      <c r="A257" s="282"/>
      <c r="B257" s="40"/>
      <c r="C257" s="138"/>
      <c r="D257" s="139" t="s">
        <v>214</v>
      </c>
      <c r="E257" s="88" t="s">
        <v>14</v>
      </c>
      <c r="F257" s="17">
        <f>F258*F259</f>
        <v>0</v>
      </c>
      <c r="G257" s="17">
        <f t="shared" ref="G257:AE257" si="78">G258*G259</f>
        <v>0</v>
      </c>
      <c r="H257" s="17">
        <f t="shared" si="78"/>
        <v>0</v>
      </c>
      <c r="I257" s="17">
        <f t="shared" si="78"/>
        <v>0</v>
      </c>
      <c r="J257" s="17">
        <f t="shared" si="78"/>
        <v>0</v>
      </c>
      <c r="K257" s="17">
        <f t="shared" si="78"/>
        <v>0</v>
      </c>
      <c r="L257" s="17">
        <f t="shared" si="78"/>
        <v>0</v>
      </c>
      <c r="M257" s="17">
        <f t="shared" si="78"/>
        <v>0</v>
      </c>
      <c r="N257" s="17">
        <f t="shared" si="78"/>
        <v>0</v>
      </c>
      <c r="O257" s="17">
        <f t="shared" si="78"/>
        <v>0</v>
      </c>
      <c r="P257" s="17">
        <f t="shared" si="78"/>
        <v>0</v>
      </c>
      <c r="Q257" s="17">
        <f t="shared" si="78"/>
        <v>0</v>
      </c>
      <c r="R257" s="17">
        <f t="shared" si="78"/>
        <v>0</v>
      </c>
      <c r="S257" s="17">
        <f t="shared" si="78"/>
        <v>0</v>
      </c>
      <c r="T257" s="17">
        <f t="shared" si="78"/>
        <v>0</v>
      </c>
      <c r="U257" s="17">
        <f t="shared" si="78"/>
        <v>0</v>
      </c>
      <c r="V257" s="17">
        <f t="shared" si="78"/>
        <v>0</v>
      </c>
      <c r="W257" s="17">
        <f t="shared" si="78"/>
        <v>0</v>
      </c>
      <c r="X257" s="17">
        <f t="shared" si="78"/>
        <v>0</v>
      </c>
      <c r="Y257" s="17">
        <f t="shared" si="78"/>
        <v>0</v>
      </c>
      <c r="Z257" s="17">
        <f t="shared" si="78"/>
        <v>0</v>
      </c>
      <c r="AA257" s="17">
        <f t="shared" si="78"/>
        <v>0</v>
      </c>
      <c r="AB257" s="17">
        <f t="shared" si="78"/>
        <v>0</v>
      </c>
      <c r="AC257" s="17">
        <f t="shared" si="78"/>
        <v>0</v>
      </c>
      <c r="AD257" s="17">
        <f t="shared" si="78"/>
        <v>0</v>
      </c>
      <c r="AE257" s="17">
        <f t="shared" si="78"/>
        <v>0</v>
      </c>
      <c r="AF257" s="93"/>
    </row>
    <row r="258" spans="1:32" s="44" customFormat="1" ht="18.5" customHeight="1" outlineLevel="1" x14ac:dyDescent="0.45">
      <c r="A258" s="282"/>
      <c r="B258" s="40"/>
      <c r="C258" s="138"/>
      <c r="D258" s="208" t="s">
        <v>218</v>
      </c>
      <c r="E258" s="209" t="s">
        <v>41</v>
      </c>
      <c r="F258" s="210"/>
      <c r="G258" s="210"/>
      <c r="H258" s="210"/>
      <c r="I258" s="210"/>
      <c r="J258" s="210"/>
      <c r="K258" s="210"/>
      <c r="L258" s="210"/>
      <c r="M258" s="210"/>
      <c r="N258" s="210"/>
      <c r="O258" s="210"/>
      <c r="P258" s="210"/>
      <c r="Q258" s="210"/>
      <c r="R258" s="210"/>
      <c r="S258" s="210"/>
      <c r="T258" s="210"/>
      <c r="U258" s="210"/>
      <c r="V258" s="210"/>
      <c r="W258" s="210"/>
      <c r="X258" s="210"/>
      <c r="Y258" s="210"/>
      <c r="Z258" s="210"/>
      <c r="AA258" s="210"/>
      <c r="AB258" s="210"/>
      <c r="AC258" s="210"/>
      <c r="AD258" s="210"/>
      <c r="AE258" s="210"/>
      <c r="AF258" s="211"/>
    </row>
    <row r="259" spans="1:32" s="44" customFormat="1" ht="20.5" customHeight="1" outlineLevel="1" x14ac:dyDescent="0.45">
      <c r="A259" s="282"/>
      <c r="B259" s="40"/>
      <c r="C259" s="138"/>
      <c r="D259" s="139" t="s">
        <v>219</v>
      </c>
      <c r="E259" s="88" t="s">
        <v>39</v>
      </c>
      <c r="F259" s="17">
        <f>'Progn cen ener, pracy'!C29</f>
        <v>184</v>
      </c>
      <c r="G259" s="17">
        <f>'Progn cen ener, pracy'!D29</f>
        <v>207.65714285714284</v>
      </c>
      <c r="H259" s="17">
        <f>'Progn cen ener, pracy'!E29</f>
        <v>231.31428571428572</v>
      </c>
      <c r="I259" s="17">
        <f>'Progn cen ener, pracy'!F29</f>
        <v>254.97142857142859</v>
      </c>
      <c r="J259" s="17">
        <f>'Progn cen ener, pracy'!G29</f>
        <v>278.62857142857149</v>
      </c>
      <c r="K259" s="17">
        <f>'Progn cen ener, pracy'!H29</f>
        <v>302.28571428571428</v>
      </c>
      <c r="L259" s="17">
        <f>'Progn cen ener, pracy'!I29</f>
        <v>325.94285714285712</v>
      </c>
      <c r="M259" s="17">
        <f>'Progn cen ener, pracy'!J29</f>
        <v>349.59999999999997</v>
      </c>
      <c r="N259" s="17">
        <f>'Progn cen ener, pracy'!K29</f>
        <v>355.12</v>
      </c>
      <c r="O259" s="17">
        <f>'Progn cen ener, pracy'!L29</f>
        <v>360.64</v>
      </c>
      <c r="P259" s="17">
        <f>'Progn cen ener, pracy'!M29</f>
        <v>366.16</v>
      </c>
      <c r="Q259" s="17">
        <f>'Progn cen ener, pracy'!N29</f>
        <v>371.68</v>
      </c>
      <c r="R259" s="17">
        <f>'Progn cen ener, pracy'!O29</f>
        <v>377.20000000000005</v>
      </c>
      <c r="S259" s="17">
        <f>'Progn cen ener, pracy'!P29</f>
        <v>382.72</v>
      </c>
      <c r="T259" s="17">
        <f>'Progn cen ener, pracy'!Q29</f>
        <v>388.24000000000007</v>
      </c>
      <c r="U259" s="17">
        <f>'Progn cen ener, pracy'!R29</f>
        <v>393.76000000000005</v>
      </c>
      <c r="V259" s="17">
        <f>'Progn cen ener, pracy'!S29</f>
        <v>399.28000000000009</v>
      </c>
      <c r="W259" s="17">
        <f>'Progn cen ener, pracy'!T29</f>
        <v>404.80000000000013</v>
      </c>
      <c r="X259" s="17">
        <f>'Progn cen ener, pracy'!U29</f>
        <v>410.32000000000011</v>
      </c>
      <c r="Y259" s="17">
        <f>'Progn cen ener, pracy'!V29</f>
        <v>415.84000000000015</v>
      </c>
      <c r="Z259" s="17">
        <f>'Progn cen ener, pracy'!W29</f>
        <v>421.36000000000013</v>
      </c>
      <c r="AA259" s="17">
        <f>'Progn cen ener, pracy'!X29</f>
        <v>426.88000000000017</v>
      </c>
      <c r="AB259" s="17">
        <f>'Progn cen ener, pracy'!Y29</f>
        <v>432.40000000000015</v>
      </c>
      <c r="AC259" s="17">
        <f>'Progn cen ener, pracy'!Z29</f>
        <v>437.92000000000019</v>
      </c>
      <c r="AD259" s="17">
        <f>'Progn cen ener, pracy'!AA29</f>
        <v>443.44000000000017</v>
      </c>
      <c r="AE259" s="17">
        <f>'Progn cen ener, pracy'!AB29</f>
        <v>448.96000000000021</v>
      </c>
      <c r="AF259" s="93"/>
    </row>
    <row r="260" spans="1:32" s="44" customFormat="1" ht="15" customHeight="1" outlineLevel="1" x14ac:dyDescent="0.35">
      <c r="A260" s="282"/>
      <c r="B260" s="40"/>
      <c r="C260" s="138"/>
      <c r="D260" s="64" t="s">
        <v>53</v>
      </c>
      <c r="E260" s="57" t="s">
        <v>14</v>
      </c>
      <c r="F260" s="18"/>
      <c r="G260" s="18"/>
      <c r="H260" s="18"/>
      <c r="I260" s="18"/>
      <c r="J260" s="18"/>
      <c r="K260" s="18"/>
      <c r="L260" s="18"/>
      <c r="M260" s="18"/>
      <c r="N260" s="18"/>
      <c r="O260" s="18"/>
      <c r="P260" s="18"/>
      <c r="Q260" s="18"/>
      <c r="R260" s="18"/>
      <c r="S260" s="18"/>
      <c r="T260" s="18"/>
      <c r="U260" s="18"/>
      <c r="V260" s="18"/>
      <c r="W260" s="18"/>
      <c r="X260" s="18"/>
      <c r="Y260" s="18"/>
      <c r="Z260" s="18"/>
      <c r="AA260" s="18"/>
      <c r="AB260" s="18"/>
      <c r="AC260" s="18"/>
      <c r="AD260" s="18"/>
      <c r="AE260" s="18"/>
      <c r="AF260" s="93">
        <f t="shared" si="73"/>
        <v>0</v>
      </c>
    </row>
    <row r="261" spans="1:32" s="44" customFormat="1" ht="15" customHeight="1" outlineLevel="1" x14ac:dyDescent="0.35">
      <c r="A261" s="282"/>
      <c r="B261" s="40"/>
      <c r="C261" s="138"/>
      <c r="D261" s="64" t="s">
        <v>54</v>
      </c>
      <c r="E261" s="57" t="s">
        <v>14</v>
      </c>
      <c r="F261" s="18"/>
      <c r="G261" s="18"/>
      <c r="H261" s="18"/>
      <c r="I261" s="18"/>
      <c r="J261" s="18"/>
      <c r="K261" s="18"/>
      <c r="L261" s="18"/>
      <c r="M261" s="18"/>
      <c r="N261" s="18"/>
      <c r="O261" s="18"/>
      <c r="P261" s="18"/>
      <c r="Q261" s="18"/>
      <c r="R261" s="18"/>
      <c r="S261" s="18"/>
      <c r="T261" s="18"/>
      <c r="U261" s="18"/>
      <c r="V261" s="18"/>
      <c r="W261" s="18"/>
      <c r="X261" s="18"/>
      <c r="Y261" s="18"/>
      <c r="Z261" s="18"/>
      <c r="AA261" s="18"/>
      <c r="AB261" s="18"/>
      <c r="AC261" s="18"/>
      <c r="AD261" s="18"/>
      <c r="AE261" s="18"/>
      <c r="AF261" s="93">
        <f t="shared" si="73"/>
        <v>0</v>
      </c>
    </row>
    <row r="262" spans="1:32" s="44" customFormat="1" ht="15" customHeight="1" x14ac:dyDescent="0.35">
      <c r="A262" s="282"/>
      <c r="B262" s="40"/>
      <c r="C262" s="41"/>
      <c r="D262" s="140" t="s">
        <v>238</v>
      </c>
      <c r="E262" s="141" t="s">
        <v>41</v>
      </c>
      <c r="F262" s="19">
        <v>1</v>
      </c>
      <c r="G262" s="19"/>
      <c r="H262" s="19"/>
      <c r="I262" s="19"/>
      <c r="J262" s="19"/>
      <c r="K262" s="19">
        <f t="shared" ref="K262:AE262" si="79">J262</f>
        <v>0</v>
      </c>
      <c r="L262" s="19">
        <f t="shared" si="79"/>
        <v>0</v>
      </c>
      <c r="M262" s="19">
        <f t="shared" si="79"/>
        <v>0</v>
      </c>
      <c r="N262" s="19">
        <f t="shared" si="79"/>
        <v>0</v>
      </c>
      <c r="O262" s="19">
        <f t="shared" si="79"/>
        <v>0</v>
      </c>
      <c r="P262" s="19">
        <f t="shared" si="79"/>
        <v>0</v>
      </c>
      <c r="Q262" s="19">
        <f t="shared" si="79"/>
        <v>0</v>
      </c>
      <c r="R262" s="19">
        <f t="shared" si="79"/>
        <v>0</v>
      </c>
      <c r="S262" s="19">
        <f t="shared" si="79"/>
        <v>0</v>
      </c>
      <c r="T262" s="19">
        <f t="shared" si="79"/>
        <v>0</v>
      </c>
      <c r="U262" s="19">
        <f t="shared" si="79"/>
        <v>0</v>
      </c>
      <c r="V262" s="19">
        <f t="shared" si="79"/>
        <v>0</v>
      </c>
      <c r="W262" s="19">
        <f t="shared" si="79"/>
        <v>0</v>
      </c>
      <c r="X262" s="19">
        <f t="shared" si="79"/>
        <v>0</v>
      </c>
      <c r="Y262" s="19">
        <f t="shared" si="79"/>
        <v>0</v>
      </c>
      <c r="Z262" s="19">
        <f t="shared" si="79"/>
        <v>0</v>
      </c>
      <c r="AA262" s="19">
        <f t="shared" si="79"/>
        <v>0</v>
      </c>
      <c r="AB262" s="19">
        <f t="shared" si="79"/>
        <v>0</v>
      </c>
      <c r="AC262" s="19">
        <f t="shared" si="79"/>
        <v>0</v>
      </c>
      <c r="AD262" s="19">
        <f t="shared" si="79"/>
        <v>0</v>
      </c>
      <c r="AE262" s="19">
        <f t="shared" si="79"/>
        <v>0</v>
      </c>
      <c r="AF262" s="93"/>
    </row>
    <row r="263" spans="1:32" s="146" customFormat="1" ht="15" customHeight="1" x14ac:dyDescent="0.35">
      <c r="A263" s="282"/>
      <c r="B263" s="142"/>
      <c r="C263" s="143"/>
      <c r="D263" s="144" t="s">
        <v>55</v>
      </c>
      <c r="E263" s="145" t="s">
        <v>39</v>
      </c>
      <c r="F263" s="13">
        <f>'Progn cen ener, pracy'!C26</f>
        <v>256.7</v>
      </c>
      <c r="G263" s="13">
        <f>'Progn cen ener, pracy'!D26</f>
        <v>256.7</v>
      </c>
      <c r="H263" s="13">
        <f>'Progn cen ener, pracy'!E26</f>
        <v>269.53500000000003</v>
      </c>
      <c r="I263" s="13">
        <f>'Progn cen ener, pracy'!F26</f>
        <v>274.92570000000001</v>
      </c>
      <c r="J263" s="13">
        <f>'Progn cen ener, pracy'!G26</f>
        <v>280.42421400000001</v>
      </c>
      <c r="K263" s="13">
        <f>'Progn cen ener, pracy'!H26</f>
        <v>286.03269828000003</v>
      </c>
      <c r="L263" s="13">
        <f>'Progn cen ener, pracy'!I26</f>
        <v>291.75335224560001</v>
      </c>
      <c r="M263" s="13">
        <f>'Progn cen ener, pracy'!J26</f>
        <v>288.83581872314403</v>
      </c>
      <c r="N263" s="13">
        <f>'Progn cen ener, pracy'!K26</f>
        <v>285.94746053591257</v>
      </c>
      <c r="O263" s="13">
        <f>'Progn cen ener, pracy'!L26</f>
        <v>283.08798593055343</v>
      </c>
      <c r="P263" s="13">
        <f>'Progn cen ener, pracy'!M26</f>
        <v>280.2571060712479</v>
      </c>
      <c r="Q263" s="13">
        <f>'Progn cen ener, pracy'!N26</f>
        <v>277.45453501053544</v>
      </c>
      <c r="R263" s="13">
        <f>'Progn cen ener, pracy'!O26</f>
        <v>274.67998966043007</v>
      </c>
      <c r="S263" s="13">
        <f>'Progn cen ener, pracy'!P26</f>
        <v>271.93318976382574</v>
      </c>
      <c r="T263" s="13">
        <f>'Progn cen ener, pracy'!Q26</f>
        <v>269.21385786618748</v>
      </c>
      <c r="U263" s="13">
        <f>'Progn cen ener, pracy'!R26</f>
        <v>266.52171928752563</v>
      </c>
      <c r="V263" s="13">
        <f>'Progn cen ener, pracy'!S26</f>
        <v>263.85650209465035</v>
      </c>
      <c r="W263" s="13">
        <f>'Progn cen ener, pracy'!T26</f>
        <v>261.21793707370387</v>
      </c>
      <c r="X263" s="13">
        <f>'Progn cen ener, pracy'!U26</f>
        <v>258.6057577029668</v>
      </c>
      <c r="Y263" s="13">
        <f>'Progn cen ener, pracy'!V26</f>
        <v>256.01970012593711</v>
      </c>
      <c r="Z263" s="13">
        <f>'Progn cen ener, pracy'!W26</f>
        <v>250.8993061234184</v>
      </c>
      <c r="AA263" s="13">
        <f>'Progn cen ener, pracy'!X26</f>
        <v>245.88132000095001</v>
      </c>
      <c r="AB263" s="13">
        <f>'Progn cen ener, pracy'!Y26</f>
        <v>240.96369360093098</v>
      </c>
      <c r="AC263" s="13">
        <f>'Progn cen ener, pracy'!Z26</f>
        <v>236.14441972891237</v>
      </c>
      <c r="AD263" s="13">
        <f>'Progn cen ener, pracy'!AA26</f>
        <v>231.42153133433411</v>
      </c>
      <c r="AE263" s="13">
        <f>'Progn cen ener, pracy'!AB26</f>
        <v>226.79310070764743</v>
      </c>
      <c r="AF263" s="93"/>
    </row>
    <row r="264" spans="1:32" s="44" customFormat="1" ht="15" customHeight="1" x14ac:dyDescent="0.35">
      <c r="A264" s="282"/>
      <c r="B264" s="40"/>
      <c r="C264" s="41"/>
      <c r="D264" s="147" t="s">
        <v>56</v>
      </c>
      <c r="E264" s="94" t="s">
        <v>14</v>
      </c>
      <c r="F264" s="6">
        <f>F262*F263</f>
        <v>256.7</v>
      </c>
      <c r="G264" s="6">
        <f t="shared" ref="G264:AE264" si="80">G262*G263</f>
        <v>0</v>
      </c>
      <c r="H264" s="6">
        <f t="shared" si="80"/>
        <v>0</v>
      </c>
      <c r="I264" s="6">
        <f t="shared" si="80"/>
        <v>0</v>
      </c>
      <c r="J264" s="6">
        <f t="shared" si="80"/>
        <v>0</v>
      </c>
      <c r="K264" s="6">
        <f t="shared" si="80"/>
        <v>0</v>
      </c>
      <c r="L264" s="6">
        <f t="shared" si="80"/>
        <v>0</v>
      </c>
      <c r="M264" s="6">
        <f t="shared" si="80"/>
        <v>0</v>
      </c>
      <c r="N264" s="6">
        <f t="shared" si="80"/>
        <v>0</v>
      </c>
      <c r="O264" s="6">
        <f t="shared" si="80"/>
        <v>0</v>
      </c>
      <c r="P264" s="6">
        <f t="shared" si="80"/>
        <v>0</v>
      </c>
      <c r="Q264" s="6">
        <f t="shared" si="80"/>
        <v>0</v>
      </c>
      <c r="R264" s="6">
        <f t="shared" si="80"/>
        <v>0</v>
      </c>
      <c r="S264" s="6">
        <f t="shared" si="80"/>
        <v>0</v>
      </c>
      <c r="T264" s="6">
        <f t="shared" si="80"/>
        <v>0</v>
      </c>
      <c r="U264" s="6">
        <f t="shared" si="80"/>
        <v>0</v>
      </c>
      <c r="V264" s="6">
        <f t="shared" si="80"/>
        <v>0</v>
      </c>
      <c r="W264" s="6">
        <f t="shared" si="80"/>
        <v>0</v>
      </c>
      <c r="X264" s="6">
        <f t="shared" si="80"/>
        <v>0</v>
      </c>
      <c r="Y264" s="6">
        <f t="shared" si="80"/>
        <v>0</v>
      </c>
      <c r="Z264" s="6">
        <f t="shared" si="80"/>
        <v>0</v>
      </c>
      <c r="AA264" s="6">
        <f t="shared" si="80"/>
        <v>0</v>
      </c>
      <c r="AB264" s="6">
        <f t="shared" si="80"/>
        <v>0</v>
      </c>
      <c r="AC264" s="6">
        <f t="shared" si="80"/>
        <v>0</v>
      </c>
      <c r="AD264" s="6">
        <f t="shared" si="80"/>
        <v>0</v>
      </c>
      <c r="AE264" s="6">
        <f t="shared" si="80"/>
        <v>0</v>
      </c>
      <c r="AF264" s="120">
        <f>SUM(F264:AE264)</f>
        <v>256.7</v>
      </c>
    </row>
    <row r="265" spans="1:32" s="44" customFormat="1" ht="15" customHeight="1" x14ac:dyDescent="0.35">
      <c r="A265" s="282"/>
      <c r="B265" s="40"/>
      <c r="C265" s="41"/>
      <c r="D265" s="148" t="str">
        <f>D$81</f>
        <v>DYSTRYBUCJA</v>
      </c>
      <c r="E265" s="61" t="s">
        <v>14</v>
      </c>
      <c r="F265" s="4">
        <f>F266+F273+F277+F285+F293+F297</f>
        <v>0</v>
      </c>
      <c r="G265" s="4">
        <f t="shared" ref="G265:AE265" si="81">G266+G273+G277+G285+G293+G297</f>
        <v>0</v>
      </c>
      <c r="H265" s="4">
        <f t="shared" si="81"/>
        <v>0</v>
      </c>
      <c r="I265" s="4">
        <f t="shared" si="81"/>
        <v>0</v>
      </c>
      <c r="J265" s="4">
        <f t="shared" si="81"/>
        <v>0</v>
      </c>
      <c r="K265" s="4">
        <f t="shared" si="81"/>
        <v>0</v>
      </c>
      <c r="L265" s="4">
        <f t="shared" si="81"/>
        <v>0</v>
      </c>
      <c r="M265" s="4">
        <f t="shared" si="81"/>
        <v>0</v>
      </c>
      <c r="N265" s="4">
        <f t="shared" si="81"/>
        <v>0</v>
      </c>
      <c r="O265" s="4">
        <f t="shared" si="81"/>
        <v>0</v>
      </c>
      <c r="P265" s="4">
        <f t="shared" si="81"/>
        <v>0</v>
      </c>
      <c r="Q265" s="4">
        <f t="shared" si="81"/>
        <v>0</v>
      </c>
      <c r="R265" s="4">
        <f t="shared" si="81"/>
        <v>0</v>
      </c>
      <c r="S265" s="4">
        <f t="shared" si="81"/>
        <v>0</v>
      </c>
      <c r="T265" s="4">
        <f t="shared" si="81"/>
        <v>0</v>
      </c>
      <c r="U265" s="4">
        <f t="shared" si="81"/>
        <v>0</v>
      </c>
      <c r="V265" s="4">
        <f t="shared" si="81"/>
        <v>0</v>
      </c>
      <c r="W265" s="4">
        <f t="shared" si="81"/>
        <v>0</v>
      </c>
      <c r="X265" s="4">
        <f t="shared" si="81"/>
        <v>0</v>
      </c>
      <c r="Y265" s="4">
        <f t="shared" si="81"/>
        <v>0</v>
      </c>
      <c r="Z265" s="4">
        <f t="shared" si="81"/>
        <v>0</v>
      </c>
      <c r="AA265" s="4">
        <f t="shared" si="81"/>
        <v>0</v>
      </c>
      <c r="AB265" s="4">
        <f t="shared" si="81"/>
        <v>0</v>
      </c>
      <c r="AC265" s="4">
        <f t="shared" si="81"/>
        <v>0</v>
      </c>
      <c r="AD265" s="4">
        <f t="shared" si="81"/>
        <v>0</v>
      </c>
      <c r="AE265" s="4">
        <f t="shared" si="81"/>
        <v>0</v>
      </c>
      <c r="AF265" s="149">
        <f>SUM(F265:AE265)</f>
        <v>0</v>
      </c>
    </row>
    <row r="266" spans="1:32" s="44" customFormat="1" ht="15" customHeight="1" x14ac:dyDescent="0.35">
      <c r="A266" s="282"/>
      <c r="B266" s="40"/>
      <c r="C266" s="41"/>
      <c r="D266" s="150" t="s">
        <v>38</v>
      </c>
      <c r="E266" s="151" t="s">
        <v>39</v>
      </c>
      <c r="F266" s="8">
        <f>F270*F267+F271*F268+F272*F269</f>
        <v>0</v>
      </c>
      <c r="G266" s="8">
        <f t="shared" ref="G266:H266" si="82">G270*G267+G271*G268+G272*G269</f>
        <v>0</v>
      </c>
      <c r="H266" s="8">
        <f t="shared" si="82"/>
        <v>0</v>
      </c>
      <c r="I266" s="8">
        <f t="shared" ref="I266" si="83">I270*I267+I271*I268+I272*I269</f>
        <v>0</v>
      </c>
      <c r="J266" s="8">
        <f t="shared" ref="J266" si="84">J270*J267+J271*J268+J272*J269</f>
        <v>0</v>
      </c>
      <c r="K266" s="8">
        <f t="shared" ref="K266" si="85">K270*K267+K271*K268+K272*K269</f>
        <v>0</v>
      </c>
      <c r="L266" s="8">
        <f t="shared" ref="L266" si="86">L270*L267+L271*L268+L272*L269</f>
        <v>0</v>
      </c>
      <c r="M266" s="8">
        <f t="shared" ref="M266" si="87">M270*M267+M271*M268+M272*M269</f>
        <v>0</v>
      </c>
      <c r="N266" s="8">
        <f t="shared" ref="N266" si="88">N270*N267+N271*N268+N272*N269</f>
        <v>0</v>
      </c>
      <c r="O266" s="8">
        <f t="shared" ref="O266" si="89">O270*O267+O271*O268+O272*O269</f>
        <v>0</v>
      </c>
      <c r="P266" s="8">
        <f t="shared" ref="P266" si="90">P270*P267+P271*P268+P272*P269</f>
        <v>0</v>
      </c>
      <c r="Q266" s="8">
        <f t="shared" ref="Q266" si="91">Q270*Q267+Q271*Q268+Q272*Q269</f>
        <v>0</v>
      </c>
      <c r="R266" s="8">
        <f t="shared" ref="R266" si="92">R270*R267+R271*R268+R272*R269</f>
        <v>0</v>
      </c>
      <c r="S266" s="8">
        <f t="shared" ref="S266" si="93">S270*S267+S271*S268+S272*S269</f>
        <v>0</v>
      </c>
      <c r="T266" s="8">
        <f t="shared" ref="T266" si="94">T270*T267+T271*T268+T272*T269</f>
        <v>0</v>
      </c>
      <c r="U266" s="8">
        <f t="shared" ref="U266" si="95">U270*U267+U271*U268+U272*U269</f>
        <v>0</v>
      </c>
      <c r="V266" s="8">
        <f t="shared" ref="V266" si="96">V270*V267+V271*V268+V272*V269</f>
        <v>0</v>
      </c>
      <c r="W266" s="8">
        <f t="shared" ref="W266" si="97">W270*W267+W271*W268+W272*W269</f>
        <v>0</v>
      </c>
      <c r="X266" s="8">
        <f t="shared" ref="X266" si="98">X270*X267+X271*X268+X272*X269</f>
        <v>0</v>
      </c>
      <c r="Y266" s="8">
        <f t="shared" ref="Y266" si="99">Y270*Y267+Y271*Y268+Y272*Y269</f>
        <v>0</v>
      </c>
      <c r="Z266" s="8">
        <f t="shared" ref="Z266" si="100">Z270*Z267+Z271*Z268+Z272*Z269</f>
        <v>0</v>
      </c>
      <c r="AA266" s="8">
        <f t="shared" ref="AA266" si="101">AA270*AA267+AA271*AA268+AA272*AA269</f>
        <v>0</v>
      </c>
      <c r="AB266" s="8">
        <f t="shared" ref="AB266" si="102">AB270*AB267+AB271*AB268+AB272*AB269</f>
        <v>0</v>
      </c>
      <c r="AC266" s="8">
        <f t="shared" ref="AC266" si="103">AC270*AC267+AC271*AC268+AC272*AC269</f>
        <v>0</v>
      </c>
      <c r="AD266" s="8">
        <f t="shared" ref="AD266" si="104">AD270*AD267+AD271*AD268+AD272*AD269</f>
        <v>0</v>
      </c>
      <c r="AE266" s="8">
        <f t="shared" ref="AE266" si="105">AE270*AE267+AE271*AE268+AE272*AE269</f>
        <v>0</v>
      </c>
      <c r="AF266" s="149">
        <f t="shared" ref="AF266:AF276" si="106">SUM(F266:AE266)</f>
        <v>0</v>
      </c>
    </row>
    <row r="267" spans="1:32" s="44" customFormat="1" ht="15" customHeight="1" outlineLevel="1" x14ac:dyDescent="0.35">
      <c r="A267" s="282"/>
      <c r="B267" s="40"/>
      <c r="C267" s="41"/>
      <c r="D267" s="152" t="str">
        <f t="shared" ref="D267:AE267" si="107">D129</f>
        <v>Cena energii i usług dystrybucyjnych w szczycie przedpołudniowym KSE</v>
      </c>
      <c r="E267" s="152" t="str">
        <f t="shared" si="107"/>
        <v>PLN/MWh</v>
      </c>
      <c r="F267" s="8">
        <f t="shared" si="107"/>
        <v>437.91126723367211</v>
      </c>
      <c r="G267" s="8">
        <f t="shared" si="107"/>
        <v>440.49549257834553</v>
      </c>
      <c r="H267" s="8">
        <f t="shared" si="107"/>
        <v>458.5664024299125</v>
      </c>
      <c r="I267" s="8">
        <f t="shared" si="107"/>
        <v>467.73773047851074</v>
      </c>
      <c r="J267" s="8">
        <f t="shared" si="107"/>
        <v>477.09248508808093</v>
      </c>
      <c r="K267" s="8">
        <f t="shared" si="107"/>
        <v>486.63433478984257</v>
      </c>
      <c r="L267" s="8">
        <f t="shared" si="107"/>
        <v>496.36702148563938</v>
      </c>
      <c r="M267" s="8">
        <f t="shared" si="107"/>
        <v>495.76873746990418</v>
      </c>
      <c r="N267" s="8">
        <f t="shared" si="107"/>
        <v>495.26374401830878</v>
      </c>
      <c r="O267" s="8">
        <f t="shared" si="107"/>
        <v>494.85285437969139</v>
      </c>
      <c r="P267" s="8">
        <f t="shared" si="107"/>
        <v>494.53690859349143</v>
      </c>
      <c r="Q267" s="8">
        <f t="shared" si="107"/>
        <v>494.31677392030542</v>
      </c>
      <c r="R267" s="8">
        <f t="shared" si="107"/>
        <v>494.19334528210629</v>
      </c>
      <c r="S267" s="8">
        <f t="shared" si="107"/>
        <v>494.16754571230922</v>
      </c>
      <c r="T267" s="8">
        <f t="shared" si="107"/>
        <v>494.24032681587062</v>
      </c>
      <c r="U267" s="8">
        <f t="shared" si="107"/>
        <v>494.41266923961007</v>
      </c>
      <c r="V267" s="8">
        <f t="shared" si="107"/>
        <v>494.68558315295013</v>
      </c>
      <c r="W267" s="8">
        <f t="shared" si="107"/>
        <v>495.06010873927141</v>
      </c>
      <c r="X267" s="8">
        <f t="shared" si="107"/>
        <v>495.53731669808656</v>
      </c>
      <c r="Y267" s="8">
        <f t="shared" si="107"/>
        <v>496.11830875823773</v>
      </c>
      <c r="Z267" s="8">
        <f t="shared" si="107"/>
        <v>493.72539929197251</v>
      </c>
      <c r="AA267" s="8">
        <f t="shared" si="107"/>
        <v>491.53093714921067</v>
      </c>
      <c r="AB267" s="8">
        <f t="shared" si="107"/>
        <v>489.5339651661655</v>
      </c>
      <c r="AC267" s="8">
        <f t="shared" si="107"/>
        <v>487.73360555798001</v>
      </c>
      <c r="AD267" s="8">
        <f t="shared" si="107"/>
        <v>486.12905953586107</v>
      </c>
      <c r="AE267" s="8">
        <f t="shared" si="107"/>
        <v>484.71960695596528</v>
      </c>
      <c r="AF267" s="149">
        <f t="shared" si="106"/>
        <v>12631.331530521302</v>
      </c>
    </row>
    <row r="268" spans="1:32" s="44" customFormat="1" ht="15" customHeight="1" outlineLevel="1" x14ac:dyDescent="0.35">
      <c r="A268" s="282"/>
      <c r="B268" s="40"/>
      <c r="C268" s="41"/>
      <c r="D268" s="152" t="str">
        <f>D130</f>
        <v>Cena energii i usług dystrybucyjnych w szczycie popołudniowym KSE</v>
      </c>
      <c r="E268" s="151" t="s">
        <v>39</v>
      </c>
      <c r="F268" s="8">
        <f t="shared" ref="F268:AE268" si="108">F130</f>
        <v>449.98079392527762</v>
      </c>
      <c r="G268" s="8">
        <f t="shared" si="108"/>
        <v>452.80640980378314</v>
      </c>
      <c r="H268" s="8">
        <f t="shared" si="108"/>
        <v>471.12353799985885</v>
      </c>
      <c r="I268" s="8">
        <f t="shared" si="108"/>
        <v>480.54600875985602</v>
      </c>
      <c r="J268" s="8">
        <f t="shared" si="108"/>
        <v>490.15692893505309</v>
      </c>
      <c r="K268" s="8">
        <f t="shared" si="108"/>
        <v>499.96006751375421</v>
      </c>
      <c r="L268" s="8">
        <f t="shared" si="108"/>
        <v>509.9592688640293</v>
      </c>
      <c r="M268" s="8">
        <f t="shared" si="108"/>
        <v>509.63282979586188</v>
      </c>
      <c r="N268" s="8">
        <f t="shared" si="108"/>
        <v>509.40511819078557</v>
      </c>
      <c r="O268" s="8">
        <f t="shared" si="108"/>
        <v>509.2770560356177</v>
      </c>
      <c r="P268" s="8">
        <f t="shared" si="108"/>
        <v>509.24959428253629</v>
      </c>
      <c r="Q268" s="8">
        <f t="shared" si="108"/>
        <v>509.32371332313119</v>
      </c>
      <c r="R268" s="8">
        <f t="shared" si="108"/>
        <v>509.50042347298859</v>
      </c>
      <c r="S268" s="8">
        <f t="shared" si="108"/>
        <v>509.78076546700913</v>
      </c>
      <c r="T268" s="8">
        <f t="shared" si="108"/>
        <v>510.16581096566449</v>
      </c>
      <c r="U268" s="8">
        <f t="shared" si="108"/>
        <v>510.65666307239985</v>
      </c>
      <c r="V268" s="8">
        <f t="shared" si="108"/>
        <v>511.25445686239573</v>
      </c>
      <c r="W268" s="8">
        <f t="shared" si="108"/>
        <v>511.96035992290592</v>
      </c>
      <c r="X268" s="8">
        <f t="shared" si="108"/>
        <v>512.7755729053938</v>
      </c>
      <c r="Y268" s="8">
        <f t="shared" si="108"/>
        <v>513.70133008969106</v>
      </c>
      <c r="Z268" s="8">
        <f t="shared" si="108"/>
        <v>511.66008105005494</v>
      </c>
      <c r="AA268" s="8">
        <f t="shared" si="108"/>
        <v>509.82431254245472</v>
      </c>
      <c r="AB268" s="8">
        <f t="shared" si="108"/>
        <v>508.19320806727444</v>
      </c>
      <c r="AC268" s="8">
        <f t="shared" si="108"/>
        <v>506.76603331711118</v>
      </c>
      <c r="AD268" s="8">
        <f t="shared" si="108"/>
        <v>505.54213585017487</v>
      </c>
      <c r="AE268" s="8">
        <f t="shared" si="108"/>
        <v>504.52094479656535</v>
      </c>
      <c r="AF268" s="149">
        <f t="shared" si="106"/>
        <v>13037.72342581163</v>
      </c>
    </row>
    <row r="269" spans="1:32" s="44" customFormat="1" ht="15" customHeight="1" outlineLevel="1" x14ac:dyDescent="0.35">
      <c r="A269" s="282"/>
      <c r="B269" s="40"/>
      <c r="C269" s="41"/>
      <c r="D269" s="152" t="str">
        <f>D131</f>
        <v>Cena energii i usług dystrybucyjnych w pozostałych godzinach doby KSE</v>
      </c>
      <c r="E269" s="151" t="s">
        <v>39</v>
      </c>
      <c r="F269" s="8">
        <f t="shared" ref="F269:AE269" si="109">F131</f>
        <v>363.34906403115002</v>
      </c>
      <c r="G269" s="8">
        <f t="shared" si="109"/>
        <v>364.44204531177303</v>
      </c>
      <c r="H269" s="8">
        <f t="shared" si="109"/>
        <v>380.99188621800846</v>
      </c>
      <c r="I269" s="8">
        <f t="shared" si="109"/>
        <v>388.61172394236866</v>
      </c>
      <c r="J269" s="8">
        <f t="shared" si="109"/>
        <v>396.38395842121605</v>
      </c>
      <c r="K269" s="8">
        <f t="shared" si="109"/>
        <v>404.31163758964033</v>
      </c>
      <c r="L269" s="8">
        <f t="shared" si="109"/>
        <v>412.39787034143319</v>
      </c>
      <c r="M269" s="8">
        <f t="shared" si="109"/>
        <v>410.12020330281382</v>
      </c>
      <c r="N269" s="8">
        <f t="shared" si="109"/>
        <v>407.90223916787659</v>
      </c>
      <c r="O269" s="8">
        <f t="shared" si="109"/>
        <v>405.7441194322505</v>
      </c>
      <c r="P269" s="8">
        <f t="shared" si="109"/>
        <v>403.64599894710176</v>
      </c>
      <c r="Q269" s="8">
        <f t="shared" si="109"/>
        <v>401.60804608098795</v>
      </c>
      <c r="R269" s="8">
        <f t="shared" si="109"/>
        <v>399.63044288600247</v>
      </c>
      <c r="S269" s="8">
        <f t="shared" si="109"/>
        <v>397.71338526828333</v>
      </c>
      <c r="T269" s="8">
        <f t="shared" si="109"/>
        <v>395.85708316296416</v>
      </c>
      <c r="U269" s="8">
        <f t="shared" si="109"/>
        <v>394.06176071364553</v>
      </c>
      <c r="V269" s="8">
        <f t="shared" si="109"/>
        <v>392.32765645646629</v>
      </c>
      <c r="W269" s="8">
        <f t="shared" si="109"/>
        <v>390.65502350885799</v>
      </c>
      <c r="X269" s="8">
        <f t="shared" si="109"/>
        <v>389.0441297630648</v>
      </c>
      <c r="Y269" s="8">
        <f t="shared" si="109"/>
        <v>387.49525808451557</v>
      </c>
      <c r="Z269" s="8">
        <f t="shared" si="109"/>
        <v>382.9298876047759</v>
      </c>
      <c r="AA269" s="8">
        <f t="shared" si="109"/>
        <v>378.51951522827005</v>
      </c>
      <c r="AB269" s="8">
        <f t="shared" si="109"/>
        <v>374.2623148068061</v>
      </c>
      <c r="AC269" s="8">
        <f t="shared" si="109"/>
        <v>370.15652219143351</v>
      </c>
      <c r="AD269" s="8">
        <f t="shared" si="109"/>
        <v>366.20043450198358</v>
      </c>
      <c r="AE269" s="8">
        <f t="shared" si="109"/>
        <v>362.39240942141026</v>
      </c>
      <c r="AF269" s="149">
        <f t="shared" si="106"/>
        <v>10120.754616385102</v>
      </c>
    </row>
    <row r="270" spans="1:32" s="44" customFormat="1" ht="15" customHeight="1" outlineLevel="1" x14ac:dyDescent="0.35">
      <c r="A270" s="282"/>
      <c r="B270" s="40"/>
      <c r="C270" s="41"/>
      <c r="D270" s="64" t="s">
        <v>40</v>
      </c>
      <c r="E270" s="57" t="s">
        <v>41</v>
      </c>
      <c r="F270" s="18"/>
      <c r="G270" s="18"/>
      <c r="H270" s="18"/>
      <c r="I270" s="18"/>
      <c r="J270" s="18"/>
      <c r="K270" s="18"/>
      <c r="L270" s="18"/>
      <c r="M270" s="18"/>
      <c r="N270" s="18"/>
      <c r="O270" s="18"/>
      <c r="P270" s="18"/>
      <c r="Q270" s="18"/>
      <c r="R270" s="18"/>
      <c r="S270" s="18"/>
      <c r="T270" s="18"/>
      <c r="U270" s="18"/>
      <c r="V270" s="18"/>
      <c r="W270" s="18"/>
      <c r="X270" s="18"/>
      <c r="Y270" s="18"/>
      <c r="Z270" s="18"/>
      <c r="AA270" s="18"/>
      <c r="AB270" s="18"/>
      <c r="AC270" s="18"/>
      <c r="AD270" s="18"/>
      <c r="AE270" s="18"/>
      <c r="AF270" s="149">
        <f t="shared" si="106"/>
        <v>0</v>
      </c>
    </row>
    <row r="271" spans="1:32" s="44" customFormat="1" ht="15" customHeight="1" outlineLevel="1" x14ac:dyDescent="0.35">
      <c r="A271" s="282"/>
      <c r="B271" s="40"/>
      <c r="C271" s="41"/>
      <c r="D271" s="64" t="s">
        <v>42</v>
      </c>
      <c r="E271" s="57" t="s">
        <v>41</v>
      </c>
      <c r="F271" s="18"/>
      <c r="G271" s="18"/>
      <c r="H271" s="18"/>
      <c r="I271" s="18"/>
      <c r="J271" s="18"/>
      <c r="K271" s="18"/>
      <c r="L271" s="18"/>
      <c r="M271" s="18"/>
      <c r="N271" s="18"/>
      <c r="O271" s="18"/>
      <c r="P271" s="18"/>
      <c r="Q271" s="18"/>
      <c r="R271" s="18"/>
      <c r="S271" s="18"/>
      <c r="T271" s="18"/>
      <c r="U271" s="18"/>
      <c r="V271" s="18"/>
      <c r="W271" s="18"/>
      <c r="X271" s="18"/>
      <c r="Y271" s="18"/>
      <c r="Z271" s="18"/>
      <c r="AA271" s="18"/>
      <c r="AB271" s="18"/>
      <c r="AC271" s="18"/>
      <c r="AD271" s="18"/>
      <c r="AE271" s="18"/>
      <c r="AF271" s="149">
        <f t="shared" si="106"/>
        <v>0</v>
      </c>
    </row>
    <row r="272" spans="1:32" s="44" customFormat="1" ht="15" customHeight="1" outlineLevel="1" x14ac:dyDescent="0.35">
      <c r="A272" s="282"/>
      <c r="B272" s="40"/>
      <c r="C272" s="41"/>
      <c r="D272" s="64" t="s">
        <v>43</v>
      </c>
      <c r="E272" s="57" t="s">
        <v>41</v>
      </c>
      <c r="F272" s="18"/>
      <c r="G272" s="18"/>
      <c r="H272" s="18"/>
      <c r="I272" s="18"/>
      <c r="J272" s="18"/>
      <c r="K272" s="18"/>
      <c r="L272" s="18"/>
      <c r="M272" s="18"/>
      <c r="N272" s="18"/>
      <c r="O272" s="18"/>
      <c r="P272" s="18"/>
      <c r="Q272" s="18"/>
      <c r="R272" s="18"/>
      <c r="S272" s="18"/>
      <c r="T272" s="18"/>
      <c r="U272" s="18"/>
      <c r="V272" s="18"/>
      <c r="W272" s="18"/>
      <c r="X272" s="18"/>
      <c r="Y272" s="18"/>
      <c r="Z272" s="18"/>
      <c r="AA272" s="18"/>
      <c r="AB272" s="18"/>
      <c r="AC272" s="18"/>
      <c r="AD272" s="18"/>
      <c r="AE272" s="18"/>
      <c r="AF272" s="149">
        <f t="shared" si="106"/>
        <v>0</v>
      </c>
    </row>
    <row r="273" spans="1:32" s="44" customFormat="1" ht="15" customHeight="1" outlineLevel="1" x14ac:dyDescent="0.35">
      <c r="A273" s="282"/>
      <c r="B273" s="40"/>
      <c r="C273" s="41"/>
      <c r="D273" s="150" t="str">
        <f t="shared" ref="D273:E275" si="110">D142</f>
        <v>Koszty opłat stałych energii elektr.</v>
      </c>
      <c r="E273" s="154" t="str">
        <f t="shared" si="110"/>
        <v>PLN</v>
      </c>
      <c r="F273" s="20">
        <f>F274*F275</f>
        <v>0</v>
      </c>
      <c r="G273" s="20">
        <f t="shared" ref="G273:AE273" si="111">G274*G275</f>
        <v>0</v>
      </c>
      <c r="H273" s="20">
        <f t="shared" si="111"/>
        <v>0</v>
      </c>
      <c r="I273" s="20">
        <f t="shared" si="111"/>
        <v>0</v>
      </c>
      <c r="J273" s="20">
        <f t="shared" si="111"/>
        <v>0</v>
      </c>
      <c r="K273" s="20">
        <f t="shared" si="111"/>
        <v>0</v>
      </c>
      <c r="L273" s="20">
        <f t="shared" si="111"/>
        <v>0</v>
      </c>
      <c r="M273" s="20">
        <f t="shared" si="111"/>
        <v>0</v>
      </c>
      <c r="N273" s="20">
        <f t="shared" si="111"/>
        <v>0</v>
      </c>
      <c r="O273" s="20">
        <f t="shared" si="111"/>
        <v>0</v>
      </c>
      <c r="P273" s="20">
        <f t="shared" si="111"/>
        <v>0</v>
      </c>
      <c r="Q273" s="20">
        <f t="shared" si="111"/>
        <v>0</v>
      </c>
      <c r="R273" s="20">
        <f t="shared" si="111"/>
        <v>0</v>
      </c>
      <c r="S273" s="20">
        <f t="shared" si="111"/>
        <v>0</v>
      </c>
      <c r="T273" s="20">
        <f t="shared" si="111"/>
        <v>0</v>
      </c>
      <c r="U273" s="20">
        <f t="shared" si="111"/>
        <v>0</v>
      </c>
      <c r="V273" s="20">
        <f t="shared" si="111"/>
        <v>0</v>
      </c>
      <c r="W273" s="20">
        <f t="shared" si="111"/>
        <v>0</v>
      </c>
      <c r="X273" s="20">
        <f t="shared" si="111"/>
        <v>0</v>
      </c>
      <c r="Y273" s="20">
        <f t="shared" si="111"/>
        <v>0</v>
      </c>
      <c r="Z273" s="20">
        <f t="shared" si="111"/>
        <v>0</v>
      </c>
      <c r="AA273" s="20">
        <f t="shared" si="111"/>
        <v>0</v>
      </c>
      <c r="AB273" s="20">
        <f t="shared" si="111"/>
        <v>0</v>
      </c>
      <c r="AC273" s="20">
        <f t="shared" si="111"/>
        <v>0</v>
      </c>
      <c r="AD273" s="20">
        <f t="shared" si="111"/>
        <v>0</v>
      </c>
      <c r="AE273" s="20">
        <f t="shared" si="111"/>
        <v>0</v>
      </c>
      <c r="AF273" s="149">
        <f t="shared" si="106"/>
        <v>0</v>
      </c>
    </row>
    <row r="274" spans="1:32" s="146" customFormat="1" ht="28.5" customHeight="1" outlineLevel="1" x14ac:dyDescent="0.35">
      <c r="A274" s="282"/>
      <c r="B274" s="142"/>
      <c r="C274" s="143"/>
      <c r="D274" s="155" t="str">
        <f t="shared" si="110"/>
        <v>Stawka opłaty za usługi dystrybucji i inne opłaty stałe w ujęciu rocznym (stawka miesięczna x 12)</v>
      </c>
      <c r="E274" s="155" t="str">
        <f t="shared" si="110"/>
        <v>PLN/rok</v>
      </c>
      <c r="F274" s="207">
        <f t="shared" ref="F274:AE274" si="112">F143</f>
        <v>11496.493171230943</v>
      </c>
      <c r="G274" s="207">
        <f t="shared" si="112"/>
        <v>11726.423034655561</v>
      </c>
      <c r="H274" s="207">
        <f t="shared" si="112"/>
        <v>11960.951495348672</v>
      </c>
      <c r="I274" s="207">
        <f t="shared" si="112"/>
        <v>12200.170525255646</v>
      </c>
      <c r="J274" s="207">
        <f t="shared" si="112"/>
        <v>12444.173935760758</v>
      </c>
      <c r="K274" s="207">
        <f t="shared" si="112"/>
        <v>12693.057414475974</v>
      </c>
      <c r="L274" s="207">
        <f t="shared" si="112"/>
        <v>12946.918562765493</v>
      </c>
      <c r="M274" s="207">
        <f t="shared" si="112"/>
        <v>13205.856934020803</v>
      </c>
      <c r="N274" s="207">
        <f t="shared" si="112"/>
        <v>13469.974072701219</v>
      </c>
      <c r="O274" s="207">
        <f t="shared" si="112"/>
        <v>13739.373554155243</v>
      </c>
      <c r="P274" s="207">
        <f t="shared" si="112"/>
        <v>14014.161025238349</v>
      </c>
      <c r="Q274" s="207">
        <f t="shared" si="112"/>
        <v>14294.444245743116</v>
      </c>
      <c r="R274" s="207">
        <f t="shared" si="112"/>
        <v>14580.333130657978</v>
      </c>
      <c r="S274" s="207">
        <f t="shared" si="112"/>
        <v>14871.939793271138</v>
      </c>
      <c r="T274" s="207">
        <f t="shared" si="112"/>
        <v>15169.378589136561</v>
      </c>
      <c r="U274" s="207">
        <f t="shared" si="112"/>
        <v>15472.766160919293</v>
      </c>
      <c r="V274" s="207">
        <f t="shared" si="112"/>
        <v>15782.221484137679</v>
      </c>
      <c r="W274" s="207">
        <f t="shared" si="112"/>
        <v>16097.865913820433</v>
      </c>
      <c r="X274" s="207">
        <f t="shared" si="112"/>
        <v>16419.823232096842</v>
      </c>
      <c r="Y274" s="207">
        <f t="shared" si="112"/>
        <v>16748.219696738779</v>
      </c>
      <c r="Z274" s="207">
        <f t="shared" si="112"/>
        <v>17083.184090673556</v>
      </c>
      <c r="AA274" s="207">
        <f t="shared" si="112"/>
        <v>17424.847772487028</v>
      </c>
      <c r="AB274" s="207">
        <f t="shared" si="112"/>
        <v>17773.344727936768</v>
      </c>
      <c r="AC274" s="207">
        <f t="shared" si="112"/>
        <v>18128.811622495505</v>
      </c>
      <c r="AD274" s="207">
        <f t="shared" si="112"/>
        <v>18491.387854945417</v>
      </c>
      <c r="AE274" s="207">
        <f t="shared" si="112"/>
        <v>18861.215612044325</v>
      </c>
      <c r="AF274" s="149"/>
    </row>
    <row r="275" spans="1:32" s="44" customFormat="1" ht="15" customHeight="1" outlineLevel="1" x14ac:dyDescent="0.35">
      <c r="A275" s="282"/>
      <c r="B275" s="40"/>
      <c r="C275" s="41"/>
      <c r="D275" s="64" t="str">
        <f t="shared" si="110"/>
        <v>Wielkość mocy zamówionej we wszystkich punktach poboru łącznie</v>
      </c>
      <c r="E275" s="64" t="str">
        <f t="shared" si="110"/>
        <v>MW/mies.</v>
      </c>
      <c r="F275" s="99"/>
      <c r="G275" s="99"/>
      <c r="H275" s="99"/>
      <c r="I275" s="18"/>
      <c r="J275" s="18"/>
      <c r="K275" s="18"/>
      <c r="L275" s="18"/>
      <c r="M275" s="18"/>
      <c r="N275" s="18"/>
      <c r="O275" s="18"/>
      <c r="P275" s="18"/>
      <c r="Q275" s="18"/>
      <c r="R275" s="18"/>
      <c r="S275" s="18"/>
      <c r="T275" s="18"/>
      <c r="U275" s="18"/>
      <c r="V275" s="18"/>
      <c r="W275" s="18"/>
      <c r="X275" s="18"/>
      <c r="Y275" s="18"/>
      <c r="Z275" s="18"/>
      <c r="AA275" s="18"/>
      <c r="AB275" s="18"/>
      <c r="AC275" s="18"/>
      <c r="AD275" s="18"/>
      <c r="AE275" s="18"/>
      <c r="AF275" s="149">
        <f t="shared" si="106"/>
        <v>0</v>
      </c>
    </row>
    <row r="276" spans="1:32" s="44" customFormat="1" ht="15" customHeight="1" x14ac:dyDescent="0.35">
      <c r="A276" s="282"/>
      <c r="B276" s="40"/>
      <c r="C276" s="41"/>
      <c r="D276" s="75"/>
      <c r="E276" s="57"/>
      <c r="F276" s="18"/>
      <c r="G276" s="18"/>
      <c r="H276" s="18"/>
      <c r="I276" s="18"/>
      <c r="J276" s="18"/>
      <c r="K276" s="18"/>
      <c r="L276" s="18"/>
      <c r="M276" s="18"/>
      <c r="N276" s="18"/>
      <c r="O276" s="18"/>
      <c r="P276" s="18"/>
      <c r="Q276" s="18"/>
      <c r="R276" s="18"/>
      <c r="S276" s="18"/>
      <c r="T276" s="18"/>
      <c r="U276" s="18"/>
      <c r="V276" s="18"/>
      <c r="W276" s="18"/>
      <c r="X276" s="18"/>
      <c r="Y276" s="18"/>
      <c r="Z276" s="18"/>
      <c r="AA276" s="18"/>
      <c r="AB276" s="18"/>
      <c r="AC276" s="18"/>
      <c r="AD276" s="18"/>
      <c r="AE276" s="18"/>
      <c r="AF276" s="149">
        <f t="shared" si="106"/>
        <v>0</v>
      </c>
    </row>
    <row r="277" spans="1:32" s="44" customFormat="1" ht="33" customHeight="1" x14ac:dyDescent="0.35">
      <c r="A277" s="282"/>
      <c r="B277" s="40"/>
      <c r="C277" s="41" t="s">
        <v>168</v>
      </c>
      <c r="D277" s="156" t="s">
        <v>45</v>
      </c>
      <c r="E277" s="151" t="s">
        <v>14</v>
      </c>
      <c r="F277" s="8">
        <f>SUM(F278:F283)</f>
        <v>0</v>
      </c>
      <c r="G277" s="8">
        <f>SUM(G278:G283)</f>
        <v>0</v>
      </c>
      <c r="H277" s="8">
        <f t="shared" ref="H277:AE277" si="113">SUM(H278:H283)</f>
        <v>0</v>
      </c>
      <c r="I277" s="8">
        <f t="shared" si="113"/>
        <v>0</v>
      </c>
      <c r="J277" s="8">
        <f t="shared" si="113"/>
        <v>0</v>
      </c>
      <c r="K277" s="8">
        <f t="shared" si="113"/>
        <v>0</v>
      </c>
      <c r="L277" s="8">
        <f t="shared" si="113"/>
        <v>0</v>
      </c>
      <c r="M277" s="8">
        <f t="shared" si="113"/>
        <v>0</v>
      </c>
      <c r="N277" s="8">
        <f t="shared" si="113"/>
        <v>0</v>
      </c>
      <c r="O277" s="8">
        <f t="shared" si="113"/>
        <v>0</v>
      </c>
      <c r="P277" s="8">
        <f t="shared" si="113"/>
        <v>0</v>
      </c>
      <c r="Q277" s="8">
        <f t="shared" si="113"/>
        <v>0</v>
      </c>
      <c r="R277" s="8">
        <f t="shared" si="113"/>
        <v>0</v>
      </c>
      <c r="S277" s="8">
        <f t="shared" si="113"/>
        <v>0</v>
      </c>
      <c r="T277" s="8">
        <f t="shared" si="113"/>
        <v>0</v>
      </c>
      <c r="U277" s="8">
        <f t="shared" si="113"/>
        <v>0</v>
      </c>
      <c r="V277" s="8">
        <f t="shared" si="113"/>
        <v>0</v>
      </c>
      <c r="W277" s="8">
        <f t="shared" si="113"/>
        <v>0</v>
      </c>
      <c r="X277" s="8">
        <f t="shared" si="113"/>
        <v>0</v>
      </c>
      <c r="Y277" s="8">
        <f t="shared" si="113"/>
        <v>0</v>
      </c>
      <c r="Z277" s="8">
        <f t="shared" si="113"/>
        <v>0</v>
      </c>
      <c r="AA277" s="8">
        <f t="shared" si="113"/>
        <v>0</v>
      </c>
      <c r="AB277" s="8">
        <f t="shared" si="113"/>
        <v>0</v>
      </c>
      <c r="AC277" s="8">
        <f t="shared" si="113"/>
        <v>0</v>
      </c>
      <c r="AD277" s="8">
        <f t="shared" si="113"/>
        <v>0</v>
      </c>
      <c r="AE277" s="8">
        <f t="shared" si="113"/>
        <v>0</v>
      </c>
      <c r="AF277" s="247">
        <f>SUM(AF272:AF276)</f>
        <v>0</v>
      </c>
    </row>
    <row r="278" spans="1:32" s="44" customFormat="1" ht="14.5" customHeight="1" outlineLevel="1" x14ac:dyDescent="0.35">
      <c r="A278" s="282"/>
      <c r="B278" s="40"/>
      <c r="C278" s="123">
        <v>5.0000000000000001E-3</v>
      </c>
      <c r="D278" s="64" t="s">
        <v>24</v>
      </c>
      <c r="E278" s="57" t="s">
        <v>14</v>
      </c>
      <c r="F278" s="124"/>
      <c r="G278" s="18"/>
      <c r="H278" s="18"/>
      <c r="I278" s="18"/>
      <c r="J278" s="18"/>
      <c r="K278" s="18"/>
      <c r="L278" s="18"/>
      <c r="M278" s="18"/>
      <c r="N278" s="18"/>
      <c r="O278" s="18"/>
      <c r="P278" s="18"/>
      <c r="Q278" s="18"/>
      <c r="R278" s="18"/>
      <c r="S278" s="18"/>
      <c r="T278" s="18"/>
      <c r="U278" s="18"/>
      <c r="V278" s="18"/>
      <c r="W278" s="18"/>
      <c r="X278" s="18"/>
      <c r="Y278" s="18"/>
      <c r="Z278" s="18"/>
      <c r="AA278" s="18"/>
      <c r="AB278" s="18"/>
      <c r="AC278" s="18"/>
      <c r="AD278" s="18"/>
      <c r="AE278" s="18"/>
      <c r="AF278" s="157">
        <f>SUM(F278:AE278)</f>
        <v>0</v>
      </c>
    </row>
    <row r="279" spans="1:32" s="44" customFormat="1" ht="15" customHeight="1" outlineLevel="1" x14ac:dyDescent="0.35">
      <c r="A279" s="282"/>
      <c r="B279" s="40"/>
      <c r="C279" s="123">
        <v>0.02</v>
      </c>
      <c r="D279" s="64" t="s">
        <v>25</v>
      </c>
      <c r="E279" s="57" t="s">
        <v>14</v>
      </c>
      <c r="F279" s="124"/>
      <c r="G279" s="18"/>
      <c r="H279" s="18"/>
      <c r="I279" s="18"/>
      <c r="J279" s="18"/>
      <c r="K279" s="18"/>
      <c r="L279" s="18"/>
      <c r="M279" s="18"/>
      <c r="N279" s="18"/>
      <c r="O279" s="18"/>
      <c r="P279" s="18"/>
      <c r="Q279" s="18"/>
      <c r="R279" s="18"/>
      <c r="S279" s="18"/>
      <c r="T279" s="18"/>
      <c r="U279" s="18"/>
      <c r="V279" s="18"/>
      <c r="W279" s="18"/>
      <c r="X279" s="18"/>
      <c r="Y279" s="18"/>
      <c r="Z279" s="18"/>
      <c r="AA279" s="18"/>
      <c r="AB279" s="18"/>
      <c r="AC279" s="18"/>
      <c r="AD279" s="18"/>
      <c r="AE279" s="18"/>
      <c r="AF279" s="157">
        <f t="shared" ref="AF279:AF284" si="114">SUM(F279:AE279)</f>
        <v>0</v>
      </c>
    </row>
    <row r="280" spans="1:32" s="44" customFormat="1" ht="15" customHeight="1" outlineLevel="1" x14ac:dyDescent="0.35">
      <c r="A280" s="282"/>
      <c r="B280" s="40"/>
      <c r="C280" s="123">
        <v>0.02</v>
      </c>
      <c r="D280" s="58" t="s">
        <v>17</v>
      </c>
      <c r="E280" s="57" t="s">
        <v>14</v>
      </c>
      <c r="F280" s="124"/>
      <c r="G280" s="18"/>
      <c r="H280" s="18"/>
      <c r="I280" s="18"/>
      <c r="J280" s="18"/>
      <c r="K280" s="18"/>
      <c r="L280" s="18"/>
      <c r="M280" s="18"/>
      <c r="N280" s="18"/>
      <c r="O280" s="18"/>
      <c r="P280" s="18"/>
      <c r="Q280" s="18"/>
      <c r="R280" s="18"/>
      <c r="S280" s="18"/>
      <c r="T280" s="18"/>
      <c r="U280" s="18"/>
      <c r="V280" s="18"/>
      <c r="W280" s="18"/>
      <c r="X280" s="18"/>
      <c r="Y280" s="18"/>
      <c r="Z280" s="18"/>
      <c r="AA280" s="18"/>
      <c r="AB280" s="18"/>
      <c r="AC280" s="18"/>
      <c r="AD280" s="18"/>
      <c r="AE280" s="18"/>
      <c r="AF280" s="157">
        <f t="shared" si="114"/>
        <v>0</v>
      </c>
    </row>
    <row r="281" spans="1:32" s="44" customFormat="1" ht="15" customHeight="1" outlineLevel="1" x14ac:dyDescent="0.35">
      <c r="A281" s="282"/>
      <c r="B281" s="40"/>
      <c r="C281" s="123">
        <v>1.4999999999999999E-2</v>
      </c>
      <c r="D281" s="58" t="s">
        <v>18</v>
      </c>
      <c r="E281" s="57" t="s">
        <v>14</v>
      </c>
      <c r="F281" s="124"/>
      <c r="G281" s="18"/>
      <c r="H281" s="18"/>
      <c r="I281" s="18"/>
      <c r="J281" s="18"/>
      <c r="K281" s="18"/>
      <c r="L281" s="18"/>
      <c r="M281" s="18"/>
      <c r="N281" s="18"/>
      <c r="O281" s="18"/>
      <c r="P281" s="18"/>
      <c r="Q281" s="18"/>
      <c r="R281" s="18"/>
      <c r="S281" s="18"/>
      <c r="T281" s="18"/>
      <c r="U281" s="18"/>
      <c r="V281" s="18"/>
      <c r="W281" s="18"/>
      <c r="X281" s="18"/>
      <c r="Y281" s="18"/>
      <c r="Z281" s="18"/>
      <c r="AA281" s="18"/>
      <c r="AB281" s="18"/>
      <c r="AC281" s="18"/>
      <c r="AD281" s="18"/>
      <c r="AE281" s="18"/>
      <c r="AF281" s="157">
        <f t="shared" si="114"/>
        <v>0</v>
      </c>
    </row>
    <row r="282" spans="1:32" s="44" customFormat="1" ht="15" customHeight="1" outlineLevel="1" x14ac:dyDescent="0.35">
      <c r="A282" s="282"/>
      <c r="B282" s="40"/>
      <c r="C282" s="123">
        <v>1.4999999999999999E-2</v>
      </c>
      <c r="D282" s="58" t="s">
        <v>19</v>
      </c>
      <c r="E282" s="57" t="s">
        <v>14</v>
      </c>
      <c r="F282" s="124"/>
      <c r="G282" s="18"/>
      <c r="H282" s="18"/>
      <c r="I282" s="18"/>
      <c r="J282" s="18"/>
      <c r="K282" s="18"/>
      <c r="L282" s="18"/>
      <c r="M282" s="18"/>
      <c r="N282" s="18"/>
      <c r="O282" s="18"/>
      <c r="P282" s="18"/>
      <c r="Q282" s="18"/>
      <c r="R282" s="18"/>
      <c r="S282" s="18"/>
      <c r="T282" s="18"/>
      <c r="U282" s="18"/>
      <c r="V282" s="18"/>
      <c r="W282" s="18"/>
      <c r="X282" s="18"/>
      <c r="Y282" s="18"/>
      <c r="Z282" s="18"/>
      <c r="AA282" s="18"/>
      <c r="AB282" s="18"/>
      <c r="AC282" s="18"/>
      <c r="AD282" s="18"/>
      <c r="AE282" s="18"/>
      <c r="AF282" s="157">
        <f t="shared" si="114"/>
        <v>0</v>
      </c>
    </row>
    <row r="283" spans="1:32" s="44" customFormat="1" ht="12.75" customHeight="1" outlineLevel="1" x14ac:dyDescent="0.35">
      <c r="A283" s="282"/>
      <c r="B283" s="40"/>
      <c r="C283" s="41"/>
      <c r="D283" s="58" t="s">
        <v>20</v>
      </c>
      <c r="E283" s="57" t="s">
        <v>14</v>
      </c>
      <c r="F283" s="124"/>
      <c r="G283" s="18"/>
      <c r="H283" s="18"/>
      <c r="I283" s="18"/>
      <c r="J283" s="18"/>
      <c r="K283" s="18"/>
      <c r="L283" s="18"/>
      <c r="M283" s="18"/>
      <c r="N283" s="18"/>
      <c r="O283" s="18"/>
      <c r="P283" s="18"/>
      <c r="Q283" s="18"/>
      <c r="R283" s="18"/>
      <c r="S283" s="18"/>
      <c r="T283" s="18"/>
      <c r="U283" s="18"/>
      <c r="V283" s="18"/>
      <c r="W283" s="18"/>
      <c r="X283" s="18"/>
      <c r="Y283" s="18"/>
      <c r="Z283" s="18"/>
      <c r="AA283" s="18"/>
      <c r="AB283" s="18"/>
      <c r="AC283" s="18"/>
      <c r="AD283" s="18"/>
      <c r="AE283" s="18"/>
      <c r="AF283" s="157">
        <f t="shared" si="114"/>
        <v>0</v>
      </c>
    </row>
    <row r="284" spans="1:32" s="44" customFormat="1" ht="15" customHeight="1" x14ac:dyDescent="0.35">
      <c r="A284" s="282"/>
      <c r="B284" s="40"/>
      <c r="C284" s="41"/>
      <c r="D284" s="58"/>
      <c r="E284" s="57"/>
      <c r="F284" s="18"/>
      <c r="G284" s="18"/>
      <c r="H284" s="18"/>
      <c r="I284" s="18"/>
      <c r="J284" s="18"/>
      <c r="K284" s="18"/>
      <c r="L284" s="18"/>
      <c r="M284" s="18"/>
      <c r="N284" s="18"/>
      <c r="O284" s="18"/>
      <c r="P284" s="18"/>
      <c r="Q284" s="18"/>
      <c r="R284" s="18"/>
      <c r="S284" s="18"/>
      <c r="T284" s="18"/>
      <c r="U284" s="18"/>
      <c r="V284" s="18"/>
      <c r="W284" s="18"/>
      <c r="X284" s="18"/>
      <c r="Y284" s="18"/>
      <c r="Z284" s="18"/>
      <c r="AA284" s="18"/>
      <c r="AB284" s="18"/>
      <c r="AC284" s="18"/>
      <c r="AD284" s="18"/>
      <c r="AE284" s="18"/>
      <c r="AF284" s="157">
        <f t="shared" si="114"/>
        <v>0</v>
      </c>
    </row>
    <row r="285" spans="1:32" s="44" customFormat="1" ht="50.25" customHeight="1" x14ac:dyDescent="0.35">
      <c r="A285" s="282"/>
      <c r="B285" s="40"/>
      <c r="C285" s="41" t="s">
        <v>169</v>
      </c>
      <c r="D285" s="158" t="s">
        <v>46</v>
      </c>
      <c r="E285" s="151" t="s">
        <v>14</v>
      </c>
      <c r="F285" s="8">
        <f>SUM(F286:F291)</f>
        <v>0</v>
      </c>
      <c r="G285" s="8">
        <f>SUM(G286:G291)</f>
        <v>0</v>
      </c>
      <c r="H285" s="8">
        <f t="shared" ref="H285:AE285" si="115">SUM(H286:H291)</f>
        <v>0</v>
      </c>
      <c r="I285" s="8">
        <f t="shared" si="115"/>
        <v>0</v>
      </c>
      <c r="J285" s="8">
        <f t="shared" si="115"/>
        <v>0</v>
      </c>
      <c r="K285" s="8">
        <f t="shared" si="115"/>
        <v>0</v>
      </c>
      <c r="L285" s="8">
        <f t="shared" si="115"/>
        <v>0</v>
      </c>
      <c r="M285" s="8">
        <f t="shared" si="115"/>
        <v>0</v>
      </c>
      <c r="N285" s="8">
        <f t="shared" si="115"/>
        <v>0</v>
      </c>
      <c r="O285" s="8">
        <f t="shared" si="115"/>
        <v>0</v>
      </c>
      <c r="P285" s="8">
        <f t="shared" si="115"/>
        <v>0</v>
      </c>
      <c r="Q285" s="8">
        <f t="shared" si="115"/>
        <v>0</v>
      </c>
      <c r="R285" s="8">
        <f t="shared" si="115"/>
        <v>0</v>
      </c>
      <c r="S285" s="8">
        <f t="shared" si="115"/>
        <v>0</v>
      </c>
      <c r="T285" s="8">
        <f t="shared" si="115"/>
        <v>0</v>
      </c>
      <c r="U285" s="8">
        <f t="shared" si="115"/>
        <v>0</v>
      </c>
      <c r="V285" s="8">
        <f t="shared" si="115"/>
        <v>0</v>
      </c>
      <c r="W285" s="8">
        <f t="shared" si="115"/>
        <v>0</v>
      </c>
      <c r="X285" s="8">
        <f t="shared" si="115"/>
        <v>0</v>
      </c>
      <c r="Y285" s="8">
        <f t="shared" si="115"/>
        <v>0</v>
      </c>
      <c r="Z285" s="8">
        <f t="shared" si="115"/>
        <v>0</v>
      </c>
      <c r="AA285" s="8">
        <f t="shared" si="115"/>
        <v>0</v>
      </c>
      <c r="AB285" s="8">
        <f t="shared" si="115"/>
        <v>0</v>
      </c>
      <c r="AC285" s="8">
        <f t="shared" si="115"/>
        <v>0</v>
      </c>
      <c r="AD285" s="8">
        <f t="shared" si="115"/>
        <v>0</v>
      </c>
      <c r="AE285" s="8">
        <f t="shared" si="115"/>
        <v>0</v>
      </c>
      <c r="AF285" s="247">
        <f>SUM(AF283:AF284)</f>
        <v>0</v>
      </c>
    </row>
    <row r="286" spans="1:32" s="44" customFormat="1" ht="15" customHeight="1" outlineLevel="1" x14ac:dyDescent="0.35">
      <c r="A286" s="282"/>
      <c r="B286" s="40"/>
      <c r="C286" s="123">
        <v>0</v>
      </c>
      <c r="D286" s="64" t="s">
        <v>24</v>
      </c>
      <c r="E286" s="57" t="s">
        <v>14</v>
      </c>
      <c r="F286" s="124"/>
      <c r="G286" s="18"/>
      <c r="H286" s="18"/>
      <c r="I286" s="18"/>
      <c r="J286" s="18"/>
      <c r="K286" s="18"/>
      <c r="L286" s="18"/>
      <c r="M286" s="18"/>
      <c r="N286" s="18"/>
      <c r="O286" s="18"/>
      <c r="P286" s="18"/>
      <c r="Q286" s="18"/>
      <c r="R286" s="18"/>
      <c r="S286" s="18"/>
      <c r="T286" s="18"/>
      <c r="U286" s="18"/>
      <c r="V286" s="18"/>
      <c r="W286" s="18"/>
      <c r="X286" s="18"/>
      <c r="Y286" s="18"/>
      <c r="Z286" s="18"/>
      <c r="AA286" s="18"/>
      <c r="AB286" s="18"/>
      <c r="AC286" s="18"/>
      <c r="AD286" s="18"/>
      <c r="AE286" s="18"/>
      <c r="AF286" s="157">
        <f>SUM(F286:AE286)</f>
        <v>0</v>
      </c>
    </row>
    <row r="287" spans="1:32" s="44" customFormat="1" ht="15" customHeight="1" outlineLevel="1" x14ac:dyDescent="0.35">
      <c r="A287" s="282"/>
      <c r="B287" s="40"/>
      <c r="C287" s="123">
        <v>0</v>
      </c>
      <c r="D287" s="64" t="s">
        <v>25</v>
      </c>
      <c r="E287" s="57" t="s">
        <v>14</v>
      </c>
      <c r="F287" s="124"/>
      <c r="G287" s="18"/>
      <c r="H287" s="18"/>
      <c r="I287" s="18"/>
      <c r="J287" s="18"/>
      <c r="K287" s="18"/>
      <c r="L287" s="18"/>
      <c r="M287" s="18"/>
      <c r="N287" s="18"/>
      <c r="O287" s="18"/>
      <c r="P287" s="18"/>
      <c r="Q287" s="18"/>
      <c r="R287" s="18"/>
      <c r="S287" s="18"/>
      <c r="T287" s="18"/>
      <c r="U287" s="18"/>
      <c r="V287" s="18"/>
      <c r="W287" s="18"/>
      <c r="X287" s="18"/>
      <c r="Y287" s="18"/>
      <c r="Z287" s="18"/>
      <c r="AA287" s="18"/>
      <c r="AB287" s="18"/>
      <c r="AC287" s="18"/>
      <c r="AD287" s="18"/>
      <c r="AE287" s="18"/>
      <c r="AF287" s="157">
        <f t="shared" ref="AF287:AF292" si="116">SUM(F287:AE287)</f>
        <v>0</v>
      </c>
    </row>
    <row r="288" spans="1:32" s="44" customFormat="1" ht="15" customHeight="1" outlineLevel="1" x14ac:dyDescent="0.35">
      <c r="A288" s="282"/>
      <c r="B288" s="40"/>
      <c r="C288" s="123">
        <v>0.01</v>
      </c>
      <c r="D288" s="58" t="s">
        <v>17</v>
      </c>
      <c r="E288" s="57" t="s">
        <v>14</v>
      </c>
      <c r="F288" s="124"/>
      <c r="G288" s="18"/>
      <c r="H288" s="18"/>
      <c r="I288" s="18"/>
      <c r="J288" s="18"/>
      <c r="K288" s="18"/>
      <c r="L288" s="18"/>
      <c r="M288" s="18"/>
      <c r="N288" s="18"/>
      <c r="O288" s="18"/>
      <c r="P288" s="18"/>
      <c r="Q288" s="18"/>
      <c r="R288" s="18"/>
      <c r="S288" s="18"/>
      <c r="T288" s="18"/>
      <c r="U288" s="18"/>
      <c r="V288" s="18"/>
      <c r="W288" s="18"/>
      <c r="X288" s="18"/>
      <c r="Y288" s="18"/>
      <c r="Z288" s="18"/>
      <c r="AA288" s="18"/>
      <c r="AB288" s="18"/>
      <c r="AC288" s="18"/>
      <c r="AD288" s="18"/>
      <c r="AE288" s="18"/>
      <c r="AF288" s="157">
        <f t="shared" si="116"/>
        <v>0</v>
      </c>
    </row>
    <row r="289" spans="1:32" s="44" customFormat="1" ht="15" customHeight="1" outlineLevel="1" x14ac:dyDescent="0.35">
      <c r="A289" s="282"/>
      <c r="B289" s="40"/>
      <c r="C289" s="123">
        <v>0.01</v>
      </c>
      <c r="D289" s="58" t="s">
        <v>18</v>
      </c>
      <c r="E289" s="57" t="s">
        <v>14</v>
      </c>
      <c r="F289" s="124"/>
      <c r="G289" s="18"/>
      <c r="H289" s="18"/>
      <c r="I289" s="18"/>
      <c r="J289" s="18"/>
      <c r="K289" s="18"/>
      <c r="L289" s="18"/>
      <c r="M289" s="18"/>
      <c r="N289" s="18"/>
      <c r="O289" s="18"/>
      <c r="P289" s="18"/>
      <c r="Q289" s="18"/>
      <c r="R289" s="18"/>
      <c r="S289" s="18"/>
      <c r="T289" s="18"/>
      <c r="U289" s="18"/>
      <c r="V289" s="18"/>
      <c r="W289" s="18"/>
      <c r="X289" s="18"/>
      <c r="Y289" s="18"/>
      <c r="Z289" s="18"/>
      <c r="AA289" s="18"/>
      <c r="AB289" s="18"/>
      <c r="AC289" s="18"/>
      <c r="AD289" s="18"/>
      <c r="AE289" s="18"/>
      <c r="AF289" s="157">
        <f t="shared" si="116"/>
        <v>0</v>
      </c>
    </row>
    <row r="290" spans="1:32" s="44" customFormat="1" ht="15" customHeight="1" outlineLevel="1" x14ac:dyDescent="0.35">
      <c r="A290" s="282"/>
      <c r="B290" s="40"/>
      <c r="C290" s="123">
        <v>1.4999999999999999E-2</v>
      </c>
      <c r="D290" s="58" t="s">
        <v>19</v>
      </c>
      <c r="E290" s="57" t="s">
        <v>14</v>
      </c>
      <c r="F290" s="124"/>
      <c r="G290" s="18"/>
      <c r="H290" s="18"/>
      <c r="I290" s="18"/>
      <c r="J290" s="18"/>
      <c r="K290" s="18"/>
      <c r="L290" s="18"/>
      <c r="M290" s="18"/>
      <c r="N290" s="18"/>
      <c r="O290" s="18"/>
      <c r="P290" s="18"/>
      <c r="Q290" s="18"/>
      <c r="R290" s="18"/>
      <c r="S290" s="18"/>
      <c r="T290" s="18"/>
      <c r="U290" s="18"/>
      <c r="V290" s="18"/>
      <c r="W290" s="18"/>
      <c r="X290" s="18"/>
      <c r="Y290" s="18"/>
      <c r="Z290" s="18"/>
      <c r="AA290" s="18"/>
      <c r="AB290" s="18"/>
      <c r="AC290" s="18"/>
      <c r="AD290" s="18"/>
      <c r="AE290" s="18"/>
      <c r="AF290" s="157">
        <f t="shared" si="116"/>
        <v>0</v>
      </c>
    </row>
    <row r="291" spans="1:32" s="44" customFormat="1" ht="15" customHeight="1" outlineLevel="1" x14ac:dyDescent="0.35">
      <c r="A291" s="282"/>
      <c r="B291" s="40"/>
      <c r="C291" s="41"/>
      <c r="D291" s="58" t="s">
        <v>20</v>
      </c>
      <c r="E291" s="57" t="s">
        <v>14</v>
      </c>
      <c r="F291" s="124"/>
      <c r="G291" s="18"/>
      <c r="H291" s="18"/>
      <c r="I291" s="18"/>
      <c r="J291" s="18"/>
      <c r="K291" s="18"/>
      <c r="L291" s="18"/>
      <c r="M291" s="18"/>
      <c r="N291" s="18"/>
      <c r="O291" s="18"/>
      <c r="P291" s="18"/>
      <c r="Q291" s="18"/>
      <c r="R291" s="18"/>
      <c r="S291" s="18"/>
      <c r="T291" s="18"/>
      <c r="U291" s="18"/>
      <c r="V291" s="18"/>
      <c r="W291" s="18"/>
      <c r="X291" s="18"/>
      <c r="Y291" s="18"/>
      <c r="Z291" s="18"/>
      <c r="AA291" s="18"/>
      <c r="AB291" s="18"/>
      <c r="AC291" s="18"/>
      <c r="AD291" s="18"/>
      <c r="AE291" s="18"/>
      <c r="AF291" s="157">
        <f t="shared" si="116"/>
        <v>0</v>
      </c>
    </row>
    <row r="292" spans="1:32" s="44" customFormat="1" ht="15" customHeight="1" outlineLevel="1" x14ac:dyDescent="0.35">
      <c r="A292" s="282"/>
      <c r="B292" s="40"/>
      <c r="C292" s="41"/>
      <c r="D292" s="58"/>
      <c r="E292" s="57"/>
      <c r="F292" s="18"/>
      <c r="G292" s="18"/>
      <c r="H292" s="18"/>
      <c r="I292" s="18"/>
      <c r="J292" s="18"/>
      <c r="K292" s="18"/>
      <c r="L292" s="18"/>
      <c r="M292" s="18"/>
      <c r="N292" s="18"/>
      <c r="O292" s="18"/>
      <c r="P292" s="18"/>
      <c r="Q292" s="18"/>
      <c r="R292" s="18"/>
      <c r="S292" s="18"/>
      <c r="T292" s="18"/>
      <c r="U292" s="18"/>
      <c r="V292" s="18"/>
      <c r="W292" s="18"/>
      <c r="X292" s="18"/>
      <c r="Y292" s="18"/>
      <c r="Z292" s="18"/>
      <c r="AA292" s="18"/>
      <c r="AB292" s="18"/>
      <c r="AC292" s="18"/>
      <c r="AD292" s="18"/>
      <c r="AE292" s="18"/>
      <c r="AF292" s="157">
        <f t="shared" si="116"/>
        <v>0</v>
      </c>
    </row>
    <row r="293" spans="1:32" s="44" customFormat="1" ht="15" customHeight="1" x14ac:dyDescent="0.35">
      <c r="A293" s="282"/>
      <c r="B293" s="40"/>
      <c r="C293" s="41"/>
      <c r="D293" s="158" t="s">
        <v>61</v>
      </c>
      <c r="E293" s="151" t="s">
        <v>14</v>
      </c>
      <c r="F293" s="8">
        <f>F294*F295</f>
        <v>0</v>
      </c>
      <c r="G293" s="8">
        <f>G294*G295</f>
        <v>0</v>
      </c>
      <c r="H293" s="8">
        <f t="shared" ref="H293:AE293" si="117">H294*H295</f>
        <v>0</v>
      </c>
      <c r="I293" s="8">
        <f t="shared" si="117"/>
        <v>0</v>
      </c>
      <c r="J293" s="8">
        <f t="shared" si="117"/>
        <v>0</v>
      </c>
      <c r="K293" s="8">
        <f t="shared" si="117"/>
        <v>0</v>
      </c>
      <c r="L293" s="8">
        <f t="shared" si="117"/>
        <v>0</v>
      </c>
      <c r="M293" s="8">
        <f t="shared" si="117"/>
        <v>0</v>
      </c>
      <c r="N293" s="8">
        <f t="shared" si="117"/>
        <v>0</v>
      </c>
      <c r="O293" s="8">
        <f t="shared" si="117"/>
        <v>0</v>
      </c>
      <c r="P293" s="8">
        <f t="shared" si="117"/>
        <v>0</v>
      </c>
      <c r="Q293" s="8">
        <f t="shared" si="117"/>
        <v>0</v>
      </c>
      <c r="R293" s="8">
        <f t="shared" si="117"/>
        <v>0</v>
      </c>
      <c r="S293" s="8">
        <f t="shared" si="117"/>
        <v>0</v>
      </c>
      <c r="T293" s="8">
        <f t="shared" si="117"/>
        <v>0</v>
      </c>
      <c r="U293" s="8">
        <f t="shared" si="117"/>
        <v>0</v>
      </c>
      <c r="V293" s="8">
        <f t="shared" si="117"/>
        <v>0</v>
      </c>
      <c r="W293" s="8">
        <f t="shared" si="117"/>
        <v>0</v>
      </c>
      <c r="X293" s="8">
        <f t="shared" si="117"/>
        <v>0</v>
      </c>
      <c r="Y293" s="8">
        <f t="shared" si="117"/>
        <v>0</v>
      </c>
      <c r="Z293" s="8">
        <f t="shared" si="117"/>
        <v>0</v>
      </c>
      <c r="AA293" s="8">
        <f t="shared" si="117"/>
        <v>0</v>
      </c>
      <c r="AB293" s="8">
        <f t="shared" si="117"/>
        <v>0</v>
      </c>
      <c r="AC293" s="8">
        <f t="shared" si="117"/>
        <v>0</v>
      </c>
      <c r="AD293" s="8">
        <f t="shared" si="117"/>
        <v>0</v>
      </c>
      <c r="AE293" s="8">
        <f t="shared" si="117"/>
        <v>0</v>
      </c>
      <c r="AF293" s="149">
        <f>SUM(F285:AE285)</f>
        <v>0</v>
      </c>
    </row>
    <row r="294" spans="1:32" s="44" customFormat="1" ht="15" customHeight="1" outlineLevel="1" x14ac:dyDescent="0.35">
      <c r="A294" s="282"/>
      <c r="B294" s="40"/>
      <c r="C294" s="41"/>
      <c r="D294" s="159" t="s">
        <v>48</v>
      </c>
      <c r="E294" s="151" t="s">
        <v>49</v>
      </c>
      <c r="F294" s="8">
        <f t="shared" ref="F294:AE294" si="118">F252</f>
        <v>45.061578947368417</v>
      </c>
      <c r="G294" s="8">
        <f t="shared" si="118"/>
        <v>45.962810526315785</v>
      </c>
      <c r="H294" s="8">
        <f t="shared" si="118"/>
        <v>46.882066736842098</v>
      </c>
      <c r="I294" s="8">
        <f t="shared" si="118"/>
        <v>47.819708071578944</v>
      </c>
      <c r="J294" s="8">
        <f t="shared" si="118"/>
        <v>48.776102233010526</v>
      </c>
      <c r="K294" s="8">
        <f t="shared" si="118"/>
        <v>49.751624277670736</v>
      </c>
      <c r="L294" s="8">
        <f t="shared" si="118"/>
        <v>50.746656763224152</v>
      </c>
      <c r="M294" s="8">
        <f t="shared" si="118"/>
        <v>51.761589898488637</v>
      </c>
      <c r="N294" s="8">
        <f t="shared" si="118"/>
        <v>52.796821696458409</v>
      </c>
      <c r="O294" s="8">
        <f t="shared" si="118"/>
        <v>53.852758130387578</v>
      </c>
      <c r="P294" s="8">
        <f t="shared" si="118"/>
        <v>54.929813292995327</v>
      </c>
      <c r="Q294" s="8">
        <f t="shared" si="118"/>
        <v>56.028409558855238</v>
      </c>
      <c r="R294" s="8">
        <f t="shared" si="118"/>
        <v>57.148977750032344</v>
      </c>
      <c r="S294" s="8">
        <f t="shared" si="118"/>
        <v>58.291957305032994</v>
      </c>
      <c r="T294" s="8">
        <f t="shared" si="118"/>
        <v>59.457796451133653</v>
      </c>
      <c r="U294" s="8">
        <f t="shared" si="118"/>
        <v>60.646952380156328</v>
      </c>
      <c r="V294" s="8">
        <f t="shared" si="118"/>
        <v>61.859891427759457</v>
      </c>
      <c r="W294" s="8">
        <f t="shared" si="118"/>
        <v>63.097089256314646</v>
      </c>
      <c r="X294" s="8">
        <f t="shared" si="118"/>
        <v>64.359031041440943</v>
      </c>
      <c r="Y294" s="8">
        <f t="shared" si="118"/>
        <v>65.646211662269764</v>
      </c>
      <c r="Z294" s="8">
        <f t="shared" si="118"/>
        <v>66.959135895515161</v>
      </c>
      <c r="AA294" s="8">
        <f t="shared" si="118"/>
        <v>68.298318613425465</v>
      </c>
      <c r="AB294" s="8">
        <f t="shared" si="118"/>
        <v>69.664284985693982</v>
      </c>
      <c r="AC294" s="8">
        <f t="shared" si="118"/>
        <v>71.057570685407867</v>
      </c>
      <c r="AD294" s="8">
        <f t="shared" si="118"/>
        <v>72.478722099116027</v>
      </c>
      <c r="AE294" s="8">
        <f t="shared" si="118"/>
        <v>73.928296541098348</v>
      </c>
      <c r="AF294" s="160"/>
    </row>
    <row r="295" spans="1:32" s="44" customFormat="1" ht="15" customHeight="1" outlineLevel="1" x14ac:dyDescent="0.35">
      <c r="A295" s="282"/>
      <c r="B295" s="40"/>
      <c r="C295" s="41"/>
      <c r="D295" s="73" t="s">
        <v>50</v>
      </c>
      <c r="E295" s="57" t="s">
        <v>51</v>
      </c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49">
        <f t="shared" ref="AF295" si="119">SUM(F295:AE295)</f>
        <v>0</v>
      </c>
    </row>
    <row r="296" spans="1:32" s="44" customFormat="1" ht="15" customHeight="1" outlineLevel="1" x14ac:dyDescent="0.35">
      <c r="A296" s="282"/>
      <c r="B296" s="40"/>
      <c r="C296" s="41"/>
      <c r="D296" s="161"/>
      <c r="E296" s="57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60"/>
    </row>
    <row r="297" spans="1:32" s="44" customFormat="1" ht="15" customHeight="1" x14ac:dyDescent="0.35">
      <c r="A297" s="282"/>
      <c r="B297" s="40"/>
      <c r="C297" s="41"/>
      <c r="D297" s="158" t="s">
        <v>52</v>
      </c>
      <c r="E297" s="151" t="s">
        <v>14</v>
      </c>
      <c r="F297" s="8">
        <f>F299+F300+F301</f>
        <v>0</v>
      </c>
      <c r="G297" s="8">
        <f t="shared" ref="G297:AE297" si="120">G299+G300+G301</f>
        <v>0</v>
      </c>
      <c r="H297" s="8">
        <f t="shared" si="120"/>
        <v>0</v>
      </c>
      <c r="I297" s="8">
        <f t="shared" si="120"/>
        <v>0</v>
      </c>
      <c r="J297" s="8">
        <f t="shared" si="120"/>
        <v>0</v>
      </c>
      <c r="K297" s="8">
        <f t="shared" si="120"/>
        <v>0</v>
      </c>
      <c r="L297" s="8">
        <f t="shared" si="120"/>
        <v>0</v>
      </c>
      <c r="M297" s="8">
        <f t="shared" si="120"/>
        <v>0</v>
      </c>
      <c r="N297" s="8">
        <f t="shared" si="120"/>
        <v>0</v>
      </c>
      <c r="O297" s="8">
        <f t="shared" si="120"/>
        <v>0</v>
      </c>
      <c r="P297" s="8">
        <f t="shared" si="120"/>
        <v>0</v>
      </c>
      <c r="Q297" s="8">
        <f t="shared" si="120"/>
        <v>0</v>
      </c>
      <c r="R297" s="8">
        <f t="shared" si="120"/>
        <v>0</v>
      </c>
      <c r="S297" s="8">
        <f t="shared" si="120"/>
        <v>0</v>
      </c>
      <c r="T297" s="8">
        <f t="shared" si="120"/>
        <v>0</v>
      </c>
      <c r="U297" s="8">
        <f t="shared" si="120"/>
        <v>0</v>
      </c>
      <c r="V297" s="8">
        <f t="shared" si="120"/>
        <v>0</v>
      </c>
      <c r="W297" s="8">
        <f t="shared" si="120"/>
        <v>0</v>
      </c>
      <c r="X297" s="8">
        <f t="shared" si="120"/>
        <v>0</v>
      </c>
      <c r="Y297" s="8">
        <f t="shared" si="120"/>
        <v>0</v>
      </c>
      <c r="Z297" s="8">
        <f t="shared" si="120"/>
        <v>0</v>
      </c>
      <c r="AA297" s="8">
        <f t="shared" si="120"/>
        <v>0</v>
      </c>
      <c r="AB297" s="8">
        <f t="shared" si="120"/>
        <v>0</v>
      </c>
      <c r="AC297" s="8">
        <f t="shared" si="120"/>
        <v>0</v>
      </c>
      <c r="AD297" s="8">
        <f t="shared" si="120"/>
        <v>0</v>
      </c>
      <c r="AE297" s="8">
        <f t="shared" si="120"/>
        <v>0</v>
      </c>
      <c r="AF297" s="149">
        <f>SUM(F289:AE289)</f>
        <v>0</v>
      </c>
    </row>
    <row r="298" spans="1:32" s="44" customFormat="1" ht="15" customHeight="1" outlineLevel="1" x14ac:dyDescent="0.35">
      <c r="A298" s="282"/>
      <c r="B298" s="40"/>
      <c r="C298" s="41"/>
      <c r="D298" s="159" t="s">
        <v>180</v>
      </c>
      <c r="E298" s="151" t="s">
        <v>14</v>
      </c>
      <c r="F298" s="8">
        <f>F293+F285+F277+F273+F266</f>
        <v>0</v>
      </c>
      <c r="G298" s="8">
        <f t="shared" ref="G298:AE298" si="121">G293+G285+G277+G273+G266</f>
        <v>0</v>
      </c>
      <c r="H298" s="8">
        <f t="shared" si="121"/>
        <v>0</v>
      </c>
      <c r="I298" s="8">
        <f t="shared" si="121"/>
        <v>0</v>
      </c>
      <c r="J298" s="8">
        <f t="shared" si="121"/>
        <v>0</v>
      </c>
      <c r="K298" s="8">
        <f t="shared" si="121"/>
        <v>0</v>
      </c>
      <c r="L298" s="8">
        <f t="shared" si="121"/>
        <v>0</v>
      </c>
      <c r="M298" s="8">
        <f t="shared" si="121"/>
        <v>0</v>
      </c>
      <c r="N298" s="8">
        <f t="shared" si="121"/>
        <v>0</v>
      </c>
      <c r="O298" s="8">
        <f t="shared" si="121"/>
        <v>0</v>
      </c>
      <c r="P298" s="8">
        <f t="shared" si="121"/>
        <v>0</v>
      </c>
      <c r="Q298" s="8">
        <f t="shared" si="121"/>
        <v>0</v>
      </c>
      <c r="R298" s="8">
        <f t="shared" si="121"/>
        <v>0</v>
      </c>
      <c r="S298" s="8">
        <f t="shared" si="121"/>
        <v>0</v>
      </c>
      <c r="T298" s="8">
        <f t="shared" si="121"/>
        <v>0</v>
      </c>
      <c r="U298" s="8">
        <f t="shared" si="121"/>
        <v>0</v>
      </c>
      <c r="V298" s="8">
        <f t="shared" si="121"/>
        <v>0</v>
      </c>
      <c r="W298" s="8">
        <f t="shared" si="121"/>
        <v>0</v>
      </c>
      <c r="X298" s="8">
        <f t="shared" si="121"/>
        <v>0</v>
      </c>
      <c r="Y298" s="8">
        <f t="shared" si="121"/>
        <v>0</v>
      </c>
      <c r="Z298" s="8">
        <f t="shared" si="121"/>
        <v>0</v>
      </c>
      <c r="AA298" s="8">
        <f t="shared" si="121"/>
        <v>0</v>
      </c>
      <c r="AB298" s="8">
        <f t="shared" si="121"/>
        <v>0</v>
      </c>
      <c r="AC298" s="8">
        <f t="shared" si="121"/>
        <v>0</v>
      </c>
      <c r="AD298" s="8">
        <f t="shared" si="121"/>
        <v>0</v>
      </c>
      <c r="AE298" s="8">
        <f t="shared" si="121"/>
        <v>0</v>
      </c>
      <c r="AF298" s="160"/>
    </row>
    <row r="299" spans="1:32" s="44" customFormat="1" ht="33" customHeight="1" outlineLevel="1" x14ac:dyDescent="0.35">
      <c r="A299" s="282"/>
      <c r="B299" s="40"/>
      <c r="C299" s="41"/>
      <c r="D299" s="154" t="s">
        <v>241</v>
      </c>
      <c r="E299" s="151" t="s">
        <v>14</v>
      </c>
      <c r="F299" s="20">
        <f>F298*10%</f>
        <v>0</v>
      </c>
      <c r="G299" s="20">
        <f t="shared" ref="G299:AE299" si="122">G298*10%</f>
        <v>0</v>
      </c>
      <c r="H299" s="20">
        <f t="shared" si="122"/>
        <v>0</v>
      </c>
      <c r="I299" s="20">
        <f t="shared" si="122"/>
        <v>0</v>
      </c>
      <c r="J299" s="20">
        <f t="shared" si="122"/>
        <v>0</v>
      </c>
      <c r="K299" s="20">
        <f t="shared" si="122"/>
        <v>0</v>
      </c>
      <c r="L299" s="20">
        <f t="shared" si="122"/>
        <v>0</v>
      </c>
      <c r="M299" s="20">
        <f t="shared" si="122"/>
        <v>0</v>
      </c>
      <c r="N299" s="20">
        <f t="shared" si="122"/>
        <v>0</v>
      </c>
      <c r="O299" s="20">
        <f t="shared" si="122"/>
        <v>0</v>
      </c>
      <c r="P299" s="20">
        <f t="shared" si="122"/>
        <v>0</v>
      </c>
      <c r="Q299" s="20">
        <f t="shared" si="122"/>
        <v>0</v>
      </c>
      <c r="R299" s="20">
        <f t="shared" si="122"/>
        <v>0</v>
      </c>
      <c r="S299" s="20">
        <f t="shared" si="122"/>
        <v>0</v>
      </c>
      <c r="T299" s="20">
        <f t="shared" si="122"/>
        <v>0</v>
      </c>
      <c r="U299" s="20">
        <f t="shared" si="122"/>
        <v>0</v>
      </c>
      <c r="V299" s="20">
        <f t="shared" si="122"/>
        <v>0</v>
      </c>
      <c r="W299" s="20">
        <f t="shared" si="122"/>
        <v>0</v>
      </c>
      <c r="X299" s="20">
        <f t="shared" si="122"/>
        <v>0</v>
      </c>
      <c r="Y299" s="20">
        <f t="shared" si="122"/>
        <v>0</v>
      </c>
      <c r="Z299" s="20">
        <f t="shared" si="122"/>
        <v>0</v>
      </c>
      <c r="AA299" s="20">
        <f t="shared" si="122"/>
        <v>0</v>
      </c>
      <c r="AB299" s="20">
        <f t="shared" si="122"/>
        <v>0</v>
      </c>
      <c r="AC299" s="20">
        <f t="shared" si="122"/>
        <v>0</v>
      </c>
      <c r="AD299" s="20">
        <f t="shared" si="122"/>
        <v>0</v>
      </c>
      <c r="AE299" s="20">
        <f t="shared" si="122"/>
        <v>0</v>
      </c>
      <c r="AF299" s="160"/>
    </row>
    <row r="300" spans="1:32" s="44" customFormat="1" ht="15" customHeight="1" outlineLevel="1" x14ac:dyDescent="0.35">
      <c r="A300" s="282"/>
      <c r="B300" s="40"/>
      <c r="C300" s="41"/>
      <c r="D300" s="64" t="s">
        <v>53</v>
      </c>
      <c r="E300" s="57" t="s">
        <v>14</v>
      </c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49">
        <f t="shared" ref="AF300:AF301" si="123">SUM(F300:AE300)</f>
        <v>0</v>
      </c>
    </row>
    <row r="301" spans="1:32" s="44" customFormat="1" ht="15" customHeight="1" outlineLevel="1" x14ac:dyDescent="0.35">
      <c r="A301" s="282"/>
      <c r="B301" s="40"/>
      <c r="C301" s="41"/>
      <c r="D301" s="64" t="s">
        <v>54</v>
      </c>
      <c r="E301" s="57" t="s">
        <v>14</v>
      </c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49">
        <f t="shared" si="123"/>
        <v>0</v>
      </c>
    </row>
    <row r="302" spans="1:32" s="44" customFormat="1" ht="15" customHeight="1" x14ac:dyDescent="0.35">
      <c r="A302" s="282"/>
      <c r="B302" s="40"/>
      <c r="C302" s="41"/>
      <c r="D302" s="162"/>
      <c r="E302" s="163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60"/>
    </row>
    <row r="303" spans="1:32" s="44" customFormat="1" ht="15" customHeight="1" x14ac:dyDescent="0.35">
      <c r="A303" s="282"/>
      <c r="B303" s="40"/>
      <c r="C303" s="41"/>
      <c r="D303" s="164" t="s">
        <v>26</v>
      </c>
      <c r="E303" s="165" t="s">
        <v>14</v>
      </c>
      <c r="F303" s="248">
        <f t="shared" ref="F303:AE303" si="124">F304+F316+F354+F330</f>
        <v>0</v>
      </c>
      <c r="G303" s="248">
        <f t="shared" si="124"/>
        <v>0</v>
      </c>
      <c r="H303" s="248">
        <f t="shared" si="124"/>
        <v>0</v>
      </c>
      <c r="I303" s="248">
        <f t="shared" si="124"/>
        <v>0</v>
      </c>
      <c r="J303" s="248">
        <f t="shared" si="124"/>
        <v>0</v>
      </c>
      <c r="K303" s="248">
        <f t="shared" si="124"/>
        <v>0</v>
      </c>
      <c r="L303" s="248">
        <f t="shared" si="124"/>
        <v>0</v>
      </c>
      <c r="M303" s="248">
        <f t="shared" si="124"/>
        <v>0</v>
      </c>
      <c r="N303" s="248">
        <f t="shared" si="124"/>
        <v>0</v>
      </c>
      <c r="O303" s="248">
        <f t="shared" si="124"/>
        <v>0</v>
      </c>
      <c r="P303" s="248">
        <f t="shared" si="124"/>
        <v>0</v>
      </c>
      <c r="Q303" s="248">
        <f t="shared" si="124"/>
        <v>0</v>
      </c>
      <c r="R303" s="248">
        <f t="shared" si="124"/>
        <v>0</v>
      </c>
      <c r="S303" s="248">
        <f t="shared" si="124"/>
        <v>0</v>
      </c>
      <c r="T303" s="248">
        <f t="shared" si="124"/>
        <v>0</v>
      </c>
      <c r="U303" s="248">
        <f t="shared" si="124"/>
        <v>0</v>
      </c>
      <c r="V303" s="248">
        <f t="shared" si="124"/>
        <v>0</v>
      </c>
      <c r="W303" s="248">
        <f t="shared" si="124"/>
        <v>0</v>
      </c>
      <c r="X303" s="248">
        <f t="shared" si="124"/>
        <v>0</v>
      </c>
      <c r="Y303" s="248">
        <f t="shared" si="124"/>
        <v>0</v>
      </c>
      <c r="Z303" s="248">
        <f t="shared" si="124"/>
        <v>0</v>
      </c>
      <c r="AA303" s="248">
        <f t="shared" si="124"/>
        <v>0</v>
      </c>
      <c r="AB303" s="248">
        <f t="shared" si="124"/>
        <v>0</v>
      </c>
      <c r="AC303" s="248">
        <f t="shared" si="124"/>
        <v>0</v>
      </c>
      <c r="AD303" s="248">
        <f t="shared" si="124"/>
        <v>0</v>
      </c>
      <c r="AE303" s="248">
        <f t="shared" si="124"/>
        <v>24235.980347798264</v>
      </c>
      <c r="AF303" s="166">
        <f>SUM(F303:AE303)</f>
        <v>24235.980347798264</v>
      </c>
    </row>
    <row r="304" spans="1:32" s="44" customFormat="1" ht="15" customHeight="1" x14ac:dyDescent="0.35">
      <c r="A304" s="282"/>
      <c r="B304" s="40"/>
      <c r="C304" s="41"/>
      <c r="D304" s="167" t="s">
        <v>57</v>
      </c>
      <c r="E304" s="168" t="s">
        <v>14</v>
      </c>
      <c r="F304" s="249">
        <f>F305+F312</f>
        <v>0</v>
      </c>
      <c r="G304" s="249">
        <f t="shared" ref="G304:AE304" si="125">G305+G312</f>
        <v>0</v>
      </c>
      <c r="H304" s="249">
        <f t="shared" si="125"/>
        <v>0</v>
      </c>
      <c r="I304" s="249">
        <f t="shared" si="125"/>
        <v>0</v>
      </c>
      <c r="J304" s="249">
        <f t="shared" si="125"/>
        <v>0</v>
      </c>
      <c r="K304" s="249">
        <f t="shared" si="125"/>
        <v>0</v>
      </c>
      <c r="L304" s="249">
        <f t="shared" si="125"/>
        <v>0</v>
      </c>
      <c r="M304" s="249">
        <f t="shared" si="125"/>
        <v>0</v>
      </c>
      <c r="N304" s="249">
        <f t="shared" si="125"/>
        <v>0</v>
      </c>
      <c r="O304" s="249">
        <f t="shared" si="125"/>
        <v>0</v>
      </c>
      <c r="P304" s="249">
        <f t="shared" si="125"/>
        <v>0</v>
      </c>
      <c r="Q304" s="249">
        <f t="shared" si="125"/>
        <v>0</v>
      </c>
      <c r="R304" s="249">
        <f t="shared" si="125"/>
        <v>0</v>
      </c>
      <c r="S304" s="249">
        <f t="shared" si="125"/>
        <v>0</v>
      </c>
      <c r="T304" s="249">
        <f t="shared" si="125"/>
        <v>0</v>
      </c>
      <c r="U304" s="249">
        <f t="shared" si="125"/>
        <v>0</v>
      </c>
      <c r="V304" s="249">
        <f t="shared" si="125"/>
        <v>0</v>
      </c>
      <c r="W304" s="249">
        <f t="shared" si="125"/>
        <v>0</v>
      </c>
      <c r="X304" s="249">
        <f t="shared" si="125"/>
        <v>0</v>
      </c>
      <c r="Y304" s="249">
        <f t="shared" si="125"/>
        <v>0</v>
      </c>
      <c r="Z304" s="249">
        <f t="shared" si="125"/>
        <v>0</v>
      </c>
      <c r="AA304" s="249">
        <f t="shared" si="125"/>
        <v>0</v>
      </c>
      <c r="AB304" s="249">
        <f t="shared" si="125"/>
        <v>0</v>
      </c>
      <c r="AC304" s="249">
        <f t="shared" si="125"/>
        <v>0</v>
      </c>
      <c r="AD304" s="249">
        <f t="shared" si="125"/>
        <v>0</v>
      </c>
      <c r="AE304" s="249">
        <f t="shared" si="125"/>
        <v>24235.980347798264</v>
      </c>
      <c r="AF304" s="169">
        <f>SUM(F304:AE304)</f>
        <v>24235.980347798264</v>
      </c>
    </row>
    <row r="305" spans="1:32" s="44" customFormat="1" ht="15" customHeight="1" outlineLevel="1" x14ac:dyDescent="0.35">
      <c r="A305" s="282"/>
      <c r="B305" s="40"/>
      <c r="C305" s="41"/>
      <c r="D305" s="150" t="s">
        <v>208</v>
      </c>
      <c r="E305" s="151" t="s">
        <v>39</v>
      </c>
      <c r="F305" s="8">
        <f>F309*F306+F310*F307+F311*F308</f>
        <v>0</v>
      </c>
      <c r="G305" s="8">
        <f t="shared" ref="G305:AE305" si="126">G309*G306+G310*G307+G311*G308</f>
        <v>0</v>
      </c>
      <c r="H305" s="8">
        <f t="shared" si="126"/>
        <v>0</v>
      </c>
      <c r="I305" s="8">
        <f t="shared" si="126"/>
        <v>0</v>
      </c>
      <c r="J305" s="8">
        <f t="shared" si="126"/>
        <v>0</v>
      </c>
      <c r="K305" s="8">
        <f t="shared" si="126"/>
        <v>0</v>
      </c>
      <c r="L305" s="8">
        <f t="shared" si="126"/>
        <v>0</v>
      </c>
      <c r="M305" s="8">
        <f t="shared" si="126"/>
        <v>0</v>
      </c>
      <c r="N305" s="8">
        <f t="shared" si="126"/>
        <v>0</v>
      </c>
      <c r="O305" s="8">
        <f t="shared" si="126"/>
        <v>0</v>
      </c>
      <c r="P305" s="8">
        <f t="shared" si="126"/>
        <v>0</v>
      </c>
      <c r="Q305" s="8">
        <f t="shared" si="126"/>
        <v>0</v>
      </c>
      <c r="R305" s="8">
        <f t="shared" si="126"/>
        <v>0</v>
      </c>
      <c r="S305" s="8">
        <f t="shared" si="126"/>
        <v>0</v>
      </c>
      <c r="T305" s="8">
        <f t="shared" si="126"/>
        <v>0</v>
      </c>
      <c r="U305" s="8">
        <f t="shared" si="126"/>
        <v>0</v>
      </c>
      <c r="V305" s="8">
        <f t="shared" si="126"/>
        <v>0</v>
      </c>
      <c r="W305" s="8">
        <f t="shared" si="126"/>
        <v>0</v>
      </c>
      <c r="X305" s="8">
        <f t="shared" si="126"/>
        <v>0</v>
      </c>
      <c r="Y305" s="8">
        <f t="shared" si="126"/>
        <v>0</v>
      </c>
      <c r="Z305" s="8">
        <f t="shared" si="126"/>
        <v>0</v>
      </c>
      <c r="AA305" s="8">
        <f t="shared" si="126"/>
        <v>0</v>
      </c>
      <c r="AB305" s="8">
        <f t="shared" si="126"/>
        <v>0</v>
      </c>
      <c r="AC305" s="8">
        <f t="shared" si="126"/>
        <v>0</v>
      </c>
      <c r="AD305" s="8">
        <f t="shared" si="126"/>
        <v>0</v>
      </c>
      <c r="AE305" s="8">
        <f t="shared" si="126"/>
        <v>24235.980347798264</v>
      </c>
      <c r="AF305" s="170">
        <f t="shared" ref="AF305:AF312" si="127">SUM(F305:AE305)</f>
        <v>24235.980347798264</v>
      </c>
    </row>
    <row r="306" spans="1:32" s="44" customFormat="1" ht="15" customHeight="1" outlineLevel="1" x14ac:dyDescent="0.35">
      <c r="A306" s="282"/>
      <c r="B306" s="40"/>
      <c r="C306" s="41"/>
      <c r="D306" s="153" t="s">
        <v>199</v>
      </c>
      <c r="E306" s="151" t="s">
        <v>39</v>
      </c>
      <c r="F306" s="8">
        <f>'Progn cen ener, pracy'!C14</f>
        <v>437.91126723367211</v>
      </c>
      <c r="G306" s="8">
        <f>'Progn cen ener, pracy'!D14</f>
        <v>440.49549257834553</v>
      </c>
      <c r="H306" s="8">
        <f>'Progn cen ener, pracy'!E14</f>
        <v>458.5664024299125</v>
      </c>
      <c r="I306" s="8">
        <f>'Progn cen ener, pracy'!F14</f>
        <v>467.73773047851074</v>
      </c>
      <c r="J306" s="8">
        <f>'Progn cen ener, pracy'!G14</f>
        <v>477.09248508808093</v>
      </c>
      <c r="K306" s="8">
        <f>'Progn cen ener, pracy'!H14</f>
        <v>486.63433478984257</v>
      </c>
      <c r="L306" s="8">
        <f>'Progn cen ener, pracy'!I14</f>
        <v>496.36702148563938</v>
      </c>
      <c r="M306" s="8">
        <f>'Progn cen ener, pracy'!J14</f>
        <v>495.76873746990418</v>
      </c>
      <c r="N306" s="8">
        <f>'Progn cen ener, pracy'!K14</f>
        <v>495.26374401830878</v>
      </c>
      <c r="O306" s="8">
        <f>'Progn cen ener, pracy'!L14</f>
        <v>494.85285437969139</v>
      </c>
      <c r="P306" s="8">
        <f>'Progn cen ener, pracy'!M14</f>
        <v>494.53690859349143</v>
      </c>
      <c r="Q306" s="8">
        <f>'Progn cen ener, pracy'!N14</f>
        <v>494.31677392030542</v>
      </c>
      <c r="R306" s="8">
        <f>'Progn cen ener, pracy'!O14</f>
        <v>494.19334528210629</v>
      </c>
      <c r="S306" s="8">
        <f>'Progn cen ener, pracy'!P14</f>
        <v>494.16754571230922</v>
      </c>
      <c r="T306" s="8">
        <f>'Progn cen ener, pracy'!Q14</f>
        <v>494.24032681587062</v>
      </c>
      <c r="U306" s="8">
        <f>'Progn cen ener, pracy'!R14</f>
        <v>494.41266923961007</v>
      </c>
      <c r="V306" s="8">
        <f>'Progn cen ener, pracy'!S14</f>
        <v>494.68558315295013</v>
      </c>
      <c r="W306" s="8">
        <f>'Progn cen ener, pracy'!T14</f>
        <v>495.06010873927141</v>
      </c>
      <c r="X306" s="8">
        <f>'Progn cen ener, pracy'!U14</f>
        <v>495.53731669808656</v>
      </c>
      <c r="Y306" s="8">
        <f>'Progn cen ener, pracy'!V14</f>
        <v>496.11830875823773</v>
      </c>
      <c r="Z306" s="8">
        <f>'Progn cen ener, pracy'!W14</f>
        <v>493.72539929197251</v>
      </c>
      <c r="AA306" s="8">
        <f>'Progn cen ener, pracy'!X14</f>
        <v>491.53093714921067</v>
      </c>
      <c r="AB306" s="8">
        <f>'Progn cen ener, pracy'!Y14</f>
        <v>489.5339651661655</v>
      </c>
      <c r="AC306" s="8">
        <f>'Progn cen ener, pracy'!Z14</f>
        <v>487.73360555798001</v>
      </c>
      <c r="AD306" s="8">
        <f>'Progn cen ener, pracy'!AA14</f>
        <v>486.12905953586107</v>
      </c>
      <c r="AE306" s="8">
        <f>'Progn cen ener, pracy'!AB14</f>
        <v>484.71960695596528</v>
      </c>
      <c r="AF306" s="170">
        <f>AVERAGE(F306:AE306)</f>
        <v>485.82044348158854</v>
      </c>
    </row>
    <row r="307" spans="1:32" s="44" customFormat="1" ht="15" customHeight="1" outlineLevel="1" x14ac:dyDescent="0.35">
      <c r="A307" s="282"/>
      <c r="B307" s="40"/>
      <c r="C307" s="41"/>
      <c r="D307" s="153" t="s">
        <v>201</v>
      </c>
      <c r="E307" s="151" t="s">
        <v>39</v>
      </c>
      <c r="F307" s="8">
        <f>'Progn cen ener, pracy'!C15</f>
        <v>449.98079392527762</v>
      </c>
      <c r="G307" s="8">
        <f>'Progn cen ener, pracy'!D15</f>
        <v>452.80640980378314</v>
      </c>
      <c r="H307" s="8">
        <f>'Progn cen ener, pracy'!E15</f>
        <v>471.12353799985885</v>
      </c>
      <c r="I307" s="8">
        <f>'Progn cen ener, pracy'!F15</f>
        <v>480.54600875985602</v>
      </c>
      <c r="J307" s="8">
        <f>'Progn cen ener, pracy'!G15</f>
        <v>490.15692893505309</v>
      </c>
      <c r="K307" s="8">
        <f>'Progn cen ener, pracy'!H15</f>
        <v>499.96006751375421</v>
      </c>
      <c r="L307" s="8">
        <f>'Progn cen ener, pracy'!I15</f>
        <v>509.9592688640293</v>
      </c>
      <c r="M307" s="8">
        <f>'Progn cen ener, pracy'!J15</f>
        <v>509.63282979586188</v>
      </c>
      <c r="N307" s="8">
        <f>'Progn cen ener, pracy'!K15</f>
        <v>509.40511819078557</v>
      </c>
      <c r="O307" s="8">
        <f>'Progn cen ener, pracy'!L15</f>
        <v>509.2770560356177</v>
      </c>
      <c r="P307" s="8">
        <f>'Progn cen ener, pracy'!M15</f>
        <v>509.24959428253629</v>
      </c>
      <c r="Q307" s="8">
        <f>'Progn cen ener, pracy'!N15</f>
        <v>509.32371332313119</v>
      </c>
      <c r="R307" s="8">
        <f>'Progn cen ener, pracy'!O15</f>
        <v>509.50042347298859</v>
      </c>
      <c r="S307" s="8">
        <f>'Progn cen ener, pracy'!P15</f>
        <v>509.78076546700913</v>
      </c>
      <c r="T307" s="8">
        <f>'Progn cen ener, pracy'!Q15</f>
        <v>510.16581096566449</v>
      </c>
      <c r="U307" s="8">
        <f>'Progn cen ener, pracy'!R15</f>
        <v>510.65666307239985</v>
      </c>
      <c r="V307" s="8">
        <f>'Progn cen ener, pracy'!S15</f>
        <v>511.25445686239573</v>
      </c>
      <c r="W307" s="8">
        <f>'Progn cen ener, pracy'!T15</f>
        <v>511.96035992290592</v>
      </c>
      <c r="X307" s="8">
        <f>'Progn cen ener, pracy'!U15</f>
        <v>512.7755729053938</v>
      </c>
      <c r="Y307" s="8">
        <f>'Progn cen ener, pracy'!V15</f>
        <v>513.70133008969106</v>
      </c>
      <c r="Z307" s="8">
        <f>'Progn cen ener, pracy'!W15</f>
        <v>511.66008105005494</v>
      </c>
      <c r="AA307" s="8">
        <f>'Progn cen ener, pracy'!X15</f>
        <v>509.82431254245472</v>
      </c>
      <c r="AB307" s="8">
        <f>'Progn cen ener, pracy'!Y15</f>
        <v>508.19320806727444</v>
      </c>
      <c r="AC307" s="8">
        <f>'Progn cen ener, pracy'!Z15</f>
        <v>506.76603331711118</v>
      </c>
      <c r="AD307" s="8">
        <f>'Progn cen ener, pracy'!AA15</f>
        <v>505.54213585017487</v>
      </c>
      <c r="AE307" s="8">
        <f>'Progn cen ener, pracy'!AB15</f>
        <v>504.52094479656535</v>
      </c>
      <c r="AF307" s="170">
        <f t="shared" ref="AF307:AF308" si="128">AVERAGE(F307:AE307)</f>
        <v>501.45090099275501</v>
      </c>
    </row>
    <row r="308" spans="1:32" s="44" customFormat="1" ht="15" customHeight="1" outlineLevel="1" x14ac:dyDescent="0.35">
      <c r="A308" s="282"/>
      <c r="B308" s="40"/>
      <c r="C308" s="41"/>
      <c r="D308" s="153" t="s">
        <v>211</v>
      </c>
      <c r="E308" s="151" t="s">
        <v>39</v>
      </c>
      <c r="F308" s="8">
        <f>'Progn cen ener, pracy'!C16</f>
        <v>363.34906403115002</v>
      </c>
      <c r="G308" s="8">
        <f>'Progn cen ener, pracy'!D16</f>
        <v>364.44204531177303</v>
      </c>
      <c r="H308" s="8">
        <f>'Progn cen ener, pracy'!E16</f>
        <v>380.99188621800846</v>
      </c>
      <c r="I308" s="8">
        <f>'Progn cen ener, pracy'!F16</f>
        <v>388.61172394236866</v>
      </c>
      <c r="J308" s="8">
        <f>'Progn cen ener, pracy'!G16</f>
        <v>396.38395842121605</v>
      </c>
      <c r="K308" s="8">
        <f>'Progn cen ener, pracy'!H16</f>
        <v>404.31163758964033</v>
      </c>
      <c r="L308" s="8">
        <f>'Progn cen ener, pracy'!I16</f>
        <v>412.39787034143319</v>
      </c>
      <c r="M308" s="8">
        <f>'Progn cen ener, pracy'!J16</f>
        <v>410.12020330281382</v>
      </c>
      <c r="N308" s="8">
        <f>'Progn cen ener, pracy'!K16</f>
        <v>407.90223916787659</v>
      </c>
      <c r="O308" s="8">
        <f>'Progn cen ener, pracy'!L16</f>
        <v>405.7441194322505</v>
      </c>
      <c r="P308" s="8">
        <f>'Progn cen ener, pracy'!M16</f>
        <v>403.64599894710176</v>
      </c>
      <c r="Q308" s="8">
        <f>'Progn cen ener, pracy'!N16</f>
        <v>401.60804608098795</v>
      </c>
      <c r="R308" s="8">
        <f>'Progn cen ener, pracy'!O16</f>
        <v>399.63044288600247</v>
      </c>
      <c r="S308" s="8">
        <f>'Progn cen ener, pracy'!P16</f>
        <v>397.71338526828333</v>
      </c>
      <c r="T308" s="8">
        <f>'Progn cen ener, pracy'!Q16</f>
        <v>395.85708316296416</v>
      </c>
      <c r="U308" s="8">
        <f>'Progn cen ener, pracy'!R16</f>
        <v>394.06176071364553</v>
      </c>
      <c r="V308" s="8">
        <f>'Progn cen ener, pracy'!S16</f>
        <v>392.32765645646629</v>
      </c>
      <c r="W308" s="8">
        <f>'Progn cen ener, pracy'!T16</f>
        <v>390.65502350885799</v>
      </c>
      <c r="X308" s="8">
        <f>'Progn cen ener, pracy'!U16</f>
        <v>389.0441297630648</v>
      </c>
      <c r="Y308" s="8">
        <f>'Progn cen ener, pracy'!V16</f>
        <v>387.49525808451557</v>
      </c>
      <c r="Z308" s="8">
        <f>'Progn cen ener, pracy'!W16</f>
        <v>382.9298876047759</v>
      </c>
      <c r="AA308" s="8">
        <f>'Progn cen ener, pracy'!X16</f>
        <v>378.51951522827005</v>
      </c>
      <c r="AB308" s="8">
        <f>'Progn cen ener, pracy'!Y16</f>
        <v>374.2623148068061</v>
      </c>
      <c r="AC308" s="8">
        <f>'Progn cen ener, pracy'!Z16</f>
        <v>370.15652219143351</v>
      </c>
      <c r="AD308" s="8">
        <f>'Progn cen ener, pracy'!AA16</f>
        <v>366.20043450198358</v>
      </c>
      <c r="AE308" s="8">
        <f>'Progn cen ener, pracy'!AB16</f>
        <v>362.39240942141026</v>
      </c>
      <c r="AF308" s="170">
        <f t="shared" si="128"/>
        <v>389.25979293788856</v>
      </c>
    </row>
    <row r="309" spans="1:32" s="44" customFormat="1" ht="15" customHeight="1" outlineLevel="1" x14ac:dyDescent="0.35">
      <c r="A309" s="282"/>
      <c r="B309" s="40"/>
      <c r="C309" s="41"/>
      <c r="D309" s="64" t="s">
        <v>204</v>
      </c>
      <c r="E309" s="57" t="s">
        <v>41</v>
      </c>
      <c r="F309" s="18"/>
      <c r="G309" s="18"/>
      <c r="H309" s="18"/>
      <c r="I309" s="18"/>
      <c r="J309" s="18"/>
      <c r="K309" s="18"/>
      <c r="L309" s="18"/>
      <c r="M309" s="18"/>
      <c r="N309" s="18"/>
      <c r="O309" s="18"/>
      <c r="P309" s="18"/>
      <c r="Q309" s="18"/>
      <c r="R309" s="18"/>
      <c r="S309" s="18"/>
      <c r="T309" s="18"/>
      <c r="U309" s="18"/>
      <c r="V309" s="18"/>
      <c r="W309" s="18"/>
      <c r="X309" s="18"/>
      <c r="Y309" s="18"/>
      <c r="Z309" s="18"/>
      <c r="AA309" s="18"/>
      <c r="AB309" s="18"/>
      <c r="AC309" s="18"/>
      <c r="AD309" s="18"/>
      <c r="AE309" s="18">
        <v>50</v>
      </c>
      <c r="AF309" s="157">
        <f t="shared" si="127"/>
        <v>50</v>
      </c>
    </row>
    <row r="310" spans="1:32" s="44" customFormat="1" ht="15" customHeight="1" outlineLevel="1" x14ac:dyDescent="0.35">
      <c r="A310" s="282"/>
      <c r="B310" s="40"/>
      <c r="C310" s="41"/>
      <c r="D310" s="64" t="s">
        <v>209</v>
      </c>
      <c r="E310" s="57" t="s">
        <v>41</v>
      </c>
      <c r="F310" s="18"/>
      <c r="G310" s="18"/>
      <c r="H310" s="18"/>
      <c r="I310" s="18"/>
      <c r="J310" s="18"/>
      <c r="K310" s="18"/>
      <c r="L310" s="18"/>
      <c r="M310" s="18"/>
      <c r="N310" s="18"/>
      <c r="O310" s="18"/>
      <c r="P310" s="18"/>
      <c r="Q310" s="18"/>
      <c r="R310" s="18"/>
      <c r="S310" s="18"/>
      <c r="T310" s="18"/>
      <c r="U310" s="18"/>
      <c r="V310" s="18"/>
      <c r="W310" s="18"/>
      <c r="X310" s="18"/>
      <c r="Y310" s="18"/>
      <c r="Z310" s="18"/>
      <c r="AA310" s="18"/>
      <c r="AB310" s="18"/>
      <c r="AC310" s="18"/>
      <c r="AD310" s="18"/>
      <c r="AE310" s="18"/>
      <c r="AF310" s="157">
        <f t="shared" si="127"/>
        <v>0</v>
      </c>
    </row>
    <row r="311" spans="1:32" s="44" customFormat="1" ht="15" customHeight="1" outlineLevel="1" x14ac:dyDescent="0.35">
      <c r="A311" s="282"/>
      <c r="B311" s="40"/>
      <c r="C311" s="41"/>
      <c r="D311" s="64" t="s">
        <v>210</v>
      </c>
      <c r="E311" s="57" t="s">
        <v>41</v>
      </c>
      <c r="F311" s="18"/>
      <c r="G311" s="18"/>
      <c r="H311" s="18"/>
      <c r="I311" s="18"/>
      <c r="J311" s="18"/>
      <c r="K311" s="18"/>
      <c r="L311" s="18"/>
      <c r="M311" s="18"/>
      <c r="N311" s="18"/>
      <c r="O311" s="18"/>
      <c r="P311" s="18"/>
      <c r="Q311" s="18"/>
      <c r="R311" s="18"/>
      <c r="S311" s="18"/>
      <c r="T311" s="18"/>
      <c r="U311" s="18"/>
      <c r="V311" s="18"/>
      <c r="W311" s="18"/>
      <c r="X311" s="18"/>
      <c r="Y311" s="18"/>
      <c r="Z311" s="18"/>
      <c r="AA311" s="18"/>
      <c r="AB311" s="18"/>
      <c r="AC311" s="18"/>
      <c r="AD311" s="18"/>
      <c r="AE311" s="18"/>
      <c r="AF311" s="157">
        <f t="shared" si="127"/>
        <v>0</v>
      </c>
    </row>
    <row r="312" spans="1:32" s="44" customFormat="1" ht="15" customHeight="1" outlineLevel="1" x14ac:dyDescent="0.35">
      <c r="A312" s="282"/>
      <c r="B312" s="40"/>
      <c r="C312" s="41"/>
      <c r="D312" s="150" t="s">
        <v>89</v>
      </c>
      <c r="E312" s="151" t="s">
        <v>14</v>
      </c>
      <c r="F312" s="20">
        <f>F313*F314</f>
        <v>0</v>
      </c>
      <c r="G312" s="20">
        <f t="shared" ref="G312:AE312" si="129">G313*G314</f>
        <v>0</v>
      </c>
      <c r="H312" s="20">
        <f t="shared" si="129"/>
        <v>0</v>
      </c>
      <c r="I312" s="20">
        <f t="shared" si="129"/>
        <v>0</v>
      </c>
      <c r="J312" s="20">
        <f t="shared" si="129"/>
        <v>0</v>
      </c>
      <c r="K312" s="20">
        <f t="shared" si="129"/>
        <v>0</v>
      </c>
      <c r="L312" s="20">
        <f t="shared" si="129"/>
        <v>0</v>
      </c>
      <c r="M312" s="20">
        <f t="shared" si="129"/>
        <v>0</v>
      </c>
      <c r="N312" s="20">
        <f t="shared" si="129"/>
        <v>0</v>
      </c>
      <c r="O312" s="20">
        <f t="shared" si="129"/>
        <v>0</v>
      </c>
      <c r="P312" s="20">
        <f t="shared" si="129"/>
        <v>0</v>
      </c>
      <c r="Q312" s="20">
        <f t="shared" si="129"/>
        <v>0</v>
      </c>
      <c r="R312" s="20">
        <f t="shared" si="129"/>
        <v>0</v>
      </c>
      <c r="S312" s="20">
        <f t="shared" si="129"/>
        <v>0</v>
      </c>
      <c r="T312" s="20">
        <f t="shared" si="129"/>
        <v>0</v>
      </c>
      <c r="U312" s="20">
        <f t="shared" si="129"/>
        <v>0</v>
      </c>
      <c r="V312" s="20">
        <f t="shared" si="129"/>
        <v>0</v>
      </c>
      <c r="W312" s="20">
        <f t="shared" si="129"/>
        <v>0</v>
      </c>
      <c r="X312" s="20">
        <f t="shared" si="129"/>
        <v>0</v>
      </c>
      <c r="Y312" s="20">
        <f t="shared" si="129"/>
        <v>0</v>
      </c>
      <c r="Z312" s="20">
        <f t="shared" si="129"/>
        <v>0</v>
      </c>
      <c r="AA312" s="20">
        <f t="shared" si="129"/>
        <v>0</v>
      </c>
      <c r="AB312" s="20">
        <f t="shared" si="129"/>
        <v>0</v>
      </c>
      <c r="AC312" s="20">
        <f t="shared" si="129"/>
        <v>0</v>
      </c>
      <c r="AD312" s="20">
        <f t="shared" si="129"/>
        <v>0</v>
      </c>
      <c r="AE312" s="20">
        <f t="shared" si="129"/>
        <v>0</v>
      </c>
      <c r="AF312" s="170">
        <f t="shared" si="127"/>
        <v>0</v>
      </c>
    </row>
    <row r="313" spans="1:32" s="146" customFormat="1" ht="27" customHeight="1" outlineLevel="1" x14ac:dyDescent="0.35">
      <c r="A313" s="282"/>
      <c r="B313" s="142"/>
      <c r="C313" s="143"/>
      <c r="D313" s="155" t="s">
        <v>91</v>
      </c>
      <c r="E313" s="171" t="s">
        <v>88</v>
      </c>
      <c r="F313" s="207">
        <f>F274</f>
        <v>11496.493171230943</v>
      </c>
      <c r="G313" s="207">
        <f t="shared" ref="G313:AE313" si="130">G274</f>
        <v>11726.423034655561</v>
      </c>
      <c r="H313" s="207">
        <f t="shared" si="130"/>
        <v>11960.951495348672</v>
      </c>
      <c r="I313" s="207">
        <f t="shared" si="130"/>
        <v>12200.170525255646</v>
      </c>
      <c r="J313" s="207">
        <f t="shared" si="130"/>
        <v>12444.173935760758</v>
      </c>
      <c r="K313" s="207">
        <f t="shared" si="130"/>
        <v>12693.057414475974</v>
      </c>
      <c r="L313" s="207">
        <f t="shared" si="130"/>
        <v>12946.918562765493</v>
      </c>
      <c r="M313" s="207">
        <f t="shared" si="130"/>
        <v>13205.856934020803</v>
      </c>
      <c r="N313" s="207">
        <f t="shared" si="130"/>
        <v>13469.974072701219</v>
      </c>
      <c r="O313" s="207">
        <f t="shared" si="130"/>
        <v>13739.373554155243</v>
      </c>
      <c r="P313" s="207">
        <f t="shared" si="130"/>
        <v>14014.161025238349</v>
      </c>
      <c r="Q313" s="207">
        <f t="shared" si="130"/>
        <v>14294.444245743116</v>
      </c>
      <c r="R313" s="207">
        <f t="shared" si="130"/>
        <v>14580.333130657978</v>
      </c>
      <c r="S313" s="207">
        <f t="shared" si="130"/>
        <v>14871.939793271138</v>
      </c>
      <c r="T313" s="207">
        <f t="shared" si="130"/>
        <v>15169.378589136561</v>
      </c>
      <c r="U313" s="207">
        <f t="shared" si="130"/>
        <v>15472.766160919293</v>
      </c>
      <c r="V313" s="207">
        <f t="shared" si="130"/>
        <v>15782.221484137679</v>
      </c>
      <c r="W313" s="207">
        <f t="shared" si="130"/>
        <v>16097.865913820433</v>
      </c>
      <c r="X313" s="207">
        <f t="shared" si="130"/>
        <v>16419.823232096842</v>
      </c>
      <c r="Y313" s="207">
        <f t="shared" si="130"/>
        <v>16748.219696738779</v>
      </c>
      <c r="Z313" s="207">
        <f t="shared" si="130"/>
        <v>17083.184090673556</v>
      </c>
      <c r="AA313" s="207">
        <f t="shared" si="130"/>
        <v>17424.847772487028</v>
      </c>
      <c r="AB313" s="207">
        <f t="shared" si="130"/>
        <v>17773.344727936768</v>
      </c>
      <c r="AC313" s="207">
        <f t="shared" si="130"/>
        <v>18128.811622495505</v>
      </c>
      <c r="AD313" s="207">
        <f t="shared" si="130"/>
        <v>18491.387854945417</v>
      </c>
      <c r="AE313" s="207">
        <f t="shared" si="130"/>
        <v>18861.215612044325</v>
      </c>
      <c r="AF313" s="172"/>
    </row>
    <row r="314" spans="1:32" s="44" customFormat="1" ht="15" customHeight="1" outlineLevel="1" x14ac:dyDescent="0.35">
      <c r="A314" s="282"/>
      <c r="B314" s="40"/>
      <c r="C314" s="41"/>
      <c r="D314" s="64" t="s">
        <v>90</v>
      </c>
      <c r="E314" s="57" t="s">
        <v>92</v>
      </c>
      <c r="F314" s="99"/>
      <c r="G314" s="99"/>
      <c r="H314" s="99"/>
      <c r="I314" s="99"/>
      <c r="J314" s="99"/>
      <c r="K314" s="99"/>
      <c r="L314" s="99"/>
      <c r="M314" s="99"/>
      <c r="N314" s="99"/>
      <c r="O314" s="99"/>
      <c r="P314" s="99"/>
      <c r="Q314" s="99"/>
      <c r="R314" s="99"/>
      <c r="S314" s="99"/>
      <c r="T314" s="99"/>
      <c r="U314" s="99"/>
      <c r="V314" s="99"/>
      <c r="W314" s="99"/>
      <c r="X314" s="99"/>
      <c r="Y314" s="99"/>
      <c r="Z314" s="99"/>
      <c r="AA314" s="99"/>
      <c r="AB314" s="99"/>
      <c r="AC314" s="99"/>
      <c r="AD314" s="99"/>
      <c r="AE314" s="99"/>
      <c r="AF314" s="77"/>
    </row>
    <row r="315" spans="1:32" s="44" customFormat="1" ht="15" customHeight="1" outlineLevel="1" x14ac:dyDescent="0.35">
      <c r="A315" s="282"/>
      <c r="B315" s="40"/>
      <c r="C315" s="41"/>
      <c r="D315" s="73"/>
      <c r="E315" s="57"/>
      <c r="F315" s="18"/>
      <c r="G315" s="18"/>
      <c r="H315" s="18"/>
      <c r="I315" s="18"/>
      <c r="J315" s="18"/>
      <c r="K315" s="18"/>
      <c r="L315" s="18"/>
      <c r="M315" s="18"/>
      <c r="N315" s="18"/>
      <c r="O315" s="18"/>
      <c r="P315" s="18"/>
      <c r="Q315" s="18"/>
      <c r="R315" s="18"/>
      <c r="S315" s="18"/>
      <c r="T315" s="18"/>
      <c r="U315" s="18"/>
      <c r="V315" s="18"/>
      <c r="W315" s="18"/>
      <c r="X315" s="18"/>
      <c r="Y315" s="18"/>
      <c r="Z315" s="18"/>
      <c r="AA315" s="18"/>
      <c r="AB315" s="18"/>
      <c r="AC315" s="18"/>
      <c r="AD315" s="18"/>
      <c r="AE315" s="18"/>
      <c r="AF315" s="77"/>
    </row>
    <row r="316" spans="1:32" s="44" customFormat="1" ht="30" customHeight="1" x14ac:dyDescent="0.35">
      <c r="A316" s="282"/>
      <c r="B316" s="40"/>
      <c r="C316" s="41" t="s">
        <v>170</v>
      </c>
      <c r="D316" s="173" t="s">
        <v>45</v>
      </c>
      <c r="E316" s="66" t="s">
        <v>14</v>
      </c>
      <c r="F316" s="7">
        <f t="shared" ref="F316:AE316" si="131">F317+F322</f>
        <v>0</v>
      </c>
      <c r="G316" s="7">
        <f t="shared" si="131"/>
        <v>0</v>
      </c>
      <c r="H316" s="7">
        <f t="shared" si="131"/>
        <v>0</v>
      </c>
      <c r="I316" s="7">
        <f t="shared" si="131"/>
        <v>0</v>
      </c>
      <c r="J316" s="7">
        <f t="shared" si="131"/>
        <v>0</v>
      </c>
      <c r="K316" s="7">
        <f t="shared" si="131"/>
        <v>0</v>
      </c>
      <c r="L316" s="7">
        <f t="shared" si="131"/>
        <v>0</v>
      </c>
      <c r="M316" s="7">
        <f t="shared" si="131"/>
        <v>0</v>
      </c>
      <c r="N316" s="7">
        <f t="shared" si="131"/>
        <v>0</v>
      </c>
      <c r="O316" s="7">
        <f t="shared" si="131"/>
        <v>0</v>
      </c>
      <c r="P316" s="7">
        <f t="shared" si="131"/>
        <v>0</v>
      </c>
      <c r="Q316" s="7">
        <f t="shared" si="131"/>
        <v>0</v>
      </c>
      <c r="R316" s="7">
        <f t="shared" si="131"/>
        <v>0</v>
      </c>
      <c r="S316" s="7">
        <f t="shared" si="131"/>
        <v>0</v>
      </c>
      <c r="T316" s="7">
        <f t="shared" si="131"/>
        <v>0</v>
      </c>
      <c r="U316" s="7">
        <f t="shared" si="131"/>
        <v>0</v>
      </c>
      <c r="V316" s="7">
        <f t="shared" si="131"/>
        <v>0</v>
      </c>
      <c r="W316" s="7">
        <f t="shared" si="131"/>
        <v>0</v>
      </c>
      <c r="X316" s="7">
        <f t="shared" si="131"/>
        <v>0</v>
      </c>
      <c r="Y316" s="7">
        <f t="shared" si="131"/>
        <v>0</v>
      </c>
      <c r="Z316" s="7">
        <f t="shared" si="131"/>
        <v>0</v>
      </c>
      <c r="AA316" s="7">
        <f t="shared" si="131"/>
        <v>0</v>
      </c>
      <c r="AB316" s="7">
        <f t="shared" si="131"/>
        <v>0</v>
      </c>
      <c r="AC316" s="7">
        <f t="shared" si="131"/>
        <v>0</v>
      </c>
      <c r="AD316" s="7">
        <f t="shared" si="131"/>
        <v>0</v>
      </c>
      <c r="AE316" s="7">
        <f t="shared" si="131"/>
        <v>0</v>
      </c>
      <c r="AF316" s="174">
        <f>SUM(F316:AE316)</f>
        <v>0</v>
      </c>
    </row>
    <row r="317" spans="1:32" s="44" customFormat="1" ht="15" customHeight="1" x14ac:dyDescent="0.35">
      <c r="A317" s="282"/>
      <c r="B317" s="40"/>
      <c r="C317" s="41"/>
      <c r="D317" s="69" t="s">
        <v>27</v>
      </c>
      <c r="E317" s="168" t="s">
        <v>14</v>
      </c>
      <c r="F317" s="249">
        <f>SUM(F318:F321)</f>
        <v>0</v>
      </c>
      <c r="G317" s="249">
        <f t="shared" ref="G317:AE317" si="132">SUM(G318:G321)</f>
        <v>0</v>
      </c>
      <c r="H317" s="249">
        <f t="shared" si="132"/>
        <v>0</v>
      </c>
      <c r="I317" s="249">
        <f t="shared" si="132"/>
        <v>0</v>
      </c>
      <c r="J317" s="249">
        <f t="shared" si="132"/>
        <v>0</v>
      </c>
      <c r="K317" s="249">
        <f t="shared" si="132"/>
        <v>0</v>
      </c>
      <c r="L317" s="249">
        <f t="shared" si="132"/>
        <v>0</v>
      </c>
      <c r="M317" s="249">
        <f t="shared" si="132"/>
        <v>0</v>
      </c>
      <c r="N317" s="249">
        <f t="shared" si="132"/>
        <v>0</v>
      </c>
      <c r="O317" s="249">
        <f t="shared" si="132"/>
        <v>0</v>
      </c>
      <c r="P317" s="249">
        <f t="shared" si="132"/>
        <v>0</v>
      </c>
      <c r="Q317" s="249">
        <f t="shared" si="132"/>
        <v>0</v>
      </c>
      <c r="R317" s="249">
        <f t="shared" si="132"/>
        <v>0</v>
      </c>
      <c r="S317" s="249">
        <f t="shared" si="132"/>
        <v>0</v>
      </c>
      <c r="T317" s="249">
        <f t="shared" si="132"/>
        <v>0</v>
      </c>
      <c r="U317" s="249">
        <f t="shared" si="132"/>
        <v>0</v>
      </c>
      <c r="V317" s="249">
        <f t="shared" si="132"/>
        <v>0</v>
      </c>
      <c r="W317" s="249">
        <f t="shared" si="132"/>
        <v>0</v>
      </c>
      <c r="X317" s="249">
        <f t="shared" si="132"/>
        <v>0</v>
      </c>
      <c r="Y317" s="249">
        <f t="shared" si="132"/>
        <v>0</v>
      </c>
      <c r="Z317" s="249">
        <f t="shared" si="132"/>
        <v>0</v>
      </c>
      <c r="AA317" s="249">
        <f t="shared" si="132"/>
        <v>0</v>
      </c>
      <c r="AB317" s="249">
        <f t="shared" si="132"/>
        <v>0</v>
      </c>
      <c r="AC317" s="249">
        <f t="shared" si="132"/>
        <v>0</v>
      </c>
      <c r="AD317" s="249">
        <f t="shared" si="132"/>
        <v>0</v>
      </c>
      <c r="AE317" s="249">
        <f t="shared" si="132"/>
        <v>0</v>
      </c>
      <c r="AF317" s="169">
        <f>SUM(F317:AE317)</f>
        <v>0</v>
      </c>
    </row>
    <row r="318" spans="1:32" s="44" customFormat="1" ht="15" customHeight="1" outlineLevel="1" x14ac:dyDescent="0.35">
      <c r="A318" s="282"/>
      <c r="B318" s="40"/>
      <c r="C318" s="41"/>
      <c r="D318" s="73" t="s">
        <v>28</v>
      </c>
      <c r="E318" s="57" t="s">
        <v>14</v>
      </c>
      <c r="F318" s="18"/>
      <c r="G318" s="18"/>
      <c r="H318" s="18"/>
      <c r="I318" s="18"/>
      <c r="J318" s="18"/>
      <c r="K318" s="18"/>
      <c r="L318" s="18"/>
      <c r="M318" s="18"/>
      <c r="N318" s="18"/>
      <c r="O318" s="18"/>
      <c r="P318" s="18"/>
      <c r="Q318" s="18"/>
      <c r="R318" s="18"/>
      <c r="S318" s="18"/>
      <c r="T318" s="18"/>
      <c r="U318" s="18"/>
      <c r="V318" s="18"/>
      <c r="W318" s="18"/>
      <c r="X318" s="18"/>
      <c r="Y318" s="18"/>
      <c r="Z318" s="18"/>
      <c r="AA318" s="18"/>
      <c r="AB318" s="18"/>
      <c r="AC318" s="18"/>
      <c r="AD318" s="18"/>
      <c r="AE318" s="18"/>
      <c r="AF318" s="157">
        <f t="shared" ref="AF318:AF328" si="133">SUM(F318:AE318)</f>
        <v>0</v>
      </c>
    </row>
    <row r="319" spans="1:32" s="44" customFormat="1" ht="15" customHeight="1" outlineLevel="1" x14ac:dyDescent="0.35">
      <c r="A319" s="282"/>
      <c r="B319" s="40"/>
      <c r="C319" s="41"/>
      <c r="D319" s="74" t="s">
        <v>29</v>
      </c>
      <c r="E319" s="57" t="s">
        <v>14</v>
      </c>
      <c r="F319" s="18"/>
      <c r="G319" s="18"/>
      <c r="H319" s="18"/>
      <c r="I319" s="18"/>
      <c r="J319" s="18"/>
      <c r="K319" s="18"/>
      <c r="L319" s="18"/>
      <c r="M319" s="18"/>
      <c r="N319" s="18"/>
      <c r="O319" s="18"/>
      <c r="P319" s="18"/>
      <c r="Q319" s="18"/>
      <c r="R319" s="18"/>
      <c r="S319" s="18"/>
      <c r="T319" s="18"/>
      <c r="U319" s="18"/>
      <c r="V319" s="18"/>
      <c r="W319" s="18"/>
      <c r="X319" s="18"/>
      <c r="Y319" s="18"/>
      <c r="Z319" s="18"/>
      <c r="AA319" s="18"/>
      <c r="AB319" s="18"/>
      <c r="AC319" s="18"/>
      <c r="AD319" s="18"/>
      <c r="AE319" s="18"/>
      <c r="AF319" s="157">
        <f t="shared" si="133"/>
        <v>0</v>
      </c>
    </row>
    <row r="320" spans="1:32" s="44" customFormat="1" ht="15" customHeight="1" outlineLevel="1" x14ac:dyDescent="0.35">
      <c r="A320" s="282"/>
      <c r="B320" s="40"/>
      <c r="C320" s="41"/>
      <c r="D320" s="73" t="s">
        <v>30</v>
      </c>
      <c r="E320" s="57" t="s">
        <v>14</v>
      </c>
      <c r="F320" s="18"/>
      <c r="G320" s="18"/>
      <c r="H320" s="18"/>
      <c r="I320" s="18"/>
      <c r="J320" s="18"/>
      <c r="K320" s="18"/>
      <c r="L320" s="18"/>
      <c r="M320" s="18"/>
      <c r="N320" s="18"/>
      <c r="O320" s="18"/>
      <c r="P320" s="18"/>
      <c r="Q320" s="18"/>
      <c r="R320" s="18"/>
      <c r="S320" s="18"/>
      <c r="T320" s="18"/>
      <c r="U320" s="18"/>
      <c r="V320" s="18"/>
      <c r="W320" s="18"/>
      <c r="X320" s="18"/>
      <c r="Y320" s="18"/>
      <c r="Z320" s="18"/>
      <c r="AA320" s="18"/>
      <c r="AB320" s="18"/>
      <c r="AC320" s="18"/>
      <c r="AD320" s="18"/>
      <c r="AE320" s="18"/>
      <c r="AF320" s="157">
        <f t="shared" si="133"/>
        <v>0</v>
      </c>
    </row>
    <row r="321" spans="1:32" s="44" customFormat="1" ht="15" customHeight="1" outlineLevel="1" x14ac:dyDescent="0.35">
      <c r="A321" s="282"/>
      <c r="B321" s="40"/>
      <c r="C321" s="41"/>
      <c r="D321" s="74" t="s">
        <v>31</v>
      </c>
      <c r="E321" s="57" t="s">
        <v>14</v>
      </c>
      <c r="F321" s="18"/>
      <c r="G321" s="18"/>
      <c r="H321" s="18"/>
      <c r="I321" s="18"/>
      <c r="J321" s="18"/>
      <c r="K321" s="18"/>
      <c r="L321" s="18"/>
      <c r="M321" s="18"/>
      <c r="N321" s="18"/>
      <c r="O321" s="18"/>
      <c r="P321" s="18"/>
      <c r="Q321" s="18"/>
      <c r="R321" s="18"/>
      <c r="S321" s="18"/>
      <c r="T321" s="18"/>
      <c r="U321" s="18"/>
      <c r="V321" s="18"/>
      <c r="W321" s="18"/>
      <c r="X321" s="18"/>
      <c r="Y321" s="18"/>
      <c r="Z321" s="18"/>
      <c r="AA321" s="18"/>
      <c r="AB321" s="18"/>
      <c r="AC321" s="18"/>
      <c r="AD321" s="18"/>
      <c r="AE321" s="18"/>
      <c r="AF321" s="157">
        <f t="shared" si="133"/>
        <v>0</v>
      </c>
    </row>
    <row r="322" spans="1:32" s="44" customFormat="1" ht="15" customHeight="1" x14ac:dyDescent="0.35">
      <c r="A322" s="282"/>
      <c r="B322" s="40"/>
      <c r="C322" s="41"/>
      <c r="D322" s="175" t="s">
        <v>32</v>
      </c>
      <c r="E322" s="66" t="s">
        <v>14</v>
      </c>
      <c r="F322" s="7">
        <f>SUM(F323:F328)</f>
        <v>0</v>
      </c>
      <c r="G322" s="7">
        <f t="shared" ref="G322:AE322" si="134">SUM(G323:G328)</f>
        <v>0</v>
      </c>
      <c r="H322" s="7">
        <f t="shared" si="134"/>
        <v>0</v>
      </c>
      <c r="I322" s="7">
        <f t="shared" si="134"/>
        <v>0</v>
      </c>
      <c r="J322" s="7">
        <f t="shared" si="134"/>
        <v>0</v>
      </c>
      <c r="K322" s="7">
        <f t="shared" si="134"/>
        <v>0</v>
      </c>
      <c r="L322" s="7">
        <f t="shared" si="134"/>
        <v>0</v>
      </c>
      <c r="M322" s="7">
        <f t="shared" si="134"/>
        <v>0</v>
      </c>
      <c r="N322" s="7">
        <f t="shared" si="134"/>
        <v>0</v>
      </c>
      <c r="O322" s="7">
        <f t="shared" si="134"/>
        <v>0</v>
      </c>
      <c r="P322" s="7">
        <f t="shared" si="134"/>
        <v>0</v>
      </c>
      <c r="Q322" s="7">
        <f t="shared" si="134"/>
        <v>0</v>
      </c>
      <c r="R322" s="7">
        <f t="shared" si="134"/>
        <v>0</v>
      </c>
      <c r="S322" s="7">
        <f t="shared" si="134"/>
        <v>0</v>
      </c>
      <c r="T322" s="7">
        <f t="shared" si="134"/>
        <v>0</v>
      </c>
      <c r="U322" s="7">
        <f t="shared" si="134"/>
        <v>0</v>
      </c>
      <c r="V322" s="7">
        <f t="shared" si="134"/>
        <v>0</v>
      </c>
      <c r="W322" s="7">
        <f t="shared" si="134"/>
        <v>0</v>
      </c>
      <c r="X322" s="7">
        <f t="shared" si="134"/>
        <v>0</v>
      </c>
      <c r="Y322" s="7">
        <f t="shared" si="134"/>
        <v>0</v>
      </c>
      <c r="Z322" s="7">
        <f t="shared" si="134"/>
        <v>0</v>
      </c>
      <c r="AA322" s="7">
        <f t="shared" si="134"/>
        <v>0</v>
      </c>
      <c r="AB322" s="7">
        <f t="shared" si="134"/>
        <v>0</v>
      </c>
      <c r="AC322" s="7">
        <f t="shared" si="134"/>
        <v>0</v>
      </c>
      <c r="AD322" s="7">
        <f t="shared" si="134"/>
        <v>0</v>
      </c>
      <c r="AE322" s="7">
        <f t="shared" si="134"/>
        <v>0</v>
      </c>
      <c r="AF322" s="174">
        <f>SUM(F322:AE322)</f>
        <v>0</v>
      </c>
    </row>
    <row r="323" spans="1:32" s="44" customFormat="1" ht="15" customHeight="1" outlineLevel="1" x14ac:dyDescent="0.35">
      <c r="A323" s="282"/>
      <c r="B323" s="40"/>
      <c r="C323" s="41"/>
      <c r="D323" s="73" t="s">
        <v>33</v>
      </c>
      <c r="E323" s="57" t="s">
        <v>14</v>
      </c>
      <c r="F323" s="18"/>
      <c r="G323" s="18"/>
      <c r="H323" s="18"/>
      <c r="I323" s="18"/>
      <c r="J323" s="18"/>
      <c r="K323" s="18"/>
      <c r="L323" s="18"/>
      <c r="M323" s="18"/>
      <c r="N323" s="18"/>
      <c r="O323" s="18"/>
      <c r="P323" s="18"/>
      <c r="Q323" s="18"/>
      <c r="R323" s="18"/>
      <c r="S323" s="18"/>
      <c r="T323" s="18"/>
      <c r="U323" s="18"/>
      <c r="V323" s="18"/>
      <c r="W323" s="18"/>
      <c r="X323" s="18"/>
      <c r="Y323" s="18"/>
      <c r="Z323" s="18"/>
      <c r="AA323" s="18"/>
      <c r="AB323" s="18"/>
      <c r="AC323" s="18"/>
      <c r="AD323" s="18"/>
      <c r="AE323" s="18"/>
      <c r="AF323" s="157">
        <f t="shared" si="133"/>
        <v>0</v>
      </c>
    </row>
    <row r="324" spans="1:32" s="44" customFormat="1" ht="15" customHeight="1" outlineLevel="1" x14ac:dyDescent="0.35">
      <c r="A324" s="282"/>
      <c r="B324" s="40"/>
      <c r="C324" s="176">
        <v>0.01</v>
      </c>
      <c r="D324" s="73" t="s">
        <v>34</v>
      </c>
      <c r="E324" s="57" t="s">
        <v>14</v>
      </c>
      <c r="F324" s="18"/>
      <c r="G324" s="18">
        <f>F324</f>
        <v>0</v>
      </c>
      <c r="H324" s="18">
        <f t="shared" ref="H324:AE324" si="135">G324</f>
        <v>0</v>
      </c>
      <c r="I324" s="18">
        <f t="shared" si="135"/>
        <v>0</v>
      </c>
      <c r="J324" s="18">
        <f t="shared" si="135"/>
        <v>0</v>
      </c>
      <c r="K324" s="18">
        <f t="shared" si="135"/>
        <v>0</v>
      </c>
      <c r="L324" s="18">
        <f t="shared" si="135"/>
        <v>0</v>
      </c>
      <c r="M324" s="18">
        <f t="shared" si="135"/>
        <v>0</v>
      </c>
      <c r="N324" s="18">
        <f t="shared" si="135"/>
        <v>0</v>
      </c>
      <c r="O324" s="18">
        <f t="shared" si="135"/>
        <v>0</v>
      </c>
      <c r="P324" s="18">
        <f t="shared" si="135"/>
        <v>0</v>
      </c>
      <c r="Q324" s="18">
        <f t="shared" si="135"/>
        <v>0</v>
      </c>
      <c r="R324" s="18">
        <f t="shared" si="135"/>
        <v>0</v>
      </c>
      <c r="S324" s="18">
        <f t="shared" si="135"/>
        <v>0</v>
      </c>
      <c r="T324" s="18">
        <f t="shared" si="135"/>
        <v>0</v>
      </c>
      <c r="U324" s="18">
        <f t="shared" si="135"/>
        <v>0</v>
      </c>
      <c r="V324" s="18">
        <f t="shared" si="135"/>
        <v>0</v>
      </c>
      <c r="W324" s="18">
        <f t="shared" si="135"/>
        <v>0</v>
      </c>
      <c r="X324" s="18">
        <f t="shared" si="135"/>
        <v>0</v>
      </c>
      <c r="Y324" s="18">
        <f t="shared" si="135"/>
        <v>0</v>
      </c>
      <c r="Z324" s="18">
        <f t="shared" si="135"/>
        <v>0</v>
      </c>
      <c r="AA324" s="18">
        <f t="shared" si="135"/>
        <v>0</v>
      </c>
      <c r="AB324" s="18">
        <f t="shared" si="135"/>
        <v>0</v>
      </c>
      <c r="AC324" s="18">
        <f t="shared" si="135"/>
        <v>0</v>
      </c>
      <c r="AD324" s="18">
        <f t="shared" si="135"/>
        <v>0</v>
      </c>
      <c r="AE324" s="18">
        <f t="shared" si="135"/>
        <v>0</v>
      </c>
      <c r="AF324" s="157">
        <f t="shared" si="133"/>
        <v>0</v>
      </c>
    </row>
    <row r="325" spans="1:32" s="44" customFormat="1" ht="15" customHeight="1" outlineLevel="1" x14ac:dyDescent="0.35">
      <c r="A325" s="282"/>
      <c r="B325" s="40"/>
      <c r="C325" s="176">
        <v>0.01</v>
      </c>
      <c r="D325" s="73" t="s">
        <v>35</v>
      </c>
      <c r="E325" s="57" t="s">
        <v>14</v>
      </c>
      <c r="F325" s="18"/>
      <c r="G325" s="18"/>
      <c r="H325" s="18"/>
      <c r="I325" s="18"/>
      <c r="J325" s="18"/>
      <c r="K325" s="18"/>
      <c r="L325" s="18"/>
      <c r="M325" s="18"/>
      <c r="N325" s="18"/>
      <c r="O325" s="18"/>
      <c r="P325" s="18"/>
      <c r="Q325" s="18"/>
      <c r="R325" s="18"/>
      <c r="S325" s="18"/>
      <c r="T325" s="18"/>
      <c r="U325" s="18"/>
      <c r="V325" s="18"/>
      <c r="W325" s="18"/>
      <c r="X325" s="18"/>
      <c r="Y325" s="18"/>
      <c r="Z325" s="18"/>
      <c r="AA325" s="18"/>
      <c r="AB325" s="18"/>
      <c r="AC325" s="18"/>
      <c r="AD325" s="18"/>
      <c r="AE325" s="18"/>
      <c r="AF325" s="157">
        <f t="shared" si="133"/>
        <v>0</v>
      </c>
    </row>
    <row r="326" spans="1:32" ht="15" customHeight="1" outlineLevel="1" x14ac:dyDescent="0.35">
      <c r="A326" s="282"/>
      <c r="C326" s="177">
        <v>0.02</v>
      </c>
      <c r="D326" s="73" t="s">
        <v>17</v>
      </c>
      <c r="E326" s="57" t="s">
        <v>14</v>
      </c>
      <c r="F326" s="161"/>
      <c r="G326" s="161"/>
      <c r="H326" s="161"/>
      <c r="I326" s="161"/>
      <c r="J326" s="161"/>
      <c r="K326" s="161"/>
      <c r="L326" s="161"/>
      <c r="M326" s="161"/>
      <c r="N326" s="161"/>
      <c r="O326" s="161"/>
      <c r="P326" s="161"/>
      <c r="Q326" s="161"/>
      <c r="R326" s="161"/>
      <c r="S326" s="161"/>
      <c r="T326" s="161"/>
      <c r="U326" s="161"/>
      <c r="V326" s="161"/>
      <c r="W326" s="161"/>
      <c r="X326" s="161"/>
      <c r="Y326" s="161"/>
      <c r="Z326" s="161"/>
      <c r="AA326" s="161"/>
      <c r="AB326" s="161"/>
      <c r="AC326" s="161"/>
      <c r="AD326" s="161"/>
      <c r="AE326" s="161"/>
      <c r="AF326" s="157">
        <f t="shared" si="133"/>
        <v>0</v>
      </c>
    </row>
    <row r="327" spans="1:32" ht="15.65" customHeight="1" outlineLevel="1" x14ac:dyDescent="0.35">
      <c r="A327" s="282"/>
      <c r="C327" s="177">
        <v>1.4999999999999999E-2</v>
      </c>
      <c r="D327" s="73" t="s">
        <v>18</v>
      </c>
      <c r="E327" s="57" t="s">
        <v>14</v>
      </c>
      <c r="F327" s="161"/>
      <c r="G327" s="161"/>
      <c r="H327" s="161"/>
      <c r="I327" s="161"/>
      <c r="J327" s="161"/>
      <c r="K327" s="161"/>
      <c r="L327" s="161"/>
      <c r="M327" s="161"/>
      <c r="N327" s="161"/>
      <c r="O327" s="161"/>
      <c r="P327" s="161"/>
      <c r="Q327" s="161"/>
      <c r="R327" s="161"/>
      <c r="S327" s="161"/>
      <c r="T327" s="161"/>
      <c r="U327" s="161"/>
      <c r="V327" s="161"/>
      <c r="W327" s="161"/>
      <c r="X327" s="161"/>
      <c r="Y327" s="161"/>
      <c r="Z327" s="161"/>
      <c r="AA327" s="161"/>
      <c r="AB327" s="161"/>
      <c r="AC327" s="161"/>
      <c r="AD327" s="161"/>
      <c r="AE327" s="161"/>
      <c r="AF327" s="157">
        <f t="shared" si="133"/>
        <v>0</v>
      </c>
    </row>
    <row r="328" spans="1:32" ht="17.5" customHeight="1" outlineLevel="1" x14ac:dyDescent="0.35">
      <c r="A328" s="282"/>
      <c r="C328" s="178"/>
      <c r="D328" s="58" t="s">
        <v>20</v>
      </c>
      <c r="E328" s="57" t="s">
        <v>14</v>
      </c>
      <c r="F328" s="161"/>
      <c r="G328" s="161"/>
      <c r="H328" s="161"/>
      <c r="I328" s="161"/>
      <c r="J328" s="161"/>
      <c r="K328" s="161"/>
      <c r="L328" s="161"/>
      <c r="M328" s="161"/>
      <c r="N328" s="161"/>
      <c r="O328" s="161"/>
      <c r="P328" s="161"/>
      <c r="Q328" s="161"/>
      <c r="R328" s="161"/>
      <c r="S328" s="161"/>
      <c r="T328" s="161"/>
      <c r="U328" s="161"/>
      <c r="V328" s="161"/>
      <c r="W328" s="161"/>
      <c r="X328" s="161"/>
      <c r="Y328" s="161"/>
      <c r="Z328" s="161"/>
      <c r="AA328" s="161"/>
      <c r="AB328" s="161"/>
      <c r="AC328" s="161"/>
      <c r="AD328" s="161"/>
      <c r="AE328" s="161"/>
      <c r="AF328" s="157">
        <f t="shared" si="133"/>
        <v>0</v>
      </c>
    </row>
    <row r="329" spans="1:32" outlineLevel="1" x14ac:dyDescent="0.35">
      <c r="A329" s="282"/>
      <c r="C329" s="178"/>
      <c r="D329" s="161"/>
      <c r="E329" s="161"/>
      <c r="F329" s="161"/>
      <c r="G329" s="161"/>
      <c r="H329" s="161"/>
      <c r="I329" s="161"/>
      <c r="J329" s="161"/>
      <c r="K329" s="161"/>
      <c r="L329" s="161"/>
      <c r="M329" s="161"/>
      <c r="N329" s="161"/>
      <c r="O329" s="161"/>
      <c r="P329" s="161"/>
      <c r="Q329" s="161"/>
      <c r="R329" s="161"/>
      <c r="S329" s="161"/>
      <c r="T329" s="161"/>
      <c r="U329" s="161"/>
      <c r="V329" s="161"/>
      <c r="W329" s="161"/>
      <c r="X329" s="161"/>
      <c r="Y329" s="161"/>
      <c r="Z329" s="161"/>
      <c r="AA329" s="161"/>
      <c r="AB329" s="161"/>
      <c r="AC329" s="161"/>
      <c r="AD329" s="161"/>
      <c r="AE329" s="161"/>
      <c r="AF329" s="179"/>
    </row>
    <row r="330" spans="1:32" ht="43.5" x14ac:dyDescent="0.35">
      <c r="A330" s="282"/>
      <c r="C330" s="41" t="s">
        <v>169</v>
      </c>
      <c r="D330" s="173" t="s">
        <v>46</v>
      </c>
      <c r="E330" s="180" t="s">
        <v>14</v>
      </c>
      <c r="F330" s="352">
        <f t="shared" ref="F330:AE330" si="136">F331+F336+F344+F348</f>
        <v>0</v>
      </c>
      <c r="G330" s="250">
        <f t="shared" si="136"/>
        <v>0</v>
      </c>
      <c r="H330" s="250">
        <f t="shared" si="136"/>
        <v>0</v>
      </c>
      <c r="I330" s="250">
        <f t="shared" si="136"/>
        <v>0</v>
      </c>
      <c r="J330" s="250">
        <f t="shared" si="136"/>
        <v>0</v>
      </c>
      <c r="K330" s="250">
        <f t="shared" si="136"/>
        <v>0</v>
      </c>
      <c r="L330" s="250">
        <f t="shared" si="136"/>
        <v>0</v>
      </c>
      <c r="M330" s="250">
        <f t="shared" si="136"/>
        <v>0</v>
      </c>
      <c r="N330" s="250">
        <f t="shared" si="136"/>
        <v>0</v>
      </c>
      <c r="O330" s="250">
        <f t="shared" si="136"/>
        <v>0</v>
      </c>
      <c r="P330" s="250">
        <f t="shared" si="136"/>
        <v>0</v>
      </c>
      <c r="Q330" s="250">
        <f t="shared" si="136"/>
        <v>0</v>
      </c>
      <c r="R330" s="250">
        <f t="shared" si="136"/>
        <v>0</v>
      </c>
      <c r="S330" s="250">
        <f t="shared" si="136"/>
        <v>0</v>
      </c>
      <c r="T330" s="250">
        <f t="shared" si="136"/>
        <v>0</v>
      </c>
      <c r="U330" s="250">
        <f t="shared" si="136"/>
        <v>0</v>
      </c>
      <c r="V330" s="250">
        <f t="shared" si="136"/>
        <v>0</v>
      </c>
      <c r="W330" s="250">
        <f t="shared" si="136"/>
        <v>0</v>
      </c>
      <c r="X330" s="250">
        <f t="shared" si="136"/>
        <v>0</v>
      </c>
      <c r="Y330" s="250">
        <f t="shared" si="136"/>
        <v>0</v>
      </c>
      <c r="Z330" s="250">
        <f t="shared" si="136"/>
        <v>0</v>
      </c>
      <c r="AA330" s="250">
        <f t="shared" si="136"/>
        <v>0</v>
      </c>
      <c r="AB330" s="250">
        <f t="shared" si="136"/>
        <v>0</v>
      </c>
      <c r="AC330" s="250">
        <f t="shared" si="136"/>
        <v>0</v>
      </c>
      <c r="AD330" s="250">
        <f t="shared" si="136"/>
        <v>0</v>
      </c>
      <c r="AE330" s="250">
        <f t="shared" si="136"/>
        <v>0</v>
      </c>
      <c r="AF330" s="251">
        <f>SUM(F330:AE330)</f>
        <v>0</v>
      </c>
    </row>
    <row r="331" spans="1:32" x14ac:dyDescent="0.35">
      <c r="A331" s="282"/>
      <c r="C331" s="178"/>
      <c r="D331" s="181" t="s">
        <v>27</v>
      </c>
      <c r="E331" s="182" t="s">
        <v>14</v>
      </c>
      <c r="F331" s="252">
        <f>SUM(F332:F335)</f>
        <v>0</v>
      </c>
      <c r="G331" s="252">
        <f t="shared" ref="G331:AE331" si="137">SUM(G332:G335)</f>
        <v>0</v>
      </c>
      <c r="H331" s="252">
        <f t="shared" si="137"/>
        <v>0</v>
      </c>
      <c r="I331" s="252">
        <f t="shared" si="137"/>
        <v>0</v>
      </c>
      <c r="J331" s="252">
        <f t="shared" si="137"/>
        <v>0</v>
      </c>
      <c r="K331" s="252">
        <f t="shared" si="137"/>
        <v>0</v>
      </c>
      <c r="L331" s="252">
        <f t="shared" si="137"/>
        <v>0</v>
      </c>
      <c r="M331" s="252">
        <f t="shared" si="137"/>
        <v>0</v>
      </c>
      <c r="N331" s="252">
        <f t="shared" si="137"/>
        <v>0</v>
      </c>
      <c r="O331" s="252">
        <f t="shared" si="137"/>
        <v>0</v>
      </c>
      <c r="P331" s="252">
        <f t="shared" si="137"/>
        <v>0</v>
      </c>
      <c r="Q331" s="252">
        <f t="shared" si="137"/>
        <v>0</v>
      </c>
      <c r="R331" s="252">
        <f t="shared" si="137"/>
        <v>0</v>
      </c>
      <c r="S331" s="252">
        <f t="shared" si="137"/>
        <v>0</v>
      </c>
      <c r="T331" s="252">
        <f t="shared" si="137"/>
        <v>0</v>
      </c>
      <c r="U331" s="252">
        <f t="shared" si="137"/>
        <v>0</v>
      </c>
      <c r="V331" s="252">
        <f t="shared" si="137"/>
        <v>0</v>
      </c>
      <c r="W331" s="252">
        <f t="shared" si="137"/>
        <v>0</v>
      </c>
      <c r="X331" s="252">
        <f t="shared" si="137"/>
        <v>0</v>
      </c>
      <c r="Y331" s="252">
        <f t="shared" si="137"/>
        <v>0</v>
      </c>
      <c r="Z331" s="252">
        <f t="shared" si="137"/>
        <v>0</v>
      </c>
      <c r="AA331" s="252">
        <f t="shared" si="137"/>
        <v>0</v>
      </c>
      <c r="AB331" s="252">
        <f t="shared" si="137"/>
        <v>0</v>
      </c>
      <c r="AC331" s="252">
        <f t="shared" si="137"/>
        <v>0</v>
      </c>
      <c r="AD331" s="252">
        <f t="shared" si="137"/>
        <v>0</v>
      </c>
      <c r="AE331" s="252">
        <f t="shared" si="137"/>
        <v>0</v>
      </c>
      <c r="AF331" s="253">
        <f>SUM(F331:AE331)</f>
        <v>0</v>
      </c>
    </row>
    <row r="332" spans="1:32" outlineLevel="1" x14ac:dyDescent="0.35">
      <c r="A332" s="282"/>
      <c r="C332" s="178"/>
      <c r="D332" s="73" t="s">
        <v>28</v>
      </c>
      <c r="E332" s="76" t="s">
        <v>14</v>
      </c>
      <c r="F332" s="161"/>
      <c r="G332" s="161"/>
      <c r="H332" s="161"/>
      <c r="I332" s="161"/>
      <c r="J332" s="161"/>
      <c r="K332" s="161"/>
      <c r="L332" s="161"/>
      <c r="M332" s="161"/>
      <c r="N332" s="161"/>
      <c r="O332" s="161"/>
      <c r="P332" s="161"/>
      <c r="Q332" s="161"/>
      <c r="R332" s="161"/>
      <c r="S332" s="161"/>
      <c r="T332" s="161"/>
      <c r="U332" s="161"/>
      <c r="V332" s="161"/>
      <c r="W332" s="161"/>
      <c r="X332" s="161"/>
      <c r="Y332" s="161"/>
      <c r="Z332" s="161"/>
      <c r="AA332" s="161"/>
      <c r="AB332" s="161"/>
      <c r="AC332" s="161"/>
      <c r="AD332" s="161"/>
      <c r="AE332" s="161"/>
      <c r="AF332" s="157">
        <f t="shared" ref="AF332:AF342" si="138">SUM(F332:AE332)</f>
        <v>0</v>
      </c>
    </row>
    <row r="333" spans="1:32" outlineLevel="1" x14ac:dyDescent="0.35">
      <c r="A333" s="283"/>
      <c r="C333" s="178"/>
      <c r="D333" s="74" t="s">
        <v>29</v>
      </c>
      <c r="E333" s="76" t="s">
        <v>14</v>
      </c>
      <c r="F333" s="161"/>
      <c r="G333" s="161"/>
      <c r="H333" s="161"/>
      <c r="I333" s="161"/>
      <c r="J333" s="161"/>
      <c r="K333" s="161"/>
      <c r="L333" s="161"/>
      <c r="M333" s="161"/>
      <c r="N333" s="161"/>
      <c r="O333" s="161"/>
      <c r="P333" s="161"/>
      <c r="Q333" s="161"/>
      <c r="R333" s="161"/>
      <c r="S333" s="161"/>
      <c r="T333" s="161"/>
      <c r="U333" s="161"/>
      <c r="V333" s="161"/>
      <c r="W333" s="161"/>
      <c r="X333" s="161"/>
      <c r="Y333" s="161"/>
      <c r="Z333" s="161"/>
      <c r="AA333" s="161"/>
      <c r="AB333" s="161"/>
      <c r="AC333" s="161"/>
      <c r="AD333" s="161"/>
      <c r="AE333" s="161"/>
      <c r="AF333" s="157">
        <f t="shared" si="138"/>
        <v>0</v>
      </c>
    </row>
    <row r="334" spans="1:32" outlineLevel="1" x14ac:dyDescent="0.35">
      <c r="C334" s="178"/>
      <c r="D334" s="73" t="s">
        <v>30</v>
      </c>
      <c r="E334" s="76" t="s">
        <v>14</v>
      </c>
      <c r="F334" s="161"/>
      <c r="G334" s="161"/>
      <c r="H334" s="161"/>
      <c r="I334" s="161"/>
      <c r="J334" s="161"/>
      <c r="K334" s="161"/>
      <c r="L334" s="161"/>
      <c r="M334" s="161"/>
      <c r="N334" s="161"/>
      <c r="O334" s="161"/>
      <c r="P334" s="161"/>
      <c r="Q334" s="161"/>
      <c r="R334" s="161"/>
      <c r="S334" s="161"/>
      <c r="T334" s="161"/>
      <c r="U334" s="161"/>
      <c r="V334" s="161"/>
      <c r="W334" s="161"/>
      <c r="X334" s="161"/>
      <c r="Y334" s="161"/>
      <c r="Z334" s="161"/>
      <c r="AA334" s="161"/>
      <c r="AB334" s="161"/>
      <c r="AC334" s="161"/>
      <c r="AD334" s="161"/>
      <c r="AE334" s="161"/>
      <c r="AF334" s="157">
        <f t="shared" si="138"/>
        <v>0</v>
      </c>
    </row>
    <row r="335" spans="1:32" outlineLevel="1" x14ac:dyDescent="0.35">
      <c r="C335" s="178"/>
      <c r="D335" s="74" t="s">
        <v>31</v>
      </c>
      <c r="E335" s="76" t="s">
        <v>14</v>
      </c>
      <c r="F335" s="161"/>
      <c r="G335" s="161"/>
      <c r="H335" s="161"/>
      <c r="I335" s="161"/>
      <c r="J335" s="161"/>
      <c r="K335" s="161"/>
      <c r="L335" s="161"/>
      <c r="M335" s="161"/>
      <c r="N335" s="161"/>
      <c r="O335" s="161"/>
      <c r="P335" s="161"/>
      <c r="Q335" s="161"/>
      <c r="R335" s="161"/>
      <c r="S335" s="161"/>
      <c r="T335" s="161"/>
      <c r="U335" s="161"/>
      <c r="V335" s="161"/>
      <c r="W335" s="161"/>
      <c r="X335" s="161"/>
      <c r="Y335" s="161"/>
      <c r="Z335" s="161"/>
      <c r="AA335" s="161"/>
      <c r="AB335" s="161"/>
      <c r="AC335" s="161"/>
      <c r="AD335" s="161"/>
      <c r="AE335" s="161"/>
      <c r="AF335" s="157">
        <f t="shared" si="138"/>
        <v>0</v>
      </c>
    </row>
    <row r="336" spans="1:32" x14ac:dyDescent="0.35">
      <c r="C336" s="178"/>
      <c r="D336" s="181" t="s">
        <v>32</v>
      </c>
      <c r="E336" s="182" t="s">
        <v>14</v>
      </c>
      <c r="F336" s="252">
        <f>SUM(F337:F342)</f>
        <v>0</v>
      </c>
      <c r="G336" s="252">
        <f t="shared" ref="G336:AE336" si="139">SUM(G337:G342)</f>
        <v>0</v>
      </c>
      <c r="H336" s="252">
        <f t="shared" si="139"/>
        <v>0</v>
      </c>
      <c r="I336" s="252">
        <f t="shared" si="139"/>
        <v>0</v>
      </c>
      <c r="J336" s="252">
        <f t="shared" si="139"/>
        <v>0</v>
      </c>
      <c r="K336" s="252">
        <f t="shared" si="139"/>
        <v>0</v>
      </c>
      <c r="L336" s="252">
        <f t="shared" si="139"/>
        <v>0</v>
      </c>
      <c r="M336" s="252">
        <f t="shared" si="139"/>
        <v>0</v>
      </c>
      <c r="N336" s="252">
        <f t="shared" si="139"/>
        <v>0</v>
      </c>
      <c r="O336" s="252">
        <f t="shared" si="139"/>
        <v>0</v>
      </c>
      <c r="P336" s="252">
        <f t="shared" si="139"/>
        <v>0</v>
      </c>
      <c r="Q336" s="252">
        <f t="shared" si="139"/>
        <v>0</v>
      </c>
      <c r="R336" s="252">
        <f t="shared" si="139"/>
        <v>0</v>
      </c>
      <c r="S336" s="252">
        <f t="shared" si="139"/>
        <v>0</v>
      </c>
      <c r="T336" s="252">
        <f t="shared" si="139"/>
        <v>0</v>
      </c>
      <c r="U336" s="252">
        <f t="shared" si="139"/>
        <v>0</v>
      </c>
      <c r="V336" s="252">
        <f t="shared" si="139"/>
        <v>0</v>
      </c>
      <c r="W336" s="252">
        <f t="shared" si="139"/>
        <v>0</v>
      </c>
      <c r="X336" s="252">
        <f t="shared" si="139"/>
        <v>0</v>
      </c>
      <c r="Y336" s="252">
        <f t="shared" si="139"/>
        <v>0</v>
      </c>
      <c r="Z336" s="252">
        <f t="shared" si="139"/>
        <v>0</v>
      </c>
      <c r="AA336" s="252">
        <f t="shared" si="139"/>
        <v>0</v>
      </c>
      <c r="AB336" s="252">
        <f t="shared" si="139"/>
        <v>0</v>
      </c>
      <c r="AC336" s="252">
        <f t="shared" si="139"/>
        <v>0</v>
      </c>
      <c r="AD336" s="252">
        <f t="shared" si="139"/>
        <v>0</v>
      </c>
      <c r="AE336" s="252">
        <f t="shared" si="139"/>
        <v>0</v>
      </c>
      <c r="AF336" s="253">
        <f>SUM(F336:AE336)</f>
        <v>0</v>
      </c>
    </row>
    <row r="337" spans="3:32" outlineLevel="1" x14ac:dyDescent="0.35">
      <c r="C337" s="178" t="s">
        <v>86</v>
      </c>
      <c r="D337" s="73" t="s">
        <v>33</v>
      </c>
      <c r="E337" s="76" t="s">
        <v>14</v>
      </c>
      <c r="F337" s="161"/>
      <c r="G337" s="161"/>
      <c r="H337" s="161"/>
      <c r="I337" s="161"/>
      <c r="J337" s="161"/>
      <c r="K337" s="161"/>
      <c r="L337" s="161"/>
      <c r="M337" s="161"/>
      <c r="N337" s="161"/>
      <c r="O337" s="161"/>
      <c r="P337" s="161"/>
      <c r="Q337" s="161"/>
      <c r="R337" s="161"/>
      <c r="S337" s="161"/>
      <c r="T337" s="161"/>
      <c r="U337" s="161"/>
      <c r="V337" s="161"/>
      <c r="W337" s="161"/>
      <c r="X337" s="161"/>
      <c r="Y337" s="161"/>
      <c r="Z337" s="161"/>
      <c r="AA337" s="161"/>
      <c r="AB337" s="161"/>
      <c r="AC337" s="161"/>
      <c r="AD337" s="161"/>
      <c r="AE337" s="161"/>
      <c r="AF337" s="157">
        <f t="shared" si="138"/>
        <v>0</v>
      </c>
    </row>
    <row r="338" spans="3:32" outlineLevel="1" x14ac:dyDescent="0.35">
      <c r="C338" s="178" t="s">
        <v>86</v>
      </c>
      <c r="D338" s="73" t="s">
        <v>34</v>
      </c>
      <c r="E338" s="76" t="s">
        <v>14</v>
      </c>
      <c r="F338" s="161"/>
      <c r="G338" s="161"/>
      <c r="H338" s="161"/>
      <c r="I338" s="161"/>
      <c r="J338" s="161"/>
      <c r="K338" s="161"/>
      <c r="L338" s="161"/>
      <c r="M338" s="161"/>
      <c r="N338" s="161"/>
      <c r="O338" s="161"/>
      <c r="P338" s="161"/>
      <c r="Q338" s="161"/>
      <c r="R338" s="161"/>
      <c r="S338" s="161"/>
      <c r="T338" s="161"/>
      <c r="U338" s="161"/>
      <c r="V338" s="161"/>
      <c r="W338" s="161"/>
      <c r="X338" s="161"/>
      <c r="Y338" s="161"/>
      <c r="Z338" s="161"/>
      <c r="AA338" s="161"/>
      <c r="AB338" s="161"/>
      <c r="AC338" s="161"/>
      <c r="AD338" s="161"/>
      <c r="AE338" s="161"/>
      <c r="AF338" s="157">
        <f t="shared" si="138"/>
        <v>0</v>
      </c>
    </row>
    <row r="339" spans="3:32" outlineLevel="1" x14ac:dyDescent="0.35">
      <c r="C339" s="178" t="s">
        <v>86</v>
      </c>
      <c r="D339" s="73" t="s">
        <v>35</v>
      </c>
      <c r="E339" s="76" t="s">
        <v>14</v>
      </c>
      <c r="F339" s="161"/>
      <c r="G339" s="161"/>
      <c r="H339" s="161"/>
      <c r="I339" s="161"/>
      <c r="J339" s="161"/>
      <c r="K339" s="161"/>
      <c r="L339" s="161"/>
      <c r="M339" s="161"/>
      <c r="N339" s="161"/>
      <c r="O339" s="161"/>
      <c r="P339" s="161"/>
      <c r="Q339" s="161"/>
      <c r="R339" s="161"/>
      <c r="S339" s="161"/>
      <c r="T339" s="161"/>
      <c r="U339" s="161"/>
      <c r="V339" s="161"/>
      <c r="W339" s="161"/>
      <c r="X339" s="161"/>
      <c r="Y339" s="161"/>
      <c r="Z339" s="161"/>
      <c r="AA339" s="161"/>
      <c r="AB339" s="161"/>
      <c r="AC339" s="161"/>
      <c r="AD339" s="161"/>
      <c r="AE339" s="161"/>
      <c r="AF339" s="157">
        <f t="shared" si="138"/>
        <v>0</v>
      </c>
    </row>
    <row r="340" spans="3:32" outlineLevel="1" x14ac:dyDescent="0.35">
      <c r="C340" s="178" t="s">
        <v>83</v>
      </c>
      <c r="D340" s="73" t="s">
        <v>17</v>
      </c>
      <c r="E340" s="76" t="s">
        <v>14</v>
      </c>
      <c r="F340" s="161"/>
      <c r="G340" s="161"/>
      <c r="H340" s="161"/>
      <c r="I340" s="161"/>
      <c r="J340" s="161"/>
      <c r="K340" s="161"/>
      <c r="L340" s="161"/>
      <c r="M340" s="161"/>
      <c r="N340" s="161"/>
      <c r="O340" s="161"/>
      <c r="P340" s="161"/>
      <c r="Q340" s="161"/>
      <c r="R340" s="161"/>
      <c r="S340" s="161"/>
      <c r="T340" s="161"/>
      <c r="U340" s="161"/>
      <c r="V340" s="161"/>
      <c r="W340" s="161"/>
      <c r="X340" s="161"/>
      <c r="Y340" s="161"/>
      <c r="Z340" s="161"/>
      <c r="AA340" s="161"/>
      <c r="AB340" s="161"/>
      <c r="AC340" s="161"/>
      <c r="AD340" s="161"/>
      <c r="AE340" s="161"/>
      <c r="AF340" s="157">
        <f t="shared" si="138"/>
        <v>0</v>
      </c>
    </row>
    <row r="341" spans="3:32" outlineLevel="1" x14ac:dyDescent="0.35">
      <c r="C341" s="178" t="s">
        <v>87</v>
      </c>
      <c r="D341" s="73" t="s">
        <v>18</v>
      </c>
      <c r="E341" s="76" t="s">
        <v>14</v>
      </c>
      <c r="F341" s="183"/>
      <c r="G341" s="183"/>
      <c r="H341" s="183"/>
      <c r="I341" s="183"/>
      <c r="J341" s="183"/>
      <c r="K341" s="183"/>
      <c r="L341" s="183"/>
      <c r="M341" s="183"/>
      <c r="N341" s="183"/>
      <c r="O341" s="183"/>
      <c r="P341" s="183"/>
      <c r="Q341" s="183"/>
      <c r="R341" s="183"/>
      <c r="S341" s="183"/>
      <c r="T341" s="183"/>
      <c r="U341" s="183"/>
      <c r="V341" s="183"/>
      <c r="W341" s="183"/>
      <c r="X341" s="183"/>
      <c r="Y341" s="183"/>
      <c r="Z341" s="183"/>
      <c r="AA341" s="183"/>
      <c r="AB341" s="183"/>
      <c r="AC341" s="183"/>
      <c r="AD341" s="183"/>
      <c r="AE341" s="183"/>
      <c r="AF341" s="157">
        <f t="shared" si="138"/>
        <v>0</v>
      </c>
    </row>
    <row r="342" spans="3:32" outlineLevel="1" x14ac:dyDescent="0.35">
      <c r="C342" s="178"/>
      <c r="D342" s="58" t="s">
        <v>20</v>
      </c>
      <c r="E342" s="76" t="s">
        <v>14</v>
      </c>
      <c r="F342" s="161"/>
      <c r="G342" s="161"/>
      <c r="H342" s="161"/>
      <c r="I342" s="161"/>
      <c r="J342" s="161"/>
      <c r="K342" s="161"/>
      <c r="L342" s="161"/>
      <c r="M342" s="161"/>
      <c r="N342" s="161"/>
      <c r="O342" s="161"/>
      <c r="P342" s="161"/>
      <c r="Q342" s="161"/>
      <c r="R342" s="161"/>
      <c r="S342" s="161"/>
      <c r="T342" s="161"/>
      <c r="U342" s="161"/>
      <c r="V342" s="161"/>
      <c r="W342" s="161"/>
      <c r="X342" s="161"/>
      <c r="Y342" s="161"/>
      <c r="Z342" s="161"/>
      <c r="AA342" s="161"/>
      <c r="AB342" s="161"/>
      <c r="AC342" s="161"/>
      <c r="AD342" s="161"/>
      <c r="AE342" s="161"/>
      <c r="AF342" s="157">
        <f t="shared" si="138"/>
        <v>0</v>
      </c>
    </row>
    <row r="343" spans="3:32" outlineLevel="1" x14ac:dyDescent="0.35">
      <c r="C343" s="178"/>
      <c r="D343" s="161"/>
      <c r="E343" s="76"/>
      <c r="F343" s="161"/>
      <c r="G343" s="161"/>
      <c r="H343" s="161"/>
      <c r="I343" s="161"/>
      <c r="J343" s="161"/>
      <c r="K343" s="161"/>
      <c r="L343" s="161"/>
      <c r="M343" s="161"/>
      <c r="N343" s="161"/>
      <c r="O343" s="161"/>
      <c r="P343" s="161"/>
      <c r="Q343" s="161"/>
      <c r="R343" s="161"/>
      <c r="S343" s="161"/>
      <c r="T343" s="161"/>
      <c r="U343" s="161"/>
      <c r="V343" s="161"/>
      <c r="W343" s="161"/>
      <c r="X343" s="161"/>
      <c r="Y343" s="161"/>
      <c r="Z343" s="161"/>
      <c r="AA343" s="161"/>
      <c r="AB343" s="161"/>
      <c r="AC343" s="161"/>
      <c r="AD343" s="161"/>
      <c r="AE343" s="161"/>
      <c r="AF343" s="179"/>
    </row>
    <row r="344" spans="3:32" x14ac:dyDescent="0.35">
      <c r="C344" s="178"/>
      <c r="D344" s="184" t="s">
        <v>58</v>
      </c>
      <c r="E344" s="168" t="s">
        <v>14</v>
      </c>
      <c r="F344" s="254">
        <f>F345*F346</f>
        <v>0</v>
      </c>
      <c r="G344" s="254">
        <f t="shared" ref="G344:AE344" si="140">G345*G346</f>
        <v>0</v>
      </c>
      <c r="H344" s="254">
        <f t="shared" si="140"/>
        <v>0</v>
      </c>
      <c r="I344" s="254">
        <f t="shared" si="140"/>
        <v>0</v>
      </c>
      <c r="J344" s="254">
        <f t="shared" si="140"/>
        <v>0</v>
      </c>
      <c r="K344" s="254">
        <f t="shared" si="140"/>
        <v>0</v>
      </c>
      <c r="L344" s="254">
        <f t="shared" si="140"/>
        <v>0</v>
      </c>
      <c r="M344" s="254">
        <f t="shared" si="140"/>
        <v>0</v>
      </c>
      <c r="N344" s="254">
        <f t="shared" si="140"/>
        <v>0</v>
      </c>
      <c r="O344" s="254">
        <f t="shared" si="140"/>
        <v>0</v>
      </c>
      <c r="P344" s="254">
        <f t="shared" si="140"/>
        <v>0</v>
      </c>
      <c r="Q344" s="254">
        <f t="shared" si="140"/>
        <v>0</v>
      </c>
      <c r="R344" s="254">
        <f t="shared" si="140"/>
        <v>0</v>
      </c>
      <c r="S344" s="254">
        <f t="shared" si="140"/>
        <v>0</v>
      </c>
      <c r="T344" s="254">
        <f t="shared" si="140"/>
        <v>0</v>
      </c>
      <c r="U344" s="254">
        <f t="shared" si="140"/>
        <v>0</v>
      </c>
      <c r="V344" s="254">
        <f t="shared" si="140"/>
        <v>0</v>
      </c>
      <c r="W344" s="254">
        <f t="shared" si="140"/>
        <v>0</v>
      </c>
      <c r="X344" s="254">
        <f t="shared" si="140"/>
        <v>0</v>
      </c>
      <c r="Y344" s="254">
        <f t="shared" si="140"/>
        <v>0</v>
      </c>
      <c r="Z344" s="254">
        <f t="shared" si="140"/>
        <v>0</v>
      </c>
      <c r="AA344" s="254">
        <f t="shared" si="140"/>
        <v>0</v>
      </c>
      <c r="AB344" s="254">
        <f t="shared" si="140"/>
        <v>0</v>
      </c>
      <c r="AC344" s="254">
        <f t="shared" si="140"/>
        <v>0</v>
      </c>
      <c r="AD344" s="254">
        <f t="shared" si="140"/>
        <v>0</v>
      </c>
      <c r="AE344" s="254">
        <f t="shared" si="140"/>
        <v>0</v>
      </c>
      <c r="AF344" s="253">
        <f>SUM(F344:AE344)</f>
        <v>0</v>
      </c>
    </row>
    <row r="345" spans="3:32" ht="14.25" customHeight="1" outlineLevel="1" x14ac:dyDescent="0.35">
      <c r="C345" s="178"/>
      <c r="D345" s="185" t="s">
        <v>59</v>
      </c>
      <c r="E345" s="57" t="s">
        <v>51</v>
      </c>
      <c r="F345" s="99"/>
      <c r="G345" s="99"/>
      <c r="H345" s="99"/>
      <c r="I345" s="99"/>
      <c r="J345" s="99"/>
      <c r="K345" s="99"/>
      <c r="L345" s="99"/>
      <c r="M345" s="99"/>
      <c r="N345" s="99"/>
      <c r="O345" s="99"/>
      <c r="P345" s="99"/>
      <c r="Q345" s="99"/>
      <c r="R345" s="99"/>
      <c r="S345" s="99"/>
      <c r="T345" s="99"/>
      <c r="U345" s="99"/>
      <c r="V345" s="99"/>
      <c r="W345" s="99"/>
      <c r="X345" s="99"/>
      <c r="Y345" s="99"/>
      <c r="Z345" s="99"/>
      <c r="AA345" s="99"/>
      <c r="AB345" s="99"/>
      <c r="AC345" s="99"/>
      <c r="AD345" s="99"/>
      <c r="AE345" s="99"/>
      <c r="AF345" s="157">
        <f t="shared" ref="AF345" si="141">SUM(F345:AE345)</f>
        <v>0</v>
      </c>
    </row>
    <row r="346" spans="3:32" outlineLevel="1" x14ac:dyDescent="0.35">
      <c r="C346" s="178"/>
      <c r="D346" s="186" t="s">
        <v>48</v>
      </c>
      <c r="E346" s="168" t="s">
        <v>49</v>
      </c>
      <c r="F346" s="255">
        <f>F294</f>
        <v>45.061578947368417</v>
      </c>
      <c r="G346" s="255">
        <f t="shared" ref="G346:AE346" si="142">G294</f>
        <v>45.962810526315785</v>
      </c>
      <c r="H346" s="255">
        <f t="shared" si="142"/>
        <v>46.882066736842098</v>
      </c>
      <c r="I346" s="255">
        <f t="shared" si="142"/>
        <v>47.819708071578944</v>
      </c>
      <c r="J346" s="255">
        <f t="shared" si="142"/>
        <v>48.776102233010526</v>
      </c>
      <c r="K346" s="255">
        <f t="shared" si="142"/>
        <v>49.751624277670736</v>
      </c>
      <c r="L346" s="255">
        <f t="shared" si="142"/>
        <v>50.746656763224152</v>
      </c>
      <c r="M346" s="255">
        <f t="shared" si="142"/>
        <v>51.761589898488637</v>
      </c>
      <c r="N346" s="255">
        <f t="shared" si="142"/>
        <v>52.796821696458409</v>
      </c>
      <c r="O346" s="255">
        <f t="shared" si="142"/>
        <v>53.852758130387578</v>
      </c>
      <c r="P346" s="255">
        <f t="shared" si="142"/>
        <v>54.929813292995327</v>
      </c>
      <c r="Q346" s="255">
        <f t="shared" si="142"/>
        <v>56.028409558855238</v>
      </c>
      <c r="R346" s="255">
        <f t="shared" si="142"/>
        <v>57.148977750032344</v>
      </c>
      <c r="S346" s="255">
        <f t="shared" si="142"/>
        <v>58.291957305032994</v>
      </c>
      <c r="T346" s="255">
        <f t="shared" si="142"/>
        <v>59.457796451133653</v>
      </c>
      <c r="U346" s="255">
        <f t="shared" si="142"/>
        <v>60.646952380156328</v>
      </c>
      <c r="V346" s="255">
        <f t="shared" si="142"/>
        <v>61.859891427759457</v>
      </c>
      <c r="W346" s="255">
        <f t="shared" si="142"/>
        <v>63.097089256314646</v>
      </c>
      <c r="X346" s="255">
        <f t="shared" si="142"/>
        <v>64.359031041440943</v>
      </c>
      <c r="Y346" s="255">
        <f t="shared" si="142"/>
        <v>65.646211662269764</v>
      </c>
      <c r="Z346" s="255">
        <f t="shared" si="142"/>
        <v>66.959135895515161</v>
      </c>
      <c r="AA346" s="255">
        <f t="shared" si="142"/>
        <v>68.298318613425465</v>
      </c>
      <c r="AB346" s="255">
        <f t="shared" si="142"/>
        <v>69.664284985693982</v>
      </c>
      <c r="AC346" s="255">
        <f t="shared" si="142"/>
        <v>71.057570685407867</v>
      </c>
      <c r="AD346" s="255">
        <f t="shared" si="142"/>
        <v>72.478722099116027</v>
      </c>
      <c r="AE346" s="255">
        <f t="shared" si="142"/>
        <v>73.928296541098348</v>
      </c>
      <c r="AF346" s="179"/>
    </row>
    <row r="347" spans="3:32" outlineLevel="1" x14ac:dyDescent="0.35">
      <c r="C347" s="178"/>
      <c r="D347" s="73"/>
      <c r="E347" s="57"/>
      <c r="F347" s="161"/>
      <c r="G347" s="161"/>
      <c r="H347" s="161"/>
      <c r="I347" s="161"/>
      <c r="J347" s="161"/>
      <c r="K347" s="161"/>
      <c r="L347" s="161"/>
      <c r="M347" s="161"/>
      <c r="N347" s="161"/>
      <c r="O347" s="161"/>
      <c r="P347" s="161"/>
      <c r="Q347" s="161"/>
      <c r="R347" s="161"/>
      <c r="S347" s="161"/>
      <c r="T347" s="161"/>
      <c r="U347" s="161"/>
      <c r="V347" s="161"/>
      <c r="W347" s="161"/>
      <c r="X347" s="161"/>
      <c r="Y347" s="161"/>
      <c r="Z347" s="161"/>
      <c r="AA347" s="161"/>
      <c r="AB347" s="161"/>
      <c r="AC347" s="161"/>
      <c r="AD347" s="161"/>
      <c r="AE347" s="161"/>
      <c r="AF347" s="179"/>
    </row>
    <row r="348" spans="3:32" x14ac:dyDescent="0.35">
      <c r="C348" s="178"/>
      <c r="D348" s="187" t="s">
        <v>52</v>
      </c>
      <c r="E348" s="168" t="s">
        <v>14</v>
      </c>
      <c r="F348" s="254">
        <f>F350+F351+F352</f>
        <v>0</v>
      </c>
      <c r="G348" s="254">
        <f t="shared" ref="G348:AE348" si="143">G350+G351+G352</f>
        <v>0</v>
      </c>
      <c r="H348" s="254">
        <f t="shared" si="143"/>
        <v>0</v>
      </c>
      <c r="I348" s="254">
        <f t="shared" si="143"/>
        <v>0</v>
      </c>
      <c r="J348" s="254">
        <f t="shared" si="143"/>
        <v>0</v>
      </c>
      <c r="K348" s="254">
        <f t="shared" si="143"/>
        <v>0</v>
      </c>
      <c r="L348" s="254">
        <f t="shared" si="143"/>
        <v>0</v>
      </c>
      <c r="M348" s="254">
        <f t="shared" si="143"/>
        <v>0</v>
      </c>
      <c r="N348" s="254">
        <f t="shared" si="143"/>
        <v>0</v>
      </c>
      <c r="O348" s="254">
        <f t="shared" si="143"/>
        <v>0</v>
      </c>
      <c r="P348" s="254">
        <f t="shared" si="143"/>
        <v>0</v>
      </c>
      <c r="Q348" s="254">
        <f t="shared" si="143"/>
        <v>0</v>
      </c>
      <c r="R348" s="254">
        <f t="shared" si="143"/>
        <v>0</v>
      </c>
      <c r="S348" s="254">
        <f t="shared" si="143"/>
        <v>0</v>
      </c>
      <c r="T348" s="254">
        <f t="shared" si="143"/>
        <v>0</v>
      </c>
      <c r="U348" s="254">
        <f t="shared" si="143"/>
        <v>0</v>
      </c>
      <c r="V348" s="254">
        <f t="shared" si="143"/>
        <v>0</v>
      </c>
      <c r="W348" s="254">
        <f t="shared" si="143"/>
        <v>0</v>
      </c>
      <c r="X348" s="254">
        <f t="shared" si="143"/>
        <v>0</v>
      </c>
      <c r="Y348" s="254">
        <f t="shared" si="143"/>
        <v>0</v>
      </c>
      <c r="Z348" s="254">
        <f t="shared" si="143"/>
        <v>0</v>
      </c>
      <c r="AA348" s="254">
        <f t="shared" si="143"/>
        <v>0</v>
      </c>
      <c r="AB348" s="254">
        <f t="shared" si="143"/>
        <v>0</v>
      </c>
      <c r="AC348" s="254">
        <f t="shared" si="143"/>
        <v>0</v>
      </c>
      <c r="AD348" s="254">
        <f t="shared" si="143"/>
        <v>0</v>
      </c>
      <c r="AE348" s="254">
        <f t="shared" si="143"/>
        <v>0</v>
      </c>
      <c r="AF348" s="253">
        <f>SUM(F348:AE348)</f>
        <v>0</v>
      </c>
    </row>
    <row r="349" spans="3:32" outlineLevel="1" x14ac:dyDescent="0.35">
      <c r="C349" s="178"/>
      <c r="D349" s="186" t="s">
        <v>181</v>
      </c>
      <c r="E349" s="168" t="s">
        <v>14</v>
      </c>
      <c r="F349" s="256">
        <f>F344+F336+F331+F322+F317</f>
        <v>0</v>
      </c>
      <c r="G349" s="256">
        <f t="shared" ref="G349:AE349" si="144">G344+G336+G331+G322+G317</f>
        <v>0</v>
      </c>
      <c r="H349" s="256">
        <f t="shared" si="144"/>
        <v>0</v>
      </c>
      <c r="I349" s="256">
        <f t="shared" si="144"/>
        <v>0</v>
      </c>
      <c r="J349" s="256">
        <f t="shared" si="144"/>
        <v>0</v>
      </c>
      <c r="K349" s="256">
        <f t="shared" si="144"/>
        <v>0</v>
      </c>
      <c r="L349" s="256">
        <f t="shared" si="144"/>
        <v>0</v>
      </c>
      <c r="M349" s="256">
        <f t="shared" si="144"/>
        <v>0</v>
      </c>
      <c r="N349" s="256">
        <f t="shared" si="144"/>
        <v>0</v>
      </c>
      <c r="O349" s="256">
        <f t="shared" si="144"/>
        <v>0</v>
      </c>
      <c r="P349" s="256">
        <f t="shared" si="144"/>
        <v>0</v>
      </c>
      <c r="Q349" s="256">
        <f t="shared" si="144"/>
        <v>0</v>
      </c>
      <c r="R349" s="256">
        <f t="shared" si="144"/>
        <v>0</v>
      </c>
      <c r="S349" s="256">
        <f t="shared" si="144"/>
        <v>0</v>
      </c>
      <c r="T349" s="256">
        <f t="shared" si="144"/>
        <v>0</v>
      </c>
      <c r="U349" s="256">
        <f t="shared" si="144"/>
        <v>0</v>
      </c>
      <c r="V349" s="256">
        <f t="shared" si="144"/>
        <v>0</v>
      </c>
      <c r="W349" s="256">
        <f t="shared" si="144"/>
        <v>0</v>
      </c>
      <c r="X349" s="256">
        <f t="shared" si="144"/>
        <v>0</v>
      </c>
      <c r="Y349" s="256">
        <f t="shared" si="144"/>
        <v>0</v>
      </c>
      <c r="Z349" s="256">
        <f t="shared" si="144"/>
        <v>0</v>
      </c>
      <c r="AA349" s="256">
        <f t="shared" si="144"/>
        <v>0</v>
      </c>
      <c r="AB349" s="256">
        <f t="shared" si="144"/>
        <v>0</v>
      </c>
      <c r="AC349" s="256">
        <f t="shared" si="144"/>
        <v>0</v>
      </c>
      <c r="AD349" s="256">
        <f t="shared" si="144"/>
        <v>0</v>
      </c>
      <c r="AE349" s="256">
        <f t="shared" si="144"/>
        <v>0</v>
      </c>
      <c r="AF349" s="195"/>
    </row>
    <row r="350" spans="3:32" ht="29" outlineLevel="1" x14ac:dyDescent="0.35">
      <c r="C350" s="178"/>
      <c r="D350" s="188" t="s">
        <v>242</v>
      </c>
      <c r="E350" s="168" t="s">
        <v>14</v>
      </c>
      <c r="F350" s="254">
        <f>F349*10%</f>
        <v>0</v>
      </c>
      <c r="G350" s="254">
        <f t="shared" ref="G350:AE350" si="145">G349*10%</f>
        <v>0</v>
      </c>
      <c r="H350" s="254">
        <f t="shared" si="145"/>
        <v>0</v>
      </c>
      <c r="I350" s="254">
        <f t="shared" si="145"/>
        <v>0</v>
      </c>
      <c r="J350" s="254">
        <f t="shared" si="145"/>
        <v>0</v>
      </c>
      <c r="K350" s="254">
        <f t="shared" si="145"/>
        <v>0</v>
      </c>
      <c r="L350" s="254">
        <f t="shared" si="145"/>
        <v>0</v>
      </c>
      <c r="M350" s="254">
        <f t="shared" si="145"/>
        <v>0</v>
      </c>
      <c r="N350" s="254">
        <f t="shared" si="145"/>
        <v>0</v>
      </c>
      <c r="O350" s="254">
        <f t="shared" si="145"/>
        <v>0</v>
      </c>
      <c r="P350" s="254">
        <f t="shared" si="145"/>
        <v>0</v>
      </c>
      <c r="Q350" s="254">
        <f t="shared" si="145"/>
        <v>0</v>
      </c>
      <c r="R350" s="254">
        <f t="shared" si="145"/>
        <v>0</v>
      </c>
      <c r="S350" s="254">
        <f t="shared" si="145"/>
        <v>0</v>
      </c>
      <c r="T350" s="254">
        <f t="shared" si="145"/>
        <v>0</v>
      </c>
      <c r="U350" s="254">
        <f t="shared" si="145"/>
        <v>0</v>
      </c>
      <c r="V350" s="254">
        <f t="shared" si="145"/>
        <v>0</v>
      </c>
      <c r="W350" s="254">
        <f t="shared" si="145"/>
        <v>0</v>
      </c>
      <c r="X350" s="254">
        <f t="shared" si="145"/>
        <v>0</v>
      </c>
      <c r="Y350" s="254">
        <f t="shared" si="145"/>
        <v>0</v>
      </c>
      <c r="Z350" s="254">
        <f t="shared" si="145"/>
        <v>0</v>
      </c>
      <c r="AA350" s="254">
        <f t="shared" si="145"/>
        <v>0</v>
      </c>
      <c r="AB350" s="254">
        <f t="shared" si="145"/>
        <v>0</v>
      </c>
      <c r="AC350" s="254">
        <f t="shared" si="145"/>
        <v>0</v>
      </c>
      <c r="AD350" s="254">
        <f t="shared" si="145"/>
        <v>0</v>
      </c>
      <c r="AE350" s="254">
        <f t="shared" si="145"/>
        <v>0</v>
      </c>
      <c r="AF350" s="195"/>
    </row>
    <row r="351" spans="3:32" outlineLevel="1" x14ac:dyDescent="0.35">
      <c r="C351" s="178"/>
      <c r="D351" s="64" t="s">
        <v>53</v>
      </c>
      <c r="E351" s="57" t="s">
        <v>14</v>
      </c>
      <c r="F351" s="161"/>
      <c r="G351" s="161"/>
      <c r="H351" s="161"/>
      <c r="I351" s="161"/>
      <c r="J351" s="161"/>
      <c r="K351" s="161"/>
      <c r="L351" s="161"/>
      <c r="M351" s="161"/>
      <c r="N351" s="161"/>
      <c r="O351" s="161"/>
      <c r="P351" s="161"/>
      <c r="Q351" s="161"/>
      <c r="R351" s="161"/>
      <c r="S351" s="161"/>
      <c r="T351" s="161"/>
      <c r="U351" s="161"/>
      <c r="V351" s="161"/>
      <c r="W351" s="161"/>
      <c r="X351" s="161"/>
      <c r="Y351" s="161"/>
      <c r="Z351" s="161"/>
      <c r="AA351" s="161"/>
      <c r="AB351" s="161"/>
      <c r="AC351" s="161"/>
      <c r="AD351" s="161"/>
      <c r="AE351" s="161"/>
      <c r="AF351" s="157">
        <f t="shared" ref="AF351:AF358" si="146">SUM(F351:AE351)</f>
        <v>0</v>
      </c>
    </row>
    <row r="352" spans="3:32" outlineLevel="1" x14ac:dyDescent="0.35">
      <c r="C352" s="178"/>
      <c r="D352" s="64" t="s">
        <v>54</v>
      </c>
      <c r="E352" s="57" t="s">
        <v>14</v>
      </c>
      <c r="F352" s="161"/>
      <c r="G352" s="161"/>
      <c r="H352" s="161"/>
      <c r="I352" s="161"/>
      <c r="J352" s="161"/>
      <c r="K352" s="161"/>
      <c r="L352" s="161"/>
      <c r="M352" s="161"/>
      <c r="N352" s="161"/>
      <c r="O352" s="161"/>
      <c r="P352" s="161"/>
      <c r="Q352" s="161"/>
      <c r="R352" s="161"/>
      <c r="S352" s="161"/>
      <c r="T352" s="161"/>
      <c r="U352" s="161"/>
      <c r="V352" s="161"/>
      <c r="W352" s="161"/>
      <c r="X352" s="161"/>
      <c r="Y352" s="161"/>
      <c r="Z352" s="161"/>
      <c r="AA352" s="161"/>
      <c r="AB352" s="161"/>
      <c r="AC352" s="161"/>
      <c r="AD352" s="161"/>
      <c r="AE352" s="161"/>
      <c r="AF352" s="157">
        <f t="shared" si="146"/>
        <v>0</v>
      </c>
    </row>
    <row r="353" spans="1:32" ht="15" outlineLevel="1" thickBot="1" x14ac:dyDescent="0.4">
      <c r="AF353" s="189"/>
    </row>
    <row r="354" spans="1:32" ht="15" thickBot="1" x14ac:dyDescent="0.4">
      <c r="D354" s="190" t="s">
        <v>60</v>
      </c>
      <c r="E354" s="191" t="s">
        <v>14</v>
      </c>
      <c r="F354" s="257"/>
      <c r="G354" s="257"/>
      <c r="H354" s="257"/>
      <c r="I354" s="257"/>
      <c r="J354" s="257"/>
      <c r="K354" s="257"/>
      <c r="L354" s="257"/>
      <c r="M354" s="257"/>
      <c r="N354" s="257"/>
      <c r="O354" s="257"/>
      <c r="P354" s="257"/>
      <c r="Q354" s="257"/>
      <c r="R354" s="257"/>
      <c r="S354" s="257"/>
      <c r="T354" s="257"/>
      <c r="U354" s="257"/>
      <c r="V354" s="257"/>
      <c r="W354" s="257"/>
      <c r="X354" s="257"/>
      <c r="Y354" s="257"/>
      <c r="Z354" s="257"/>
      <c r="AA354" s="257"/>
      <c r="AB354" s="257"/>
      <c r="AC354" s="257"/>
      <c r="AD354" s="257"/>
      <c r="AE354" s="257"/>
      <c r="AF354" s="258">
        <f t="shared" si="146"/>
        <v>0</v>
      </c>
    </row>
    <row r="355" spans="1:32" s="44" customFormat="1" ht="13.9" customHeight="1" thickBot="1" x14ac:dyDescent="0.4">
      <c r="A355" s="284" t="s">
        <v>63</v>
      </c>
      <c r="B355" s="285"/>
      <c r="C355" s="285"/>
      <c r="D355" s="286"/>
      <c r="E355" s="259"/>
      <c r="F355" s="260">
        <v>1</v>
      </c>
      <c r="G355" s="260">
        <f t="shared" ref="G355:AE355" si="147">F355*(1+$E$2/100)</f>
        <v>1.03</v>
      </c>
      <c r="H355" s="260">
        <f t="shared" si="147"/>
        <v>1.0609</v>
      </c>
      <c r="I355" s="260">
        <f t="shared" si="147"/>
        <v>1.092727</v>
      </c>
      <c r="J355" s="260">
        <f t="shared" si="147"/>
        <v>1.1255088100000001</v>
      </c>
      <c r="K355" s="260">
        <f t="shared" si="147"/>
        <v>1.1592740743000001</v>
      </c>
      <c r="L355" s="260">
        <f t="shared" si="147"/>
        <v>1.1940522965290001</v>
      </c>
      <c r="M355" s="260">
        <f t="shared" si="147"/>
        <v>1.2298738654248702</v>
      </c>
      <c r="N355" s="260">
        <f t="shared" si="147"/>
        <v>1.2667700813876164</v>
      </c>
      <c r="O355" s="260">
        <f t="shared" si="147"/>
        <v>1.3047731838292449</v>
      </c>
      <c r="P355" s="260">
        <f t="shared" si="147"/>
        <v>1.3439163793441222</v>
      </c>
      <c r="Q355" s="260">
        <f t="shared" si="147"/>
        <v>1.3842338707244459</v>
      </c>
      <c r="R355" s="260">
        <f t="shared" si="147"/>
        <v>1.4257608868461793</v>
      </c>
      <c r="S355" s="260">
        <f t="shared" si="147"/>
        <v>1.4685337134515648</v>
      </c>
      <c r="T355" s="260">
        <f t="shared" si="147"/>
        <v>1.5125897248551119</v>
      </c>
      <c r="U355" s="260">
        <f t="shared" si="147"/>
        <v>1.5579674166007653</v>
      </c>
      <c r="V355" s="260">
        <f t="shared" si="147"/>
        <v>1.6047064390987884</v>
      </c>
      <c r="W355" s="260">
        <f t="shared" si="147"/>
        <v>1.652847632271752</v>
      </c>
      <c r="X355" s="260">
        <f t="shared" si="147"/>
        <v>1.7024330612399046</v>
      </c>
      <c r="Y355" s="260">
        <f t="shared" si="147"/>
        <v>1.7535060530771018</v>
      </c>
      <c r="Z355" s="260">
        <f t="shared" si="147"/>
        <v>1.806111234669415</v>
      </c>
      <c r="AA355" s="260">
        <f t="shared" si="147"/>
        <v>1.8602945717094976</v>
      </c>
      <c r="AB355" s="260">
        <f t="shared" si="147"/>
        <v>1.9161034088607827</v>
      </c>
      <c r="AC355" s="260">
        <f t="shared" si="147"/>
        <v>1.9735865111266062</v>
      </c>
      <c r="AD355" s="260">
        <f t="shared" si="147"/>
        <v>2.0327941064604045</v>
      </c>
      <c r="AE355" s="260">
        <f t="shared" si="147"/>
        <v>2.0937779296542165</v>
      </c>
      <c r="AF355" s="261"/>
    </row>
    <row r="356" spans="1:32" s="44" customFormat="1" ht="13.9" customHeight="1" thickBot="1" x14ac:dyDescent="0.4">
      <c r="A356" s="287" t="s">
        <v>7</v>
      </c>
      <c r="B356" s="262"/>
      <c r="C356" s="263"/>
      <c r="D356" s="264" t="s">
        <v>1</v>
      </c>
      <c r="E356" s="259"/>
      <c r="F356" s="265">
        <f t="shared" ref="F356:AE356" si="148">F7/F355</f>
        <v>0</v>
      </c>
      <c r="G356" s="265" t="e">
        <f t="shared" si="148"/>
        <v>#DIV/0!</v>
      </c>
      <c r="H356" s="265" t="e">
        <f t="shared" si="148"/>
        <v>#DIV/0!</v>
      </c>
      <c r="I356" s="265" t="e">
        <f t="shared" si="148"/>
        <v>#DIV/0!</v>
      </c>
      <c r="J356" s="265" t="e">
        <f t="shared" si="148"/>
        <v>#DIV/0!</v>
      </c>
      <c r="K356" s="265" t="e">
        <f t="shared" si="148"/>
        <v>#DIV/0!</v>
      </c>
      <c r="L356" s="265" t="e">
        <f t="shared" si="148"/>
        <v>#DIV/0!</v>
      </c>
      <c r="M356" s="265" t="e">
        <f t="shared" si="148"/>
        <v>#DIV/0!</v>
      </c>
      <c r="N356" s="265" t="e">
        <f t="shared" si="148"/>
        <v>#DIV/0!</v>
      </c>
      <c r="O356" s="265" t="e">
        <f t="shared" si="148"/>
        <v>#DIV/0!</v>
      </c>
      <c r="P356" s="265" t="e">
        <f t="shared" si="148"/>
        <v>#DIV/0!</v>
      </c>
      <c r="Q356" s="265" t="e">
        <f t="shared" si="148"/>
        <v>#DIV/0!</v>
      </c>
      <c r="R356" s="265" t="e">
        <f t="shared" si="148"/>
        <v>#DIV/0!</v>
      </c>
      <c r="S356" s="265" t="e">
        <f t="shared" si="148"/>
        <v>#DIV/0!</v>
      </c>
      <c r="T356" s="265" t="e">
        <f t="shared" si="148"/>
        <v>#DIV/0!</v>
      </c>
      <c r="U356" s="265" t="e">
        <f t="shared" si="148"/>
        <v>#DIV/0!</v>
      </c>
      <c r="V356" s="265" t="e">
        <f t="shared" si="148"/>
        <v>#DIV/0!</v>
      </c>
      <c r="W356" s="265" t="e">
        <f t="shared" si="148"/>
        <v>#DIV/0!</v>
      </c>
      <c r="X356" s="265" t="e">
        <f t="shared" si="148"/>
        <v>#DIV/0!</v>
      </c>
      <c r="Y356" s="265" t="e">
        <f t="shared" si="148"/>
        <v>#DIV/0!</v>
      </c>
      <c r="Z356" s="265" t="e">
        <f t="shared" si="148"/>
        <v>#DIV/0!</v>
      </c>
      <c r="AA356" s="265" t="e">
        <f t="shared" si="148"/>
        <v>#DIV/0!</v>
      </c>
      <c r="AB356" s="265" t="e">
        <f t="shared" si="148"/>
        <v>#DIV/0!</v>
      </c>
      <c r="AC356" s="265" t="e">
        <f t="shared" si="148"/>
        <v>#DIV/0!</v>
      </c>
      <c r="AD356" s="265" t="e">
        <f t="shared" si="148"/>
        <v>#DIV/0!</v>
      </c>
      <c r="AE356" s="265" t="e">
        <f t="shared" si="148"/>
        <v>#DIV/0!</v>
      </c>
      <c r="AF356" s="261" t="e">
        <f t="shared" si="146"/>
        <v>#DIV/0!</v>
      </c>
    </row>
    <row r="357" spans="1:32" s="44" customFormat="1" ht="15" thickBot="1" x14ac:dyDescent="0.4">
      <c r="A357" s="287"/>
      <c r="B357" s="262"/>
      <c r="C357" s="263"/>
      <c r="D357" s="264" t="s">
        <v>2</v>
      </c>
      <c r="E357" s="259"/>
      <c r="F357" s="265">
        <f t="shared" ref="F357:AE357" si="149">F8/F355</f>
        <v>0</v>
      </c>
      <c r="G357" s="265">
        <f t="shared" si="149"/>
        <v>0</v>
      </c>
      <c r="H357" s="265">
        <f t="shared" si="149"/>
        <v>0</v>
      </c>
      <c r="I357" s="265">
        <f t="shared" si="149"/>
        <v>0</v>
      </c>
      <c r="J357" s="265">
        <f t="shared" si="149"/>
        <v>0</v>
      </c>
      <c r="K357" s="265">
        <f t="shared" si="149"/>
        <v>0</v>
      </c>
      <c r="L357" s="265">
        <f t="shared" si="149"/>
        <v>0</v>
      </c>
      <c r="M357" s="265">
        <f t="shared" si="149"/>
        <v>0</v>
      </c>
      <c r="N357" s="265">
        <f t="shared" si="149"/>
        <v>0</v>
      </c>
      <c r="O357" s="265">
        <f t="shared" si="149"/>
        <v>0</v>
      </c>
      <c r="P357" s="265">
        <f t="shared" si="149"/>
        <v>0</v>
      </c>
      <c r="Q357" s="265">
        <f t="shared" si="149"/>
        <v>0</v>
      </c>
      <c r="R357" s="265">
        <f t="shared" si="149"/>
        <v>0</v>
      </c>
      <c r="S357" s="265">
        <f t="shared" si="149"/>
        <v>0</v>
      </c>
      <c r="T357" s="265">
        <f t="shared" si="149"/>
        <v>0</v>
      </c>
      <c r="U357" s="265">
        <f t="shared" si="149"/>
        <v>0</v>
      </c>
      <c r="V357" s="265">
        <f t="shared" si="149"/>
        <v>0</v>
      </c>
      <c r="W357" s="265">
        <f t="shared" si="149"/>
        <v>0</v>
      </c>
      <c r="X357" s="265">
        <f t="shared" si="149"/>
        <v>0</v>
      </c>
      <c r="Y357" s="265">
        <f t="shared" si="149"/>
        <v>0</v>
      </c>
      <c r="Z357" s="265">
        <f t="shared" si="149"/>
        <v>0</v>
      </c>
      <c r="AA357" s="265">
        <f t="shared" si="149"/>
        <v>0</v>
      </c>
      <c r="AB357" s="265">
        <f t="shared" si="149"/>
        <v>0</v>
      </c>
      <c r="AC357" s="265">
        <f t="shared" si="149"/>
        <v>0</v>
      </c>
      <c r="AD357" s="265">
        <f t="shared" si="149"/>
        <v>0</v>
      </c>
      <c r="AE357" s="265">
        <f t="shared" si="149"/>
        <v>0</v>
      </c>
      <c r="AF357" s="261">
        <f t="shared" si="146"/>
        <v>0</v>
      </c>
    </row>
    <row r="358" spans="1:32" s="44" customFormat="1" ht="15" thickBot="1" x14ac:dyDescent="0.4">
      <c r="A358" s="287"/>
      <c r="B358" s="262"/>
      <c r="C358" s="263"/>
      <c r="D358" s="264" t="s">
        <v>3</v>
      </c>
      <c r="E358" s="259"/>
      <c r="F358" s="265">
        <f t="shared" ref="F358:AE358" si="150">F123/F355</f>
        <v>0</v>
      </c>
      <c r="G358" s="265" t="e">
        <f t="shared" si="150"/>
        <v>#DIV/0!</v>
      </c>
      <c r="H358" s="265" t="e">
        <f t="shared" si="150"/>
        <v>#DIV/0!</v>
      </c>
      <c r="I358" s="265" t="e">
        <f t="shared" si="150"/>
        <v>#DIV/0!</v>
      </c>
      <c r="J358" s="265" t="e">
        <f t="shared" si="150"/>
        <v>#DIV/0!</v>
      </c>
      <c r="K358" s="265" t="e">
        <f t="shared" si="150"/>
        <v>#DIV/0!</v>
      </c>
      <c r="L358" s="265" t="e">
        <f t="shared" si="150"/>
        <v>#DIV/0!</v>
      </c>
      <c r="M358" s="265" t="e">
        <f t="shared" si="150"/>
        <v>#DIV/0!</v>
      </c>
      <c r="N358" s="265" t="e">
        <f t="shared" si="150"/>
        <v>#DIV/0!</v>
      </c>
      <c r="O358" s="265" t="e">
        <f t="shared" si="150"/>
        <v>#DIV/0!</v>
      </c>
      <c r="P358" s="265" t="e">
        <f t="shared" si="150"/>
        <v>#DIV/0!</v>
      </c>
      <c r="Q358" s="265" t="e">
        <f t="shared" si="150"/>
        <v>#DIV/0!</v>
      </c>
      <c r="R358" s="265" t="e">
        <f t="shared" si="150"/>
        <v>#DIV/0!</v>
      </c>
      <c r="S358" s="265" t="e">
        <f t="shared" si="150"/>
        <v>#DIV/0!</v>
      </c>
      <c r="T358" s="265" t="e">
        <f t="shared" si="150"/>
        <v>#DIV/0!</v>
      </c>
      <c r="U358" s="265" t="e">
        <f t="shared" si="150"/>
        <v>#DIV/0!</v>
      </c>
      <c r="V358" s="265" t="e">
        <f t="shared" si="150"/>
        <v>#DIV/0!</v>
      </c>
      <c r="W358" s="265" t="e">
        <f t="shared" si="150"/>
        <v>#DIV/0!</v>
      </c>
      <c r="X358" s="265" t="e">
        <f t="shared" si="150"/>
        <v>#DIV/0!</v>
      </c>
      <c r="Y358" s="265" t="e">
        <f t="shared" si="150"/>
        <v>#DIV/0!</v>
      </c>
      <c r="Z358" s="265" t="e">
        <f t="shared" si="150"/>
        <v>#DIV/0!</v>
      </c>
      <c r="AA358" s="265" t="e">
        <f t="shared" si="150"/>
        <v>#DIV/0!</v>
      </c>
      <c r="AB358" s="265" t="e">
        <f t="shared" si="150"/>
        <v>#DIV/0!</v>
      </c>
      <c r="AC358" s="265" t="e">
        <f t="shared" si="150"/>
        <v>#DIV/0!</v>
      </c>
      <c r="AD358" s="265" t="e">
        <f t="shared" si="150"/>
        <v>#DIV/0!</v>
      </c>
      <c r="AE358" s="265" t="e">
        <f t="shared" si="150"/>
        <v>#DIV/0!</v>
      </c>
      <c r="AF358" s="261" t="e">
        <f t="shared" si="146"/>
        <v>#DIV/0!</v>
      </c>
    </row>
    <row r="359" spans="1:32" s="44" customFormat="1" ht="15" thickBot="1" x14ac:dyDescent="0.4">
      <c r="A359" s="287"/>
      <c r="B359" s="262"/>
      <c r="C359" s="263"/>
      <c r="D359" s="264" t="s">
        <v>9</v>
      </c>
      <c r="E359" s="259"/>
      <c r="F359" s="265">
        <f t="shared" ref="F359" si="151">F356+F358-F357</f>
        <v>0</v>
      </c>
      <c r="G359" s="265" t="e">
        <f t="shared" ref="G359:AE359" si="152">G356+G358-G357</f>
        <v>#DIV/0!</v>
      </c>
      <c r="H359" s="265" t="e">
        <f t="shared" si="152"/>
        <v>#DIV/0!</v>
      </c>
      <c r="I359" s="265" t="e">
        <f t="shared" si="152"/>
        <v>#DIV/0!</v>
      </c>
      <c r="J359" s="265" t="e">
        <f t="shared" si="152"/>
        <v>#DIV/0!</v>
      </c>
      <c r="K359" s="265" t="e">
        <f t="shared" si="152"/>
        <v>#DIV/0!</v>
      </c>
      <c r="L359" s="265" t="e">
        <f t="shared" si="152"/>
        <v>#DIV/0!</v>
      </c>
      <c r="M359" s="265" t="e">
        <f t="shared" si="152"/>
        <v>#DIV/0!</v>
      </c>
      <c r="N359" s="265" t="e">
        <f t="shared" si="152"/>
        <v>#DIV/0!</v>
      </c>
      <c r="O359" s="265" t="e">
        <f t="shared" si="152"/>
        <v>#DIV/0!</v>
      </c>
      <c r="P359" s="265" t="e">
        <f t="shared" si="152"/>
        <v>#DIV/0!</v>
      </c>
      <c r="Q359" s="265" t="e">
        <f t="shared" si="152"/>
        <v>#DIV/0!</v>
      </c>
      <c r="R359" s="265" t="e">
        <f t="shared" si="152"/>
        <v>#DIV/0!</v>
      </c>
      <c r="S359" s="265" t="e">
        <f t="shared" si="152"/>
        <v>#DIV/0!</v>
      </c>
      <c r="T359" s="265" t="e">
        <f t="shared" si="152"/>
        <v>#DIV/0!</v>
      </c>
      <c r="U359" s="265" t="e">
        <f t="shared" si="152"/>
        <v>#DIV/0!</v>
      </c>
      <c r="V359" s="265" t="e">
        <f t="shared" si="152"/>
        <v>#DIV/0!</v>
      </c>
      <c r="W359" s="265" t="e">
        <f t="shared" si="152"/>
        <v>#DIV/0!</v>
      </c>
      <c r="X359" s="265" t="e">
        <f t="shared" si="152"/>
        <v>#DIV/0!</v>
      </c>
      <c r="Y359" s="265" t="e">
        <f t="shared" si="152"/>
        <v>#DIV/0!</v>
      </c>
      <c r="Z359" s="265" t="e">
        <f t="shared" si="152"/>
        <v>#DIV/0!</v>
      </c>
      <c r="AA359" s="265" t="e">
        <f t="shared" si="152"/>
        <v>#DIV/0!</v>
      </c>
      <c r="AB359" s="265" t="e">
        <f t="shared" si="152"/>
        <v>#DIV/0!</v>
      </c>
      <c r="AC359" s="265" t="e">
        <f t="shared" si="152"/>
        <v>#DIV/0!</v>
      </c>
      <c r="AD359" s="265" t="e">
        <f t="shared" si="152"/>
        <v>#DIV/0!</v>
      </c>
      <c r="AE359" s="265" t="e">
        <f t="shared" si="152"/>
        <v>#DIV/0!</v>
      </c>
      <c r="AF359" s="266" t="e">
        <f>ROUND(SUM(F359:AE359),2)</f>
        <v>#DIV/0!</v>
      </c>
    </row>
    <row r="360" spans="1:32" s="44" customFormat="1" ht="15" thickBot="1" x14ac:dyDescent="0.4">
      <c r="A360" s="287"/>
      <c r="B360" s="267"/>
      <c r="C360" s="268"/>
      <c r="D360" s="269" t="s">
        <v>4</v>
      </c>
      <c r="E360" s="270"/>
      <c r="F360" s="271">
        <f t="shared" ref="F360:AE360" si="153">F169/F355</f>
        <v>0</v>
      </c>
      <c r="G360" s="271">
        <f t="shared" si="153"/>
        <v>0</v>
      </c>
      <c r="H360" s="271">
        <f t="shared" si="153"/>
        <v>0</v>
      </c>
      <c r="I360" s="271">
        <f t="shared" si="153"/>
        <v>0</v>
      </c>
      <c r="J360" s="271">
        <f t="shared" si="153"/>
        <v>0</v>
      </c>
      <c r="K360" s="271">
        <f t="shared" si="153"/>
        <v>0</v>
      </c>
      <c r="L360" s="271">
        <f t="shared" si="153"/>
        <v>0</v>
      </c>
      <c r="M360" s="271">
        <f t="shared" si="153"/>
        <v>0</v>
      </c>
      <c r="N360" s="271">
        <f t="shared" si="153"/>
        <v>0</v>
      </c>
      <c r="O360" s="271">
        <f t="shared" si="153"/>
        <v>0</v>
      </c>
      <c r="P360" s="271">
        <f t="shared" si="153"/>
        <v>0</v>
      </c>
      <c r="Q360" s="271">
        <f t="shared" si="153"/>
        <v>0</v>
      </c>
      <c r="R360" s="271">
        <f t="shared" si="153"/>
        <v>0</v>
      </c>
      <c r="S360" s="271">
        <f t="shared" si="153"/>
        <v>0</v>
      </c>
      <c r="T360" s="271">
        <f t="shared" si="153"/>
        <v>0</v>
      </c>
      <c r="U360" s="271">
        <f t="shared" si="153"/>
        <v>0</v>
      </c>
      <c r="V360" s="271">
        <f t="shared" si="153"/>
        <v>0</v>
      </c>
      <c r="W360" s="271">
        <f t="shared" si="153"/>
        <v>0</v>
      </c>
      <c r="X360" s="271">
        <f t="shared" si="153"/>
        <v>0</v>
      </c>
      <c r="Y360" s="271">
        <f t="shared" si="153"/>
        <v>0</v>
      </c>
      <c r="Z360" s="271">
        <f t="shared" si="153"/>
        <v>0</v>
      </c>
      <c r="AA360" s="271">
        <f t="shared" si="153"/>
        <v>0</v>
      </c>
      <c r="AB360" s="271">
        <f t="shared" si="153"/>
        <v>0</v>
      </c>
      <c r="AC360" s="271">
        <f t="shared" si="153"/>
        <v>0</v>
      </c>
      <c r="AD360" s="271">
        <f t="shared" si="153"/>
        <v>0</v>
      </c>
      <c r="AE360" s="271">
        <f t="shared" si="153"/>
        <v>0</v>
      </c>
      <c r="AF360" s="266">
        <f>ROUND(SUM(F360:AE360),2)</f>
        <v>0</v>
      </c>
    </row>
    <row r="361" spans="1:32" ht="15.5" x14ac:dyDescent="0.35">
      <c r="A361" s="198"/>
      <c r="B361" s="198"/>
      <c r="C361" s="272"/>
      <c r="D361" s="273" t="s">
        <v>165</v>
      </c>
      <c r="E361" s="274" t="s">
        <v>39</v>
      </c>
      <c r="F361" s="275" t="e">
        <f>ROUND(AF359/AF360,2)</f>
        <v>#DIV/0!</v>
      </c>
      <c r="G361" s="198"/>
      <c r="H361" s="198"/>
      <c r="I361" s="198"/>
      <c r="J361" s="198"/>
      <c r="K361" s="198"/>
      <c r="L361" s="198"/>
      <c r="M361" s="198"/>
      <c r="N361" s="198"/>
      <c r="O361" s="198"/>
      <c r="P361" s="198"/>
      <c r="Q361" s="198"/>
      <c r="R361" s="198"/>
      <c r="S361" s="198"/>
      <c r="T361" s="198"/>
      <c r="U361" s="198"/>
      <c r="V361" s="198"/>
      <c r="W361" s="198"/>
      <c r="X361" s="198"/>
      <c r="Y361" s="198"/>
      <c r="Z361" s="198"/>
      <c r="AA361" s="198"/>
      <c r="AB361" s="198"/>
      <c r="AC361" s="198"/>
      <c r="AD361" s="198"/>
      <c r="AE361" s="198"/>
      <c r="AF361" s="198"/>
    </row>
    <row r="362" spans="1:32" x14ac:dyDescent="0.35">
      <c r="A362" s="198"/>
      <c r="B362" s="198"/>
      <c r="C362" s="272"/>
      <c r="D362" s="276"/>
      <c r="E362" s="277" t="s">
        <v>115</v>
      </c>
      <c r="F362" s="278" t="e">
        <f>F361/3.6</f>
        <v>#DIV/0!</v>
      </c>
      <c r="G362" s="198"/>
      <c r="H362" s="198"/>
      <c r="I362" s="198"/>
      <c r="J362" s="198"/>
      <c r="K362" s="198"/>
      <c r="L362" s="198"/>
      <c r="M362" s="198"/>
      <c r="N362" s="198"/>
      <c r="O362" s="198"/>
      <c r="P362" s="198"/>
      <c r="Q362" s="198"/>
      <c r="R362" s="198"/>
      <c r="S362" s="198"/>
      <c r="T362" s="198"/>
      <c r="U362" s="198"/>
      <c r="V362" s="198"/>
      <c r="W362" s="198"/>
      <c r="X362" s="198"/>
      <c r="Y362" s="198"/>
      <c r="Z362" s="198"/>
      <c r="AA362" s="198"/>
      <c r="AB362" s="198"/>
      <c r="AC362" s="198"/>
      <c r="AD362" s="198"/>
      <c r="AE362" s="198"/>
      <c r="AF362" s="198"/>
    </row>
  </sheetData>
  <sheetProtection algorithmName="SHA-512" hashValue="Castk/tF1OghMIrURFqtD9QPLCVZ/Mz2Ek09QTkn8hNAROWszMp8/0/VnFJzOpM8fscRoVHd/dvx8CTKM1I2Tg==" saltValue="7oopl2xHjYB1Z24MA7Wt9w==" spinCount="100000" sheet="1" formatCells="0" formatColumns="0" formatRows="0" insertColumns="0" insertRows="0" insertHyperlinks="0" deleteColumns="0" deleteRows="0" sort="0" autoFilter="0" pivotTables="0"/>
  <autoFilter ref="C17:AF167" xr:uid="{20381677-CE65-41FF-A5DD-287FA5297CD9}"/>
  <mergeCells count="3">
    <mergeCell ref="A7:A333"/>
    <mergeCell ref="A355:D355"/>
    <mergeCell ref="A356:A360"/>
  </mergeCells>
  <conditionalFormatting sqref="C50">
    <cfRule type="containsText" dxfId="225" priority="233" operator="containsText" text="ZA DUŻA WART. REZ.">
      <formula>NOT(ISERROR(SEARCH("ZA DUŻA WART. REZ.",C50)))</formula>
    </cfRule>
    <cfRule type="containsText" dxfId="224" priority="230" operator="containsText" text="Brak nakładów">
      <formula>NOT(ISERROR(SEARCH("Brak nakładów",C50)))</formula>
    </cfRule>
    <cfRule type="containsText" dxfId="223" priority="229" operator="containsText" text="OK">
      <formula>NOT(ISERROR(SEARCH("OK",C50)))</formula>
    </cfRule>
    <cfRule type="containsText" dxfId="222" priority="222" operator="containsText" text="za duża wart.">
      <formula>NOT(ISERROR(SEARCH("za duża wart.",C50)))</formula>
    </cfRule>
    <cfRule type="containsText" dxfId="221" priority="221" operator="containsText" text="OK">
      <formula>NOT(ISERROR(SEARCH("OK",C50)))</formula>
    </cfRule>
  </conditionalFormatting>
  <conditionalFormatting sqref="C52">
    <cfRule type="containsText" dxfId="220" priority="216" operator="containsText" text="OK">
      <formula>NOT(ISERROR(SEARCH("OK",C52)))</formula>
    </cfRule>
    <cfRule type="containsText" dxfId="219" priority="217" operator="containsText" text="za duża wart.">
      <formula>NOT(ISERROR(SEARCH("za duża wart.",C52)))</formula>
    </cfRule>
    <cfRule type="containsText" dxfId="218" priority="218" operator="containsText" text="OK">
      <formula>NOT(ISERROR(SEARCH("OK",C52)))</formula>
    </cfRule>
    <cfRule type="containsText" dxfId="217" priority="219" operator="containsText" text="Brak nakładów">
      <formula>NOT(ISERROR(SEARCH("Brak nakładów",C52)))</formula>
    </cfRule>
    <cfRule type="containsText" dxfId="216" priority="220" operator="containsText" text="ZA DUŻA WART. REZ.">
      <formula>NOT(ISERROR(SEARCH("ZA DUŻA WART. REZ.",C52)))</formula>
    </cfRule>
  </conditionalFormatting>
  <conditionalFormatting sqref="C54">
    <cfRule type="containsText" dxfId="215" priority="211" operator="containsText" text="OK">
      <formula>NOT(ISERROR(SEARCH("OK",C54)))</formula>
    </cfRule>
    <cfRule type="containsText" dxfId="214" priority="212" operator="containsText" text="za duża wart.">
      <formula>NOT(ISERROR(SEARCH("za duża wart.",C54)))</formula>
    </cfRule>
    <cfRule type="containsText" dxfId="213" priority="213" operator="containsText" text="OK">
      <formula>NOT(ISERROR(SEARCH("OK",C54)))</formula>
    </cfRule>
    <cfRule type="containsText" dxfId="212" priority="214" operator="containsText" text="Brak nakładów">
      <formula>NOT(ISERROR(SEARCH("Brak nakładów",C54)))</formula>
    </cfRule>
    <cfRule type="containsText" dxfId="211" priority="215" operator="containsText" text="ZA DUŻA WART. REZ.">
      <formula>NOT(ISERROR(SEARCH("ZA DUŻA WART. REZ.",C54)))</formula>
    </cfRule>
  </conditionalFormatting>
  <conditionalFormatting sqref="C48">
    <cfRule type="containsText" dxfId="210" priority="206" operator="containsText" text="OK">
      <formula>NOT(ISERROR(SEARCH("OK",C48)))</formula>
    </cfRule>
    <cfRule type="containsText" dxfId="209" priority="207" operator="containsText" text="za duża wart.">
      <formula>NOT(ISERROR(SEARCH("za duża wart.",C48)))</formula>
    </cfRule>
    <cfRule type="containsText" dxfId="208" priority="208" operator="containsText" text="OK">
      <formula>NOT(ISERROR(SEARCH("OK",C48)))</formula>
    </cfRule>
    <cfRule type="containsText" dxfId="207" priority="209" operator="containsText" text="Brak nakładów">
      <formula>NOT(ISERROR(SEARCH("Brak nakładów",C48)))</formula>
    </cfRule>
    <cfRule type="containsText" dxfId="206" priority="210" operator="containsText" text="ZA DUŻA WART. REZ.">
      <formula>NOT(ISERROR(SEARCH("ZA DUŻA WART. REZ.",C48)))</formula>
    </cfRule>
  </conditionalFormatting>
  <conditionalFormatting sqref="C46">
    <cfRule type="containsText" dxfId="205" priority="201" operator="containsText" text="OK">
      <formula>NOT(ISERROR(SEARCH("OK",C46)))</formula>
    </cfRule>
    <cfRule type="containsText" dxfId="204" priority="202" operator="containsText" text="za duża wart.">
      <formula>NOT(ISERROR(SEARCH("za duża wart.",C46)))</formula>
    </cfRule>
    <cfRule type="containsText" dxfId="203" priority="203" operator="containsText" text="OK">
      <formula>NOT(ISERROR(SEARCH("OK",C46)))</formula>
    </cfRule>
    <cfRule type="containsText" dxfId="202" priority="204" operator="containsText" text="Brak nakładów">
      <formula>NOT(ISERROR(SEARCH("Brak nakładów",C46)))</formula>
    </cfRule>
    <cfRule type="containsText" dxfId="201" priority="205" operator="containsText" text="ZA DUŻA WART. REZ.">
      <formula>NOT(ISERROR(SEARCH("ZA DUŻA WART. REZ.",C46)))</formula>
    </cfRule>
  </conditionalFormatting>
  <conditionalFormatting sqref="C42">
    <cfRule type="containsText" dxfId="200" priority="196" operator="containsText" text="OK">
      <formula>NOT(ISERROR(SEARCH("OK",C42)))</formula>
    </cfRule>
    <cfRule type="containsText" dxfId="199" priority="197" operator="containsText" text="za duża wart.">
      <formula>NOT(ISERROR(SEARCH("za duża wart.",C42)))</formula>
    </cfRule>
    <cfRule type="containsText" dxfId="198" priority="198" operator="containsText" text="OK">
      <formula>NOT(ISERROR(SEARCH("OK",C42)))</formula>
    </cfRule>
    <cfRule type="containsText" dxfId="197" priority="199" operator="containsText" text="Brak nakładów">
      <formula>NOT(ISERROR(SEARCH("Brak nakładów",C42)))</formula>
    </cfRule>
    <cfRule type="containsText" dxfId="196" priority="200" operator="containsText" text="ZA DUŻA WART. REZ.">
      <formula>NOT(ISERROR(SEARCH("ZA DUŻA WART. REZ.",C42)))</formula>
    </cfRule>
  </conditionalFormatting>
  <conditionalFormatting sqref="C40">
    <cfRule type="containsText" dxfId="195" priority="191" operator="containsText" text="OK">
      <formula>NOT(ISERROR(SEARCH("OK",C40)))</formula>
    </cfRule>
    <cfRule type="containsText" dxfId="194" priority="192" operator="containsText" text="za duża wart.">
      <formula>NOT(ISERROR(SEARCH("za duża wart.",C40)))</formula>
    </cfRule>
    <cfRule type="containsText" dxfId="193" priority="193" operator="containsText" text="OK">
      <formula>NOT(ISERROR(SEARCH("OK",C40)))</formula>
    </cfRule>
    <cfRule type="containsText" dxfId="192" priority="194" operator="containsText" text="Brak nakładów">
      <formula>NOT(ISERROR(SEARCH("Brak nakładów",C40)))</formula>
    </cfRule>
    <cfRule type="containsText" dxfId="191" priority="195" operator="containsText" text="ZA DUŻA WART. REZ.">
      <formula>NOT(ISERROR(SEARCH("ZA DUŻA WART. REZ.",C40)))</formula>
    </cfRule>
  </conditionalFormatting>
  <conditionalFormatting sqref="C38">
    <cfRule type="containsText" dxfId="190" priority="186" operator="containsText" text="OK">
      <formula>NOT(ISERROR(SEARCH("OK",C38)))</formula>
    </cfRule>
    <cfRule type="containsText" dxfId="189" priority="187" operator="containsText" text="za duża wart.">
      <formula>NOT(ISERROR(SEARCH("za duża wart.",C38)))</formula>
    </cfRule>
    <cfRule type="containsText" dxfId="188" priority="188" operator="containsText" text="OK">
      <formula>NOT(ISERROR(SEARCH("OK",C38)))</formula>
    </cfRule>
    <cfRule type="containsText" dxfId="187" priority="189" operator="containsText" text="Brak nakładów">
      <formula>NOT(ISERROR(SEARCH("Brak nakładów",C38)))</formula>
    </cfRule>
    <cfRule type="containsText" dxfId="186" priority="190" operator="containsText" text="ZA DUŻA WART. REZ.">
      <formula>NOT(ISERROR(SEARCH("ZA DUŻA WART. REZ.",C38)))</formula>
    </cfRule>
  </conditionalFormatting>
  <conditionalFormatting sqref="C36">
    <cfRule type="containsText" dxfId="185" priority="181" operator="containsText" text="OK">
      <formula>NOT(ISERROR(SEARCH("OK",C36)))</formula>
    </cfRule>
    <cfRule type="containsText" dxfId="184" priority="182" operator="containsText" text="za duża wart.">
      <formula>NOT(ISERROR(SEARCH("za duża wart.",C36)))</formula>
    </cfRule>
    <cfRule type="containsText" dxfId="183" priority="183" operator="containsText" text="OK">
      <formula>NOT(ISERROR(SEARCH("OK",C36)))</formula>
    </cfRule>
    <cfRule type="containsText" dxfId="182" priority="184" operator="containsText" text="Brak nakładów">
      <formula>NOT(ISERROR(SEARCH("Brak nakładów",C36)))</formula>
    </cfRule>
    <cfRule type="containsText" dxfId="181" priority="185" operator="containsText" text="ZA DUŻA WART. REZ.">
      <formula>NOT(ISERROR(SEARCH("ZA DUŻA WART. REZ.",C36)))</formula>
    </cfRule>
  </conditionalFormatting>
  <conditionalFormatting sqref="C34">
    <cfRule type="containsText" dxfId="180" priority="176" operator="containsText" text="OK">
      <formula>NOT(ISERROR(SEARCH("OK",C34)))</formula>
    </cfRule>
    <cfRule type="containsText" dxfId="179" priority="177" operator="containsText" text="za duża wart.">
      <formula>NOT(ISERROR(SEARCH("za duża wart.",C34)))</formula>
    </cfRule>
    <cfRule type="containsText" dxfId="178" priority="178" operator="containsText" text="OK">
      <formula>NOT(ISERROR(SEARCH("OK",C34)))</formula>
    </cfRule>
    <cfRule type="containsText" dxfId="177" priority="179" operator="containsText" text="Brak nakładów">
      <formula>NOT(ISERROR(SEARCH("Brak nakładów",C34)))</formula>
    </cfRule>
    <cfRule type="containsText" dxfId="176" priority="180" operator="containsText" text="ZA DUŻA WART. REZ.">
      <formula>NOT(ISERROR(SEARCH("ZA DUŻA WART. REZ.",C34)))</formula>
    </cfRule>
  </conditionalFormatting>
  <conditionalFormatting sqref="C32">
    <cfRule type="containsText" dxfId="175" priority="171" operator="containsText" text="OK">
      <formula>NOT(ISERROR(SEARCH("OK",C32)))</formula>
    </cfRule>
    <cfRule type="containsText" dxfId="174" priority="172" operator="containsText" text="za duża wart.">
      <formula>NOT(ISERROR(SEARCH("za duża wart.",C32)))</formula>
    </cfRule>
    <cfRule type="containsText" dxfId="173" priority="173" operator="containsText" text="OK">
      <formula>NOT(ISERROR(SEARCH("OK",C32)))</formula>
    </cfRule>
    <cfRule type="containsText" dxfId="172" priority="174" operator="containsText" text="Brak nakładów">
      <formula>NOT(ISERROR(SEARCH("Brak nakładów",C32)))</formula>
    </cfRule>
    <cfRule type="containsText" dxfId="171" priority="175" operator="containsText" text="ZA DUŻA WART. REZ.">
      <formula>NOT(ISERROR(SEARCH("ZA DUŻA WART. REZ.",C32)))</formula>
    </cfRule>
  </conditionalFormatting>
  <conditionalFormatting sqref="C27">
    <cfRule type="containsText" dxfId="170" priority="166" operator="containsText" text="OK">
      <formula>NOT(ISERROR(SEARCH("OK",C27)))</formula>
    </cfRule>
    <cfRule type="containsText" dxfId="169" priority="167" operator="containsText" text="za duża wart.">
      <formula>NOT(ISERROR(SEARCH("za duża wart.",C27)))</formula>
    </cfRule>
    <cfRule type="containsText" dxfId="168" priority="168" operator="containsText" text="OK">
      <formula>NOT(ISERROR(SEARCH("OK",C27)))</formula>
    </cfRule>
    <cfRule type="containsText" dxfId="167" priority="169" operator="containsText" text="Brak nakładów">
      <formula>NOT(ISERROR(SEARCH("Brak nakładów",C27)))</formula>
    </cfRule>
    <cfRule type="containsText" dxfId="166" priority="170" operator="containsText" text="ZA DUŻA WART. REZ.">
      <formula>NOT(ISERROR(SEARCH("ZA DUŻA WART. REZ.",C27)))</formula>
    </cfRule>
  </conditionalFormatting>
  <conditionalFormatting sqref="C28">
    <cfRule type="containsText" dxfId="165" priority="161" operator="containsText" text="OK">
      <formula>NOT(ISERROR(SEARCH("OK",C28)))</formula>
    </cfRule>
    <cfRule type="containsText" dxfId="164" priority="162" operator="containsText" text="za duża wart.">
      <formula>NOT(ISERROR(SEARCH("za duża wart.",C28)))</formula>
    </cfRule>
    <cfRule type="containsText" dxfId="163" priority="163" operator="containsText" text="OK">
      <formula>NOT(ISERROR(SEARCH("OK",C28)))</formula>
    </cfRule>
    <cfRule type="containsText" dxfId="162" priority="164" operator="containsText" text="Brak nakładów">
      <formula>NOT(ISERROR(SEARCH("Brak nakładów",C28)))</formula>
    </cfRule>
    <cfRule type="containsText" dxfId="161" priority="165" operator="containsText" text="ZA DUŻA WART. REZ.">
      <formula>NOT(ISERROR(SEARCH("ZA DUŻA WART. REZ.",C28)))</formula>
    </cfRule>
  </conditionalFormatting>
  <conditionalFormatting sqref="C26">
    <cfRule type="containsText" dxfId="160" priority="156" operator="containsText" text="OK">
      <formula>NOT(ISERROR(SEARCH("OK",C26)))</formula>
    </cfRule>
    <cfRule type="containsText" dxfId="159" priority="157" operator="containsText" text="za duża wart.">
      <formula>NOT(ISERROR(SEARCH("za duża wart.",C26)))</formula>
    </cfRule>
    <cfRule type="containsText" dxfId="158" priority="158" operator="containsText" text="OK">
      <formula>NOT(ISERROR(SEARCH("OK",C26)))</formula>
    </cfRule>
    <cfRule type="containsText" dxfId="157" priority="159" operator="containsText" text="Brak nakładów">
      <formula>NOT(ISERROR(SEARCH("Brak nakładów",C26)))</formula>
    </cfRule>
    <cfRule type="containsText" dxfId="156" priority="160" operator="containsText" text="ZA DUŻA WART. REZ.">
      <formula>NOT(ISERROR(SEARCH("ZA DUŻA WART. REZ.",C26)))</formula>
    </cfRule>
  </conditionalFormatting>
  <conditionalFormatting sqref="C24">
    <cfRule type="containsText" dxfId="155" priority="151" operator="containsText" text="OK">
      <formula>NOT(ISERROR(SEARCH("OK",C24)))</formula>
    </cfRule>
    <cfRule type="containsText" dxfId="154" priority="152" operator="containsText" text="za duża wart.">
      <formula>NOT(ISERROR(SEARCH("za duża wart.",C24)))</formula>
    </cfRule>
    <cfRule type="containsText" dxfId="153" priority="153" operator="containsText" text="OK">
      <formula>NOT(ISERROR(SEARCH("OK",C24)))</formula>
    </cfRule>
    <cfRule type="containsText" dxfId="152" priority="154" operator="containsText" text="Brak nakładów">
      <formula>NOT(ISERROR(SEARCH("Brak nakładów",C24)))</formula>
    </cfRule>
    <cfRule type="containsText" dxfId="151" priority="155" operator="containsText" text="ZA DUŻA WART. REZ.">
      <formula>NOT(ISERROR(SEARCH("ZA DUŻA WART. REZ.",C24)))</formula>
    </cfRule>
  </conditionalFormatting>
  <conditionalFormatting sqref="C22">
    <cfRule type="containsText" dxfId="150" priority="146" operator="containsText" text="OK">
      <formula>NOT(ISERROR(SEARCH("OK",C22)))</formula>
    </cfRule>
    <cfRule type="containsText" dxfId="149" priority="147" operator="containsText" text="za duża wart.">
      <formula>NOT(ISERROR(SEARCH("za duża wart.",C22)))</formula>
    </cfRule>
    <cfRule type="containsText" dxfId="148" priority="148" operator="containsText" text="OK">
      <formula>NOT(ISERROR(SEARCH("OK",C22)))</formula>
    </cfRule>
    <cfRule type="containsText" dxfId="147" priority="149" operator="containsText" text="Brak nakładów">
      <formula>NOT(ISERROR(SEARCH("Brak nakładów",C22)))</formula>
    </cfRule>
    <cfRule type="containsText" dxfId="146" priority="150" operator="containsText" text="ZA DUŻA WART. REZ.">
      <formula>NOT(ISERROR(SEARCH("ZA DUŻA WART. REZ.",C22)))</formula>
    </cfRule>
  </conditionalFormatting>
  <conditionalFormatting sqref="C20">
    <cfRule type="containsText" dxfId="145" priority="141" operator="containsText" text="OK">
      <formula>NOT(ISERROR(SEARCH("OK",C20)))</formula>
    </cfRule>
    <cfRule type="containsText" dxfId="144" priority="142" operator="containsText" text="za duża wart.">
      <formula>NOT(ISERROR(SEARCH("za duża wart.",C20)))</formula>
    </cfRule>
    <cfRule type="containsText" dxfId="143" priority="143" operator="containsText" text="OK">
      <formula>NOT(ISERROR(SEARCH("OK",C20)))</formula>
    </cfRule>
    <cfRule type="containsText" dxfId="142" priority="144" operator="containsText" text="Brak nakładów">
      <formula>NOT(ISERROR(SEARCH("Brak nakładów",C20)))</formula>
    </cfRule>
    <cfRule type="containsText" dxfId="141" priority="145" operator="containsText" text="ZA DUŻA WART. REZ.">
      <formula>NOT(ISERROR(SEARCH("ZA DUŻA WART. REZ.",C20)))</formula>
    </cfRule>
  </conditionalFormatting>
  <conditionalFormatting sqref="C18">
    <cfRule type="containsText" dxfId="140" priority="136" operator="containsText" text="OK">
      <formula>NOT(ISERROR(SEARCH("OK",C18)))</formula>
    </cfRule>
    <cfRule type="containsText" dxfId="139" priority="137" operator="containsText" text="za duża wart.">
      <formula>NOT(ISERROR(SEARCH("za duża wart.",C18)))</formula>
    </cfRule>
    <cfRule type="containsText" dxfId="138" priority="138" operator="containsText" text="OK">
      <formula>NOT(ISERROR(SEARCH("OK",C18)))</formula>
    </cfRule>
    <cfRule type="containsText" dxfId="137" priority="139" operator="containsText" text="Brak nakładów">
      <formula>NOT(ISERROR(SEARCH("Brak nakładów",C18)))</formula>
    </cfRule>
    <cfRule type="containsText" dxfId="136" priority="140" operator="containsText" text="ZA DUŻA WART. REZ.">
      <formula>NOT(ISERROR(SEARCH("ZA DUŻA WART. REZ.",C18)))</formula>
    </cfRule>
  </conditionalFormatting>
  <conditionalFormatting sqref="C56">
    <cfRule type="containsText" dxfId="135" priority="131" operator="containsText" text="OK">
      <formula>NOT(ISERROR(SEARCH("OK",C56)))</formula>
    </cfRule>
    <cfRule type="containsText" dxfId="134" priority="132" operator="containsText" text="za duża wart.">
      <formula>NOT(ISERROR(SEARCH("za duża wart.",C56)))</formula>
    </cfRule>
    <cfRule type="containsText" dxfId="133" priority="133" operator="containsText" text="OK">
      <formula>NOT(ISERROR(SEARCH("OK",C56)))</formula>
    </cfRule>
    <cfRule type="containsText" dxfId="132" priority="134" operator="containsText" text="Brak nakładów">
      <formula>NOT(ISERROR(SEARCH("Brak nakładów",C56)))</formula>
    </cfRule>
    <cfRule type="containsText" dxfId="131" priority="135" operator="containsText" text="ZA DUŻA WART. REZ.">
      <formula>NOT(ISERROR(SEARCH("ZA DUŻA WART. REZ.",C56)))</formula>
    </cfRule>
  </conditionalFormatting>
  <conditionalFormatting sqref="C60">
    <cfRule type="containsText" dxfId="130" priority="126" operator="containsText" text="OK">
      <formula>NOT(ISERROR(SEARCH("OK",C60)))</formula>
    </cfRule>
    <cfRule type="containsText" dxfId="129" priority="127" operator="containsText" text="za duża wart.">
      <formula>NOT(ISERROR(SEARCH("za duża wart.",C60)))</formula>
    </cfRule>
    <cfRule type="containsText" dxfId="128" priority="128" operator="containsText" text="OK">
      <formula>NOT(ISERROR(SEARCH("OK",C60)))</formula>
    </cfRule>
    <cfRule type="containsText" dxfId="127" priority="129" operator="containsText" text="Brak nakładów">
      <formula>NOT(ISERROR(SEARCH("Brak nakładów",C60)))</formula>
    </cfRule>
    <cfRule type="containsText" dxfId="126" priority="130" operator="containsText" text="ZA DUŻA WART. REZ.">
      <formula>NOT(ISERROR(SEARCH("ZA DUŻA WART. REZ.",C60)))</formula>
    </cfRule>
  </conditionalFormatting>
  <conditionalFormatting sqref="C62">
    <cfRule type="containsText" dxfId="125" priority="121" operator="containsText" text="OK">
      <formula>NOT(ISERROR(SEARCH("OK",C62)))</formula>
    </cfRule>
    <cfRule type="containsText" dxfId="124" priority="122" operator="containsText" text="za duża wart.">
      <formula>NOT(ISERROR(SEARCH("za duża wart.",C62)))</formula>
    </cfRule>
    <cfRule type="containsText" dxfId="123" priority="123" operator="containsText" text="OK">
      <formula>NOT(ISERROR(SEARCH("OK",C62)))</formula>
    </cfRule>
    <cfRule type="containsText" dxfId="122" priority="124" operator="containsText" text="Brak nakładów">
      <formula>NOT(ISERROR(SEARCH("Brak nakładów",C62)))</formula>
    </cfRule>
    <cfRule type="containsText" dxfId="121" priority="125" operator="containsText" text="ZA DUŻA WART. REZ.">
      <formula>NOT(ISERROR(SEARCH("ZA DUŻA WART. REZ.",C62)))</formula>
    </cfRule>
  </conditionalFormatting>
  <conditionalFormatting sqref="C64">
    <cfRule type="containsText" dxfId="120" priority="116" operator="containsText" text="OK">
      <formula>NOT(ISERROR(SEARCH("OK",C64)))</formula>
    </cfRule>
    <cfRule type="containsText" dxfId="119" priority="117" operator="containsText" text="za duża wart.">
      <formula>NOT(ISERROR(SEARCH("za duża wart.",C64)))</formula>
    </cfRule>
    <cfRule type="containsText" dxfId="118" priority="118" operator="containsText" text="OK">
      <formula>NOT(ISERROR(SEARCH("OK",C64)))</formula>
    </cfRule>
    <cfRule type="containsText" dxfId="117" priority="119" operator="containsText" text="Brak nakładów">
      <formula>NOT(ISERROR(SEARCH("Brak nakładów",C64)))</formula>
    </cfRule>
    <cfRule type="containsText" dxfId="116" priority="120" operator="containsText" text="ZA DUŻA WART. REZ.">
      <formula>NOT(ISERROR(SEARCH("ZA DUŻA WART. REZ.",C64)))</formula>
    </cfRule>
  </conditionalFormatting>
  <conditionalFormatting sqref="C66">
    <cfRule type="containsText" dxfId="115" priority="111" operator="containsText" text="OK">
      <formula>NOT(ISERROR(SEARCH("OK",C66)))</formula>
    </cfRule>
    <cfRule type="containsText" dxfId="114" priority="112" operator="containsText" text="za duża wart.">
      <formula>NOT(ISERROR(SEARCH("za duża wart.",C66)))</formula>
    </cfRule>
    <cfRule type="containsText" dxfId="113" priority="113" operator="containsText" text="OK">
      <formula>NOT(ISERROR(SEARCH("OK",C66)))</formula>
    </cfRule>
    <cfRule type="containsText" dxfId="112" priority="114" operator="containsText" text="Brak nakładów">
      <formula>NOT(ISERROR(SEARCH("Brak nakładów",C66)))</formula>
    </cfRule>
    <cfRule type="containsText" dxfId="111" priority="115" operator="containsText" text="ZA DUŻA WART. REZ.">
      <formula>NOT(ISERROR(SEARCH("ZA DUŻA WART. REZ.",C66)))</formula>
    </cfRule>
  </conditionalFormatting>
  <conditionalFormatting sqref="C68">
    <cfRule type="containsText" dxfId="110" priority="106" operator="containsText" text="OK">
      <formula>NOT(ISERROR(SEARCH("OK",C68)))</formula>
    </cfRule>
    <cfRule type="containsText" dxfId="109" priority="107" operator="containsText" text="za duża wart.">
      <formula>NOT(ISERROR(SEARCH("za duża wart.",C68)))</formula>
    </cfRule>
    <cfRule type="containsText" dxfId="108" priority="108" operator="containsText" text="OK">
      <formula>NOT(ISERROR(SEARCH("OK",C68)))</formula>
    </cfRule>
    <cfRule type="containsText" dxfId="107" priority="109" operator="containsText" text="Brak nakładów">
      <formula>NOT(ISERROR(SEARCH("Brak nakładów",C68)))</formula>
    </cfRule>
    <cfRule type="containsText" dxfId="106" priority="110" operator="containsText" text="ZA DUŻA WART. REZ.">
      <formula>NOT(ISERROR(SEARCH("ZA DUŻA WART. REZ.",C68)))</formula>
    </cfRule>
  </conditionalFormatting>
  <conditionalFormatting sqref="C72">
    <cfRule type="containsText" dxfId="105" priority="101" operator="containsText" text="OK">
      <formula>NOT(ISERROR(SEARCH("OK",C72)))</formula>
    </cfRule>
    <cfRule type="containsText" dxfId="104" priority="102" operator="containsText" text="za duża wart.">
      <formula>NOT(ISERROR(SEARCH("za duża wart.",C72)))</formula>
    </cfRule>
    <cfRule type="containsText" dxfId="103" priority="103" operator="containsText" text="OK">
      <formula>NOT(ISERROR(SEARCH("OK",C72)))</formula>
    </cfRule>
    <cfRule type="containsText" dxfId="102" priority="104" operator="containsText" text="Brak nakładów">
      <formula>NOT(ISERROR(SEARCH("Brak nakładów",C72)))</formula>
    </cfRule>
    <cfRule type="containsText" dxfId="101" priority="105" operator="containsText" text="ZA DUŻA WART. REZ.">
      <formula>NOT(ISERROR(SEARCH("ZA DUŻA WART. REZ.",C72)))</formula>
    </cfRule>
  </conditionalFormatting>
  <conditionalFormatting sqref="C74">
    <cfRule type="containsText" dxfId="100" priority="96" operator="containsText" text="OK">
      <formula>NOT(ISERROR(SEARCH("OK",C74)))</formula>
    </cfRule>
    <cfRule type="containsText" dxfId="99" priority="97" operator="containsText" text="za duża wart.">
      <formula>NOT(ISERROR(SEARCH("za duża wart.",C74)))</formula>
    </cfRule>
    <cfRule type="containsText" dxfId="98" priority="98" operator="containsText" text="OK">
      <formula>NOT(ISERROR(SEARCH("OK",C74)))</formula>
    </cfRule>
    <cfRule type="containsText" dxfId="97" priority="99" operator="containsText" text="Brak nakładów">
      <formula>NOT(ISERROR(SEARCH("Brak nakładów",C74)))</formula>
    </cfRule>
    <cfRule type="containsText" dxfId="96" priority="100" operator="containsText" text="ZA DUŻA WART. REZ.">
      <formula>NOT(ISERROR(SEARCH("ZA DUŻA WART. REZ.",C74)))</formula>
    </cfRule>
  </conditionalFormatting>
  <conditionalFormatting sqref="C76">
    <cfRule type="containsText" dxfId="95" priority="91" operator="containsText" text="OK">
      <formula>NOT(ISERROR(SEARCH("OK",C76)))</formula>
    </cfRule>
    <cfRule type="containsText" dxfId="94" priority="92" operator="containsText" text="za duża wart.">
      <formula>NOT(ISERROR(SEARCH("za duża wart.",C76)))</formula>
    </cfRule>
    <cfRule type="containsText" dxfId="93" priority="93" operator="containsText" text="OK">
      <formula>NOT(ISERROR(SEARCH("OK",C76)))</formula>
    </cfRule>
    <cfRule type="containsText" dxfId="92" priority="94" operator="containsText" text="Brak nakładów">
      <formula>NOT(ISERROR(SEARCH("Brak nakładów",C76)))</formula>
    </cfRule>
    <cfRule type="containsText" dxfId="91" priority="95" operator="containsText" text="ZA DUŻA WART. REZ.">
      <formula>NOT(ISERROR(SEARCH("ZA DUŻA WART. REZ.",C76)))</formula>
    </cfRule>
  </conditionalFormatting>
  <conditionalFormatting sqref="C78">
    <cfRule type="containsText" dxfId="90" priority="86" operator="containsText" text="OK">
      <formula>NOT(ISERROR(SEARCH("OK",C78)))</formula>
    </cfRule>
    <cfRule type="containsText" dxfId="89" priority="87" operator="containsText" text="za duża wart.">
      <formula>NOT(ISERROR(SEARCH("za duża wart.",C78)))</formula>
    </cfRule>
    <cfRule type="containsText" dxfId="88" priority="88" operator="containsText" text="OK">
      <formula>NOT(ISERROR(SEARCH("OK",C78)))</formula>
    </cfRule>
    <cfRule type="containsText" dxfId="87" priority="89" operator="containsText" text="Brak nakładów">
      <formula>NOT(ISERROR(SEARCH("Brak nakładów",C78)))</formula>
    </cfRule>
    <cfRule type="containsText" dxfId="86" priority="90" operator="containsText" text="ZA DUŻA WART. REZ.">
      <formula>NOT(ISERROR(SEARCH("ZA DUŻA WART. REZ.",C78)))</formula>
    </cfRule>
  </conditionalFormatting>
  <conditionalFormatting sqref="C80">
    <cfRule type="containsText" dxfId="85" priority="81" operator="containsText" text="OK">
      <formula>NOT(ISERROR(SEARCH("OK",C80)))</formula>
    </cfRule>
    <cfRule type="containsText" dxfId="84" priority="82" operator="containsText" text="za duża wart.">
      <formula>NOT(ISERROR(SEARCH("za duża wart.",C80)))</formula>
    </cfRule>
    <cfRule type="containsText" dxfId="83" priority="83" operator="containsText" text="OK">
      <formula>NOT(ISERROR(SEARCH("OK",C80)))</formula>
    </cfRule>
    <cfRule type="containsText" dxfId="82" priority="84" operator="containsText" text="Brak nakładów">
      <formula>NOT(ISERROR(SEARCH("Brak nakładów",C80)))</formula>
    </cfRule>
    <cfRule type="containsText" dxfId="81" priority="85" operator="containsText" text="ZA DUŻA WART. REZ.">
      <formula>NOT(ISERROR(SEARCH("ZA DUŻA WART. REZ.",C80)))</formula>
    </cfRule>
  </conditionalFormatting>
  <conditionalFormatting sqref="C84">
    <cfRule type="containsText" dxfId="80" priority="76" operator="containsText" text="OK">
      <formula>NOT(ISERROR(SEARCH("OK",C84)))</formula>
    </cfRule>
    <cfRule type="containsText" dxfId="79" priority="77" operator="containsText" text="za duża wart.">
      <formula>NOT(ISERROR(SEARCH("za duża wart.",C84)))</formula>
    </cfRule>
    <cfRule type="containsText" dxfId="78" priority="78" operator="containsText" text="OK">
      <formula>NOT(ISERROR(SEARCH("OK",C84)))</formula>
    </cfRule>
    <cfRule type="containsText" dxfId="77" priority="79" operator="containsText" text="Brak nakładów">
      <formula>NOT(ISERROR(SEARCH("Brak nakładów",C84)))</formula>
    </cfRule>
    <cfRule type="containsText" dxfId="76" priority="80" operator="containsText" text="ZA DUŻA WART. REZ.">
      <formula>NOT(ISERROR(SEARCH("ZA DUŻA WART. REZ.",C84)))</formula>
    </cfRule>
  </conditionalFormatting>
  <conditionalFormatting sqref="C86">
    <cfRule type="containsText" dxfId="75" priority="71" operator="containsText" text="OK">
      <formula>NOT(ISERROR(SEARCH("OK",C86)))</formula>
    </cfRule>
    <cfRule type="containsText" dxfId="74" priority="72" operator="containsText" text="za duża wart.">
      <formula>NOT(ISERROR(SEARCH("za duża wart.",C86)))</formula>
    </cfRule>
    <cfRule type="containsText" dxfId="73" priority="73" operator="containsText" text="OK">
      <formula>NOT(ISERROR(SEARCH("OK",C86)))</formula>
    </cfRule>
    <cfRule type="containsText" dxfId="72" priority="74" operator="containsText" text="Brak nakładów">
      <formula>NOT(ISERROR(SEARCH("Brak nakładów",C86)))</formula>
    </cfRule>
    <cfRule type="containsText" dxfId="71" priority="75" operator="containsText" text="ZA DUŻA WART. REZ.">
      <formula>NOT(ISERROR(SEARCH("ZA DUŻA WART. REZ.",C86)))</formula>
    </cfRule>
  </conditionalFormatting>
  <conditionalFormatting sqref="C88">
    <cfRule type="containsText" dxfId="70" priority="66" operator="containsText" text="OK">
      <formula>NOT(ISERROR(SEARCH("OK",C88)))</formula>
    </cfRule>
    <cfRule type="containsText" dxfId="69" priority="67" operator="containsText" text="za duża wart.">
      <formula>NOT(ISERROR(SEARCH("za duża wart.",C88)))</formula>
    </cfRule>
    <cfRule type="containsText" dxfId="68" priority="68" operator="containsText" text="OK">
      <formula>NOT(ISERROR(SEARCH("OK",C88)))</formula>
    </cfRule>
    <cfRule type="containsText" dxfId="67" priority="69" operator="containsText" text="Brak nakładów">
      <formula>NOT(ISERROR(SEARCH("Brak nakładów",C88)))</formula>
    </cfRule>
    <cfRule type="containsText" dxfId="66" priority="70" operator="containsText" text="ZA DUŻA WART. REZ.">
      <formula>NOT(ISERROR(SEARCH("ZA DUŻA WART. REZ.",C88)))</formula>
    </cfRule>
  </conditionalFormatting>
  <conditionalFormatting sqref="C90">
    <cfRule type="containsText" dxfId="65" priority="61" operator="containsText" text="OK">
      <formula>NOT(ISERROR(SEARCH("OK",C90)))</formula>
    </cfRule>
    <cfRule type="containsText" dxfId="64" priority="62" operator="containsText" text="za duża wart.">
      <formula>NOT(ISERROR(SEARCH("za duża wart.",C90)))</formula>
    </cfRule>
    <cfRule type="containsText" dxfId="63" priority="63" operator="containsText" text="OK">
      <formula>NOT(ISERROR(SEARCH("OK",C90)))</formula>
    </cfRule>
    <cfRule type="containsText" dxfId="62" priority="64" operator="containsText" text="Brak nakładów">
      <formula>NOT(ISERROR(SEARCH("Brak nakładów",C90)))</formula>
    </cfRule>
    <cfRule type="containsText" dxfId="61" priority="65" operator="containsText" text="ZA DUŻA WART. REZ.">
      <formula>NOT(ISERROR(SEARCH("ZA DUŻA WART. REZ.",C90)))</formula>
    </cfRule>
  </conditionalFormatting>
  <conditionalFormatting sqref="C92">
    <cfRule type="containsText" dxfId="60" priority="56" operator="containsText" text="OK">
      <formula>NOT(ISERROR(SEARCH("OK",C92)))</formula>
    </cfRule>
    <cfRule type="containsText" dxfId="59" priority="57" operator="containsText" text="za duża wart.">
      <formula>NOT(ISERROR(SEARCH("za duża wart.",C92)))</formula>
    </cfRule>
    <cfRule type="containsText" dxfId="58" priority="58" operator="containsText" text="OK">
      <formula>NOT(ISERROR(SEARCH("OK",C92)))</formula>
    </cfRule>
    <cfRule type="containsText" dxfId="57" priority="59" operator="containsText" text="Brak nakładów">
      <formula>NOT(ISERROR(SEARCH("Brak nakładów",C92)))</formula>
    </cfRule>
    <cfRule type="containsText" dxfId="56" priority="60" operator="containsText" text="ZA DUŻA WART. REZ.">
      <formula>NOT(ISERROR(SEARCH("ZA DUŻA WART. REZ.",C92)))</formula>
    </cfRule>
  </conditionalFormatting>
  <conditionalFormatting sqref="C94">
    <cfRule type="containsText" dxfId="55" priority="51" operator="containsText" text="OK">
      <formula>NOT(ISERROR(SEARCH("OK",C94)))</formula>
    </cfRule>
    <cfRule type="containsText" dxfId="54" priority="52" operator="containsText" text="za duża wart.">
      <formula>NOT(ISERROR(SEARCH("za duża wart.",C94)))</formula>
    </cfRule>
    <cfRule type="containsText" dxfId="53" priority="53" operator="containsText" text="OK">
      <formula>NOT(ISERROR(SEARCH("OK",C94)))</formula>
    </cfRule>
    <cfRule type="containsText" dxfId="52" priority="54" operator="containsText" text="Brak nakładów">
      <formula>NOT(ISERROR(SEARCH("Brak nakładów",C94)))</formula>
    </cfRule>
    <cfRule type="containsText" dxfId="51" priority="55" operator="containsText" text="ZA DUŻA WART. REZ.">
      <formula>NOT(ISERROR(SEARCH("ZA DUŻA WART. REZ.",C94)))</formula>
    </cfRule>
  </conditionalFormatting>
  <conditionalFormatting sqref="C100">
    <cfRule type="containsText" dxfId="50" priority="46" operator="containsText" text="OK">
      <formula>NOT(ISERROR(SEARCH("OK",C100)))</formula>
    </cfRule>
    <cfRule type="containsText" dxfId="49" priority="47" operator="containsText" text="za duża wart.">
      <formula>NOT(ISERROR(SEARCH("za duża wart.",C100)))</formula>
    </cfRule>
    <cfRule type="containsText" dxfId="48" priority="48" operator="containsText" text="OK">
      <formula>NOT(ISERROR(SEARCH("OK",C100)))</formula>
    </cfRule>
    <cfRule type="containsText" dxfId="47" priority="49" operator="containsText" text="Brak nakładów">
      <formula>NOT(ISERROR(SEARCH("Brak nakładów",C100)))</formula>
    </cfRule>
    <cfRule type="containsText" dxfId="46" priority="50" operator="containsText" text="ZA DUŻA WART. REZ.">
      <formula>NOT(ISERROR(SEARCH("ZA DUŻA WART. REZ.",C100)))</formula>
    </cfRule>
  </conditionalFormatting>
  <conditionalFormatting sqref="C102">
    <cfRule type="containsText" dxfId="45" priority="41" operator="containsText" text="OK">
      <formula>NOT(ISERROR(SEARCH("OK",C102)))</formula>
    </cfRule>
    <cfRule type="containsText" dxfId="44" priority="42" operator="containsText" text="za duża wart.">
      <formula>NOT(ISERROR(SEARCH("za duża wart.",C102)))</formula>
    </cfRule>
    <cfRule type="containsText" dxfId="43" priority="43" operator="containsText" text="OK">
      <formula>NOT(ISERROR(SEARCH("OK",C102)))</formula>
    </cfRule>
    <cfRule type="containsText" dxfId="42" priority="44" operator="containsText" text="Brak nakładów">
      <formula>NOT(ISERROR(SEARCH("Brak nakładów",C102)))</formula>
    </cfRule>
    <cfRule type="containsText" dxfId="41" priority="45" operator="containsText" text="ZA DUŻA WART. REZ.">
      <formula>NOT(ISERROR(SEARCH("ZA DUŻA WART. REZ.",C102)))</formula>
    </cfRule>
  </conditionalFormatting>
  <conditionalFormatting sqref="C104">
    <cfRule type="containsText" dxfId="40" priority="36" operator="containsText" text="OK">
      <formula>NOT(ISERROR(SEARCH("OK",C104)))</formula>
    </cfRule>
    <cfRule type="containsText" dxfId="39" priority="37" operator="containsText" text="za duża wart.">
      <formula>NOT(ISERROR(SEARCH("za duża wart.",C104)))</formula>
    </cfRule>
    <cfRule type="containsText" dxfId="38" priority="38" operator="containsText" text="OK">
      <formula>NOT(ISERROR(SEARCH("OK",C104)))</formula>
    </cfRule>
    <cfRule type="containsText" dxfId="37" priority="39" operator="containsText" text="Brak nakładów">
      <formula>NOT(ISERROR(SEARCH("Brak nakładów",C104)))</formula>
    </cfRule>
    <cfRule type="containsText" dxfId="36" priority="40" operator="containsText" text="ZA DUŻA WART. REZ.">
      <formula>NOT(ISERROR(SEARCH("ZA DUŻA WART. REZ.",C104)))</formula>
    </cfRule>
  </conditionalFormatting>
  <conditionalFormatting sqref="C106">
    <cfRule type="containsText" dxfId="35" priority="31" operator="containsText" text="OK">
      <formula>NOT(ISERROR(SEARCH("OK",C106)))</formula>
    </cfRule>
    <cfRule type="containsText" dxfId="34" priority="32" operator="containsText" text="za duża wart.">
      <formula>NOT(ISERROR(SEARCH("za duża wart.",C106)))</formula>
    </cfRule>
    <cfRule type="containsText" dxfId="33" priority="33" operator="containsText" text="OK">
      <formula>NOT(ISERROR(SEARCH("OK",C106)))</formula>
    </cfRule>
    <cfRule type="containsText" dxfId="32" priority="34" operator="containsText" text="Brak nakładów">
      <formula>NOT(ISERROR(SEARCH("Brak nakładów",C106)))</formula>
    </cfRule>
    <cfRule type="containsText" dxfId="31" priority="35" operator="containsText" text="ZA DUŻA WART. REZ.">
      <formula>NOT(ISERROR(SEARCH("ZA DUŻA WART. REZ.",C106)))</formula>
    </cfRule>
  </conditionalFormatting>
  <conditionalFormatting sqref="C110">
    <cfRule type="containsText" dxfId="30" priority="26" operator="containsText" text="OK">
      <formula>NOT(ISERROR(SEARCH("OK",C110)))</formula>
    </cfRule>
    <cfRule type="containsText" dxfId="29" priority="27" operator="containsText" text="za duża wart.">
      <formula>NOT(ISERROR(SEARCH("za duża wart.",C110)))</formula>
    </cfRule>
    <cfRule type="containsText" dxfId="28" priority="28" operator="containsText" text="OK">
      <formula>NOT(ISERROR(SEARCH("OK",C110)))</formula>
    </cfRule>
    <cfRule type="containsText" dxfId="27" priority="29" operator="containsText" text="Brak nakładów">
      <formula>NOT(ISERROR(SEARCH("Brak nakładów",C110)))</formula>
    </cfRule>
    <cfRule type="containsText" dxfId="26" priority="30" operator="containsText" text="ZA DUŻA WART. REZ.">
      <formula>NOT(ISERROR(SEARCH("ZA DUŻA WART. REZ.",C110)))</formula>
    </cfRule>
  </conditionalFormatting>
  <conditionalFormatting sqref="C112">
    <cfRule type="containsText" dxfId="25" priority="21" operator="containsText" text="OK">
      <formula>NOT(ISERROR(SEARCH("OK",C112)))</formula>
    </cfRule>
    <cfRule type="containsText" dxfId="24" priority="22" operator="containsText" text="za duża wart.">
      <formula>NOT(ISERROR(SEARCH("za duża wart.",C112)))</formula>
    </cfRule>
    <cfRule type="containsText" dxfId="23" priority="23" operator="containsText" text="OK">
      <formula>NOT(ISERROR(SEARCH("OK",C112)))</formula>
    </cfRule>
    <cfRule type="containsText" dxfId="22" priority="24" operator="containsText" text="Brak nakładów">
      <formula>NOT(ISERROR(SEARCH("Brak nakładów",C112)))</formula>
    </cfRule>
    <cfRule type="containsText" dxfId="21" priority="25" operator="containsText" text="ZA DUŻA WART. REZ.">
      <formula>NOT(ISERROR(SEARCH("ZA DUŻA WART. REZ.",C112)))</formula>
    </cfRule>
  </conditionalFormatting>
  <conditionalFormatting sqref="C114">
    <cfRule type="containsText" dxfId="20" priority="16" operator="containsText" text="OK">
      <formula>NOT(ISERROR(SEARCH("OK",C114)))</formula>
    </cfRule>
    <cfRule type="containsText" dxfId="19" priority="17" operator="containsText" text="za duża wart.">
      <formula>NOT(ISERROR(SEARCH("za duża wart.",C114)))</formula>
    </cfRule>
    <cfRule type="containsText" dxfId="18" priority="18" operator="containsText" text="OK">
      <formula>NOT(ISERROR(SEARCH("OK",C114)))</formula>
    </cfRule>
    <cfRule type="containsText" dxfId="17" priority="19" operator="containsText" text="Brak nakładów">
      <formula>NOT(ISERROR(SEARCH("Brak nakładów",C114)))</formula>
    </cfRule>
    <cfRule type="containsText" dxfId="16" priority="20" operator="containsText" text="ZA DUŻA WART. REZ.">
      <formula>NOT(ISERROR(SEARCH("ZA DUŻA WART. REZ.",C114)))</formula>
    </cfRule>
  </conditionalFormatting>
  <conditionalFormatting sqref="C116">
    <cfRule type="containsText" dxfId="15" priority="11" operator="containsText" text="OK">
      <formula>NOT(ISERROR(SEARCH("OK",C116)))</formula>
    </cfRule>
    <cfRule type="containsText" dxfId="14" priority="12" operator="containsText" text="za duża wart.">
      <formula>NOT(ISERROR(SEARCH("za duża wart.",C116)))</formula>
    </cfRule>
    <cfRule type="containsText" dxfId="13" priority="13" operator="containsText" text="OK">
      <formula>NOT(ISERROR(SEARCH("OK",C116)))</formula>
    </cfRule>
    <cfRule type="containsText" dxfId="12" priority="14" operator="containsText" text="Brak nakładów">
      <formula>NOT(ISERROR(SEARCH("Brak nakładów",C116)))</formula>
    </cfRule>
    <cfRule type="containsText" dxfId="11" priority="15" operator="containsText" text="ZA DUŻA WART. REZ.">
      <formula>NOT(ISERROR(SEARCH("ZA DUŻA WART. REZ.",C116)))</formula>
    </cfRule>
  </conditionalFormatting>
  <conditionalFormatting sqref="C118">
    <cfRule type="containsText" dxfId="10" priority="6" operator="containsText" text="OK">
      <formula>NOT(ISERROR(SEARCH("OK",C118)))</formula>
    </cfRule>
    <cfRule type="containsText" dxfId="9" priority="7" operator="containsText" text="za duża wart.">
      <formula>NOT(ISERROR(SEARCH("za duża wart.",C118)))</formula>
    </cfRule>
    <cfRule type="containsText" dxfId="8" priority="8" operator="containsText" text="OK">
      <formula>NOT(ISERROR(SEARCH("OK",C118)))</formula>
    </cfRule>
    <cfRule type="containsText" dxfId="7" priority="9" operator="containsText" text="Brak nakładów">
      <formula>NOT(ISERROR(SEARCH("Brak nakładów",C118)))</formula>
    </cfRule>
    <cfRule type="containsText" dxfId="6" priority="10" operator="containsText" text="ZA DUŻA WART. REZ.">
      <formula>NOT(ISERROR(SEARCH("ZA DUŻA WART. REZ.",C118)))</formula>
    </cfRule>
  </conditionalFormatting>
  <conditionalFormatting sqref="C120">
    <cfRule type="containsText" dxfId="5" priority="1" operator="containsText" text="OK">
      <formula>NOT(ISERROR(SEARCH("OK",C120)))</formula>
    </cfRule>
    <cfRule type="containsText" dxfId="4" priority="2" operator="containsText" text="za duża wart.">
      <formula>NOT(ISERROR(SEARCH("za duża wart.",C120)))</formula>
    </cfRule>
    <cfRule type="containsText" dxfId="3" priority="3" operator="containsText" text="OK">
      <formula>NOT(ISERROR(SEARCH("OK",C120)))</formula>
    </cfRule>
    <cfRule type="containsText" dxfId="2" priority="4" operator="containsText" text="Brak nakładów">
      <formula>NOT(ISERROR(SEARCH("Brak nakładów",C120)))</formula>
    </cfRule>
    <cfRule type="containsText" dxfId="1" priority="5" operator="containsText" text="ZA DUŻA WART. REZ.">
      <formula>NOT(ISERROR(SEARCH("ZA DUŻA WART. REZ.",C120)))</formula>
    </cfRule>
  </conditionalFormatting>
  <dataValidations count="15">
    <dataValidation allowBlank="1" showInputMessage="1" showErrorMessage="1" promptTitle="CAPEX" prompt="Nakłady określamy wyłącznie w okresie uruchomoniena demonstratora. W kolejnych latach nie umieszczamy nakładów odtworzeniowych" sqref="H17:AE17 H19:AE19 H21:AE21 H23:AE23 H25:AE25 H27:AE27 H31:AE31 H33:AE33 H35:AE35 H37:AE37 H39:AE39 H41:AE41 H45:AE45 H47:AE47 H49:AE49 H51:AE51 H53:AE53 H55:AE55 H59:AE59 H61:AE61 H63:AE63 H65:AE65 H67:AE67 H71:AE71 H73:AE73 H75:AE75 H77:AE77 H79:AE79 H83:AE83 H85:AE85 H87:AE87 H89:AE89 H91:AE91 H93:AE93 H99:AE99 H101:AE101 H103:AE103 H105:AE105 H109:AE109 H111:AE111 H113:AE113 H115:AE115 H117:AE117 H119:AE119" xr:uid="{D3614743-C8D3-4968-AD41-C0C64D8E34D1}"/>
    <dataValidation allowBlank="1" showInputMessage="1" showErrorMessage="1" promptTitle="Rodzaj ,typ, moc" prompt="Wpisz informacje o źródle ciepła" sqref="D19" xr:uid="{B2E791CF-522B-404C-9410-A7CE723F05F9}"/>
    <dataValidation allowBlank="1" showInputMessage="1" showErrorMessage="1" promptTitle="Rodzaj ,typ, moc" prompt="Podaj informacje o kolejnym źródle ciepła" sqref="D29:D30 D33" xr:uid="{97DF2B25-567D-4560-AF54-57A2ABE66CC9}"/>
    <dataValidation allowBlank="1" showInputMessage="1" showErrorMessage="1" promptTitle="Rodzaj magazynu" prompt="Proszę wpisać krótkie informacje nt magazynu (krótko/długoterminowy; technologia, pojemność, moc, energia itp." sqref="D57:D58 D69:D70" xr:uid="{0F6C3A40-12C7-45E5-B0E3-3F62C7A01763}"/>
    <dataValidation allowBlank="1" showInputMessage="1" showErrorMessage="1" promptTitle="Opis pozostałych elementów i urz" prompt="Proszę nazwać zakres (rodzaj urządzenia lub elementu) i wpisać podstawowe informacje charakterystyczne" sqref="D27 D41 D55 D67 D79 D93 D119" xr:uid="{5A8A36EC-4E99-4812-A16E-02C6FB704E11}"/>
    <dataValidation allowBlank="1" showInputMessage="1" showErrorMessage="1" promptTitle="Rodzaj ,typ, moc" prompt="Podaj informacje o kolejnym źródle ciepła lub źródle energii elektrycznej" sqref="D43:D44 D47" xr:uid="{F6AC26FD-357D-451A-912B-B11B42E3D10D}"/>
    <dataValidation type="decimal" allowBlank="1" showInputMessage="1" showErrorMessage="1" errorTitle="Cofnij" error="Proszę przywrócić pierwotną wartość (cofnij zmianę (Ctrl+Z)" promptTitle="Nie zmieniać" prompt="Wartości niezmienne dla wszystkich ofert" sqref="F131:AE131 F269:AE269" xr:uid="{97013D9C-637C-4C35-9B71-F0EBF60BA645}">
      <formula1>363</formula1>
      <formula2>411</formula2>
    </dataValidation>
    <dataValidation type="decimal" allowBlank="1" showInputMessage="1" showErrorMessage="1" errorTitle="Cofnij" error="Proszę przywrócić pierwotną wartość (cofnij zmianę (Ctrl+Z)" promptTitle="Nie zmieniać" prompt="Wartości niezmienne dla wszystkich ofert" sqref="F129:AE129 F306:AE308 D267:AE267 D268:D269" xr:uid="{2C43D26E-CDD2-4A62-98B6-A10A8D5C1BD4}">
      <formula1>437.11</formula1>
      <formula2>496.12</formula2>
    </dataValidation>
    <dataValidation type="decimal" allowBlank="1" showInputMessage="1" showErrorMessage="1" errorTitle="Cofnij" error="Proszę przywrócić pierwotną wartość (cofnij zmianę (Ctrl+Z)" promptTitle="Nie zmieniać" prompt="Wartości niezmienne dla wszystkich ofert" sqref="F130:AE130 F268:AE268" xr:uid="{2CEC148D-2D85-4031-B5AA-4637D7AEA49B}">
      <formula1>449.98</formula1>
      <formula2>513.7</formula2>
    </dataValidation>
    <dataValidation type="decimal" errorStyle="warning" allowBlank="1" showInputMessage="1" errorTitle="cofnij zmianę" error="Proszę przywrócić poprzednią wartość. COfnij (Ctrl+Z)" promptTitle="wartość stała" prompt="Proszę nie zmieniać wartości. Ceny stale dla wszystkich oferentów" sqref="F313:AE313 F274:AE274 F143:AE143" xr:uid="{91732241-8B7B-4095-BA5B-5210625807E8}">
      <formula1>137957.91</formula1>
      <formula2>226334.6</formula2>
    </dataValidation>
    <dataValidation allowBlank="1" showInputMessage="1" showErrorMessage="1" promptTitle="Cena z bazy" prompt="Proszę nie zmieniać. " sqref="E147:E149" xr:uid="{58915F79-327C-46AC-A6F2-B6B6523B9053}"/>
    <dataValidation allowBlank="1" showInputMessage="1" showErrorMessage="1" promptTitle="Inform. nt dodatkowych substr" prompt="Proszę wprowadzić informację nt dodatkowych substratów, materiałów nie ujętych w pozostałej części arkusza" sqref="D157:D160" xr:uid="{697D19C4-10CD-4532-A20C-90AE1720BE55}"/>
    <dataValidation type="decimal" allowBlank="1" showInputMessage="1" showErrorMessage="1" errorTitle="Nie zmieniać" error="Proszę cofnąć zmianę Ctrl+Z" promptTitle="stawka godzinowa" prompt="Wartości stałe dla wszystkich. Proszę nie zmieniać" sqref="F346:AE346 F294:AE294 F252:AE252" xr:uid="{2AF7B15F-FE1C-47E0-A4E2-393FAFEFBC62}">
      <formula1>45</formula1>
      <formula2>70</formula2>
    </dataValidation>
    <dataValidation allowBlank="1" showInputMessage="1" promptTitle="Koszty ogólne zarządzania" prompt="Wartość narzutu wyliczana automatycznie proszę nie zmieniać." sqref="D348:AF350 D298:D299 D255:E259 AF255:AF259 F255:AE256" xr:uid="{45627FDE-4A49-4944-8C4A-89DD64AFB1A0}"/>
    <dataValidation type="decimal" allowBlank="1" showInputMessage="1" showErrorMessage="1" errorTitle="Cofnij" error="Proszę przywrócić pierwotną wartość (cofnij zmianę (Ctrl+Z)" promptTitle="Nie zmieniać" prompt="Wartości niezmienne dla wszystkich ofert" sqref="F263:AE263" xr:uid="{C72F9E20-2268-428F-8425-D9DCEC13FD19}">
      <formula1>256.7</formula1>
      <formula2>275</formula2>
    </dataValidation>
  </dataValidations>
  <pageMargins left="0.7" right="0.7" top="0.75" bottom="0.75" header="0.51180555555555496" footer="0.51180555555555496"/>
  <pageSetup firstPageNumber="0" orientation="portrait" horizontalDpi="300" verticalDpi="300" r:id="rId1"/>
  <ignoredErrors>
    <ignoredError sqref="D226" formula="1"/>
  </ignoredErrors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promptTitle="Wybierz substrat" prompt="Wybierz substrat do źródła biogazownia z listy rozwijane (strzałka z przwej strony)" xr:uid="{10225C43-9805-4683-8CFE-6B538C314098}">
          <x14:formula1>
            <xm:f>'Ceny substr BIOGAZownia'!$A$3:$A$23</xm:f>
          </x14:formula1>
          <xm:sqref>D155:D156</xm:sqref>
        </x14:dataValidation>
        <x14:dataValidation type="list" allowBlank="1" showInputMessage="1" showErrorMessage="1" promptTitle="Wybierz paliwo" prompt="Wybierz paliwo do kolejnego źródła z listy rozwijanej (strzałka z prawej strony)" xr:uid="{31321C8A-4842-405E-8AC4-4A2CF93F5F1B}">
          <x14:formula1>
            <xm:f>'Progn cen ener, pracy'!$A$32:$A$37</xm:f>
          </x14:formula1>
          <xm:sqref>D147:D149</xm:sqref>
        </x14:dataValidation>
        <x14:dataValidation type="custom" allowBlank="1" showInputMessage="1" showErrorMessage="1" errorTitle="Zmieniono wartość" error="Próba nieuprawnionej zmiany._x000a_Przywróć poprzednią (Anuluj)" promptTitle="Wartość z bazy" prompt="Proszę nie zmieniać" xr:uid="{6801CBC6-10DE-49A3-AD47-07A395AA919C}">
          <x14:formula1>
            <xm:f>F147='Progn cen ener, pracy'!C34</xm:f>
          </x14:formula1>
          <xm:sqref>F147:AE149</xm:sqref>
        </x14:dataValidation>
        <x14:dataValidation type="custom" allowBlank="1" showInputMessage="1" showErrorMessage="1" errorTitle="Zmiana wartości" error="Próba nieuprawnionej zmiany._x000a_Przywróć poprzednią (Anuluj)" promptTitle="Nie zmieniać" prompt="Wartość z bazy" xr:uid="{B7DC7F8E-E76D-4CB5-9BA7-8344D4A0B81E}">
          <x14:formula1>
            <xm:f>F155='Ceny substr BIOGAZownia'!B4</xm:f>
          </x14:formula1>
          <xm:sqref>F155:AE156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15DE76-6F4A-40CD-9A14-23448B5C80D8}">
  <dimension ref="A1:AF57"/>
  <sheetViews>
    <sheetView topLeftCell="A34" workbookViewId="0">
      <selection activeCell="E41" sqref="E41"/>
    </sheetView>
  </sheetViews>
  <sheetFormatPr defaultColWidth="11.54296875" defaultRowHeight="14.5" x14ac:dyDescent="0.35"/>
  <cols>
    <col min="1" max="1" width="38.1796875" style="288" customWidth="1"/>
    <col min="2" max="2" width="11.26953125" style="288" customWidth="1"/>
    <col min="3" max="20" width="12.26953125" style="288" bestFit="1" customWidth="1"/>
    <col min="21" max="30" width="12" style="288" bestFit="1" customWidth="1"/>
    <col min="31" max="31" width="14.7265625" style="288" customWidth="1"/>
    <col min="32" max="16384" width="11.54296875" style="288"/>
  </cols>
  <sheetData>
    <row r="1" spans="1:32" x14ac:dyDescent="0.35">
      <c r="AE1" s="289"/>
    </row>
    <row r="2" spans="1:32" x14ac:dyDescent="0.35">
      <c r="A2" s="290" t="s">
        <v>182</v>
      </c>
      <c r="B2" s="291" t="s">
        <v>215</v>
      </c>
      <c r="C2" s="292"/>
      <c r="D2" s="292"/>
      <c r="E2" s="292"/>
      <c r="F2" s="292"/>
      <c r="G2" s="292"/>
      <c r="H2" s="292"/>
      <c r="I2" s="292"/>
      <c r="J2" s="292"/>
      <c r="K2" s="292"/>
      <c r="L2" s="292"/>
      <c r="M2" s="292"/>
      <c r="N2" s="292"/>
      <c r="O2" s="292"/>
      <c r="P2" s="292"/>
      <c r="Q2" s="292"/>
      <c r="R2" s="292"/>
      <c r="S2" s="292"/>
      <c r="T2" s="292"/>
      <c r="U2" s="292"/>
      <c r="V2" s="292"/>
      <c r="W2" s="292"/>
      <c r="X2" s="292"/>
      <c r="Y2" s="292"/>
      <c r="Z2" s="292"/>
      <c r="AA2" s="292"/>
      <c r="AB2" s="292"/>
      <c r="AC2" s="292"/>
      <c r="AD2" s="292"/>
      <c r="AE2" s="292"/>
    </row>
    <row r="3" spans="1:32" x14ac:dyDescent="0.35">
      <c r="A3" s="291" t="s">
        <v>183</v>
      </c>
      <c r="B3" s="288" t="s">
        <v>8</v>
      </c>
      <c r="C3" s="293">
        <v>2023</v>
      </c>
      <c r="D3" s="293">
        <f t="shared" ref="D3:H3" si="0">C3+1</f>
        <v>2024</v>
      </c>
      <c r="E3" s="293">
        <f t="shared" si="0"/>
        <v>2025</v>
      </c>
      <c r="F3" s="293">
        <f t="shared" si="0"/>
        <v>2026</v>
      </c>
      <c r="G3" s="293">
        <f t="shared" si="0"/>
        <v>2027</v>
      </c>
      <c r="H3" s="293">
        <f t="shared" si="0"/>
        <v>2028</v>
      </c>
      <c r="I3" s="293">
        <f>H3+1</f>
        <v>2029</v>
      </c>
      <c r="J3" s="293">
        <f t="shared" ref="J3:V3" si="1">I3+1</f>
        <v>2030</v>
      </c>
      <c r="K3" s="293">
        <f t="shared" si="1"/>
        <v>2031</v>
      </c>
      <c r="L3" s="293">
        <f t="shared" si="1"/>
        <v>2032</v>
      </c>
      <c r="M3" s="293">
        <f t="shared" si="1"/>
        <v>2033</v>
      </c>
      <c r="N3" s="293">
        <f t="shared" si="1"/>
        <v>2034</v>
      </c>
      <c r="O3" s="293">
        <f t="shared" si="1"/>
        <v>2035</v>
      </c>
      <c r="P3" s="293">
        <f t="shared" si="1"/>
        <v>2036</v>
      </c>
      <c r="Q3" s="293">
        <f t="shared" si="1"/>
        <v>2037</v>
      </c>
      <c r="R3" s="293">
        <f t="shared" si="1"/>
        <v>2038</v>
      </c>
      <c r="S3" s="293">
        <f t="shared" si="1"/>
        <v>2039</v>
      </c>
      <c r="T3" s="293">
        <f t="shared" si="1"/>
        <v>2040</v>
      </c>
      <c r="U3" s="293">
        <f t="shared" si="1"/>
        <v>2041</v>
      </c>
      <c r="V3" s="293">
        <f t="shared" si="1"/>
        <v>2042</v>
      </c>
      <c r="W3" s="293">
        <f>V3+1</f>
        <v>2043</v>
      </c>
      <c r="X3" s="293">
        <f t="shared" ref="X3:AD3" si="2">W3+1</f>
        <v>2044</v>
      </c>
      <c r="Y3" s="293">
        <f t="shared" si="2"/>
        <v>2045</v>
      </c>
      <c r="Z3" s="293">
        <f t="shared" si="2"/>
        <v>2046</v>
      </c>
      <c r="AA3" s="293">
        <f t="shared" si="2"/>
        <v>2047</v>
      </c>
      <c r="AB3" s="293">
        <f t="shared" si="2"/>
        <v>2048</v>
      </c>
      <c r="AC3" s="293">
        <f t="shared" si="2"/>
        <v>2049</v>
      </c>
      <c r="AD3" s="293">
        <f t="shared" si="2"/>
        <v>2050</v>
      </c>
      <c r="AE3" s="294" t="s">
        <v>184</v>
      </c>
      <c r="AF3" s="295"/>
    </row>
    <row r="4" spans="1:32" x14ac:dyDescent="0.35">
      <c r="A4" s="294" t="s">
        <v>185</v>
      </c>
      <c r="B4" s="294" t="s">
        <v>39</v>
      </c>
      <c r="C4" s="296">
        <v>308.7</v>
      </c>
      <c r="D4" s="297">
        <v>308.7</v>
      </c>
      <c r="E4" s="297">
        <v>324.13499999999999</v>
      </c>
      <c r="F4" s="297">
        <v>330.61770000000001</v>
      </c>
      <c r="G4" s="297">
        <v>337.230054</v>
      </c>
      <c r="H4" s="297">
        <v>343.97465507999999</v>
      </c>
      <c r="I4" s="297">
        <v>350.85414818160001</v>
      </c>
      <c r="J4" s="297">
        <v>347.34560669978401</v>
      </c>
      <c r="K4" s="297">
        <v>343.87215063278614</v>
      </c>
      <c r="L4" s="297">
        <v>340.43342912645829</v>
      </c>
      <c r="M4" s="297">
        <v>337.02909483519369</v>
      </c>
      <c r="N4" s="297">
        <v>333.65880388684172</v>
      </c>
      <c r="O4" s="297">
        <v>330.32221584797333</v>
      </c>
      <c r="P4" s="297">
        <v>327.01899368949358</v>
      </c>
      <c r="Q4" s="297">
        <v>323.74880375259863</v>
      </c>
      <c r="R4" s="297">
        <v>320.51131571507267</v>
      </c>
      <c r="S4" s="297">
        <v>317.30620255792195</v>
      </c>
      <c r="T4" s="297">
        <v>314.13314053234274</v>
      </c>
      <c r="U4" s="297">
        <v>310.99180912701928</v>
      </c>
      <c r="V4" s="297">
        <v>307.88189103574911</v>
      </c>
      <c r="W4" s="297">
        <v>301.72425321503414</v>
      </c>
      <c r="X4" s="297">
        <v>295.68976815073347</v>
      </c>
      <c r="Y4" s="297">
        <v>289.77597278771879</v>
      </c>
      <c r="Z4" s="297">
        <v>283.98045333196438</v>
      </c>
      <c r="AA4" s="297">
        <v>278.30084426532511</v>
      </c>
      <c r="AB4" s="297">
        <v>272.7348273800186</v>
      </c>
      <c r="AC4" s="297">
        <v>267.28013083241825</v>
      </c>
      <c r="AD4" s="298">
        <v>261.93452821576989</v>
      </c>
      <c r="AE4" s="299">
        <f>AVERAGE(C4:AD4)</f>
        <v>314.63877831713637</v>
      </c>
    </row>
    <row r="5" spans="1:32" x14ac:dyDescent="0.35">
      <c r="A5" s="294" t="s">
        <v>186</v>
      </c>
      <c r="B5" s="294"/>
      <c r="C5" s="300">
        <v>1</v>
      </c>
      <c r="D5" s="301">
        <v>1</v>
      </c>
      <c r="E5" s="301">
        <v>1.05</v>
      </c>
      <c r="F5" s="301">
        <v>1.02</v>
      </c>
      <c r="G5" s="301">
        <v>1.02</v>
      </c>
      <c r="H5" s="301">
        <v>1.02</v>
      </c>
      <c r="I5" s="301">
        <v>1.02</v>
      </c>
      <c r="J5" s="301">
        <v>0.99</v>
      </c>
      <c r="K5" s="301">
        <v>0.99</v>
      </c>
      <c r="L5" s="301">
        <v>0.99</v>
      </c>
      <c r="M5" s="301">
        <v>0.99</v>
      </c>
      <c r="N5" s="301">
        <v>0.99</v>
      </c>
      <c r="O5" s="301">
        <v>0.99</v>
      </c>
      <c r="P5" s="301">
        <v>0.99</v>
      </c>
      <c r="Q5" s="301">
        <v>0.99</v>
      </c>
      <c r="R5" s="301">
        <v>0.99</v>
      </c>
      <c r="S5" s="301">
        <v>0.99</v>
      </c>
      <c r="T5" s="301">
        <v>0.99</v>
      </c>
      <c r="U5" s="301">
        <v>0.99</v>
      </c>
      <c r="V5" s="301">
        <v>0.99</v>
      </c>
      <c r="W5" s="301">
        <v>0.98000000000000009</v>
      </c>
      <c r="X5" s="301">
        <v>0.98</v>
      </c>
      <c r="Y5" s="301">
        <v>0.97999999999999987</v>
      </c>
      <c r="Z5" s="301">
        <v>0.98</v>
      </c>
      <c r="AA5" s="301">
        <v>0.98</v>
      </c>
      <c r="AB5" s="301">
        <v>0.98</v>
      </c>
      <c r="AC5" s="301">
        <v>0.98</v>
      </c>
      <c r="AD5" s="302">
        <v>0.98</v>
      </c>
      <c r="AE5" s="299">
        <f t="shared" ref="AE5:AE46" si="3">AVERAGE(C5:AD5)</f>
        <v>0.99428571428571411</v>
      </c>
    </row>
    <row r="6" spans="1:32" x14ac:dyDescent="0.35">
      <c r="A6" s="303"/>
      <c r="B6" s="303"/>
      <c r="C6" s="303"/>
      <c r="D6" s="303"/>
      <c r="E6" s="303"/>
      <c r="F6" s="303"/>
      <c r="G6" s="303"/>
      <c r="H6" s="303"/>
      <c r="I6" s="303"/>
      <c r="J6" s="303"/>
      <c r="K6" s="303"/>
      <c r="L6" s="303"/>
      <c r="M6" s="303"/>
      <c r="N6" s="303"/>
      <c r="O6" s="303"/>
      <c r="P6" s="303"/>
      <c r="Q6" s="303"/>
      <c r="R6" s="303"/>
      <c r="S6" s="303"/>
      <c r="T6" s="303"/>
      <c r="U6" s="303"/>
      <c r="V6" s="303"/>
      <c r="W6" s="303"/>
      <c r="X6" s="303"/>
      <c r="Y6" s="303"/>
      <c r="Z6" s="303"/>
      <c r="AA6" s="303"/>
      <c r="AB6" s="303"/>
      <c r="AC6" s="303"/>
      <c r="AD6" s="303"/>
      <c r="AE6" s="304"/>
    </row>
    <row r="7" spans="1:32" x14ac:dyDescent="0.35">
      <c r="A7" s="290" t="s">
        <v>187</v>
      </c>
      <c r="B7" s="290"/>
      <c r="C7" s="303"/>
      <c r="D7" s="303"/>
      <c r="E7" s="303"/>
      <c r="F7" s="303"/>
      <c r="G7" s="303"/>
      <c r="H7" s="303"/>
      <c r="I7" s="303"/>
      <c r="J7" s="303"/>
      <c r="K7" s="303"/>
      <c r="L7" s="303"/>
      <c r="M7" s="303"/>
      <c r="N7" s="303"/>
      <c r="O7" s="303"/>
      <c r="P7" s="303"/>
      <c r="Q7" s="303"/>
      <c r="R7" s="303"/>
      <c r="S7" s="303"/>
      <c r="T7" s="303"/>
      <c r="U7" s="303"/>
      <c r="V7" s="303"/>
      <c r="W7" s="303"/>
      <c r="X7" s="303"/>
      <c r="Y7" s="303"/>
      <c r="Z7" s="303"/>
      <c r="AA7" s="303"/>
      <c r="AB7" s="303"/>
      <c r="AC7" s="303"/>
      <c r="AD7" s="303"/>
      <c r="AE7" s="304"/>
    </row>
    <row r="8" spans="1:32" x14ac:dyDescent="0.35">
      <c r="A8" s="297" t="s">
        <v>188</v>
      </c>
      <c r="B8" s="297" t="s">
        <v>39</v>
      </c>
      <c r="C8" s="297">
        <v>129.21126723367212</v>
      </c>
      <c r="D8" s="305">
        <v>131.79549257834557</v>
      </c>
      <c r="E8" s="305">
        <v>134.43140242991248</v>
      </c>
      <c r="F8" s="305">
        <v>137.12003047851073</v>
      </c>
      <c r="G8" s="305">
        <v>139.86243108808094</v>
      </c>
      <c r="H8" s="305">
        <v>142.65967970984255</v>
      </c>
      <c r="I8" s="305">
        <v>145.5128733040394</v>
      </c>
      <c r="J8" s="305">
        <v>148.4231307701202</v>
      </c>
      <c r="K8" s="305">
        <v>151.39159338552261</v>
      </c>
      <c r="L8" s="305">
        <v>154.41942525323307</v>
      </c>
      <c r="M8" s="305">
        <v>157.50781375829774</v>
      </c>
      <c r="N8" s="305">
        <v>160.6579700334637</v>
      </c>
      <c r="O8" s="305">
        <v>163.87112943413297</v>
      </c>
      <c r="P8" s="305">
        <v>167.14855202281564</v>
      </c>
      <c r="Q8" s="305">
        <v>170.49152306327196</v>
      </c>
      <c r="R8" s="305">
        <v>173.9013535245374</v>
      </c>
      <c r="S8" s="305">
        <v>177.37938059502815</v>
      </c>
      <c r="T8" s="305">
        <v>180.92696820692871</v>
      </c>
      <c r="U8" s="305">
        <v>184.54550757106728</v>
      </c>
      <c r="V8" s="305">
        <v>188.23641772248862</v>
      </c>
      <c r="W8" s="305">
        <v>192.0011460769384</v>
      </c>
      <c r="X8" s="305">
        <v>195.84116899847717</v>
      </c>
      <c r="Y8" s="305">
        <v>199.75799237844672</v>
      </c>
      <c r="Z8" s="305">
        <v>203.75315222601566</v>
      </c>
      <c r="AA8" s="305">
        <v>207.82821527053596</v>
      </c>
      <c r="AB8" s="305">
        <v>211.98477957594667</v>
      </c>
      <c r="AC8" s="305">
        <v>216.22447516746561</v>
      </c>
      <c r="AD8" s="305">
        <v>220.54896467081494</v>
      </c>
      <c r="AE8" s="299">
        <f t="shared" si="3"/>
        <v>170.9797798759983</v>
      </c>
    </row>
    <row r="9" spans="1:32" x14ac:dyDescent="0.35">
      <c r="A9" s="297" t="s">
        <v>189</v>
      </c>
      <c r="B9" s="297" t="s">
        <v>39</v>
      </c>
      <c r="C9" s="297">
        <v>141.28079392527764</v>
      </c>
      <c r="D9" s="305">
        <v>144.10640980378318</v>
      </c>
      <c r="E9" s="305">
        <v>146.98853799985883</v>
      </c>
      <c r="F9" s="305">
        <v>149.92830875985601</v>
      </c>
      <c r="G9" s="305">
        <v>152.92687493505312</v>
      </c>
      <c r="H9" s="305">
        <v>155.98541243375419</v>
      </c>
      <c r="I9" s="305">
        <v>159.10512068242929</v>
      </c>
      <c r="J9" s="305">
        <v>162.28722309607787</v>
      </c>
      <c r="K9" s="305">
        <v>165.53296755799943</v>
      </c>
      <c r="L9" s="305">
        <v>168.84362690915941</v>
      </c>
      <c r="M9" s="305">
        <v>172.2204994473426</v>
      </c>
      <c r="N9" s="305">
        <v>175.66490943628946</v>
      </c>
      <c r="O9" s="305">
        <v>179.17820762501526</v>
      </c>
      <c r="P9" s="305">
        <v>182.76177177751558</v>
      </c>
      <c r="Q9" s="305">
        <v>186.41700721306589</v>
      </c>
      <c r="R9" s="305">
        <v>190.14534735732721</v>
      </c>
      <c r="S9" s="305">
        <v>193.94825430447375</v>
      </c>
      <c r="T9" s="305">
        <v>197.82721939056322</v>
      </c>
      <c r="U9" s="305">
        <v>201.78376377837449</v>
      </c>
      <c r="V9" s="305">
        <v>205.81943905394198</v>
      </c>
      <c r="W9" s="305">
        <v>209.93582783502083</v>
      </c>
      <c r="X9" s="305">
        <v>214.13454439172125</v>
      </c>
      <c r="Y9" s="305">
        <v>218.41723527955568</v>
      </c>
      <c r="Z9" s="305">
        <v>222.7855799851468</v>
      </c>
      <c r="AA9" s="305">
        <v>227.24129158484973</v>
      </c>
      <c r="AB9" s="305">
        <v>231.78611741654674</v>
      </c>
      <c r="AC9" s="305">
        <v>236.42183976487769</v>
      </c>
      <c r="AD9" s="305">
        <v>241.15027656017526</v>
      </c>
      <c r="AE9" s="299">
        <f t="shared" si="3"/>
        <v>186.95087172518043</v>
      </c>
    </row>
    <row r="10" spans="1:32" x14ac:dyDescent="0.35">
      <c r="A10" s="297" t="s">
        <v>190</v>
      </c>
      <c r="B10" s="297" t="s">
        <v>39</v>
      </c>
      <c r="C10" s="297">
        <v>54.649064031150019</v>
      </c>
      <c r="D10" s="305">
        <v>55.742045311773019</v>
      </c>
      <c r="E10" s="305">
        <v>56.856886218008484</v>
      </c>
      <c r="F10" s="305">
        <v>57.994023942368656</v>
      </c>
      <c r="G10" s="305">
        <v>59.153904421216033</v>
      </c>
      <c r="H10" s="305">
        <v>60.336982509640357</v>
      </c>
      <c r="I10" s="305">
        <v>61.543722159833166</v>
      </c>
      <c r="J10" s="305">
        <v>62.774596603029828</v>
      </c>
      <c r="K10" s="305">
        <v>64.030088535090428</v>
      </c>
      <c r="L10" s="305">
        <v>65.310690305792235</v>
      </c>
      <c r="M10" s="305">
        <v>66.616904111908084</v>
      </c>
      <c r="N10" s="305">
        <v>67.949242194146251</v>
      </c>
      <c r="O10" s="305">
        <v>69.308227038029173</v>
      </c>
      <c r="P10" s="305">
        <v>70.694391578789762</v>
      </c>
      <c r="Q10" s="305">
        <v>72.108279410365554</v>
      </c>
      <c r="R10" s="305">
        <v>73.550444998572871</v>
      </c>
      <c r="S10" s="305">
        <v>75.021453898544337</v>
      </c>
      <c r="T10" s="305">
        <v>76.521882976515229</v>
      </c>
      <c r="U10" s="305">
        <v>78.052320636045536</v>
      </c>
      <c r="V10" s="305">
        <v>79.613367048766449</v>
      </c>
      <c r="W10" s="305">
        <v>81.205634389741775</v>
      </c>
      <c r="X10" s="305">
        <v>82.829747077536609</v>
      </c>
      <c r="Y10" s="305">
        <v>84.486342019087346</v>
      </c>
      <c r="Z10" s="305">
        <v>86.176068859469098</v>
      </c>
      <c r="AA10" s="305">
        <v>87.899590236658483</v>
      </c>
      <c r="AB10" s="305">
        <v>89.657582041391649</v>
      </c>
      <c r="AC10" s="305">
        <v>91.450733682219479</v>
      </c>
      <c r="AD10" s="305">
        <v>93.279748355863873</v>
      </c>
      <c r="AE10" s="299">
        <f t="shared" si="3"/>
        <v>72.314784449698337</v>
      </c>
    </row>
    <row r="11" spans="1:32" x14ac:dyDescent="0.35">
      <c r="A11" s="294" t="s">
        <v>186</v>
      </c>
      <c r="B11" s="293" t="s">
        <v>5</v>
      </c>
      <c r="C11" s="306"/>
      <c r="D11" s="306">
        <v>1.02</v>
      </c>
      <c r="E11" s="306">
        <v>1.02</v>
      </c>
      <c r="F11" s="306">
        <v>1.02</v>
      </c>
      <c r="G11" s="306">
        <v>1.02</v>
      </c>
      <c r="H11" s="306">
        <v>1.02</v>
      </c>
      <c r="I11" s="306">
        <v>1.02</v>
      </c>
      <c r="J11" s="306">
        <v>1.02</v>
      </c>
      <c r="K11" s="306">
        <v>1.02</v>
      </c>
      <c r="L11" s="306">
        <v>1.02</v>
      </c>
      <c r="M11" s="306">
        <v>1.02</v>
      </c>
      <c r="N11" s="306">
        <v>1.02</v>
      </c>
      <c r="O11" s="306">
        <v>1.02</v>
      </c>
      <c r="P11" s="306">
        <v>1.02</v>
      </c>
      <c r="Q11" s="306">
        <v>1.02</v>
      </c>
      <c r="R11" s="306">
        <v>1.02</v>
      </c>
      <c r="S11" s="306">
        <v>1.02</v>
      </c>
      <c r="T11" s="306">
        <v>1.02</v>
      </c>
      <c r="U11" s="306">
        <v>1.02</v>
      </c>
      <c r="V11" s="306">
        <v>1.02</v>
      </c>
      <c r="W11" s="306">
        <v>1.02</v>
      </c>
      <c r="X11" s="306">
        <v>1.02</v>
      </c>
      <c r="Y11" s="306">
        <v>1.02</v>
      </c>
      <c r="Z11" s="306">
        <v>1.02</v>
      </c>
      <c r="AA11" s="306">
        <v>1.02</v>
      </c>
      <c r="AB11" s="306">
        <v>1.02</v>
      </c>
      <c r="AC11" s="306">
        <v>1.02</v>
      </c>
      <c r="AD11" s="306">
        <v>1.02</v>
      </c>
      <c r="AE11" s="299">
        <f t="shared" si="3"/>
        <v>1.0199999999999998</v>
      </c>
    </row>
    <row r="12" spans="1:32" x14ac:dyDescent="0.35">
      <c r="A12" s="307"/>
      <c r="B12" s="307"/>
      <c r="C12" s="307"/>
      <c r="D12" s="307"/>
      <c r="E12" s="307"/>
      <c r="F12" s="303"/>
      <c r="G12" s="303"/>
      <c r="H12" s="303"/>
      <c r="I12" s="303"/>
      <c r="J12" s="303"/>
      <c r="K12" s="303"/>
      <c r="L12" s="303"/>
      <c r="M12" s="303"/>
      <c r="N12" s="303"/>
      <c r="O12" s="303"/>
      <c r="P12" s="303"/>
      <c r="Q12" s="303"/>
      <c r="R12" s="303"/>
      <c r="S12" s="303"/>
      <c r="T12" s="303"/>
      <c r="U12" s="303"/>
      <c r="V12" s="303"/>
      <c r="W12" s="303"/>
      <c r="X12" s="303"/>
      <c r="Y12" s="303"/>
      <c r="Z12" s="303"/>
      <c r="AA12" s="303"/>
      <c r="AB12" s="303"/>
      <c r="AC12" s="303"/>
      <c r="AD12" s="303"/>
      <c r="AE12" s="304"/>
    </row>
    <row r="13" spans="1:32" x14ac:dyDescent="0.35">
      <c r="A13" s="308" t="s">
        <v>197</v>
      </c>
      <c r="B13" s="297" t="s">
        <v>39</v>
      </c>
      <c r="C13" s="309"/>
      <c r="D13" s="309"/>
      <c r="E13" s="309"/>
      <c r="F13" s="309"/>
      <c r="G13" s="309"/>
      <c r="H13" s="309"/>
      <c r="I13" s="309"/>
      <c r="J13" s="309"/>
      <c r="K13" s="309"/>
      <c r="L13" s="309"/>
      <c r="M13" s="309"/>
      <c r="N13" s="309"/>
      <c r="O13" s="309"/>
      <c r="P13" s="309"/>
      <c r="Q13" s="309"/>
      <c r="R13" s="309"/>
      <c r="S13" s="309"/>
      <c r="T13" s="309"/>
      <c r="U13" s="309"/>
      <c r="V13" s="309"/>
      <c r="W13" s="309"/>
      <c r="X13" s="309"/>
      <c r="Y13" s="309"/>
      <c r="Z13" s="309"/>
      <c r="AA13" s="309"/>
      <c r="AB13" s="309"/>
      <c r="AC13" s="309"/>
      <c r="AD13" s="309"/>
      <c r="AE13" s="299"/>
    </row>
    <row r="14" spans="1:32" x14ac:dyDescent="0.35">
      <c r="A14" s="297" t="s">
        <v>188</v>
      </c>
      <c r="B14" s="297" t="s">
        <v>39</v>
      </c>
      <c r="C14" s="309">
        <f>C$4+C8</f>
        <v>437.91126723367211</v>
      </c>
      <c r="D14" s="309">
        <f t="shared" ref="D14:AD16" si="4">D$4+D8</f>
        <v>440.49549257834553</v>
      </c>
      <c r="E14" s="309">
        <f t="shared" si="4"/>
        <v>458.5664024299125</v>
      </c>
      <c r="F14" s="309">
        <f t="shared" si="4"/>
        <v>467.73773047851074</v>
      </c>
      <c r="G14" s="309">
        <f t="shared" si="4"/>
        <v>477.09248508808093</v>
      </c>
      <c r="H14" s="309">
        <f t="shared" si="4"/>
        <v>486.63433478984257</v>
      </c>
      <c r="I14" s="309">
        <f t="shared" si="4"/>
        <v>496.36702148563938</v>
      </c>
      <c r="J14" s="309">
        <f t="shared" si="4"/>
        <v>495.76873746990418</v>
      </c>
      <c r="K14" s="309">
        <f t="shared" si="4"/>
        <v>495.26374401830878</v>
      </c>
      <c r="L14" s="309">
        <f t="shared" si="4"/>
        <v>494.85285437969139</v>
      </c>
      <c r="M14" s="309">
        <f t="shared" ref="M14:N14" si="5">M$4+M8</f>
        <v>494.53690859349143</v>
      </c>
      <c r="N14" s="309">
        <f t="shared" si="5"/>
        <v>494.31677392030542</v>
      </c>
      <c r="O14" s="309">
        <f t="shared" si="4"/>
        <v>494.19334528210629</v>
      </c>
      <c r="P14" s="309">
        <f t="shared" si="4"/>
        <v>494.16754571230922</v>
      </c>
      <c r="Q14" s="309">
        <f t="shared" si="4"/>
        <v>494.24032681587062</v>
      </c>
      <c r="R14" s="309">
        <f t="shared" si="4"/>
        <v>494.41266923961007</v>
      </c>
      <c r="S14" s="309">
        <f t="shared" si="4"/>
        <v>494.68558315295013</v>
      </c>
      <c r="T14" s="309">
        <f t="shared" si="4"/>
        <v>495.06010873927141</v>
      </c>
      <c r="U14" s="309">
        <f t="shared" si="4"/>
        <v>495.53731669808656</v>
      </c>
      <c r="V14" s="309">
        <f t="shared" si="4"/>
        <v>496.11830875823773</v>
      </c>
      <c r="W14" s="309">
        <f t="shared" si="4"/>
        <v>493.72539929197251</v>
      </c>
      <c r="X14" s="309">
        <f t="shared" si="4"/>
        <v>491.53093714921067</v>
      </c>
      <c r="Y14" s="309">
        <f t="shared" si="4"/>
        <v>489.5339651661655</v>
      </c>
      <c r="Z14" s="309">
        <f t="shared" si="4"/>
        <v>487.73360555798001</v>
      </c>
      <c r="AA14" s="309">
        <f t="shared" si="4"/>
        <v>486.12905953586107</v>
      </c>
      <c r="AB14" s="309">
        <f t="shared" si="4"/>
        <v>484.71960695596528</v>
      </c>
      <c r="AC14" s="309">
        <f t="shared" si="4"/>
        <v>483.50460599988389</v>
      </c>
      <c r="AD14" s="309">
        <f t="shared" si="4"/>
        <v>482.48349288658483</v>
      </c>
      <c r="AE14" s="299">
        <f t="shared" si="3"/>
        <v>485.61855819313467</v>
      </c>
    </row>
    <row r="15" spans="1:32" x14ac:dyDescent="0.35">
      <c r="A15" s="297" t="s">
        <v>189</v>
      </c>
      <c r="B15" s="297" t="s">
        <v>39</v>
      </c>
      <c r="C15" s="309">
        <f t="shared" ref="C15:R16" si="6">C$4+C9</f>
        <v>449.98079392527762</v>
      </c>
      <c r="D15" s="309">
        <f t="shared" si="6"/>
        <v>452.80640980378314</v>
      </c>
      <c r="E15" s="309">
        <f t="shared" si="6"/>
        <v>471.12353799985885</v>
      </c>
      <c r="F15" s="309">
        <f t="shared" si="6"/>
        <v>480.54600875985602</v>
      </c>
      <c r="G15" s="309">
        <f t="shared" si="6"/>
        <v>490.15692893505309</v>
      </c>
      <c r="H15" s="309">
        <f t="shared" si="6"/>
        <v>499.96006751375421</v>
      </c>
      <c r="I15" s="309">
        <f t="shared" si="6"/>
        <v>509.9592688640293</v>
      </c>
      <c r="J15" s="309">
        <f t="shared" si="6"/>
        <v>509.63282979586188</v>
      </c>
      <c r="K15" s="309">
        <f t="shared" si="6"/>
        <v>509.40511819078557</v>
      </c>
      <c r="L15" s="309">
        <f t="shared" si="6"/>
        <v>509.2770560356177</v>
      </c>
      <c r="M15" s="309">
        <f t="shared" ref="M15:N15" si="7">M$4+M9</f>
        <v>509.24959428253629</v>
      </c>
      <c r="N15" s="309">
        <f t="shared" si="7"/>
        <v>509.32371332313119</v>
      </c>
      <c r="O15" s="309">
        <f t="shared" si="6"/>
        <v>509.50042347298859</v>
      </c>
      <c r="P15" s="309">
        <f t="shared" si="6"/>
        <v>509.78076546700913</v>
      </c>
      <c r="Q15" s="309">
        <f t="shared" si="6"/>
        <v>510.16581096566449</v>
      </c>
      <c r="R15" s="309">
        <f t="shared" si="6"/>
        <v>510.65666307239985</v>
      </c>
      <c r="S15" s="309">
        <f t="shared" si="4"/>
        <v>511.25445686239573</v>
      </c>
      <c r="T15" s="309">
        <f t="shared" si="4"/>
        <v>511.96035992290592</v>
      </c>
      <c r="U15" s="309">
        <f t="shared" si="4"/>
        <v>512.7755729053938</v>
      </c>
      <c r="V15" s="309">
        <f t="shared" si="4"/>
        <v>513.70133008969106</v>
      </c>
      <c r="W15" s="309">
        <f t="shared" si="4"/>
        <v>511.66008105005494</v>
      </c>
      <c r="X15" s="309">
        <f t="shared" si="4"/>
        <v>509.82431254245472</v>
      </c>
      <c r="Y15" s="309">
        <f t="shared" si="4"/>
        <v>508.19320806727444</v>
      </c>
      <c r="Z15" s="309">
        <f t="shared" si="4"/>
        <v>506.76603331711118</v>
      </c>
      <c r="AA15" s="309">
        <f t="shared" si="4"/>
        <v>505.54213585017487</v>
      </c>
      <c r="AB15" s="309">
        <f t="shared" si="4"/>
        <v>504.52094479656535</v>
      </c>
      <c r="AC15" s="309">
        <f t="shared" si="4"/>
        <v>503.70197059729594</v>
      </c>
      <c r="AD15" s="309">
        <f t="shared" si="4"/>
        <v>503.08480477594514</v>
      </c>
      <c r="AE15" s="299">
        <f t="shared" si="3"/>
        <v>501.5896500423168</v>
      </c>
    </row>
    <row r="16" spans="1:32" x14ac:dyDescent="0.35">
      <c r="A16" s="297" t="s">
        <v>190</v>
      </c>
      <c r="B16" s="293" t="s">
        <v>5</v>
      </c>
      <c r="C16" s="309">
        <f t="shared" si="6"/>
        <v>363.34906403115002</v>
      </c>
      <c r="D16" s="309">
        <f t="shared" si="4"/>
        <v>364.44204531177303</v>
      </c>
      <c r="E16" s="309">
        <f t="shared" si="4"/>
        <v>380.99188621800846</v>
      </c>
      <c r="F16" s="309">
        <f t="shared" si="4"/>
        <v>388.61172394236866</v>
      </c>
      <c r="G16" s="309">
        <f t="shared" si="4"/>
        <v>396.38395842121605</v>
      </c>
      <c r="H16" s="309">
        <f t="shared" si="4"/>
        <v>404.31163758964033</v>
      </c>
      <c r="I16" s="309">
        <f t="shared" si="4"/>
        <v>412.39787034143319</v>
      </c>
      <c r="J16" s="309">
        <f t="shared" si="4"/>
        <v>410.12020330281382</v>
      </c>
      <c r="K16" s="309">
        <f t="shared" si="4"/>
        <v>407.90223916787659</v>
      </c>
      <c r="L16" s="309">
        <f t="shared" ref="L16:N16" si="8">L$4+L10</f>
        <v>405.7441194322505</v>
      </c>
      <c r="M16" s="309">
        <f t="shared" si="8"/>
        <v>403.64599894710176</v>
      </c>
      <c r="N16" s="309">
        <f t="shared" si="8"/>
        <v>401.60804608098795</v>
      </c>
      <c r="O16" s="309">
        <f t="shared" si="4"/>
        <v>399.63044288600247</v>
      </c>
      <c r="P16" s="309">
        <f t="shared" si="4"/>
        <v>397.71338526828333</v>
      </c>
      <c r="Q16" s="309">
        <f t="shared" si="4"/>
        <v>395.85708316296416</v>
      </c>
      <c r="R16" s="309">
        <f t="shared" si="4"/>
        <v>394.06176071364553</v>
      </c>
      <c r="S16" s="309">
        <f t="shared" si="4"/>
        <v>392.32765645646629</v>
      </c>
      <c r="T16" s="309">
        <f t="shared" si="4"/>
        <v>390.65502350885799</v>
      </c>
      <c r="U16" s="309">
        <f t="shared" si="4"/>
        <v>389.0441297630648</v>
      </c>
      <c r="V16" s="309">
        <f t="shared" si="4"/>
        <v>387.49525808451557</v>
      </c>
      <c r="W16" s="309">
        <f t="shared" si="4"/>
        <v>382.9298876047759</v>
      </c>
      <c r="X16" s="309">
        <f t="shared" si="4"/>
        <v>378.51951522827005</v>
      </c>
      <c r="Y16" s="309">
        <f t="shared" si="4"/>
        <v>374.2623148068061</v>
      </c>
      <c r="Z16" s="309">
        <f t="shared" si="4"/>
        <v>370.15652219143351</v>
      </c>
      <c r="AA16" s="309">
        <f t="shared" si="4"/>
        <v>366.20043450198358</v>
      </c>
      <c r="AB16" s="309">
        <f t="shared" si="4"/>
        <v>362.39240942141026</v>
      </c>
      <c r="AC16" s="309">
        <f t="shared" si="4"/>
        <v>358.73086451463774</v>
      </c>
      <c r="AD16" s="309">
        <f t="shared" si="4"/>
        <v>355.21427657163377</v>
      </c>
      <c r="AE16" s="299">
        <f t="shared" si="3"/>
        <v>386.95356276683481</v>
      </c>
    </row>
    <row r="17" spans="1:31" x14ac:dyDescent="0.35">
      <c r="A17" s="310"/>
      <c r="B17" s="310"/>
      <c r="C17" s="311"/>
      <c r="D17" s="311"/>
      <c r="E17" s="311"/>
      <c r="F17" s="311"/>
      <c r="G17" s="311"/>
      <c r="H17" s="311"/>
      <c r="I17" s="311"/>
      <c r="J17" s="311"/>
      <c r="K17" s="311"/>
      <c r="L17" s="311"/>
      <c r="M17" s="311"/>
      <c r="N17" s="311"/>
      <c r="O17" s="311"/>
      <c r="P17" s="311"/>
      <c r="Q17" s="311"/>
      <c r="R17" s="311"/>
      <c r="S17" s="311"/>
      <c r="T17" s="311"/>
      <c r="U17" s="311"/>
      <c r="V17" s="311"/>
      <c r="W17" s="311"/>
      <c r="X17" s="311"/>
      <c r="Y17" s="311"/>
      <c r="Z17" s="311"/>
      <c r="AA17" s="311"/>
      <c r="AB17" s="311"/>
      <c r="AC17" s="311"/>
      <c r="AD17" s="311"/>
      <c r="AE17" s="312"/>
    </row>
    <row r="18" spans="1:31" x14ac:dyDescent="0.35">
      <c r="A18" s="308" t="s">
        <v>198</v>
      </c>
      <c r="B18" s="297" t="s">
        <v>39</v>
      </c>
      <c r="C18" s="309"/>
      <c r="D18" s="309"/>
      <c r="E18" s="309"/>
      <c r="F18" s="309"/>
      <c r="G18" s="309"/>
      <c r="H18" s="309"/>
      <c r="I18" s="309"/>
      <c r="J18" s="309"/>
      <c r="K18" s="309"/>
      <c r="L18" s="309"/>
      <c r="M18" s="309"/>
      <c r="N18" s="309"/>
      <c r="O18" s="309"/>
      <c r="P18" s="309"/>
      <c r="Q18" s="309"/>
      <c r="R18" s="309"/>
      <c r="S18" s="309"/>
      <c r="T18" s="309"/>
      <c r="U18" s="309"/>
      <c r="V18" s="309"/>
      <c r="W18" s="309"/>
      <c r="X18" s="309"/>
      <c r="Y18" s="309"/>
      <c r="Z18" s="309"/>
      <c r="AA18" s="309"/>
      <c r="AB18" s="309"/>
      <c r="AC18" s="309"/>
      <c r="AD18" s="309"/>
      <c r="AE18" s="312"/>
    </row>
    <row r="19" spans="1:31" x14ac:dyDescent="0.35">
      <c r="A19" s="297" t="s">
        <v>188</v>
      </c>
      <c r="B19" s="297" t="s">
        <v>39</v>
      </c>
      <c r="C19" s="313">
        <f>C14+2</f>
        <v>439.91126723367211</v>
      </c>
      <c r="D19" s="313">
        <f t="shared" ref="D19:E19" si="9">D14+2</f>
        <v>442.49549257834553</v>
      </c>
      <c r="E19" s="313">
        <f t="shared" si="9"/>
        <v>460.5664024299125</v>
      </c>
      <c r="F19" s="313">
        <f>F14+3</f>
        <v>470.73773047851074</v>
      </c>
      <c r="G19" s="313">
        <f>G14+4</f>
        <v>481.09248508808093</v>
      </c>
      <c r="H19" s="313">
        <f>H14+5</f>
        <v>491.63433478984257</v>
      </c>
      <c r="I19" s="313">
        <f t="shared" ref="I19:K19" si="10">I14+5</f>
        <v>501.36702148563938</v>
      </c>
      <c r="J19" s="313">
        <f t="shared" si="10"/>
        <v>500.76873746990418</v>
      </c>
      <c r="K19" s="313">
        <f t="shared" si="10"/>
        <v>500.26374401830878</v>
      </c>
      <c r="L19" s="313">
        <f>L14+6</f>
        <v>500.85285437969139</v>
      </c>
      <c r="M19" s="313">
        <f>M14+6</f>
        <v>500.53690859349143</v>
      </c>
      <c r="N19" s="313">
        <f>N14+6</f>
        <v>500.31677392030542</v>
      </c>
      <c r="O19" s="313">
        <f>O14+7</f>
        <v>501.19334528210629</v>
      </c>
      <c r="P19" s="313">
        <f t="shared" ref="P19:S19" si="11">P14+7</f>
        <v>501.16754571230922</v>
      </c>
      <c r="Q19" s="313">
        <f t="shared" si="11"/>
        <v>501.24032681587062</v>
      </c>
      <c r="R19" s="313">
        <f t="shared" si="11"/>
        <v>501.41266923961007</v>
      </c>
      <c r="S19" s="313">
        <f t="shared" si="11"/>
        <v>501.68558315295013</v>
      </c>
      <c r="T19" s="313">
        <f>T14+8</f>
        <v>503.06010873927141</v>
      </c>
      <c r="U19" s="313">
        <f t="shared" ref="U19:X19" si="12">U14+8</f>
        <v>503.53731669808656</v>
      </c>
      <c r="V19" s="313">
        <f t="shared" si="12"/>
        <v>504.11830875823773</v>
      </c>
      <c r="W19" s="313">
        <f t="shared" si="12"/>
        <v>501.72539929197251</v>
      </c>
      <c r="X19" s="313">
        <f t="shared" si="12"/>
        <v>499.53093714921067</v>
      </c>
      <c r="Y19" s="313">
        <f>Y14+9</f>
        <v>498.5339651661655</v>
      </c>
      <c r="Z19" s="313">
        <f t="shared" ref="Z19:AB19" si="13">Z14+9</f>
        <v>496.73360555798001</v>
      </c>
      <c r="AA19" s="313">
        <f t="shared" si="13"/>
        <v>495.12905953586107</v>
      </c>
      <c r="AB19" s="313">
        <f t="shared" si="13"/>
        <v>493.71960695596528</v>
      </c>
      <c r="AC19" s="313">
        <f>AC14+10</f>
        <v>493.50460599988389</v>
      </c>
      <c r="AD19" s="313">
        <f>AD14+10</f>
        <v>492.48349288658483</v>
      </c>
      <c r="AE19" s="312"/>
    </row>
    <row r="20" spans="1:31" x14ac:dyDescent="0.35">
      <c r="A20" s="297" t="s">
        <v>189</v>
      </c>
      <c r="B20" s="297" t="s">
        <v>39</v>
      </c>
      <c r="C20" s="313">
        <f>C15+2</f>
        <v>451.98079392527762</v>
      </c>
      <c r="D20" s="313">
        <f t="shared" ref="D20:E20" si="14">D15+2</f>
        <v>454.80640980378314</v>
      </c>
      <c r="E20" s="313">
        <f t="shared" si="14"/>
        <v>473.12353799985885</v>
      </c>
      <c r="F20" s="313">
        <f>F15+3</f>
        <v>483.54600875985602</v>
      </c>
      <c r="G20" s="313">
        <f t="shared" ref="G20:G21" si="15">G15+4</f>
        <v>494.15692893505309</v>
      </c>
      <c r="H20" s="313">
        <f t="shared" ref="H20:K21" si="16">H15+5</f>
        <v>504.96006751375421</v>
      </c>
      <c r="I20" s="313">
        <f t="shared" si="16"/>
        <v>514.95926886402935</v>
      </c>
      <c r="J20" s="313">
        <f t="shared" si="16"/>
        <v>514.63282979586188</v>
      </c>
      <c r="K20" s="313">
        <f t="shared" si="16"/>
        <v>514.40511819078552</v>
      </c>
      <c r="L20" s="313">
        <f t="shared" ref="L20:M21" si="17">L15+6</f>
        <v>515.27705603561776</v>
      </c>
      <c r="M20" s="313">
        <f t="shared" si="17"/>
        <v>515.24959428253624</v>
      </c>
      <c r="N20" s="313">
        <f t="shared" ref="N20" si="18">N15+6</f>
        <v>515.32371332313119</v>
      </c>
      <c r="O20" s="313">
        <f t="shared" ref="O20:S21" si="19">O15+7</f>
        <v>516.50042347298859</v>
      </c>
      <c r="P20" s="313">
        <f t="shared" si="19"/>
        <v>516.78076546700913</v>
      </c>
      <c r="Q20" s="313">
        <f t="shared" si="19"/>
        <v>517.16581096566449</v>
      </c>
      <c r="R20" s="313">
        <f t="shared" si="19"/>
        <v>517.65666307239985</v>
      </c>
      <c r="S20" s="313">
        <f t="shared" si="19"/>
        <v>518.25445686239573</v>
      </c>
      <c r="T20" s="313">
        <f t="shared" ref="T20:X21" si="20">T15+8</f>
        <v>519.96035992290592</v>
      </c>
      <c r="U20" s="313">
        <f t="shared" si="20"/>
        <v>520.7755729053938</v>
      </c>
      <c r="V20" s="313">
        <f t="shared" si="20"/>
        <v>521.70133008969106</v>
      </c>
      <c r="W20" s="313">
        <f t="shared" si="20"/>
        <v>519.66008105005494</v>
      </c>
      <c r="X20" s="313">
        <f t="shared" si="20"/>
        <v>517.82431254245466</v>
      </c>
      <c r="Y20" s="313">
        <f t="shared" ref="Y20:AB21" si="21">Y15+9</f>
        <v>517.19320806727444</v>
      </c>
      <c r="Z20" s="313">
        <f t="shared" si="21"/>
        <v>515.76603331711112</v>
      </c>
      <c r="AA20" s="313">
        <f t="shared" si="21"/>
        <v>514.54213585017487</v>
      </c>
      <c r="AB20" s="313">
        <f t="shared" si="21"/>
        <v>513.52094479656535</v>
      </c>
      <c r="AC20" s="313">
        <f t="shared" ref="AC20:AD21" si="22">AC15+10</f>
        <v>513.70197059729594</v>
      </c>
      <c r="AD20" s="313">
        <f t="shared" si="22"/>
        <v>513.08480477594514</v>
      </c>
      <c r="AE20" s="312"/>
    </row>
    <row r="21" spans="1:31" x14ac:dyDescent="0.35">
      <c r="A21" s="297" t="s">
        <v>190</v>
      </c>
      <c r="B21" s="293" t="s">
        <v>5</v>
      </c>
      <c r="C21" s="313">
        <f>C16+2</f>
        <v>365.34906403115002</v>
      </c>
      <c r="D21" s="313">
        <f t="shared" ref="D21:E21" si="23">D16+2</f>
        <v>366.44204531177303</v>
      </c>
      <c r="E21" s="313">
        <f t="shared" si="23"/>
        <v>382.99188621800846</v>
      </c>
      <c r="F21" s="313">
        <f>F16+3</f>
        <v>391.61172394236866</v>
      </c>
      <c r="G21" s="313">
        <f t="shared" si="15"/>
        <v>400.38395842121605</v>
      </c>
      <c r="H21" s="313">
        <f t="shared" si="16"/>
        <v>409.31163758964033</v>
      </c>
      <c r="I21" s="313">
        <f t="shared" si="16"/>
        <v>417.39787034143319</v>
      </c>
      <c r="J21" s="313">
        <f t="shared" si="16"/>
        <v>415.12020330281382</v>
      </c>
      <c r="K21" s="313">
        <f t="shared" si="16"/>
        <v>412.90223916787659</v>
      </c>
      <c r="L21" s="313">
        <f t="shared" si="17"/>
        <v>411.7441194322505</v>
      </c>
      <c r="M21" s="313">
        <f t="shared" si="17"/>
        <v>409.64599894710176</v>
      </c>
      <c r="N21" s="313">
        <f t="shared" ref="N21" si="24">N16+6</f>
        <v>407.60804608098795</v>
      </c>
      <c r="O21" s="313">
        <f t="shared" si="19"/>
        <v>406.63044288600247</v>
      </c>
      <c r="P21" s="313">
        <f t="shared" si="19"/>
        <v>404.71338526828333</v>
      </c>
      <c r="Q21" s="313">
        <f t="shared" si="19"/>
        <v>402.85708316296416</v>
      </c>
      <c r="R21" s="313">
        <f t="shared" si="19"/>
        <v>401.06176071364553</v>
      </c>
      <c r="S21" s="313">
        <f t="shared" si="19"/>
        <v>399.32765645646629</v>
      </c>
      <c r="T21" s="313">
        <f t="shared" si="20"/>
        <v>398.65502350885799</v>
      </c>
      <c r="U21" s="313">
        <f t="shared" si="20"/>
        <v>397.0441297630648</v>
      </c>
      <c r="V21" s="313">
        <f t="shared" si="20"/>
        <v>395.49525808451557</v>
      </c>
      <c r="W21" s="313">
        <f t="shared" si="20"/>
        <v>390.9298876047759</v>
      </c>
      <c r="X21" s="313">
        <f t="shared" si="20"/>
        <v>386.51951522827005</v>
      </c>
      <c r="Y21" s="313">
        <f t="shared" si="21"/>
        <v>383.2623148068061</v>
      </c>
      <c r="Z21" s="313">
        <f t="shared" si="21"/>
        <v>379.15652219143351</v>
      </c>
      <c r="AA21" s="313">
        <f t="shared" si="21"/>
        <v>375.20043450198358</v>
      </c>
      <c r="AB21" s="313">
        <f t="shared" si="21"/>
        <v>371.39240942141026</v>
      </c>
      <c r="AC21" s="313">
        <f t="shared" si="22"/>
        <v>368.73086451463774</v>
      </c>
      <c r="AD21" s="313">
        <f t="shared" si="22"/>
        <v>365.21427657163377</v>
      </c>
      <c r="AE21" s="312"/>
    </row>
    <row r="22" spans="1:31" x14ac:dyDescent="0.35">
      <c r="A22" s="310"/>
      <c r="B22" s="310"/>
      <c r="C22" s="311"/>
      <c r="D22" s="311"/>
      <c r="E22" s="311"/>
      <c r="F22" s="311"/>
      <c r="G22" s="311"/>
      <c r="H22" s="311"/>
      <c r="I22" s="311"/>
      <c r="J22" s="311"/>
      <c r="K22" s="311"/>
      <c r="L22" s="311"/>
      <c r="M22" s="311"/>
      <c r="N22" s="311"/>
      <c r="O22" s="311"/>
      <c r="P22" s="311"/>
      <c r="Q22" s="311"/>
      <c r="R22" s="311"/>
      <c r="S22" s="311"/>
      <c r="T22" s="311"/>
      <c r="U22" s="311"/>
      <c r="V22" s="311"/>
      <c r="W22" s="311"/>
      <c r="X22" s="311"/>
      <c r="Y22" s="311"/>
      <c r="Z22" s="311"/>
      <c r="AA22" s="311"/>
      <c r="AB22" s="311"/>
      <c r="AC22" s="311"/>
      <c r="AD22" s="311"/>
      <c r="AE22" s="312"/>
    </row>
    <row r="23" spans="1:31" x14ac:dyDescent="0.35">
      <c r="A23" s="292"/>
      <c r="B23" s="292"/>
      <c r="C23" s="314"/>
      <c r="D23" s="314"/>
      <c r="E23" s="314"/>
      <c r="F23" s="314"/>
      <c r="G23" s="314"/>
      <c r="H23" s="314"/>
      <c r="I23" s="314"/>
      <c r="J23" s="314"/>
      <c r="K23" s="314"/>
      <c r="L23" s="314"/>
      <c r="M23" s="314"/>
      <c r="N23" s="314"/>
      <c r="O23" s="314"/>
      <c r="P23" s="314"/>
      <c r="Q23" s="314"/>
      <c r="R23" s="314"/>
      <c r="S23" s="314"/>
      <c r="T23" s="314"/>
      <c r="U23" s="314"/>
      <c r="V23" s="314"/>
      <c r="W23" s="314"/>
      <c r="X23" s="314"/>
      <c r="Y23" s="314"/>
      <c r="Z23" s="314"/>
      <c r="AA23" s="314"/>
      <c r="AB23" s="314"/>
      <c r="AC23" s="314"/>
      <c r="AD23" s="314"/>
      <c r="AE23" s="304"/>
    </row>
    <row r="24" spans="1:31" x14ac:dyDescent="0.35">
      <c r="A24" s="315" t="s">
        <v>191</v>
      </c>
      <c r="B24" s="315" t="s">
        <v>216</v>
      </c>
      <c r="C24" s="309">
        <v>11496.493171230943</v>
      </c>
      <c r="D24" s="309">
        <f>C24*D11</f>
        <v>11726.423034655561</v>
      </c>
      <c r="E24" s="309">
        <f t="shared" ref="E24:AD24" si="25">D24*E11</f>
        <v>11960.951495348672</v>
      </c>
      <c r="F24" s="309">
        <f t="shared" si="25"/>
        <v>12200.170525255646</v>
      </c>
      <c r="G24" s="309">
        <f t="shared" si="25"/>
        <v>12444.173935760758</v>
      </c>
      <c r="H24" s="309">
        <f t="shared" si="25"/>
        <v>12693.057414475974</v>
      </c>
      <c r="I24" s="309">
        <f t="shared" si="25"/>
        <v>12946.918562765493</v>
      </c>
      <c r="J24" s="309">
        <f t="shared" si="25"/>
        <v>13205.856934020803</v>
      </c>
      <c r="K24" s="309">
        <f t="shared" si="25"/>
        <v>13469.974072701219</v>
      </c>
      <c r="L24" s="309">
        <f t="shared" si="25"/>
        <v>13739.373554155243</v>
      </c>
      <c r="M24" s="309">
        <f t="shared" si="25"/>
        <v>14014.161025238349</v>
      </c>
      <c r="N24" s="309">
        <f t="shared" si="25"/>
        <v>14294.444245743116</v>
      </c>
      <c r="O24" s="309">
        <f t="shared" si="25"/>
        <v>14580.333130657978</v>
      </c>
      <c r="P24" s="309">
        <f t="shared" si="25"/>
        <v>14871.939793271138</v>
      </c>
      <c r="Q24" s="309">
        <f t="shared" si="25"/>
        <v>15169.378589136561</v>
      </c>
      <c r="R24" s="309">
        <f t="shared" si="25"/>
        <v>15472.766160919293</v>
      </c>
      <c r="S24" s="309">
        <f t="shared" si="25"/>
        <v>15782.221484137679</v>
      </c>
      <c r="T24" s="309">
        <f t="shared" si="25"/>
        <v>16097.865913820433</v>
      </c>
      <c r="U24" s="309">
        <f t="shared" si="25"/>
        <v>16419.823232096842</v>
      </c>
      <c r="V24" s="309">
        <f t="shared" si="25"/>
        <v>16748.219696738779</v>
      </c>
      <c r="W24" s="309">
        <f t="shared" si="25"/>
        <v>17083.184090673556</v>
      </c>
      <c r="X24" s="309">
        <f t="shared" si="25"/>
        <v>17424.847772487028</v>
      </c>
      <c r="Y24" s="309">
        <f t="shared" si="25"/>
        <v>17773.344727936768</v>
      </c>
      <c r="Z24" s="309">
        <f t="shared" si="25"/>
        <v>18128.811622495505</v>
      </c>
      <c r="AA24" s="309">
        <f t="shared" si="25"/>
        <v>18491.387854945417</v>
      </c>
      <c r="AB24" s="309">
        <f t="shared" si="25"/>
        <v>18861.215612044325</v>
      </c>
      <c r="AC24" s="309">
        <f t="shared" si="25"/>
        <v>19238.439924285212</v>
      </c>
      <c r="AD24" s="309">
        <f t="shared" si="25"/>
        <v>19623.208722770916</v>
      </c>
      <c r="AE24" s="299">
        <f t="shared" si="3"/>
        <v>15212.820939277475</v>
      </c>
    </row>
    <row r="25" spans="1:31" x14ac:dyDescent="0.35">
      <c r="A25" s="292"/>
      <c r="B25" s="292"/>
      <c r="C25" s="314"/>
      <c r="D25" s="314"/>
      <c r="E25" s="314"/>
      <c r="F25" s="314"/>
      <c r="G25" s="314"/>
      <c r="H25" s="314"/>
      <c r="I25" s="314"/>
      <c r="J25" s="314"/>
      <c r="K25" s="314"/>
      <c r="L25" s="314"/>
      <c r="M25" s="314"/>
      <c r="N25" s="314"/>
      <c r="O25" s="314"/>
      <c r="P25" s="314"/>
      <c r="Q25" s="314"/>
      <c r="R25" s="314"/>
      <c r="S25" s="314"/>
      <c r="T25" s="314"/>
      <c r="U25" s="314"/>
      <c r="V25" s="314"/>
      <c r="W25" s="314"/>
      <c r="X25" s="314"/>
      <c r="Y25" s="314"/>
      <c r="Z25" s="314"/>
      <c r="AA25" s="314"/>
      <c r="AB25" s="314"/>
      <c r="AC25" s="314"/>
      <c r="AD25" s="314"/>
      <c r="AE25" s="292"/>
    </row>
    <row r="26" spans="1:31" x14ac:dyDescent="0.35">
      <c r="A26" s="315" t="s">
        <v>192</v>
      </c>
      <c r="B26" s="315" t="s">
        <v>39</v>
      </c>
      <c r="C26" s="309">
        <v>256.7</v>
      </c>
      <c r="D26" s="309">
        <f>C26*D5</f>
        <v>256.7</v>
      </c>
      <c r="E26" s="309">
        <f t="shared" ref="E26:AD26" si="26">D26*E5</f>
        <v>269.53500000000003</v>
      </c>
      <c r="F26" s="309">
        <f t="shared" si="26"/>
        <v>274.92570000000001</v>
      </c>
      <c r="G26" s="309">
        <f t="shared" si="26"/>
        <v>280.42421400000001</v>
      </c>
      <c r="H26" s="309">
        <f t="shared" si="26"/>
        <v>286.03269828000003</v>
      </c>
      <c r="I26" s="309">
        <f t="shared" si="26"/>
        <v>291.75335224560001</v>
      </c>
      <c r="J26" s="309">
        <f t="shared" si="26"/>
        <v>288.83581872314403</v>
      </c>
      <c r="K26" s="309">
        <f t="shared" si="26"/>
        <v>285.94746053591257</v>
      </c>
      <c r="L26" s="309">
        <f t="shared" si="26"/>
        <v>283.08798593055343</v>
      </c>
      <c r="M26" s="309">
        <f t="shared" si="26"/>
        <v>280.2571060712479</v>
      </c>
      <c r="N26" s="309">
        <f t="shared" si="26"/>
        <v>277.45453501053544</v>
      </c>
      <c r="O26" s="309">
        <f t="shared" si="26"/>
        <v>274.67998966043007</v>
      </c>
      <c r="P26" s="309">
        <f t="shared" si="26"/>
        <v>271.93318976382574</v>
      </c>
      <c r="Q26" s="309">
        <f t="shared" si="26"/>
        <v>269.21385786618748</v>
      </c>
      <c r="R26" s="309">
        <f t="shared" si="26"/>
        <v>266.52171928752563</v>
      </c>
      <c r="S26" s="309">
        <f t="shared" si="26"/>
        <v>263.85650209465035</v>
      </c>
      <c r="T26" s="309">
        <f t="shared" si="26"/>
        <v>261.21793707370387</v>
      </c>
      <c r="U26" s="309">
        <f t="shared" si="26"/>
        <v>258.6057577029668</v>
      </c>
      <c r="V26" s="309">
        <f t="shared" si="26"/>
        <v>256.01970012593711</v>
      </c>
      <c r="W26" s="309">
        <f t="shared" si="26"/>
        <v>250.8993061234184</v>
      </c>
      <c r="X26" s="309">
        <f t="shared" si="26"/>
        <v>245.88132000095001</v>
      </c>
      <c r="Y26" s="309">
        <f t="shared" si="26"/>
        <v>240.96369360093098</v>
      </c>
      <c r="Z26" s="309">
        <f t="shared" si="26"/>
        <v>236.14441972891237</v>
      </c>
      <c r="AA26" s="309">
        <f t="shared" si="26"/>
        <v>231.42153133433411</v>
      </c>
      <c r="AB26" s="309">
        <f t="shared" si="26"/>
        <v>226.79310070764743</v>
      </c>
      <c r="AC26" s="309">
        <f t="shared" si="26"/>
        <v>222.25723869349449</v>
      </c>
      <c r="AD26" s="309">
        <f t="shared" si="26"/>
        <v>217.8120939196246</v>
      </c>
      <c r="AE26" s="299">
        <f t="shared" si="3"/>
        <v>261.63840101719757</v>
      </c>
    </row>
    <row r="27" spans="1:31" x14ac:dyDescent="0.35">
      <c r="A27" s="292"/>
      <c r="B27" s="292"/>
      <c r="C27" s="314"/>
      <c r="D27" s="314"/>
      <c r="E27" s="314"/>
      <c r="F27" s="314"/>
      <c r="G27" s="314"/>
      <c r="H27" s="314"/>
      <c r="I27" s="314"/>
      <c r="J27" s="314"/>
      <c r="K27" s="314"/>
      <c r="L27" s="314"/>
      <c r="M27" s="314"/>
      <c r="N27" s="314"/>
      <c r="O27" s="314"/>
      <c r="P27" s="314"/>
      <c r="Q27" s="314"/>
      <c r="R27" s="314"/>
      <c r="S27" s="314"/>
      <c r="T27" s="314"/>
      <c r="U27" s="314"/>
      <c r="V27" s="314"/>
      <c r="W27" s="314"/>
      <c r="X27" s="314"/>
      <c r="Y27" s="314"/>
      <c r="Z27" s="314"/>
      <c r="AA27" s="314"/>
      <c r="AB27" s="314"/>
      <c r="AC27" s="314"/>
      <c r="AD27" s="314"/>
      <c r="AE27" s="292"/>
    </row>
    <row r="28" spans="1:31" ht="16.5" x14ac:dyDescent="0.45">
      <c r="A28" s="315" t="s">
        <v>239</v>
      </c>
      <c r="B28" s="316" t="s">
        <v>217</v>
      </c>
      <c r="C28" s="309">
        <v>40</v>
      </c>
      <c r="D28" s="309">
        <f>C28+($J$28-$C$28)/7</f>
        <v>45.142857142857146</v>
      </c>
      <c r="E28" s="309">
        <f>D28+($J$28-$C$28)/7</f>
        <v>50.285714285714292</v>
      </c>
      <c r="F28" s="309">
        <f t="shared" ref="F28:I28" si="27">E28+($J$28-$C$28)/7</f>
        <v>55.428571428571438</v>
      </c>
      <c r="G28" s="309">
        <f t="shared" si="27"/>
        <v>60.571428571428584</v>
      </c>
      <c r="H28" s="309">
        <f t="shared" si="27"/>
        <v>65.714285714285722</v>
      </c>
      <c r="I28" s="309">
        <f t="shared" si="27"/>
        <v>70.857142857142861</v>
      </c>
      <c r="J28" s="309">
        <v>76</v>
      </c>
      <c r="K28" s="309">
        <f>J28+($AD$28-$J$28)/20</f>
        <v>77.2</v>
      </c>
      <c r="L28" s="309">
        <f t="shared" ref="L28:AC28" si="28">K28+($AD$28-$J$28)/20</f>
        <v>78.400000000000006</v>
      </c>
      <c r="M28" s="309">
        <f t="shared" si="28"/>
        <v>79.600000000000009</v>
      </c>
      <c r="N28" s="309">
        <f t="shared" si="28"/>
        <v>80.800000000000011</v>
      </c>
      <c r="O28" s="309">
        <f t="shared" si="28"/>
        <v>82.000000000000014</v>
      </c>
      <c r="P28" s="309">
        <f t="shared" si="28"/>
        <v>83.200000000000017</v>
      </c>
      <c r="Q28" s="309">
        <f t="shared" si="28"/>
        <v>84.40000000000002</v>
      </c>
      <c r="R28" s="309">
        <f t="shared" si="28"/>
        <v>85.600000000000023</v>
      </c>
      <c r="S28" s="309">
        <f t="shared" si="28"/>
        <v>86.800000000000026</v>
      </c>
      <c r="T28" s="309">
        <f t="shared" si="28"/>
        <v>88.000000000000028</v>
      </c>
      <c r="U28" s="309">
        <f t="shared" si="28"/>
        <v>89.200000000000031</v>
      </c>
      <c r="V28" s="309">
        <f t="shared" si="28"/>
        <v>90.400000000000034</v>
      </c>
      <c r="W28" s="309">
        <f t="shared" si="28"/>
        <v>91.600000000000037</v>
      </c>
      <c r="X28" s="309">
        <f t="shared" si="28"/>
        <v>92.80000000000004</v>
      </c>
      <c r="Y28" s="309">
        <f t="shared" si="28"/>
        <v>94.000000000000043</v>
      </c>
      <c r="Z28" s="309">
        <f t="shared" si="28"/>
        <v>95.200000000000045</v>
      </c>
      <c r="AA28" s="309">
        <f t="shared" si="28"/>
        <v>96.400000000000048</v>
      </c>
      <c r="AB28" s="309">
        <f t="shared" si="28"/>
        <v>97.600000000000051</v>
      </c>
      <c r="AC28" s="309">
        <f t="shared" si="28"/>
        <v>98.800000000000054</v>
      </c>
      <c r="AD28" s="309">
        <v>100</v>
      </c>
      <c r="AE28" s="292"/>
    </row>
    <row r="29" spans="1:31" ht="16.5" x14ac:dyDescent="0.45">
      <c r="A29" s="315" t="s">
        <v>240</v>
      </c>
      <c r="B29" s="291" t="s">
        <v>39</v>
      </c>
      <c r="C29" s="309">
        <f>C28*4.6</f>
        <v>184</v>
      </c>
      <c r="D29" s="309">
        <f t="shared" ref="D29:AD29" si="29">D28*4.6</f>
        <v>207.65714285714284</v>
      </c>
      <c r="E29" s="309">
        <f t="shared" si="29"/>
        <v>231.31428571428572</v>
      </c>
      <c r="F29" s="309">
        <f t="shared" si="29"/>
        <v>254.97142857142859</v>
      </c>
      <c r="G29" s="309">
        <f t="shared" si="29"/>
        <v>278.62857142857149</v>
      </c>
      <c r="H29" s="309">
        <f t="shared" si="29"/>
        <v>302.28571428571428</v>
      </c>
      <c r="I29" s="309">
        <f t="shared" si="29"/>
        <v>325.94285714285712</v>
      </c>
      <c r="J29" s="309">
        <f t="shared" si="29"/>
        <v>349.59999999999997</v>
      </c>
      <c r="K29" s="309">
        <f t="shared" si="29"/>
        <v>355.12</v>
      </c>
      <c r="L29" s="309">
        <f t="shared" si="29"/>
        <v>360.64</v>
      </c>
      <c r="M29" s="309">
        <f t="shared" si="29"/>
        <v>366.16</v>
      </c>
      <c r="N29" s="309">
        <f t="shared" si="29"/>
        <v>371.68</v>
      </c>
      <c r="O29" s="309">
        <f t="shared" si="29"/>
        <v>377.20000000000005</v>
      </c>
      <c r="P29" s="309">
        <f t="shared" si="29"/>
        <v>382.72</v>
      </c>
      <c r="Q29" s="309">
        <f t="shared" si="29"/>
        <v>388.24000000000007</v>
      </c>
      <c r="R29" s="309">
        <f t="shared" si="29"/>
        <v>393.76000000000005</v>
      </c>
      <c r="S29" s="309">
        <f t="shared" si="29"/>
        <v>399.28000000000009</v>
      </c>
      <c r="T29" s="309">
        <f t="shared" si="29"/>
        <v>404.80000000000013</v>
      </c>
      <c r="U29" s="309">
        <f t="shared" si="29"/>
        <v>410.32000000000011</v>
      </c>
      <c r="V29" s="309">
        <f t="shared" si="29"/>
        <v>415.84000000000015</v>
      </c>
      <c r="W29" s="309">
        <f t="shared" si="29"/>
        <v>421.36000000000013</v>
      </c>
      <c r="X29" s="309">
        <f t="shared" si="29"/>
        <v>426.88000000000017</v>
      </c>
      <c r="Y29" s="309">
        <f t="shared" si="29"/>
        <v>432.40000000000015</v>
      </c>
      <c r="Z29" s="309">
        <f t="shared" si="29"/>
        <v>437.92000000000019</v>
      </c>
      <c r="AA29" s="309">
        <f t="shared" si="29"/>
        <v>443.44000000000017</v>
      </c>
      <c r="AB29" s="309">
        <f t="shared" si="29"/>
        <v>448.96000000000021</v>
      </c>
      <c r="AC29" s="309">
        <f t="shared" si="29"/>
        <v>454.48000000000019</v>
      </c>
      <c r="AD29" s="309">
        <f t="shared" si="29"/>
        <v>459.99999999999994</v>
      </c>
      <c r="AE29" s="292"/>
    </row>
    <row r="30" spans="1:31" x14ac:dyDescent="0.35">
      <c r="A30" s="292"/>
      <c r="B30" s="317"/>
      <c r="C30" s="314"/>
      <c r="D30" s="314"/>
      <c r="E30" s="314"/>
      <c r="F30" s="314"/>
      <c r="G30" s="314"/>
      <c r="H30" s="314"/>
      <c r="I30" s="314"/>
      <c r="J30" s="314"/>
      <c r="K30" s="314"/>
      <c r="L30" s="314"/>
      <c r="M30" s="314"/>
      <c r="N30" s="314"/>
      <c r="O30" s="314"/>
      <c r="P30" s="314"/>
      <c r="Q30" s="314"/>
      <c r="R30" s="314"/>
      <c r="S30" s="314"/>
      <c r="T30" s="314"/>
      <c r="U30" s="314"/>
      <c r="V30" s="314"/>
      <c r="W30" s="314"/>
      <c r="X30" s="314"/>
      <c r="Y30" s="314"/>
      <c r="Z30" s="314"/>
      <c r="AA30" s="314"/>
      <c r="AB30" s="314"/>
      <c r="AC30" s="314"/>
      <c r="AD30" s="314"/>
      <c r="AE30" s="292"/>
    </row>
    <row r="31" spans="1:31" x14ac:dyDescent="0.35">
      <c r="A31" s="318" t="s">
        <v>220</v>
      </c>
      <c r="B31" s="317"/>
      <c r="C31" s="314"/>
      <c r="D31" s="314"/>
      <c r="E31" s="314"/>
      <c r="F31" s="314"/>
      <c r="G31" s="314"/>
      <c r="H31" s="314"/>
      <c r="I31" s="314"/>
      <c r="J31" s="314"/>
      <c r="K31" s="314"/>
      <c r="L31" s="314"/>
      <c r="M31" s="314"/>
      <c r="N31" s="314"/>
      <c r="O31" s="314"/>
      <c r="P31" s="314"/>
      <c r="Q31" s="314"/>
      <c r="R31" s="314"/>
      <c r="S31" s="314"/>
      <c r="T31" s="314"/>
      <c r="U31" s="314"/>
      <c r="V31" s="314"/>
      <c r="W31" s="314"/>
      <c r="X31" s="314"/>
      <c r="Y31" s="314"/>
      <c r="Z31" s="314"/>
      <c r="AA31" s="314"/>
      <c r="AB31" s="314"/>
      <c r="AC31" s="314"/>
      <c r="AD31" s="314"/>
      <c r="AE31" s="292"/>
    </row>
    <row r="32" spans="1:31" x14ac:dyDescent="0.35">
      <c r="A32" s="315" t="s">
        <v>144</v>
      </c>
      <c r="B32" s="291" t="s">
        <v>39</v>
      </c>
      <c r="C32" s="309"/>
      <c r="D32" s="309"/>
      <c r="E32" s="309"/>
      <c r="F32" s="309"/>
      <c r="G32" s="309"/>
      <c r="H32" s="309"/>
      <c r="I32" s="309"/>
      <c r="J32" s="309"/>
      <c r="K32" s="309"/>
      <c r="L32" s="309"/>
      <c r="M32" s="309"/>
      <c r="N32" s="309"/>
      <c r="O32" s="309"/>
      <c r="P32" s="309"/>
      <c r="Q32" s="309"/>
      <c r="R32" s="309"/>
      <c r="S32" s="309"/>
      <c r="T32" s="309"/>
      <c r="U32" s="309"/>
      <c r="V32" s="309"/>
      <c r="W32" s="309"/>
      <c r="X32" s="309"/>
      <c r="Y32" s="309"/>
      <c r="Z32" s="309"/>
      <c r="AA32" s="309"/>
      <c r="AB32" s="309"/>
      <c r="AC32" s="309"/>
      <c r="AD32" s="309"/>
      <c r="AE32" s="292"/>
    </row>
    <row r="33" spans="1:31" x14ac:dyDescent="0.35">
      <c r="A33" s="315" t="s">
        <v>232</v>
      </c>
      <c r="B33" s="291" t="s">
        <v>39</v>
      </c>
      <c r="C33" s="309">
        <f>C39</f>
        <v>131.25</v>
      </c>
      <c r="D33" s="309">
        <f>(1+D39)*C33</f>
        <v>133.875</v>
      </c>
      <c r="E33" s="309">
        <f t="shared" ref="E33:I33" si="30">(1+E39)*D33</f>
        <v>136.55250000000001</v>
      </c>
      <c r="F33" s="309">
        <f t="shared" si="30"/>
        <v>139.28355000000002</v>
      </c>
      <c r="G33" s="309">
        <f t="shared" si="30"/>
        <v>142.76563874999999</v>
      </c>
      <c r="H33" s="309">
        <f t="shared" si="30"/>
        <v>146.33477971874999</v>
      </c>
      <c r="I33" s="309">
        <f t="shared" si="30"/>
        <v>149.99314921171873</v>
      </c>
      <c r="J33" s="309">
        <f>(1+J39)*I33</f>
        <v>153.74297794201169</v>
      </c>
      <c r="K33" s="309">
        <f t="shared" ref="K33:O33" si="31">(1+K39)*J33</f>
        <v>158.35526728027205</v>
      </c>
      <c r="L33" s="309">
        <f t="shared" si="31"/>
        <v>163.10592529868021</v>
      </c>
      <c r="M33" s="309">
        <f t="shared" si="31"/>
        <v>167.99910305764061</v>
      </c>
      <c r="N33" s="309">
        <f t="shared" si="31"/>
        <v>173.03907614936983</v>
      </c>
      <c r="O33" s="309">
        <f t="shared" si="31"/>
        <v>178.23024843385093</v>
      </c>
      <c r="P33" s="309">
        <f>(1+P39)*O33</f>
        <v>183.57715588686648</v>
      </c>
      <c r="Q33" s="309">
        <f t="shared" ref="Q33:U33" si="32">(1+Q39)*P33</f>
        <v>189.08447056347248</v>
      </c>
      <c r="R33" s="309">
        <f t="shared" si="32"/>
        <v>194.75700468037667</v>
      </c>
      <c r="S33" s="309">
        <f t="shared" si="32"/>
        <v>200.59971482078797</v>
      </c>
      <c r="T33" s="309">
        <f t="shared" si="32"/>
        <v>206.61770626541161</v>
      </c>
      <c r="U33" s="309">
        <f t="shared" si="32"/>
        <v>212.81623745337396</v>
      </c>
      <c r="V33" s="309">
        <f>(1+V39)*U33</f>
        <v>219.20072457697518</v>
      </c>
      <c r="W33" s="309">
        <f t="shared" ref="W33:Z33" si="33">(1+W39)*V33</f>
        <v>225.77674631428442</v>
      </c>
      <c r="X33" s="309">
        <f t="shared" si="33"/>
        <v>232.55004870371297</v>
      </c>
      <c r="Y33" s="309">
        <f t="shared" si="33"/>
        <v>239.52655016482436</v>
      </c>
      <c r="Z33" s="309">
        <f t="shared" si="33"/>
        <v>246.71234666976909</v>
      </c>
      <c r="AA33" s="309">
        <f t="shared" ref="AA33:AD37" si="34">(1+AA39)*$C33</f>
        <v>135.1875</v>
      </c>
      <c r="AB33" s="309">
        <f t="shared" si="34"/>
        <v>135.1875</v>
      </c>
      <c r="AC33" s="309">
        <f t="shared" si="34"/>
        <v>135.1875</v>
      </c>
      <c r="AD33" s="309">
        <f t="shared" si="34"/>
        <v>135.1875</v>
      </c>
      <c r="AE33" s="292"/>
    </row>
    <row r="34" spans="1:31" x14ac:dyDescent="0.35">
      <c r="A34" s="315" t="s">
        <v>233</v>
      </c>
      <c r="B34" s="291" t="s">
        <v>39</v>
      </c>
      <c r="C34" s="309">
        <f>3.6*C40/46</f>
        <v>139.97879109225877</v>
      </c>
      <c r="D34" s="309">
        <f t="shared" ref="D34:D37" si="35">(1+D40)*C34</f>
        <v>142.77836691410394</v>
      </c>
      <c r="E34" s="309">
        <f t="shared" ref="E34:J34" si="36">(1+E40)*D34</f>
        <v>145.63393425238601</v>
      </c>
      <c r="F34" s="309">
        <f t="shared" si="36"/>
        <v>148.54661293743374</v>
      </c>
      <c r="G34" s="309">
        <f t="shared" si="36"/>
        <v>152.26027826086957</v>
      </c>
      <c r="H34" s="309">
        <f t="shared" si="36"/>
        <v>156.0667852173913</v>
      </c>
      <c r="I34" s="309">
        <f t="shared" si="36"/>
        <v>159.96845484782608</v>
      </c>
      <c r="J34" s="309">
        <f t="shared" si="36"/>
        <v>163.96766621902171</v>
      </c>
      <c r="K34" s="309">
        <f t="shared" ref="K34:V34" si="37">(1+K40)*J34</f>
        <v>168.88669620559236</v>
      </c>
      <c r="L34" s="309">
        <f t="shared" si="37"/>
        <v>173.95329709176013</v>
      </c>
      <c r="M34" s="309">
        <f t="shared" si="37"/>
        <v>179.17189600451294</v>
      </c>
      <c r="N34" s="309">
        <f t="shared" si="37"/>
        <v>184.54705288464834</v>
      </c>
      <c r="O34" s="309">
        <f t="shared" si="37"/>
        <v>190.0834644711878</v>
      </c>
      <c r="P34" s="309">
        <f t="shared" si="37"/>
        <v>195.78596840532344</v>
      </c>
      <c r="Q34" s="309">
        <f t="shared" si="37"/>
        <v>201.65954745748314</v>
      </c>
      <c r="R34" s="309">
        <f t="shared" si="37"/>
        <v>207.70933388120764</v>
      </c>
      <c r="S34" s="309">
        <f t="shared" si="37"/>
        <v>213.94061389764389</v>
      </c>
      <c r="T34" s="309">
        <f t="shared" si="37"/>
        <v>220.35883231457322</v>
      </c>
      <c r="U34" s="309">
        <f t="shared" si="37"/>
        <v>226.96959728401043</v>
      </c>
      <c r="V34" s="309">
        <f t="shared" si="37"/>
        <v>233.77868520253074</v>
      </c>
      <c r="W34" s="309">
        <f t="shared" ref="W34:Z34" si="38">(1+W40)*V34</f>
        <v>240.79204575860666</v>
      </c>
      <c r="X34" s="309">
        <f t="shared" si="38"/>
        <v>248.01580713136488</v>
      </c>
      <c r="Y34" s="309">
        <f t="shared" si="38"/>
        <v>255.45628134530583</v>
      </c>
      <c r="Z34" s="309">
        <f t="shared" si="38"/>
        <v>263.11996978566503</v>
      </c>
      <c r="AA34" s="309">
        <f t="shared" si="34"/>
        <v>144.17815482502655</v>
      </c>
      <c r="AB34" s="309">
        <f t="shared" si="34"/>
        <v>144.17815482502655</v>
      </c>
      <c r="AC34" s="309">
        <f t="shared" si="34"/>
        <v>144.17815482502655</v>
      </c>
      <c r="AD34" s="309">
        <f t="shared" si="34"/>
        <v>144.17815482502655</v>
      </c>
      <c r="AE34" s="292"/>
    </row>
    <row r="35" spans="1:31" x14ac:dyDescent="0.35">
      <c r="A35" s="315" t="s">
        <v>229</v>
      </c>
      <c r="B35" s="291" t="s">
        <v>39</v>
      </c>
      <c r="C35" s="309">
        <f>3.6*C41/860/0.0426</f>
        <v>258.84176300000797</v>
      </c>
      <c r="D35" s="309">
        <f t="shared" si="35"/>
        <v>264.01859826000816</v>
      </c>
      <c r="E35" s="309">
        <f t="shared" ref="E35:J35" si="39">(1+E41)*D35</f>
        <v>269.29897022520834</v>
      </c>
      <c r="F35" s="309">
        <f t="shared" si="39"/>
        <v>274.68494962971249</v>
      </c>
      <c r="G35" s="309">
        <f t="shared" si="39"/>
        <v>281.55207337045528</v>
      </c>
      <c r="H35" s="309">
        <f t="shared" si="39"/>
        <v>288.59087520471661</v>
      </c>
      <c r="I35" s="309">
        <f t="shared" si="39"/>
        <v>295.8056470848345</v>
      </c>
      <c r="J35" s="309">
        <f t="shared" si="39"/>
        <v>303.20078826195532</v>
      </c>
      <c r="K35" s="309">
        <f t="shared" ref="K35:V35" si="40">(1+K41)*J35</f>
        <v>312.29681190981398</v>
      </c>
      <c r="L35" s="309">
        <f t="shared" si="40"/>
        <v>321.66571626710839</v>
      </c>
      <c r="M35" s="309">
        <f t="shared" si="40"/>
        <v>331.31568775512164</v>
      </c>
      <c r="N35" s="309">
        <f t="shared" si="40"/>
        <v>341.25515838777528</v>
      </c>
      <c r="O35" s="309">
        <f t="shared" si="40"/>
        <v>351.49281313940855</v>
      </c>
      <c r="P35" s="309">
        <f t="shared" si="40"/>
        <v>362.03759753359083</v>
      </c>
      <c r="Q35" s="309">
        <f t="shared" si="40"/>
        <v>372.89872545959855</v>
      </c>
      <c r="R35" s="309">
        <f t="shared" si="40"/>
        <v>384.08568722338651</v>
      </c>
      <c r="S35" s="309">
        <f t="shared" si="40"/>
        <v>395.60825784008813</v>
      </c>
      <c r="T35" s="309">
        <f t="shared" si="40"/>
        <v>407.47650557529079</v>
      </c>
      <c r="U35" s="309">
        <f t="shared" si="40"/>
        <v>419.70080074254952</v>
      </c>
      <c r="V35" s="309">
        <f t="shared" si="40"/>
        <v>432.291824764826</v>
      </c>
      <c r="W35" s="309">
        <f t="shared" ref="W35:Z35" si="41">(1+W41)*V35</f>
        <v>445.26057950777079</v>
      </c>
      <c r="X35" s="309">
        <f t="shared" si="41"/>
        <v>458.61839689300393</v>
      </c>
      <c r="Y35" s="309">
        <f t="shared" si="41"/>
        <v>472.37694879979404</v>
      </c>
      <c r="Z35" s="309">
        <f t="shared" si="41"/>
        <v>486.54825726378789</v>
      </c>
      <c r="AA35" s="309">
        <f t="shared" si="34"/>
        <v>266.6070158900082</v>
      </c>
      <c r="AB35" s="309">
        <f t="shared" si="34"/>
        <v>266.6070158900082</v>
      </c>
      <c r="AC35" s="309">
        <f t="shared" si="34"/>
        <v>266.6070158900082</v>
      </c>
      <c r="AD35" s="309">
        <f t="shared" si="34"/>
        <v>266.6070158900082</v>
      </c>
      <c r="AE35" s="292"/>
    </row>
    <row r="36" spans="1:31" x14ac:dyDescent="0.35">
      <c r="A36" s="315" t="s">
        <v>230</v>
      </c>
      <c r="B36" s="291" t="s">
        <v>39</v>
      </c>
      <c r="C36" s="309">
        <f>C42*3.6</f>
        <v>72</v>
      </c>
      <c r="D36" s="309">
        <f t="shared" si="35"/>
        <v>73.44</v>
      </c>
      <c r="E36" s="309">
        <f t="shared" ref="E36:J36" si="42">(1+E42)*D36</f>
        <v>74.908799999999999</v>
      </c>
      <c r="F36" s="309">
        <f t="shared" si="42"/>
        <v>76.406976</v>
      </c>
      <c r="G36" s="309">
        <f t="shared" si="42"/>
        <v>78.699185280000009</v>
      </c>
      <c r="H36" s="309">
        <f t="shared" si="42"/>
        <v>81.060160838400009</v>
      </c>
      <c r="I36" s="309">
        <f t="shared" si="42"/>
        <v>83.491965663552008</v>
      </c>
      <c r="J36" s="309">
        <f t="shared" si="42"/>
        <v>85.99672463345857</v>
      </c>
      <c r="K36" s="309">
        <f t="shared" ref="K36:V36" si="43">(1+K42)*J36</f>
        <v>89.006609995629617</v>
      </c>
      <c r="L36" s="309">
        <f t="shared" si="43"/>
        <v>92.121841345476653</v>
      </c>
      <c r="M36" s="309">
        <f t="shared" si="43"/>
        <v>94.885496585840954</v>
      </c>
      <c r="N36" s="309">
        <f t="shared" si="43"/>
        <v>97.732061483416189</v>
      </c>
      <c r="O36" s="309">
        <f t="shared" si="43"/>
        <v>100.66402332791867</v>
      </c>
      <c r="P36" s="309">
        <f t="shared" si="43"/>
        <v>103.68394402775623</v>
      </c>
      <c r="Q36" s="309">
        <f t="shared" si="43"/>
        <v>106.79446234858892</v>
      </c>
      <c r="R36" s="309">
        <f t="shared" si="43"/>
        <v>109.99829621904659</v>
      </c>
      <c r="S36" s="309">
        <f t="shared" si="43"/>
        <v>113.29824510561799</v>
      </c>
      <c r="T36" s="309">
        <f t="shared" si="43"/>
        <v>116.69719245878653</v>
      </c>
      <c r="U36" s="309">
        <f t="shared" si="43"/>
        <v>120.19810823255013</v>
      </c>
      <c r="V36" s="309">
        <f t="shared" si="43"/>
        <v>123.80405147952663</v>
      </c>
      <c r="W36" s="309">
        <f t="shared" ref="W36:Z36" si="44">(1+W42)*V36</f>
        <v>127.51817302391244</v>
      </c>
      <c r="X36" s="309">
        <f t="shared" si="44"/>
        <v>131.3437182146298</v>
      </c>
      <c r="Y36" s="309">
        <f t="shared" si="44"/>
        <v>135.28402976106869</v>
      </c>
      <c r="Z36" s="309">
        <f t="shared" si="44"/>
        <v>139.34255065390076</v>
      </c>
      <c r="AA36" s="309">
        <f t="shared" si="34"/>
        <v>74.16</v>
      </c>
      <c r="AB36" s="309">
        <f t="shared" si="34"/>
        <v>74.16</v>
      </c>
      <c r="AC36" s="309">
        <f t="shared" si="34"/>
        <v>74.16</v>
      </c>
      <c r="AD36" s="309">
        <f t="shared" si="34"/>
        <v>74.16</v>
      </c>
      <c r="AE36" s="292"/>
    </row>
    <row r="37" spans="1:31" x14ac:dyDescent="0.35">
      <c r="A37" s="315" t="s">
        <v>231</v>
      </c>
      <c r="B37" s="291" t="s">
        <v>39</v>
      </c>
      <c r="C37" s="309">
        <f>C43*3.6</f>
        <v>46.800000000000004</v>
      </c>
      <c r="D37" s="309">
        <f t="shared" si="35"/>
        <v>47.268000000000008</v>
      </c>
      <c r="E37" s="309">
        <f t="shared" ref="E37:J37" si="45">(1+E43)*D37</f>
        <v>47.740680000000012</v>
      </c>
      <c r="F37" s="309">
        <f t="shared" si="45"/>
        <v>48.218086800000009</v>
      </c>
      <c r="G37" s="309">
        <f t="shared" si="45"/>
        <v>48.941358102000002</v>
      </c>
      <c r="H37" s="309">
        <f t="shared" si="45"/>
        <v>49.675478473529999</v>
      </c>
      <c r="I37" s="309">
        <f t="shared" si="45"/>
        <v>50.420610650632945</v>
      </c>
      <c r="J37" s="309">
        <f t="shared" si="45"/>
        <v>51.176919810392434</v>
      </c>
      <c r="K37" s="309">
        <f t="shared" ref="K37:V37" si="46">(1+K43)*J37</f>
        <v>51.944573607548314</v>
      </c>
      <c r="L37" s="309">
        <f t="shared" si="46"/>
        <v>52.723742211661531</v>
      </c>
      <c r="M37" s="309">
        <f t="shared" si="46"/>
        <v>53.250979633778144</v>
      </c>
      <c r="N37" s="309">
        <f t="shared" si="46"/>
        <v>53.783489430115928</v>
      </c>
      <c r="O37" s="309">
        <f t="shared" si="46"/>
        <v>54.321324324417091</v>
      </c>
      <c r="P37" s="309">
        <f t="shared" si="46"/>
        <v>54.864537567661266</v>
      </c>
      <c r="Q37" s="309">
        <f t="shared" si="46"/>
        <v>55.41318294333788</v>
      </c>
      <c r="R37" s="309">
        <f t="shared" si="46"/>
        <v>55.96731477277126</v>
      </c>
      <c r="S37" s="309">
        <f t="shared" si="46"/>
        <v>56.526987920498975</v>
      </c>
      <c r="T37" s="309">
        <f t="shared" si="46"/>
        <v>57.092257799703965</v>
      </c>
      <c r="U37" s="309">
        <f t="shared" si="46"/>
        <v>57.663180377701003</v>
      </c>
      <c r="V37" s="309">
        <f t="shared" si="46"/>
        <v>58.239812181478015</v>
      </c>
      <c r="W37" s="309">
        <f t="shared" ref="W37:Z37" si="47">(1+W43)*V37</f>
        <v>58.822210303292799</v>
      </c>
      <c r="X37" s="309">
        <f t="shared" si="47"/>
        <v>59.410432406325725</v>
      </c>
      <c r="Y37" s="309">
        <f t="shared" si="47"/>
        <v>60.004536730388985</v>
      </c>
      <c r="Z37" s="309">
        <f t="shared" si="47"/>
        <v>60.604582097692877</v>
      </c>
      <c r="AA37" s="309">
        <f t="shared" si="34"/>
        <v>47.268000000000008</v>
      </c>
      <c r="AB37" s="309">
        <f t="shared" si="34"/>
        <v>47.268000000000008</v>
      </c>
      <c r="AC37" s="309">
        <f t="shared" si="34"/>
        <v>47.268000000000008</v>
      </c>
      <c r="AD37" s="309">
        <f t="shared" si="34"/>
        <v>47.268000000000008</v>
      </c>
      <c r="AE37" s="292"/>
    </row>
    <row r="38" spans="1:31" x14ac:dyDescent="0.35">
      <c r="A38" s="292"/>
      <c r="B38" s="317"/>
      <c r="C38" s="314" t="s">
        <v>227</v>
      </c>
      <c r="D38" s="314" t="s">
        <v>228</v>
      </c>
      <c r="E38" s="314"/>
      <c r="F38" s="314"/>
      <c r="G38" s="314"/>
      <c r="H38" s="314"/>
      <c r="I38" s="314"/>
      <c r="J38" s="314"/>
      <c r="K38" s="314"/>
      <c r="L38" s="314"/>
      <c r="M38" s="314"/>
      <c r="N38" s="314"/>
      <c r="O38" s="314"/>
      <c r="P38" s="314"/>
      <c r="Q38" s="314"/>
      <c r="R38" s="314"/>
      <c r="S38" s="314"/>
      <c r="T38" s="314"/>
      <c r="U38" s="314"/>
      <c r="V38" s="314"/>
      <c r="W38" s="314"/>
      <c r="X38" s="314"/>
      <c r="Y38" s="314"/>
      <c r="Z38" s="314"/>
      <c r="AA38" s="314"/>
      <c r="AB38" s="314"/>
      <c r="AC38" s="314"/>
      <c r="AD38" s="314"/>
      <c r="AE38" s="292"/>
    </row>
    <row r="39" spans="1:31" x14ac:dyDescent="0.35">
      <c r="A39" s="315" t="s">
        <v>222</v>
      </c>
      <c r="B39" s="291" t="s">
        <v>39</v>
      </c>
      <c r="C39" s="309">
        <f>(95+10)*1.25</f>
        <v>131.25</v>
      </c>
      <c r="D39" s="319">
        <v>0.02</v>
      </c>
      <c r="E39" s="319">
        <v>0.02</v>
      </c>
      <c r="F39" s="319">
        <v>0.02</v>
      </c>
      <c r="G39" s="320">
        <v>2.5000000000000001E-2</v>
      </c>
      <c r="H39" s="320">
        <v>2.5000000000000001E-2</v>
      </c>
      <c r="I39" s="320">
        <v>2.5000000000000001E-2</v>
      </c>
      <c r="J39" s="320">
        <v>2.5000000000000001E-2</v>
      </c>
      <c r="K39" s="320">
        <v>0.03</v>
      </c>
      <c r="L39" s="320">
        <v>0.03</v>
      </c>
      <c r="M39" s="320">
        <v>0.03</v>
      </c>
      <c r="N39" s="320">
        <v>0.03</v>
      </c>
      <c r="O39" s="320">
        <v>0.03</v>
      </c>
      <c r="P39" s="320">
        <v>0.03</v>
      </c>
      <c r="Q39" s="320">
        <v>0.03</v>
      </c>
      <c r="R39" s="320">
        <v>0.03</v>
      </c>
      <c r="S39" s="320">
        <v>0.03</v>
      </c>
      <c r="T39" s="320">
        <v>0.03</v>
      </c>
      <c r="U39" s="320">
        <v>0.03</v>
      </c>
      <c r="V39" s="320">
        <v>0.03</v>
      </c>
      <c r="W39" s="320">
        <v>0.03</v>
      </c>
      <c r="X39" s="320">
        <v>0.03</v>
      </c>
      <c r="Y39" s="320">
        <v>0.03</v>
      </c>
      <c r="Z39" s="320">
        <v>0.03</v>
      </c>
      <c r="AA39" s="320">
        <v>0.03</v>
      </c>
      <c r="AB39" s="320">
        <v>0.03</v>
      </c>
      <c r="AC39" s="320">
        <v>0.03</v>
      </c>
      <c r="AD39" s="320">
        <v>0.03</v>
      </c>
      <c r="AE39" s="292"/>
    </row>
    <row r="40" spans="1:31" x14ac:dyDescent="0.35">
      <c r="A40" s="315" t="s">
        <v>223</v>
      </c>
      <c r="B40" s="291" t="s">
        <v>226</v>
      </c>
      <c r="C40" s="309">
        <f>2200/1.23</f>
        <v>1788.6178861788619</v>
      </c>
      <c r="D40" s="321">
        <v>0.02</v>
      </c>
      <c r="E40" s="321">
        <v>0.02</v>
      </c>
      <c r="F40" s="321">
        <v>0.02</v>
      </c>
      <c r="G40" s="320">
        <v>2.5000000000000001E-2</v>
      </c>
      <c r="H40" s="320">
        <v>2.5000000000000001E-2</v>
      </c>
      <c r="I40" s="320">
        <v>2.5000000000000001E-2</v>
      </c>
      <c r="J40" s="320">
        <v>2.5000000000000001E-2</v>
      </c>
      <c r="K40" s="320">
        <v>0.03</v>
      </c>
      <c r="L40" s="320">
        <v>0.03</v>
      </c>
      <c r="M40" s="320">
        <v>0.03</v>
      </c>
      <c r="N40" s="320">
        <v>0.03</v>
      </c>
      <c r="O40" s="320">
        <v>0.03</v>
      </c>
      <c r="P40" s="320">
        <v>0.03</v>
      </c>
      <c r="Q40" s="320">
        <v>0.03</v>
      </c>
      <c r="R40" s="320">
        <v>0.03</v>
      </c>
      <c r="S40" s="320">
        <v>0.03</v>
      </c>
      <c r="T40" s="320">
        <v>0.03</v>
      </c>
      <c r="U40" s="320">
        <v>0.03</v>
      </c>
      <c r="V40" s="320">
        <v>0.03</v>
      </c>
      <c r="W40" s="320">
        <v>0.03</v>
      </c>
      <c r="X40" s="320">
        <v>0.03</v>
      </c>
      <c r="Y40" s="320">
        <v>0.03</v>
      </c>
      <c r="Z40" s="320">
        <v>0.03</v>
      </c>
      <c r="AA40" s="320">
        <v>0.03</v>
      </c>
      <c r="AB40" s="320">
        <v>0.03</v>
      </c>
      <c r="AC40" s="320">
        <v>0.03</v>
      </c>
      <c r="AD40" s="320">
        <v>0.03</v>
      </c>
      <c r="AE40" s="292"/>
    </row>
    <row r="41" spans="1:31" x14ac:dyDescent="0.35">
      <c r="A41" s="315" t="s">
        <v>224</v>
      </c>
      <c r="B41" s="291" t="s">
        <v>226</v>
      </c>
      <c r="C41" s="309">
        <f>3240/1.23</f>
        <v>2634.1463414634145</v>
      </c>
      <c r="D41" s="321">
        <v>0.02</v>
      </c>
      <c r="E41" s="321">
        <v>0.02</v>
      </c>
      <c r="F41" s="321">
        <v>0.02</v>
      </c>
      <c r="G41" s="320">
        <v>2.5000000000000001E-2</v>
      </c>
      <c r="H41" s="320">
        <v>2.5000000000000001E-2</v>
      </c>
      <c r="I41" s="320">
        <v>2.5000000000000001E-2</v>
      </c>
      <c r="J41" s="320">
        <v>2.5000000000000001E-2</v>
      </c>
      <c r="K41" s="320">
        <v>0.03</v>
      </c>
      <c r="L41" s="320">
        <v>0.03</v>
      </c>
      <c r="M41" s="320">
        <v>0.03</v>
      </c>
      <c r="N41" s="320">
        <v>0.03</v>
      </c>
      <c r="O41" s="320">
        <v>0.03</v>
      </c>
      <c r="P41" s="320">
        <v>0.03</v>
      </c>
      <c r="Q41" s="320">
        <v>0.03</v>
      </c>
      <c r="R41" s="320">
        <v>0.03</v>
      </c>
      <c r="S41" s="320">
        <v>0.03</v>
      </c>
      <c r="T41" s="320">
        <v>0.03</v>
      </c>
      <c r="U41" s="320">
        <v>0.03</v>
      </c>
      <c r="V41" s="320">
        <v>0.03</v>
      </c>
      <c r="W41" s="320">
        <v>0.03</v>
      </c>
      <c r="X41" s="320">
        <v>0.03</v>
      </c>
      <c r="Y41" s="320">
        <v>0.03</v>
      </c>
      <c r="Z41" s="320">
        <v>0.03</v>
      </c>
      <c r="AA41" s="320">
        <v>0.03</v>
      </c>
      <c r="AB41" s="320">
        <v>0.03</v>
      </c>
      <c r="AC41" s="320">
        <v>0.03</v>
      </c>
      <c r="AD41" s="320">
        <v>0.03</v>
      </c>
      <c r="AE41" s="292"/>
    </row>
    <row r="42" spans="1:31" x14ac:dyDescent="0.35">
      <c r="A42" s="315" t="s">
        <v>225</v>
      </c>
      <c r="B42" s="291" t="s">
        <v>115</v>
      </c>
      <c r="C42" s="309">
        <v>20</v>
      </c>
      <c r="D42" s="321">
        <v>0.02</v>
      </c>
      <c r="E42" s="321">
        <v>0.02</v>
      </c>
      <c r="F42" s="321">
        <v>0.02</v>
      </c>
      <c r="G42" s="320">
        <v>0.03</v>
      </c>
      <c r="H42" s="320">
        <v>0.03</v>
      </c>
      <c r="I42" s="320">
        <v>0.03</v>
      </c>
      <c r="J42" s="320">
        <v>0.03</v>
      </c>
      <c r="K42" s="320">
        <v>3.5000000000000003E-2</v>
      </c>
      <c r="L42" s="320">
        <v>3.5000000000000003E-2</v>
      </c>
      <c r="M42" s="320">
        <v>0.03</v>
      </c>
      <c r="N42" s="320">
        <v>0.03</v>
      </c>
      <c r="O42" s="320">
        <v>0.03</v>
      </c>
      <c r="P42" s="320">
        <v>0.03</v>
      </c>
      <c r="Q42" s="320">
        <v>0.03</v>
      </c>
      <c r="R42" s="320">
        <v>0.03</v>
      </c>
      <c r="S42" s="320">
        <v>0.03</v>
      </c>
      <c r="T42" s="320">
        <v>0.03</v>
      </c>
      <c r="U42" s="320">
        <v>0.03</v>
      </c>
      <c r="V42" s="320">
        <v>0.03</v>
      </c>
      <c r="W42" s="320">
        <v>0.03</v>
      </c>
      <c r="X42" s="320">
        <v>0.03</v>
      </c>
      <c r="Y42" s="320">
        <v>0.03</v>
      </c>
      <c r="Z42" s="320">
        <v>0.03</v>
      </c>
      <c r="AA42" s="320">
        <v>0.03</v>
      </c>
      <c r="AB42" s="320">
        <v>0.03</v>
      </c>
      <c r="AC42" s="320">
        <v>0.03</v>
      </c>
      <c r="AD42" s="320">
        <v>0.03</v>
      </c>
      <c r="AE42" s="292"/>
    </row>
    <row r="43" spans="1:31" x14ac:dyDescent="0.35">
      <c r="A43" s="315" t="s">
        <v>221</v>
      </c>
      <c r="B43" s="291" t="s">
        <v>115</v>
      </c>
      <c r="C43" s="309">
        <v>13</v>
      </c>
      <c r="D43" s="321">
        <v>0.01</v>
      </c>
      <c r="E43" s="321">
        <v>0.01</v>
      </c>
      <c r="F43" s="321">
        <v>0.01</v>
      </c>
      <c r="G43" s="320">
        <v>1.4999999999999999E-2</v>
      </c>
      <c r="H43" s="320">
        <v>1.4999999999999999E-2</v>
      </c>
      <c r="I43" s="320">
        <v>1.4999999999999999E-2</v>
      </c>
      <c r="J43" s="320">
        <v>1.4999999999999999E-2</v>
      </c>
      <c r="K43" s="320">
        <v>1.4999999999999999E-2</v>
      </c>
      <c r="L43" s="320">
        <v>1.4999999999999999E-2</v>
      </c>
      <c r="M43" s="320">
        <v>0.01</v>
      </c>
      <c r="N43" s="320">
        <v>0.01</v>
      </c>
      <c r="O43" s="320">
        <v>0.01</v>
      </c>
      <c r="P43" s="320">
        <v>0.01</v>
      </c>
      <c r="Q43" s="320">
        <v>0.01</v>
      </c>
      <c r="R43" s="320">
        <v>0.01</v>
      </c>
      <c r="S43" s="320">
        <v>0.01</v>
      </c>
      <c r="T43" s="320">
        <v>0.01</v>
      </c>
      <c r="U43" s="320">
        <v>0.01</v>
      </c>
      <c r="V43" s="320">
        <v>0.01</v>
      </c>
      <c r="W43" s="320">
        <v>0.01</v>
      </c>
      <c r="X43" s="320">
        <v>0.01</v>
      </c>
      <c r="Y43" s="320">
        <v>0.01</v>
      </c>
      <c r="Z43" s="320">
        <v>0.01</v>
      </c>
      <c r="AA43" s="320">
        <v>0.01</v>
      </c>
      <c r="AB43" s="320">
        <v>0.01</v>
      </c>
      <c r="AC43" s="320">
        <v>0.01</v>
      </c>
      <c r="AD43" s="320">
        <v>0.01</v>
      </c>
      <c r="AE43" s="292"/>
    </row>
    <row r="44" spans="1:31" x14ac:dyDescent="0.35">
      <c r="A44" s="322"/>
      <c r="B44" s="292"/>
      <c r="C44" s="314"/>
      <c r="D44" s="314"/>
      <c r="E44" s="314"/>
      <c r="F44" s="314"/>
      <c r="G44" s="314"/>
      <c r="H44" s="314"/>
      <c r="I44" s="314"/>
      <c r="J44" s="314"/>
      <c r="K44" s="314"/>
      <c r="L44" s="314"/>
      <c r="M44" s="314"/>
      <c r="N44" s="314"/>
      <c r="O44" s="314"/>
      <c r="P44" s="314"/>
      <c r="Q44" s="314"/>
      <c r="R44" s="314"/>
      <c r="S44" s="314"/>
      <c r="T44" s="314"/>
      <c r="U44" s="314"/>
      <c r="V44" s="314"/>
      <c r="W44" s="314"/>
      <c r="X44" s="314"/>
      <c r="Y44" s="314"/>
      <c r="Z44" s="314"/>
      <c r="AA44" s="314"/>
      <c r="AB44" s="314"/>
      <c r="AC44" s="314"/>
      <c r="AD44" s="314"/>
      <c r="AE44" s="292"/>
    </row>
    <row r="45" spans="1:31" x14ac:dyDescent="0.35">
      <c r="A45" s="292"/>
      <c r="B45" s="292"/>
      <c r="C45" s="314"/>
      <c r="D45" s="314"/>
      <c r="E45" s="314"/>
      <c r="F45" s="314"/>
      <c r="G45" s="314"/>
      <c r="H45" s="314"/>
      <c r="I45" s="314"/>
      <c r="J45" s="314"/>
      <c r="K45" s="314"/>
      <c r="L45" s="314"/>
      <c r="M45" s="314"/>
      <c r="N45" s="314"/>
      <c r="O45" s="314"/>
      <c r="P45" s="314"/>
      <c r="Q45" s="314"/>
      <c r="R45" s="314"/>
      <c r="S45" s="314"/>
      <c r="T45" s="314"/>
      <c r="U45" s="314"/>
      <c r="V45" s="314"/>
      <c r="W45" s="314"/>
      <c r="X45" s="314"/>
      <c r="Y45" s="314"/>
      <c r="Z45" s="314"/>
      <c r="AA45" s="314"/>
      <c r="AB45" s="314"/>
      <c r="AC45" s="314"/>
      <c r="AD45" s="314"/>
      <c r="AE45" s="292"/>
    </row>
    <row r="46" spans="1:31" x14ac:dyDescent="0.35">
      <c r="A46" s="315" t="s">
        <v>193</v>
      </c>
      <c r="B46" s="315"/>
      <c r="C46" s="309">
        <f>C50*1.05</f>
        <v>45.061578947368417</v>
      </c>
      <c r="D46" s="309">
        <f t="shared" ref="D46:AD46" si="48">C46*D11</f>
        <v>45.962810526315785</v>
      </c>
      <c r="E46" s="309">
        <f t="shared" si="48"/>
        <v>46.882066736842098</v>
      </c>
      <c r="F46" s="309">
        <f t="shared" si="48"/>
        <v>47.819708071578944</v>
      </c>
      <c r="G46" s="309">
        <f t="shared" si="48"/>
        <v>48.776102233010526</v>
      </c>
      <c r="H46" s="309">
        <f t="shared" si="48"/>
        <v>49.751624277670736</v>
      </c>
      <c r="I46" s="309">
        <f t="shared" si="48"/>
        <v>50.746656763224152</v>
      </c>
      <c r="J46" s="309">
        <f t="shared" si="48"/>
        <v>51.761589898488637</v>
      </c>
      <c r="K46" s="309">
        <f t="shared" si="48"/>
        <v>52.796821696458409</v>
      </c>
      <c r="L46" s="309">
        <f t="shared" si="48"/>
        <v>53.852758130387578</v>
      </c>
      <c r="M46" s="309">
        <f t="shared" si="48"/>
        <v>54.929813292995327</v>
      </c>
      <c r="N46" s="309">
        <f t="shared" si="48"/>
        <v>56.028409558855238</v>
      </c>
      <c r="O46" s="309">
        <f t="shared" si="48"/>
        <v>57.148977750032344</v>
      </c>
      <c r="P46" s="309">
        <f t="shared" si="48"/>
        <v>58.291957305032994</v>
      </c>
      <c r="Q46" s="309">
        <f t="shared" si="48"/>
        <v>59.457796451133653</v>
      </c>
      <c r="R46" s="309">
        <f t="shared" si="48"/>
        <v>60.646952380156328</v>
      </c>
      <c r="S46" s="309">
        <f t="shared" si="48"/>
        <v>61.859891427759457</v>
      </c>
      <c r="T46" s="309">
        <f t="shared" si="48"/>
        <v>63.097089256314646</v>
      </c>
      <c r="U46" s="309">
        <f t="shared" si="48"/>
        <v>64.359031041440943</v>
      </c>
      <c r="V46" s="309">
        <f t="shared" si="48"/>
        <v>65.646211662269764</v>
      </c>
      <c r="W46" s="309">
        <f t="shared" si="48"/>
        <v>66.959135895515161</v>
      </c>
      <c r="X46" s="309">
        <f t="shared" si="48"/>
        <v>68.298318613425465</v>
      </c>
      <c r="Y46" s="309">
        <f t="shared" si="48"/>
        <v>69.664284985693982</v>
      </c>
      <c r="Z46" s="309">
        <f t="shared" si="48"/>
        <v>71.057570685407867</v>
      </c>
      <c r="AA46" s="309">
        <f t="shared" si="48"/>
        <v>72.478722099116027</v>
      </c>
      <c r="AB46" s="309">
        <f t="shared" si="48"/>
        <v>73.928296541098348</v>
      </c>
      <c r="AC46" s="309">
        <f t="shared" si="48"/>
        <v>75.40686247192032</v>
      </c>
      <c r="AD46" s="309">
        <f t="shared" si="48"/>
        <v>76.914999721358726</v>
      </c>
      <c r="AE46" s="299">
        <f t="shared" si="3"/>
        <v>59.628072800745414</v>
      </c>
    </row>
    <row r="47" spans="1:31" x14ac:dyDescent="0.35">
      <c r="A47" s="292"/>
      <c r="B47" s="292"/>
      <c r="C47" s="292"/>
      <c r="D47" s="292"/>
      <c r="E47" s="292"/>
      <c r="F47" s="292"/>
      <c r="G47" s="292"/>
      <c r="H47" s="292"/>
      <c r="I47" s="292"/>
      <c r="J47" s="292"/>
      <c r="K47" s="292"/>
      <c r="L47" s="292"/>
      <c r="M47" s="292"/>
      <c r="N47" s="292"/>
      <c r="O47" s="292"/>
      <c r="P47" s="292"/>
      <c r="Q47" s="292"/>
      <c r="R47" s="292"/>
      <c r="S47" s="292"/>
      <c r="T47" s="292"/>
      <c r="U47" s="292"/>
      <c r="V47" s="292"/>
      <c r="W47" s="292"/>
      <c r="X47" s="292"/>
      <c r="Y47" s="292"/>
      <c r="Z47" s="292"/>
      <c r="AA47" s="292"/>
      <c r="AB47" s="292"/>
      <c r="AC47" s="292"/>
      <c r="AD47" s="292"/>
      <c r="AE47" s="292"/>
    </row>
    <row r="48" spans="1:31" x14ac:dyDescent="0.35">
      <c r="A48" s="315" t="s">
        <v>194</v>
      </c>
      <c r="B48" s="315"/>
      <c r="C48" s="204">
        <v>6115.5</v>
      </c>
      <c r="D48" s="292"/>
      <c r="E48" s="292"/>
      <c r="F48" s="292"/>
      <c r="G48" s="292"/>
      <c r="H48" s="292"/>
      <c r="I48" s="292"/>
      <c r="J48" s="292"/>
      <c r="K48" s="292"/>
      <c r="L48" s="292"/>
      <c r="M48" s="292"/>
      <c r="N48" s="292"/>
      <c r="O48" s="292"/>
      <c r="P48" s="292"/>
      <c r="Q48" s="292"/>
      <c r="R48" s="292"/>
      <c r="S48" s="292"/>
      <c r="T48" s="292"/>
      <c r="U48" s="292"/>
      <c r="V48" s="292"/>
      <c r="W48" s="292"/>
      <c r="X48" s="292"/>
      <c r="Y48" s="292"/>
      <c r="Z48" s="292"/>
      <c r="AA48" s="292"/>
      <c r="AB48" s="292"/>
      <c r="AC48" s="292"/>
      <c r="AD48" s="292"/>
      <c r="AE48" s="292"/>
    </row>
    <row r="49" spans="1:31" x14ac:dyDescent="0.35">
      <c r="A49" s="315" t="s">
        <v>195</v>
      </c>
      <c r="B49" s="315"/>
      <c r="C49" s="204">
        <f>C48*1.2</f>
        <v>7338.5999999999995</v>
      </c>
      <c r="D49" s="292"/>
      <c r="E49" s="292"/>
      <c r="F49" s="292"/>
      <c r="G49" s="292"/>
      <c r="H49" s="292"/>
      <c r="I49" s="292"/>
      <c r="J49" s="292"/>
      <c r="K49" s="292"/>
      <c r="L49" s="292"/>
      <c r="M49" s="292"/>
      <c r="N49" s="292"/>
      <c r="O49" s="292"/>
      <c r="P49" s="292"/>
      <c r="Q49" s="292"/>
      <c r="R49" s="292"/>
      <c r="S49" s="292"/>
      <c r="T49" s="292"/>
      <c r="U49" s="292"/>
      <c r="V49" s="292"/>
      <c r="W49" s="292"/>
      <c r="X49" s="292"/>
      <c r="Y49" s="292"/>
      <c r="Z49" s="292"/>
      <c r="AA49" s="292"/>
      <c r="AB49" s="292"/>
      <c r="AC49" s="292"/>
      <c r="AD49" s="292"/>
      <c r="AE49" s="292"/>
    </row>
    <row r="50" spans="1:31" x14ac:dyDescent="0.35">
      <c r="A50" s="315" t="s">
        <v>196</v>
      </c>
      <c r="B50" s="315"/>
      <c r="C50" s="204">
        <f>C49/171</f>
        <v>42.915789473684207</v>
      </c>
      <c r="D50" s="292"/>
      <c r="E50" s="292"/>
      <c r="F50" s="292"/>
      <c r="G50" s="292"/>
      <c r="H50" s="292"/>
      <c r="I50" s="292"/>
      <c r="J50" s="292"/>
      <c r="K50" s="292"/>
      <c r="L50" s="292"/>
      <c r="M50" s="292"/>
      <c r="N50" s="292"/>
      <c r="O50" s="292"/>
      <c r="P50" s="292"/>
      <c r="Q50" s="292"/>
      <c r="R50" s="292"/>
      <c r="S50" s="292"/>
      <c r="T50" s="292"/>
      <c r="U50" s="292"/>
      <c r="V50" s="292"/>
      <c r="W50" s="292"/>
      <c r="X50" s="292"/>
      <c r="Y50" s="292"/>
      <c r="Z50" s="292"/>
      <c r="AA50" s="292"/>
      <c r="AB50" s="292"/>
      <c r="AC50" s="292"/>
      <c r="AD50" s="292"/>
      <c r="AE50" s="292"/>
    </row>
    <row r="51" spans="1:31" x14ac:dyDescent="0.35">
      <c r="A51" s="292"/>
      <c r="B51" s="292"/>
      <c r="C51" s="292"/>
      <c r="D51" s="292"/>
      <c r="E51" s="292"/>
      <c r="F51" s="292"/>
      <c r="G51" s="292"/>
      <c r="H51" s="292"/>
      <c r="I51" s="292"/>
      <c r="J51" s="292"/>
      <c r="K51" s="292"/>
      <c r="L51" s="292"/>
      <c r="M51" s="292"/>
      <c r="N51" s="292"/>
      <c r="O51" s="292"/>
      <c r="P51" s="292"/>
      <c r="Q51" s="292"/>
      <c r="R51" s="292"/>
      <c r="S51" s="292"/>
      <c r="T51" s="292"/>
      <c r="U51" s="292"/>
      <c r="V51" s="292"/>
      <c r="W51" s="292"/>
      <c r="X51" s="292"/>
      <c r="Y51" s="292"/>
      <c r="Z51" s="292"/>
      <c r="AA51" s="292"/>
      <c r="AB51" s="292"/>
      <c r="AC51" s="292"/>
      <c r="AD51" s="292"/>
      <c r="AE51" s="292"/>
    </row>
    <row r="52" spans="1:31" x14ac:dyDescent="0.35">
      <c r="A52" s="292"/>
      <c r="B52" s="292"/>
      <c r="C52" s="292"/>
      <c r="D52" s="292"/>
      <c r="E52" s="292"/>
      <c r="F52" s="292"/>
      <c r="G52" s="292"/>
      <c r="H52" s="292"/>
      <c r="I52" s="292"/>
      <c r="J52" s="292"/>
      <c r="K52" s="292"/>
      <c r="L52" s="292"/>
      <c r="M52" s="292"/>
      <c r="N52" s="292"/>
      <c r="O52" s="292"/>
      <c r="P52" s="292"/>
      <c r="Q52" s="292"/>
      <c r="R52" s="292"/>
      <c r="S52" s="292"/>
      <c r="T52" s="292"/>
      <c r="U52" s="292"/>
      <c r="V52" s="292"/>
      <c r="W52" s="292"/>
      <c r="X52" s="292"/>
      <c r="Y52" s="292"/>
      <c r="Z52" s="292"/>
      <c r="AA52" s="292"/>
      <c r="AB52" s="292"/>
      <c r="AC52" s="292"/>
      <c r="AD52" s="292"/>
      <c r="AE52" s="292"/>
    </row>
    <row r="53" spans="1:31" x14ac:dyDescent="0.35">
      <c r="A53" s="292"/>
      <c r="B53" s="292"/>
      <c r="C53" s="292"/>
      <c r="D53" s="292"/>
      <c r="E53" s="292"/>
      <c r="F53" s="292"/>
      <c r="G53" s="292"/>
      <c r="H53" s="292"/>
      <c r="I53" s="292"/>
      <c r="J53" s="292"/>
      <c r="K53" s="292"/>
      <c r="L53" s="292"/>
      <c r="M53" s="292"/>
      <c r="N53" s="292"/>
      <c r="O53" s="292"/>
      <c r="P53" s="292"/>
      <c r="Q53" s="292"/>
      <c r="R53" s="292"/>
      <c r="S53" s="292"/>
      <c r="T53" s="292"/>
      <c r="U53" s="292"/>
      <c r="V53" s="292"/>
      <c r="W53" s="292"/>
      <c r="X53" s="292"/>
      <c r="Y53" s="292"/>
      <c r="Z53" s="292"/>
      <c r="AA53" s="292"/>
      <c r="AB53" s="292"/>
      <c r="AC53" s="292"/>
      <c r="AD53" s="292"/>
      <c r="AE53" s="292"/>
    </row>
    <row r="54" spans="1:31" x14ac:dyDescent="0.35">
      <c r="A54" s="292"/>
      <c r="B54" s="292"/>
      <c r="C54" s="292"/>
      <c r="D54" s="292"/>
      <c r="E54" s="292"/>
      <c r="F54" s="292"/>
      <c r="G54" s="292"/>
      <c r="H54" s="292"/>
      <c r="I54" s="292"/>
      <c r="J54" s="292"/>
      <c r="K54" s="292"/>
      <c r="L54" s="292"/>
      <c r="M54" s="292"/>
      <c r="N54" s="292"/>
      <c r="O54" s="292"/>
      <c r="P54" s="292"/>
      <c r="Q54" s="292"/>
      <c r="R54" s="292"/>
      <c r="S54" s="292"/>
      <c r="T54" s="292"/>
      <c r="U54" s="292"/>
      <c r="V54" s="292"/>
      <c r="W54" s="292"/>
      <c r="X54" s="292"/>
      <c r="Y54" s="292"/>
      <c r="Z54" s="292"/>
      <c r="AA54" s="292"/>
      <c r="AB54" s="292"/>
      <c r="AC54" s="292"/>
      <c r="AD54" s="292"/>
      <c r="AE54" s="292"/>
    </row>
    <row r="55" spans="1:31" x14ac:dyDescent="0.35">
      <c r="A55" s="292"/>
      <c r="B55" s="292"/>
      <c r="C55" s="292"/>
      <c r="D55" s="292"/>
      <c r="E55" s="292"/>
      <c r="F55" s="292"/>
      <c r="G55" s="292"/>
      <c r="H55" s="292"/>
      <c r="I55" s="292"/>
      <c r="J55" s="292"/>
      <c r="K55" s="292"/>
      <c r="L55" s="292"/>
      <c r="M55" s="292"/>
      <c r="N55" s="292"/>
      <c r="O55" s="292"/>
      <c r="P55" s="292"/>
      <c r="Q55" s="292"/>
      <c r="R55" s="292"/>
      <c r="S55" s="292"/>
      <c r="T55" s="292"/>
      <c r="U55" s="292"/>
      <c r="V55" s="292"/>
      <c r="W55" s="292"/>
      <c r="X55" s="292"/>
      <c r="Y55" s="292"/>
      <c r="Z55" s="292"/>
      <c r="AA55" s="292"/>
      <c r="AB55" s="292"/>
      <c r="AC55" s="292"/>
      <c r="AD55" s="292"/>
      <c r="AE55" s="292"/>
    </row>
    <row r="56" spans="1:31" x14ac:dyDescent="0.35">
      <c r="A56" s="292"/>
      <c r="B56" s="292"/>
      <c r="C56" s="292"/>
      <c r="D56" s="292"/>
      <c r="E56" s="292"/>
      <c r="F56" s="292"/>
      <c r="G56" s="292"/>
      <c r="H56" s="292"/>
      <c r="I56" s="292"/>
      <c r="J56" s="292"/>
      <c r="K56" s="292"/>
      <c r="L56" s="292"/>
      <c r="M56" s="292"/>
      <c r="N56" s="292"/>
      <c r="O56" s="292"/>
      <c r="P56" s="292"/>
      <c r="Q56" s="292"/>
      <c r="R56" s="292"/>
      <c r="S56" s="292"/>
      <c r="T56" s="292"/>
      <c r="U56" s="292"/>
      <c r="V56" s="292"/>
      <c r="W56" s="292"/>
      <c r="X56" s="292"/>
      <c r="Y56" s="292"/>
      <c r="Z56" s="292"/>
      <c r="AA56" s="292"/>
      <c r="AB56" s="292"/>
      <c r="AC56" s="292"/>
      <c r="AD56" s="292"/>
      <c r="AE56" s="292"/>
    </row>
    <row r="57" spans="1:31" x14ac:dyDescent="0.35">
      <c r="A57" s="292"/>
      <c r="B57" s="292"/>
      <c r="C57" s="292"/>
      <c r="D57" s="292"/>
      <c r="E57" s="292"/>
      <c r="F57" s="292"/>
      <c r="G57" s="292"/>
      <c r="H57" s="292"/>
      <c r="I57" s="292"/>
      <c r="J57" s="292"/>
      <c r="K57" s="292"/>
      <c r="L57" s="292"/>
      <c r="M57" s="292"/>
      <c r="N57" s="292"/>
      <c r="O57" s="292"/>
      <c r="P57" s="292"/>
      <c r="Q57" s="292"/>
      <c r="R57" s="292"/>
      <c r="S57" s="292"/>
      <c r="T57" s="292"/>
      <c r="U57" s="292"/>
      <c r="V57" s="292"/>
      <c r="W57" s="292"/>
      <c r="X57" s="292"/>
      <c r="Y57" s="292"/>
      <c r="Z57" s="292"/>
      <c r="AA57" s="292"/>
      <c r="AB57" s="292"/>
      <c r="AC57" s="292"/>
      <c r="AD57" s="292"/>
      <c r="AE57" s="292"/>
    </row>
  </sheetData>
  <sheetProtection algorithmName="SHA-512" hashValue="3R8zq/RRi2dwfPFpVHCDZBRkjp12zbUEvwTTYSZAulu5eS+n1lQCv+86WF/7vS8ewX1OCJw1Cv4bXR/jLqjhDA==" saltValue="embhqVW42ohNLB5u9YlVMA==" spinCount="100000" sheet="1" formatCells="0" formatColumns="0" formatRows="0" sort="0" autoFilter="0"/>
  <protectedRanges>
    <protectedRange algorithmName="SHA-512" hashValue="kd4LX7Gk149lrU83Yp/wMaSBYFV3wGk7zL0RnaN4JcajBvgmJbOp37YIK2LwXKMgX2YBJmjQPubklaJutdSNKQ==" saltValue="Jjp7oCsfF7c2HOuuqjz59g==" spinCount="100000" sqref="A32" name="Ceny substratow Biogazowani"/>
  </protectedRange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52D5FD-670D-4ACA-AF8E-8F168C4279F9}">
  <dimension ref="A1:AA24"/>
  <sheetViews>
    <sheetView workbookViewId="0">
      <selection activeCell="E16" sqref="E16"/>
    </sheetView>
  </sheetViews>
  <sheetFormatPr defaultRowHeight="14.5" x14ac:dyDescent="0.35"/>
  <cols>
    <col min="1" max="1" width="37.54296875" customWidth="1"/>
    <col min="2" max="2" width="12.81640625" customWidth="1"/>
    <col min="3" max="27" width="10.26953125" bestFit="1" customWidth="1"/>
  </cols>
  <sheetData>
    <row r="1" spans="1:27" x14ac:dyDescent="0.35">
      <c r="A1" s="10" t="s">
        <v>120</v>
      </c>
    </row>
    <row r="2" spans="1:27" ht="29" x14ac:dyDescent="0.35">
      <c r="A2" s="195" t="s">
        <v>121</v>
      </c>
      <c r="B2" s="196" t="s">
        <v>145</v>
      </c>
      <c r="C2" s="197">
        <v>2023</v>
      </c>
      <c r="D2" s="197">
        <v>2024</v>
      </c>
      <c r="E2" s="197">
        <v>2025</v>
      </c>
      <c r="F2" s="197">
        <v>2026</v>
      </c>
      <c r="G2" s="197">
        <v>2027</v>
      </c>
      <c r="H2" s="197">
        <v>2028</v>
      </c>
      <c r="I2" s="197">
        <v>2029</v>
      </c>
      <c r="J2" s="197">
        <v>2030</v>
      </c>
      <c r="K2" s="197">
        <v>2031</v>
      </c>
      <c r="L2" s="197">
        <v>2032</v>
      </c>
      <c r="M2" s="197">
        <v>2033</v>
      </c>
      <c r="N2" s="197">
        <v>2034</v>
      </c>
      <c r="O2" s="197">
        <v>2035</v>
      </c>
      <c r="P2" s="197">
        <v>2036</v>
      </c>
      <c r="Q2" s="197">
        <v>2037</v>
      </c>
      <c r="R2" s="197">
        <v>2038</v>
      </c>
      <c r="S2" s="197">
        <v>2039</v>
      </c>
      <c r="T2" s="197">
        <v>2040</v>
      </c>
      <c r="U2" s="197">
        <v>2041</v>
      </c>
      <c r="V2" s="197">
        <v>2042</v>
      </c>
      <c r="W2" s="197">
        <v>2043</v>
      </c>
      <c r="X2" s="197">
        <v>2044</v>
      </c>
      <c r="Y2" s="197">
        <v>2045</v>
      </c>
      <c r="Z2" s="197">
        <v>2046</v>
      </c>
      <c r="AA2" s="197">
        <v>2047</v>
      </c>
    </row>
    <row r="3" spans="1:27" x14ac:dyDescent="0.35">
      <c r="A3" s="198" t="s">
        <v>144</v>
      </c>
      <c r="B3" s="195"/>
      <c r="C3" s="198"/>
      <c r="D3" s="198"/>
      <c r="E3" s="198"/>
      <c r="F3" s="198"/>
      <c r="G3" s="198"/>
      <c r="H3" s="198"/>
      <c r="I3" s="198"/>
      <c r="J3" s="198"/>
      <c r="K3" s="198"/>
      <c r="L3" s="198"/>
      <c r="M3" s="198"/>
      <c r="N3" s="198"/>
      <c r="O3" s="198"/>
      <c r="P3" s="198"/>
      <c r="Q3" s="198"/>
      <c r="R3" s="198"/>
      <c r="S3" s="198"/>
      <c r="T3" s="198"/>
      <c r="U3" s="198"/>
      <c r="V3" s="198"/>
      <c r="W3" s="198"/>
      <c r="X3" s="198"/>
      <c r="Y3" s="198"/>
      <c r="Z3" s="198"/>
      <c r="AA3" s="198"/>
    </row>
    <row r="4" spans="1:27" x14ac:dyDescent="0.35">
      <c r="A4" s="199" t="s">
        <v>133</v>
      </c>
      <c r="B4" s="200">
        <v>14.546399999999998</v>
      </c>
      <c r="C4" s="200">
        <v>14.982791999999998</v>
      </c>
      <c r="D4" s="200">
        <v>15.432275759999998</v>
      </c>
      <c r="E4" s="200">
        <v>15.895244032799997</v>
      </c>
      <c r="F4" s="200">
        <v>16.372101353783997</v>
      </c>
      <c r="G4" s="200">
        <v>16.863264394397518</v>
      </c>
      <c r="H4" s="200">
        <v>17.369162326229443</v>
      </c>
      <c r="I4" s="200">
        <v>17.890237196016326</v>
      </c>
      <c r="J4" s="200">
        <v>18.426944311896815</v>
      </c>
      <c r="K4" s="200">
        <v>18.979752641253718</v>
      </c>
      <c r="L4" s="200">
        <v>19.549145220491329</v>
      </c>
      <c r="M4" s="200">
        <v>19.940128124901157</v>
      </c>
      <c r="N4" s="200">
        <v>20.338930687399181</v>
      </c>
      <c r="O4" s="200">
        <v>20.745709301147166</v>
      </c>
      <c r="P4" s="200">
        <v>21.16062348717011</v>
      </c>
      <c r="Q4" s="200">
        <v>21.583835956913511</v>
      </c>
      <c r="R4" s="200">
        <v>22.015512676051781</v>
      </c>
      <c r="S4" s="200">
        <v>22.455822929572818</v>
      </c>
      <c r="T4" s="200">
        <v>22.904939388164276</v>
      </c>
      <c r="U4" s="200">
        <v>23.363038175927564</v>
      </c>
      <c r="V4" s="200">
        <v>23.830298939446116</v>
      </c>
      <c r="W4" s="200">
        <v>24.306904918235038</v>
      </c>
      <c r="X4" s="200">
        <v>24.793043016599739</v>
      </c>
      <c r="Y4" s="200">
        <v>25.288903876931734</v>
      </c>
      <c r="Z4" s="200">
        <v>25.79468195447037</v>
      </c>
      <c r="AA4" s="200">
        <v>26.310575593559779</v>
      </c>
    </row>
    <row r="5" spans="1:27" x14ac:dyDescent="0.35">
      <c r="A5" s="199" t="s">
        <v>134</v>
      </c>
      <c r="B5" s="200">
        <v>19.006399999999999</v>
      </c>
      <c r="C5" s="200">
        <v>19.576592000000002</v>
      </c>
      <c r="D5" s="200">
        <v>20.163889760000004</v>
      </c>
      <c r="E5" s="200">
        <v>20.768806452800003</v>
      </c>
      <c r="F5" s="200">
        <v>21.391870646384003</v>
      </c>
      <c r="G5" s="200">
        <v>22.033626765775523</v>
      </c>
      <c r="H5" s="200">
        <v>22.69463556874879</v>
      </c>
      <c r="I5" s="200">
        <v>23.375474635811255</v>
      </c>
      <c r="J5" s="200">
        <v>24.076738874885592</v>
      </c>
      <c r="K5" s="200">
        <v>24.79904104113216</v>
      </c>
      <c r="L5" s="200">
        <v>25.543012272366123</v>
      </c>
      <c r="M5" s="200">
        <v>26.053872517813446</v>
      </c>
      <c r="N5" s="200">
        <v>26.574949968169715</v>
      </c>
      <c r="O5" s="200">
        <v>27.106448967533112</v>
      </c>
      <c r="P5" s="200">
        <v>27.648577946883773</v>
      </c>
      <c r="Q5" s="200">
        <v>28.201549505821447</v>
      </c>
      <c r="R5" s="200">
        <v>28.765580495937876</v>
      </c>
      <c r="S5" s="200">
        <v>29.340892105856632</v>
      </c>
      <c r="T5" s="200">
        <v>29.927709947973764</v>
      </c>
      <c r="U5" s="200">
        <v>30.52626414693324</v>
      </c>
      <c r="V5" s="200">
        <v>31.136789429871904</v>
      </c>
      <c r="W5" s="200">
        <v>31.759525218469342</v>
      </c>
      <c r="X5" s="200">
        <v>32.394715722838733</v>
      </c>
      <c r="Y5" s="200">
        <v>33.04261003729551</v>
      </c>
      <c r="Z5" s="200">
        <v>33.703462238041425</v>
      </c>
      <c r="AA5" s="200">
        <v>34.377531482802254</v>
      </c>
    </row>
    <row r="6" spans="1:27" x14ac:dyDescent="0.35">
      <c r="A6" s="199" t="s">
        <v>135</v>
      </c>
      <c r="B6" s="200">
        <v>14.7624</v>
      </c>
      <c r="C6" s="200">
        <v>15.205272000000001</v>
      </c>
      <c r="D6" s="200">
        <v>15.661430160000002</v>
      </c>
      <c r="E6" s="200">
        <v>16.131273064800002</v>
      </c>
      <c r="F6" s="200">
        <v>16.615211256744004</v>
      </c>
      <c r="G6" s="200">
        <v>17.113667594446326</v>
      </c>
      <c r="H6" s="200">
        <v>17.627077622279717</v>
      </c>
      <c r="I6" s="200">
        <v>18.155889950948108</v>
      </c>
      <c r="J6" s="200">
        <v>18.700566649476553</v>
      </c>
      <c r="K6" s="200">
        <v>19.261583648960851</v>
      </c>
      <c r="L6" s="200">
        <v>19.839431158429676</v>
      </c>
      <c r="M6" s="200">
        <v>20.236219781598269</v>
      </c>
      <c r="N6" s="200">
        <v>20.640944177230235</v>
      </c>
      <c r="O6" s="200">
        <v>21.053763060774841</v>
      </c>
      <c r="P6" s="200">
        <v>21.474838321990337</v>
      </c>
      <c r="Q6" s="200">
        <v>21.904335088430145</v>
      </c>
      <c r="R6" s="200">
        <v>22.342421790198749</v>
      </c>
      <c r="S6" s="200">
        <v>22.789270226002724</v>
      </c>
      <c r="T6" s="200">
        <v>23.245055630522778</v>
      </c>
      <c r="U6" s="200">
        <v>23.709956743133233</v>
      </c>
      <c r="V6" s="200">
        <v>24.184155877995899</v>
      </c>
      <c r="W6" s="200">
        <v>24.667838995555819</v>
      </c>
      <c r="X6" s="200">
        <v>25.161195775466936</v>
      </c>
      <c r="Y6" s="200">
        <v>25.664419690976274</v>
      </c>
      <c r="Z6" s="200">
        <v>26.1777080847958</v>
      </c>
      <c r="AA6" s="200">
        <v>26.701262246491716</v>
      </c>
    </row>
    <row r="7" spans="1:27" x14ac:dyDescent="0.35">
      <c r="A7" s="199" t="s">
        <v>136</v>
      </c>
      <c r="B7" s="200">
        <v>137.47945999999999</v>
      </c>
      <c r="C7" s="200">
        <v>141.60384379999999</v>
      </c>
      <c r="D7" s="200">
        <v>145.85195911400001</v>
      </c>
      <c r="E7" s="200">
        <v>150.22751788742002</v>
      </c>
      <c r="F7" s="200">
        <v>154.73434342404263</v>
      </c>
      <c r="G7" s="200">
        <v>159.37637372676392</v>
      </c>
      <c r="H7" s="200">
        <v>164.15766493856682</v>
      </c>
      <c r="I7" s="200">
        <v>169.08239488672385</v>
      </c>
      <c r="J7" s="200">
        <v>174.15486673332558</v>
      </c>
      <c r="K7" s="200">
        <v>179.37951273532533</v>
      </c>
      <c r="L7" s="200">
        <v>184.7608981173851</v>
      </c>
      <c r="M7" s="200">
        <v>188.45611607973279</v>
      </c>
      <c r="N7" s="200">
        <v>192.22523840132746</v>
      </c>
      <c r="O7" s="200">
        <v>196.06974316935401</v>
      </c>
      <c r="P7" s="200">
        <v>199.99113803274111</v>
      </c>
      <c r="Q7" s="200">
        <v>203.99096079339594</v>
      </c>
      <c r="R7" s="200">
        <v>208.07078000926387</v>
      </c>
      <c r="S7" s="200">
        <v>212.23219560944915</v>
      </c>
      <c r="T7" s="200">
        <v>216.47683952163814</v>
      </c>
      <c r="U7" s="200">
        <v>220.80637631207091</v>
      </c>
      <c r="V7" s="200">
        <v>225.22250383831232</v>
      </c>
      <c r="W7" s="200">
        <v>229.72695391507858</v>
      </c>
      <c r="X7" s="200">
        <v>234.32149299338016</v>
      </c>
      <c r="Y7" s="200">
        <v>239.00792285324778</v>
      </c>
      <c r="Z7" s="200">
        <v>243.78808131031275</v>
      </c>
      <c r="AA7" s="200">
        <v>248.66384293651902</v>
      </c>
    </row>
    <row r="8" spans="1:27" x14ac:dyDescent="0.35">
      <c r="A8" s="199" t="s">
        <v>137</v>
      </c>
      <c r="B8" s="200">
        <v>58.494143999999999</v>
      </c>
      <c r="C8" s="200">
        <v>60.248968320000003</v>
      </c>
      <c r="D8" s="200">
        <v>62.056437369600005</v>
      </c>
      <c r="E8" s="200">
        <v>63.918130490688007</v>
      </c>
      <c r="F8" s="200">
        <v>65.835674405408653</v>
      </c>
      <c r="G8" s="200">
        <v>67.81074463757092</v>
      </c>
      <c r="H8" s="200">
        <v>69.84506697669805</v>
      </c>
      <c r="I8" s="200">
        <v>71.940418985998988</v>
      </c>
      <c r="J8" s="200">
        <v>74.098631555578962</v>
      </c>
      <c r="K8" s="200">
        <v>76.321590502246337</v>
      </c>
      <c r="L8" s="200">
        <v>78.611238217313726</v>
      </c>
      <c r="M8" s="200">
        <v>80.18346298166</v>
      </c>
      <c r="N8" s="200">
        <v>81.787132241293207</v>
      </c>
      <c r="O8" s="200">
        <v>83.422874886119075</v>
      </c>
      <c r="P8" s="200">
        <v>85.091332383841461</v>
      </c>
      <c r="Q8" s="200">
        <v>86.793159031518286</v>
      </c>
      <c r="R8" s="200">
        <v>88.529022212148647</v>
      </c>
      <c r="S8" s="200">
        <v>90.299602656391627</v>
      </c>
      <c r="T8" s="200">
        <v>92.105594709519465</v>
      </c>
      <c r="U8" s="200">
        <v>93.947706603709861</v>
      </c>
      <c r="V8" s="200">
        <v>95.82666073578406</v>
      </c>
      <c r="W8" s="200">
        <v>97.743193950499744</v>
      </c>
      <c r="X8" s="200">
        <v>99.698057829509736</v>
      </c>
      <c r="Y8" s="200">
        <v>101.69201898609994</v>
      </c>
      <c r="Z8" s="200">
        <v>103.72585936582193</v>
      </c>
      <c r="AA8" s="200">
        <v>105.80037655313838</v>
      </c>
    </row>
    <row r="9" spans="1:27" x14ac:dyDescent="0.35">
      <c r="A9" s="199" t="s">
        <v>138</v>
      </c>
      <c r="B9" s="200">
        <v>-68.572000000000003</v>
      </c>
      <c r="C9" s="200">
        <v>-58.572000000000003</v>
      </c>
      <c r="D9" s="200">
        <v>-48.572000000000003</v>
      </c>
      <c r="E9" s="200">
        <v>-38.572000000000003</v>
      </c>
      <c r="F9" s="200">
        <v>-28.572000000000003</v>
      </c>
      <c r="G9" s="200">
        <v>-18.572000000000003</v>
      </c>
      <c r="H9" s="200">
        <v>-8.5720000000000027</v>
      </c>
      <c r="I9" s="200">
        <v>1.4279999999999973</v>
      </c>
      <c r="J9" s="200">
        <v>11.427999999999997</v>
      </c>
      <c r="K9" s="200">
        <v>21.427999999999997</v>
      </c>
      <c r="L9" s="200">
        <v>31.427999999999997</v>
      </c>
      <c r="M9" s="200">
        <v>41.427999999999997</v>
      </c>
      <c r="N9" s="200">
        <v>51.427999999999997</v>
      </c>
      <c r="O9" s="200">
        <v>61.427999999999997</v>
      </c>
      <c r="P9" s="200">
        <v>62.656559999999999</v>
      </c>
      <c r="Q9" s="200">
        <v>63.909691199999997</v>
      </c>
      <c r="R9" s="200">
        <v>65.187885023999996</v>
      </c>
      <c r="S9" s="200">
        <v>66.491642724480002</v>
      </c>
      <c r="T9" s="200">
        <v>67.821475578969597</v>
      </c>
      <c r="U9" s="200">
        <v>69.17790509054899</v>
      </c>
      <c r="V9" s="200">
        <v>70.561463192359966</v>
      </c>
      <c r="W9" s="200">
        <v>71.97269245620717</v>
      </c>
      <c r="X9" s="200">
        <v>73.412146305331319</v>
      </c>
      <c r="Y9" s="200">
        <v>74.880389231437945</v>
      </c>
      <c r="Z9" s="200">
        <v>76.377997016066701</v>
      </c>
      <c r="AA9" s="200">
        <v>77.90555695638804</v>
      </c>
    </row>
    <row r="10" spans="1:27" x14ac:dyDescent="0.35">
      <c r="A10" s="199" t="s">
        <v>139</v>
      </c>
      <c r="B10" s="200">
        <v>19.190000000000001</v>
      </c>
      <c r="C10" s="200">
        <v>19.765700000000002</v>
      </c>
      <c r="D10" s="200">
        <v>20.358671000000005</v>
      </c>
      <c r="E10" s="200">
        <v>20.969431130000004</v>
      </c>
      <c r="F10" s="200">
        <v>21.598514063900005</v>
      </c>
      <c r="G10" s="200">
        <v>22.246469485817006</v>
      </c>
      <c r="H10" s="200">
        <v>22.913863570391516</v>
      </c>
      <c r="I10" s="200">
        <v>23.601279477503262</v>
      </c>
      <c r="J10" s="200">
        <v>24.309317861828362</v>
      </c>
      <c r="K10" s="200">
        <v>25.038597397683212</v>
      </c>
      <c r="L10" s="200">
        <v>25.789755319613707</v>
      </c>
      <c r="M10" s="200">
        <v>26.305550426005983</v>
      </c>
      <c r="N10" s="200">
        <v>26.831661434526104</v>
      </c>
      <c r="O10" s="200">
        <v>27.368294663216627</v>
      </c>
      <c r="P10" s="200">
        <v>27.915660556480962</v>
      </c>
      <c r="Q10" s="200">
        <v>28.47397376761058</v>
      </c>
      <c r="R10" s="200">
        <v>29.043453242962794</v>
      </c>
      <c r="S10" s="200">
        <v>29.624322307822052</v>
      </c>
      <c r="T10" s="200">
        <v>30.216808753978494</v>
      </c>
      <c r="U10" s="200">
        <v>30.821144929058065</v>
      </c>
      <c r="V10" s="200">
        <v>31.437567827639228</v>
      </c>
      <c r="W10" s="200">
        <v>32.066319184192011</v>
      </c>
      <c r="X10" s="200">
        <v>32.707645567875851</v>
      </c>
      <c r="Y10" s="200">
        <v>33.361798479233371</v>
      </c>
      <c r="Z10" s="200">
        <v>34.029034448818038</v>
      </c>
      <c r="AA10" s="200">
        <v>34.709615137794401</v>
      </c>
    </row>
    <row r="11" spans="1:27" x14ac:dyDescent="0.35">
      <c r="A11" s="199" t="s">
        <v>140</v>
      </c>
      <c r="B11" s="200">
        <v>28.866</v>
      </c>
      <c r="C11" s="200">
        <v>29.73198</v>
      </c>
      <c r="D11" s="200">
        <v>30.623939400000001</v>
      </c>
      <c r="E11" s="200">
        <v>31.542657582</v>
      </c>
      <c r="F11" s="200">
        <v>32.488937309459999</v>
      </c>
      <c r="G11" s="200">
        <v>33.463605428743797</v>
      </c>
      <c r="H11" s="200">
        <v>34.467513591606114</v>
      </c>
      <c r="I11" s="200">
        <v>35.501538999354295</v>
      </c>
      <c r="J11" s="200">
        <v>36.566585169334928</v>
      </c>
      <c r="K11" s="200">
        <v>37.663582724414979</v>
      </c>
      <c r="L11" s="200">
        <v>38.793490206147432</v>
      </c>
      <c r="M11" s="200">
        <v>39.56936001027038</v>
      </c>
      <c r="N11" s="200">
        <v>40.360747210475786</v>
      </c>
      <c r="O11" s="200">
        <v>41.167962154685306</v>
      </c>
      <c r="P11" s="200">
        <v>41.991321397779011</v>
      </c>
      <c r="Q11" s="200">
        <v>42.83114782573459</v>
      </c>
      <c r="R11" s="200">
        <v>43.687770782249281</v>
      </c>
      <c r="S11" s="200">
        <v>44.561526197894267</v>
      </c>
      <c r="T11" s="200">
        <v>45.452756721852154</v>
      </c>
      <c r="U11" s="200">
        <v>46.361811856289201</v>
      </c>
      <c r="V11" s="200">
        <v>47.289048093414983</v>
      </c>
      <c r="W11" s="200">
        <v>48.234829055283285</v>
      </c>
      <c r="X11" s="200">
        <v>49.199525636388948</v>
      </c>
      <c r="Y11" s="200">
        <v>50.183516149116727</v>
      </c>
      <c r="Z11" s="200">
        <v>51.187186472099064</v>
      </c>
      <c r="AA11" s="200">
        <v>52.210930201541046</v>
      </c>
    </row>
    <row r="12" spans="1:27" x14ac:dyDescent="0.35">
      <c r="A12" s="199" t="s">
        <v>141</v>
      </c>
      <c r="B12" s="200">
        <v>-208.2336</v>
      </c>
      <c r="C12" s="200">
        <v>-188.2336</v>
      </c>
      <c r="D12" s="200">
        <v>-168.2336</v>
      </c>
      <c r="E12" s="200">
        <v>-148.2336</v>
      </c>
      <c r="F12" s="200">
        <v>-128.2336</v>
      </c>
      <c r="G12" s="200">
        <v>-108.2336</v>
      </c>
      <c r="H12" s="200">
        <v>-88.233599999999996</v>
      </c>
      <c r="I12" s="200">
        <v>-68.233599999999996</v>
      </c>
      <c r="J12" s="200">
        <v>-60</v>
      </c>
      <c r="K12" s="200">
        <v>-60</v>
      </c>
      <c r="L12" s="200">
        <v>-60</v>
      </c>
      <c r="M12" s="200">
        <v>-60</v>
      </c>
      <c r="N12" s="200">
        <v>-60</v>
      </c>
      <c r="O12" s="200">
        <v>-60</v>
      </c>
      <c r="P12" s="200">
        <v>-60</v>
      </c>
      <c r="Q12" s="200">
        <v>-60</v>
      </c>
      <c r="R12" s="200">
        <v>-60</v>
      </c>
      <c r="S12" s="200">
        <v>-60</v>
      </c>
      <c r="T12" s="200">
        <v>-60</v>
      </c>
      <c r="U12" s="200">
        <v>-60</v>
      </c>
      <c r="V12" s="200">
        <v>-60</v>
      </c>
      <c r="W12" s="200">
        <v>-60</v>
      </c>
      <c r="X12" s="200">
        <v>-60</v>
      </c>
      <c r="Y12" s="200">
        <v>-60</v>
      </c>
      <c r="Z12" s="200">
        <v>-60</v>
      </c>
      <c r="AA12" s="200">
        <v>-60</v>
      </c>
    </row>
    <row r="13" spans="1:27" x14ac:dyDescent="0.35">
      <c r="A13" s="199" t="s">
        <v>122</v>
      </c>
      <c r="B13" s="200">
        <v>-408.78500000000003</v>
      </c>
      <c r="C13" s="200">
        <v>-368.78500000000003</v>
      </c>
      <c r="D13" s="200">
        <v>-328.78500000000003</v>
      </c>
      <c r="E13" s="200">
        <v>-288.78500000000003</v>
      </c>
      <c r="F13" s="200">
        <v>-248.78500000000003</v>
      </c>
      <c r="G13" s="200">
        <v>-208.78500000000003</v>
      </c>
      <c r="H13" s="200">
        <v>-168.78500000000003</v>
      </c>
      <c r="I13" s="200">
        <v>-128.78500000000003</v>
      </c>
      <c r="J13" s="200">
        <v>-120</v>
      </c>
      <c r="K13" s="200">
        <v>-120</v>
      </c>
      <c r="L13" s="200">
        <v>-120</v>
      </c>
      <c r="M13" s="200">
        <v>-120</v>
      </c>
      <c r="N13" s="200">
        <v>-120</v>
      </c>
      <c r="O13" s="200">
        <v>-120</v>
      </c>
      <c r="P13" s="200">
        <v>-120</v>
      </c>
      <c r="Q13" s="200">
        <v>-120</v>
      </c>
      <c r="R13" s="200">
        <v>-120</v>
      </c>
      <c r="S13" s="200">
        <v>-120</v>
      </c>
      <c r="T13" s="200">
        <v>-120</v>
      </c>
      <c r="U13" s="200">
        <v>-120</v>
      </c>
      <c r="V13" s="200">
        <v>-120</v>
      </c>
      <c r="W13" s="200">
        <v>-120</v>
      </c>
      <c r="X13" s="200">
        <v>-120</v>
      </c>
      <c r="Y13" s="200">
        <v>-120</v>
      </c>
      <c r="Z13" s="200">
        <v>-120</v>
      </c>
      <c r="AA13" s="200">
        <v>-120</v>
      </c>
    </row>
    <row r="14" spans="1:27" x14ac:dyDescent="0.35">
      <c r="A14" s="199" t="s">
        <v>123</v>
      </c>
      <c r="B14" s="200">
        <v>34.159999999999997</v>
      </c>
      <c r="C14" s="200">
        <v>35.184799999999996</v>
      </c>
      <c r="D14" s="200">
        <v>36.240343999999993</v>
      </c>
      <c r="E14" s="200">
        <v>37.327554319999997</v>
      </c>
      <c r="F14" s="200">
        <v>38.447380949599996</v>
      </c>
      <c r="G14" s="200">
        <v>39.600802378087998</v>
      </c>
      <c r="H14" s="200">
        <v>40.788826449430637</v>
      </c>
      <c r="I14" s="200">
        <v>42.012491242913555</v>
      </c>
      <c r="J14" s="200">
        <v>43.272865980200962</v>
      </c>
      <c r="K14" s="200">
        <v>44.57105195960699</v>
      </c>
      <c r="L14" s="200">
        <v>45.908183518395198</v>
      </c>
      <c r="M14" s="200">
        <v>46.826347188763101</v>
      </c>
      <c r="N14" s="200">
        <v>47.762874132538364</v>
      </c>
      <c r="O14" s="200">
        <v>48.718131615189129</v>
      </c>
      <c r="P14" s="200">
        <v>49.69249424749291</v>
      </c>
      <c r="Q14" s="200">
        <v>50.68634413244277</v>
      </c>
      <c r="R14" s="200">
        <v>51.700071015091623</v>
      </c>
      <c r="S14" s="200">
        <v>52.734072435393458</v>
      </c>
      <c r="T14" s="200">
        <v>53.788753884101325</v>
      </c>
      <c r="U14" s="200">
        <v>54.86452896178335</v>
      </c>
      <c r="V14" s="200">
        <v>55.961819541019018</v>
      </c>
      <c r="W14" s="200">
        <v>57.081055931839401</v>
      </c>
      <c r="X14" s="200">
        <v>58.222677050476193</v>
      </c>
      <c r="Y14" s="200">
        <v>59.387130591485715</v>
      </c>
      <c r="Z14" s="200">
        <v>60.574873203315427</v>
      </c>
      <c r="AA14" s="200">
        <v>61.786370667381739</v>
      </c>
    </row>
    <row r="15" spans="1:27" x14ac:dyDescent="0.35">
      <c r="A15" s="199" t="s">
        <v>124</v>
      </c>
      <c r="B15" s="200">
        <v>19.157600000000002</v>
      </c>
      <c r="C15" s="200">
        <v>19.732328000000003</v>
      </c>
      <c r="D15" s="200">
        <v>20.324297840000003</v>
      </c>
      <c r="E15" s="200">
        <v>20.934026775200003</v>
      </c>
      <c r="F15" s="200">
        <v>21.562047578456003</v>
      </c>
      <c r="G15" s="200">
        <v>22.208909005809684</v>
      </c>
      <c r="H15" s="200">
        <v>22.875176275983975</v>
      </c>
      <c r="I15" s="200">
        <v>23.561431564263493</v>
      </c>
      <c r="J15" s="200">
        <v>24.2682745111914</v>
      </c>
      <c r="K15" s="200">
        <v>24.996322746527142</v>
      </c>
      <c r="L15" s="200">
        <v>25.746212428922956</v>
      </c>
      <c r="M15" s="200">
        <v>26.261136677501415</v>
      </c>
      <c r="N15" s="200">
        <v>26.786359411051443</v>
      </c>
      <c r="O15" s="200">
        <v>27.32208659927247</v>
      </c>
      <c r="P15" s="200">
        <v>27.86852833125792</v>
      </c>
      <c r="Q15" s="200">
        <v>28.42589889788308</v>
      </c>
      <c r="R15" s="200">
        <v>28.994416875840741</v>
      </c>
      <c r="S15" s="200">
        <v>29.574305213357558</v>
      </c>
      <c r="T15" s="200">
        <v>30.165791317624709</v>
      </c>
      <c r="U15" s="200">
        <v>30.769107143977205</v>
      </c>
      <c r="V15" s="200">
        <v>31.384489286856748</v>
      </c>
      <c r="W15" s="200">
        <v>32.012179072593881</v>
      </c>
      <c r="X15" s="200">
        <v>32.652422654045758</v>
      </c>
      <c r="Y15" s="200">
        <v>33.305471107126671</v>
      </c>
      <c r="Z15" s="200">
        <v>33.971580529269204</v>
      </c>
      <c r="AA15" s="200">
        <v>34.651012139854586</v>
      </c>
    </row>
    <row r="16" spans="1:27" x14ac:dyDescent="0.35">
      <c r="A16" s="199" t="s">
        <v>125</v>
      </c>
      <c r="B16" s="200">
        <v>127.47946</v>
      </c>
      <c r="C16" s="200">
        <v>131.30384380000001</v>
      </c>
      <c r="D16" s="200">
        <v>135.242959114</v>
      </c>
      <c r="E16" s="200">
        <v>139.30024788742</v>
      </c>
      <c r="F16" s="200">
        <v>143.47925532404261</v>
      </c>
      <c r="G16" s="200">
        <v>147.78363298376388</v>
      </c>
      <c r="H16" s="200">
        <v>152.2171419732768</v>
      </c>
      <c r="I16" s="200">
        <v>156.7836562324751</v>
      </c>
      <c r="J16" s="200">
        <v>161.48716591944935</v>
      </c>
      <c r="K16" s="200">
        <v>166.33178089703284</v>
      </c>
      <c r="L16" s="200">
        <v>171.32173432394384</v>
      </c>
      <c r="M16" s="200">
        <v>174.74816901042271</v>
      </c>
      <c r="N16" s="200">
        <v>178.24313239063116</v>
      </c>
      <c r="O16" s="200">
        <v>181.80799503844378</v>
      </c>
      <c r="P16" s="200">
        <v>185.44415493921267</v>
      </c>
      <c r="Q16" s="200">
        <v>189.15303803799694</v>
      </c>
      <c r="R16" s="200">
        <v>192.93609879875689</v>
      </c>
      <c r="S16" s="200">
        <v>196.79482077473202</v>
      </c>
      <c r="T16" s="200">
        <v>200.73071719022667</v>
      </c>
      <c r="U16" s="200">
        <v>204.74533153403121</v>
      </c>
      <c r="V16" s="200">
        <v>208.84023816471185</v>
      </c>
      <c r="W16" s="200">
        <v>213.01704292800608</v>
      </c>
      <c r="X16" s="200">
        <v>217.27738378656619</v>
      </c>
      <c r="Y16" s="200">
        <v>221.62293146229752</v>
      </c>
      <c r="Z16" s="200">
        <v>226.05539009154347</v>
      </c>
      <c r="AA16" s="200">
        <v>230.57649789337435</v>
      </c>
    </row>
    <row r="17" spans="1:27" x14ac:dyDescent="0.35">
      <c r="A17" s="199" t="s">
        <v>126</v>
      </c>
      <c r="B17" s="200">
        <v>29.13888</v>
      </c>
      <c r="C17" s="200">
        <v>30.0130464</v>
      </c>
      <c r="D17" s="200">
        <v>30.913437792</v>
      </c>
      <c r="E17" s="200">
        <v>31.840840925760002</v>
      </c>
      <c r="F17" s="200">
        <v>32.796066153532806</v>
      </c>
      <c r="G17" s="200">
        <v>33.779948138138792</v>
      </c>
      <c r="H17" s="200">
        <v>34.793346582282958</v>
      </c>
      <c r="I17" s="200">
        <v>35.837146979751445</v>
      </c>
      <c r="J17" s="200">
        <v>36.912261389143993</v>
      </c>
      <c r="K17" s="200">
        <v>38.01962923081831</v>
      </c>
      <c r="L17" s="200">
        <v>39.160218107742864</v>
      </c>
      <c r="M17" s="200">
        <v>39.943422469897719</v>
      </c>
      <c r="N17" s="200">
        <v>40.742290919295677</v>
      </c>
      <c r="O17" s="200">
        <v>41.557136737681589</v>
      </c>
      <c r="P17" s="200">
        <v>42.388279472435222</v>
      </c>
      <c r="Q17" s="200">
        <v>43.236045061883928</v>
      </c>
      <c r="R17" s="200">
        <v>44.10076596312161</v>
      </c>
      <c r="S17" s="200">
        <v>44.982781282384046</v>
      </c>
      <c r="T17" s="200">
        <v>45.882436908031728</v>
      </c>
      <c r="U17" s="200">
        <v>46.800085646192365</v>
      </c>
      <c r="V17" s="200">
        <v>47.736087359116212</v>
      </c>
      <c r="W17" s="200">
        <v>48.690809106298538</v>
      </c>
      <c r="X17" s="200">
        <v>49.66462528842451</v>
      </c>
      <c r="Y17" s="200">
        <v>50.657917794193004</v>
      </c>
      <c r="Z17" s="200">
        <v>51.671076150076864</v>
      </c>
      <c r="AA17" s="200">
        <v>52.7044976730784</v>
      </c>
    </row>
    <row r="18" spans="1:27" x14ac:dyDescent="0.35">
      <c r="A18" s="199" t="s">
        <v>127</v>
      </c>
      <c r="B18" s="200">
        <v>78.067999999999998</v>
      </c>
      <c r="C18" s="200">
        <v>80.410039999999995</v>
      </c>
      <c r="D18" s="200">
        <v>82.822341199999997</v>
      </c>
      <c r="E18" s="200">
        <v>85.307011435999996</v>
      </c>
      <c r="F18" s="200">
        <v>87.866221779079993</v>
      </c>
      <c r="G18" s="200">
        <v>90.502208432452392</v>
      </c>
      <c r="H18" s="200">
        <v>93.217274685425963</v>
      </c>
      <c r="I18" s="200">
        <v>96.013792925988739</v>
      </c>
      <c r="J18" s="200">
        <v>98.894206713768398</v>
      </c>
      <c r="K18" s="200">
        <v>101.86103291518145</v>
      </c>
      <c r="L18" s="200">
        <v>104.9168639026369</v>
      </c>
      <c r="M18" s="200">
        <v>107.01520118068964</v>
      </c>
      <c r="N18" s="200">
        <v>109.15550520430344</v>
      </c>
      <c r="O18" s="200">
        <v>111.33861530838951</v>
      </c>
      <c r="P18" s="200">
        <v>113.5653876145573</v>
      </c>
      <c r="Q18" s="200">
        <v>115.83669536684845</v>
      </c>
      <c r="R18" s="200">
        <v>118.15342927418541</v>
      </c>
      <c r="S18" s="200">
        <v>120.51649785966913</v>
      </c>
      <c r="T18" s="200">
        <v>122.92682781686251</v>
      </c>
      <c r="U18" s="200">
        <v>125.38536437319976</v>
      </c>
      <c r="V18" s="200">
        <v>127.89307166066376</v>
      </c>
      <c r="W18" s="200">
        <v>130.45093309387704</v>
      </c>
      <c r="X18" s="200">
        <v>133.05995175575458</v>
      </c>
      <c r="Y18" s="200">
        <v>135.72115079086967</v>
      </c>
      <c r="Z18" s="200">
        <v>138.43557380668707</v>
      </c>
      <c r="AA18" s="200">
        <v>141.20428528282082</v>
      </c>
    </row>
    <row r="19" spans="1:27" x14ac:dyDescent="0.35">
      <c r="A19" s="199" t="s">
        <v>128</v>
      </c>
      <c r="B19" s="200">
        <v>58.755119999999998</v>
      </c>
      <c r="C19" s="200">
        <v>60.517773599999998</v>
      </c>
      <c r="D19" s="200">
        <v>62.333306808000003</v>
      </c>
      <c r="E19" s="200">
        <v>64.203306012240006</v>
      </c>
      <c r="F19" s="200">
        <v>66.129405192607209</v>
      </c>
      <c r="G19" s="200">
        <v>68.113287348385427</v>
      </c>
      <c r="H19" s="200">
        <v>70.156685968836996</v>
      </c>
      <c r="I19" s="200">
        <v>72.261386547902106</v>
      </c>
      <c r="J19" s="200">
        <v>74.429228144339177</v>
      </c>
      <c r="K19" s="200">
        <v>76.662104988669356</v>
      </c>
      <c r="L19" s="200">
        <v>78.961968138329439</v>
      </c>
      <c r="M19" s="200">
        <v>80.541207501096025</v>
      </c>
      <c r="N19" s="200">
        <v>82.152031651117952</v>
      </c>
      <c r="O19" s="200">
        <v>83.795072284140318</v>
      </c>
      <c r="P19" s="200">
        <v>85.470973729823129</v>
      </c>
      <c r="Q19" s="200">
        <v>87.180393204419588</v>
      </c>
      <c r="R19" s="200">
        <v>88.924001068507977</v>
      </c>
      <c r="S19" s="200">
        <v>90.702481089878134</v>
      </c>
      <c r="T19" s="200">
        <v>92.516530711675699</v>
      </c>
      <c r="U19" s="200">
        <v>94.366861325909213</v>
      </c>
      <c r="V19" s="200">
        <v>96.254198552427397</v>
      </c>
      <c r="W19" s="200">
        <v>98.179282523475948</v>
      </c>
      <c r="X19" s="200">
        <v>100.14286817394547</v>
      </c>
      <c r="Y19" s="200">
        <v>102.14572553742438</v>
      </c>
      <c r="Z19" s="200">
        <v>104.18864004817287</v>
      </c>
      <c r="AA19" s="200">
        <v>106.27241284913633</v>
      </c>
    </row>
    <row r="20" spans="1:27" x14ac:dyDescent="0.35">
      <c r="A20" s="199" t="s">
        <v>129</v>
      </c>
      <c r="B20" s="200">
        <v>204.98400000000001</v>
      </c>
      <c r="C20" s="200">
        <v>211.13352</v>
      </c>
      <c r="D20" s="200">
        <v>217.46752560000002</v>
      </c>
      <c r="E20" s="200">
        <v>223.99155136800002</v>
      </c>
      <c r="F20" s="200">
        <v>230.71129790904001</v>
      </c>
      <c r="G20" s="200">
        <v>237.63263684631121</v>
      </c>
      <c r="H20" s="200">
        <v>244.76161595170055</v>
      </c>
      <c r="I20" s="200">
        <v>252.10446443025157</v>
      </c>
      <c r="J20" s="200">
        <v>259.66759836315913</v>
      </c>
      <c r="K20" s="200">
        <v>267.45762631405393</v>
      </c>
      <c r="L20" s="200">
        <v>275.48135510347555</v>
      </c>
      <c r="M20" s="200">
        <v>280.99098220554509</v>
      </c>
      <c r="N20" s="200">
        <v>286.61080184965601</v>
      </c>
      <c r="O20" s="200">
        <v>292.34301788664914</v>
      </c>
      <c r="P20" s="200">
        <v>298.1898782443821</v>
      </c>
      <c r="Q20" s="200">
        <v>304.15367580926977</v>
      </c>
      <c r="R20" s="200">
        <v>310.23674932545515</v>
      </c>
      <c r="S20" s="200">
        <v>316.44148431196425</v>
      </c>
      <c r="T20" s="200">
        <v>322.77031399820356</v>
      </c>
      <c r="U20" s="200">
        <v>329.22572027816761</v>
      </c>
      <c r="V20" s="200">
        <v>335.81023468373098</v>
      </c>
      <c r="W20" s="200">
        <v>342.52643937740561</v>
      </c>
      <c r="X20" s="200">
        <v>349.37696816495372</v>
      </c>
      <c r="Y20" s="200">
        <v>356.36450752825283</v>
      </c>
      <c r="Z20" s="200">
        <v>363.49179767881787</v>
      </c>
      <c r="AA20" s="200">
        <v>370.76163363239425</v>
      </c>
    </row>
    <row r="21" spans="1:27" x14ac:dyDescent="0.35">
      <c r="A21" s="199" t="s">
        <v>131</v>
      </c>
      <c r="B21" s="200">
        <v>28.92</v>
      </c>
      <c r="C21" s="200">
        <v>29.787600000000001</v>
      </c>
      <c r="D21" s="200">
        <v>30.681228000000001</v>
      </c>
      <c r="E21" s="200">
        <v>31.601664840000002</v>
      </c>
      <c r="F21" s="200">
        <v>32.549714785200003</v>
      </c>
      <c r="G21" s="200">
        <v>33.526206228756003</v>
      </c>
      <c r="H21" s="200">
        <v>34.531992415618681</v>
      </c>
      <c r="I21" s="200">
        <v>35.56795218808724</v>
      </c>
      <c r="J21" s="200">
        <v>36.634990753729859</v>
      </c>
      <c r="K21" s="200">
        <v>37.734040476341754</v>
      </c>
      <c r="L21" s="200">
        <v>38.866061690632009</v>
      </c>
      <c r="M21" s="200">
        <v>39.643382924444651</v>
      </c>
      <c r="N21" s="200">
        <v>40.436250582933546</v>
      </c>
      <c r="O21" s="200">
        <v>41.244975594592219</v>
      </c>
      <c r="P21" s="200">
        <v>42.069875106484062</v>
      </c>
      <c r="Q21" s="200">
        <v>42.911272608613743</v>
      </c>
      <c r="R21" s="200">
        <v>43.76949806078602</v>
      </c>
      <c r="S21" s="200">
        <v>44.644888022001744</v>
      </c>
      <c r="T21" s="200">
        <v>45.53778578244178</v>
      </c>
      <c r="U21" s="200">
        <v>46.44854149809062</v>
      </c>
      <c r="V21" s="200">
        <v>47.377512328052433</v>
      </c>
      <c r="W21" s="200">
        <v>48.325062574613483</v>
      </c>
      <c r="X21" s="200">
        <v>49.291563826105751</v>
      </c>
      <c r="Y21" s="200">
        <v>50.277395102627864</v>
      </c>
      <c r="Z21" s="200">
        <v>51.282943004680419</v>
      </c>
      <c r="AA21" s="200">
        <v>52.308601864774026</v>
      </c>
    </row>
    <row r="22" spans="1:27" x14ac:dyDescent="0.35">
      <c r="A22" s="199" t="s">
        <v>132</v>
      </c>
      <c r="B22" s="200">
        <v>54.446399999999997</v>
      </c>
      <c r="C22" s="200">
        <v>56.079791999999998</v>
      </c>
      <c r="D22" s="200">
        <v>57.762185760000001</v>
      </c>
      <c r="E22" s="200">
        <v>59.495051332800003</v>
      </c>
      <c r="F22" s="200">
        <v>61.279902872784007</v>
      </c>
      <c r="G22" s="200">
        <v>63.118299958967526</v>
      </c>
      <c r="H22" s="200">
        <v>65.011848957736547</v>
      </c>
      <c r="I22" s="200">
        <v>66.962204426468645</v>
      </c>
      <c r="J22" s="200">
        <v>68.971070559262699</v>
      </c>
      <c r="K22" s="200">
        <v>71.040202676040579</v>
      </c>
      <c r="L22" s="200">
        <v>73.171408756321796</v>
      </c>
      <c r="M22" s="200">
        <v>74.634836931448234</v>
      </c>
      <c r="N22" s="200">
        <v>76.127533670077199</v>
      </c>
      <c r="O22" s="200">
        <v>77.650084343478738</v>
      </c>
      <c r="P22" s="200">
        <v>79.203086030348317</v>
      </c>
      <c r="Q22" s="200">
        <v>80.787147750955285</v>
      </c>
      <c r="R22" s="200">
        <v>82.402890705974386</v>
      </c>
      <c r="S22" s="200">
        <v>84.050948520093868</v>
      </c>
      <c r="T22" s="200">
        <v>85.731967490495748</v>
      </c>
      <c r="U22" s="200">
        <v>87.446606840305662</v>
      </c>
      <c r="V22" s="200">
        <v>89.195538977111781</v>
      </c>
      <c r="W22" s="200">
        <v>90.97944975665402</v>
      </c>
      <c r="X22" s="200">
        <v>92.799038751787108</v>
      </c>
      <c r="Y22" s="200">
        <v>94.655019526822855</v>
      </c>
      <c r="Z22" s="200">
        <v>96.548119917359315</v>
      </c>
      <c r="AA22" s="200">
        <v>98.479082315706506</v>
      </c>
    </row>
    <row r="23" spans="1:27" x14ac:dyDescent="0.35">
      <c r="A23" s="199" t="s">
        <v>130</v>
      </c>
      <c r="B23" s="200">
        <v>67.704999999999998</v>
      </c>
      <c r="C23" s="200">
        <v>69.736149999999995</v>
      </c>
      <c r="D23" s="200">
        <v>71.828234499999994</v>
      </c>
      <c r="E23" s="200">
        <v>73.983081534999997</v>
      </c>
      <c r="F23" s="200">
        <v>76.202573981049994</v>
      </c>
      <c r="G23" s="200">
        <v>78.488651200481499</v>
      </c>
      <c r="H23" s="200">
        <v>80.843310736495951</v>
      </c>
      <c r="I23" s="200">
        <v>83.268610058590838</v>
      </c>
      <c r="J23" s="200">
        <v>85.766668360348561</v>
      </c>
      <c r="K23" s="200">
        <v>88.339668411159025</v>
      </c>
      <c r="L23" s="200">
        <v>90.989858463493803</v>
      </c>
      <c r="M23" s="200">
        <v>92.809655632763679</v>
      </c>
      <c r="N23" s="200">
        <v>94.665848745418955</v>
      </c>
      <c r="O23" s="200">
        <v>96.559165720327343</v>
      </c>
      <c r="P23" s="200">
        <v>98.490349034733896</v>
      </c>
      <c r="Q23" s="200">
        <v>100.46015601542858</v>
      </c>
      <c r="R23" s="200">
        <v>102.46935913573715</v>
      </c>
      <c r="S23" s="200">
        <v>104.51874631845189</v>
      </c>
      <c r="T23" s="200">
        <v>106.60912124482093</v>
      </c>
      <c r="U23" s="200">
        <v>108.74130366971734</v>
      </c>
      <c r="V23" s="200">
        <v>110.91612974311168</v>
      </c>
      <c r="W23" s="200">
        <v>113.13445233797391</v>
      </c>
      <c r="X23" s="200">
        <v>115.39714138473339</v>
      </c>
      <c r="Y23" s="200">
        <v>117.70508421242806</v>
      </c>
      <c r="Z23" s="200">
        <v>120.05918589667662</v>
      </c>
      <c r="AA23" s="200">
        <v>122.46036961461016</v>
      </c>
    </row>
    <row r="24" spans="1:27" x14ac:dyDescent="0.35"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</row>
  </sheetData>
  <sheetProtection algorithmName="SHA-512" hashValue="36ykpIuWmXX18SLBlFT0TC/j3g2oK8jl16qHOpWl5Pc3Iv0aCiznifEa2KyAisDrNIqB1Gr1sv9EH5pIrP2q7Q==" saltValue="tnAX0vUT5Zna+Kd/GW2yCQ==" spinCount="100000" sheet="1" objects="1" scenarios="1" formatCells="0" formatColumns="0" formatRows="0"/>
  <protectedRanges>
    <protectedRange algorithmName="SHA-512" hashValue="kd4LX7Gk149lrU83Yp/wMaSBYFV3wGk7zL0RnaN4JcajBvgmJbOp37YIK2LwXKMgX2YBJmjQPubklaJutdSNKQ==" saltValue="Jjp7oCsfF7c2HOuuqjz59g==" spinCount="100000" sqref="A1:AA23" name="Ceny substratow Biogazowani"/>
  </protectedRanges>
  <conditionalFormatting sqref="B4:AA24">
    <cfRule type="cellIs" dxfId="0" priority="1" operator="lessThan">
      <formula>-19.01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T61"/>
  <sheetViews>
    <sheetView workbookViewId="0">
      <selection activeCell="B14" sqref="B14"/>
    </sheetView>
  </sheetViews>
  <sheetFormatPr defaultRowHeight="14.5" x14ac:dyDescent="0.35"/>
  <cols>
    <col min="1" max="1" width="56.26953125" style="324" customWidth="1"/>
    <col min="2" max="2" width="26.90625" style="323" customWidth="1"/>
    <col min="3" max="3" width="15.1796875" style="324" customWidth="1"/>
    <col min="4" max="4" width="16.1796875" style="324" customWidth="1"/>
    <col min="5" max="5" width="8.7265625" style="324"/>
    <col min="6" max="6" width="6.54296875" style="324" customWidth="1"/>
    <col min="7" max="7" width="37.90625" style="323" customWidth="1"/>
    <col min="8" max="8" width="8.7265625" style="324"/>
    <col min="9" max="9" width="7.7265625" style="324" customWidth="1"/>
    <col min="10" max="10" width="8.1796875" style="324" customWidth="1"/>
    <col min="11" max="16384" width="8.7265625" style="324"/>
  </cols>
  <sheetData>
    <row r="1" spans="1:46" ht="29" x14ac:dyDescent="0.35">
      <c r="A1" s="323" t="s">
        <v>173</v>
      </c>
      <c r="B1" s="324"/>
      <c r="E1" s="325"/>
      <c r="F1" s="325"/>
      <c r="G1" s="326"/>
      <c r="H1" s="325"/>
      <c r="I1" s="325"/>
      <c r="J1" s="325"/>
      <c r="K1" s="325"/>
      <c r="L1" s="325"/>
      <c r="M1" s="325"/>
      <c r="N1" s="325"/>
      <c r="O1" s="325"/>
      <c r="P1" s="325"/>
      <c r="Q1" s="325"/>
      <c r="R1" s="325"/>
      <c r="S1" s="325"/>
      <c r="T1" s="325"/>
      <c r="U1" s="325"/>
      <c r="V1" s="325"/>
      <c r="W1" s="325"/>
      <c r="X1" s="325"/>
      <c r="Y1" s="325"/>
      <c r="Z1" s="325"/>
      <c r="AA1" s="325"/>
      <c r="AB1" s="325"/>
      <c r="AC1" s="325"/>
      <c r="AD1" s="325"/>
      <c r="AE1" s="325"/>
      <c r="AF1" s="325"/>
      <c r="AG1" s="325"/>
      <c r="AH1" s="325"/>
      <c r="AI1" s="325"/>
      <c r="AJ1" s="325"/>
      <c r="AK1" s="325"/>
      <c r="AL1" s="325"/>
      <c r="AM1" s="325"/>
      <c r="AN1" s="325"/>
      <c r="AO1" s="325"/>
      <c r="AP1" s="325"/>
      <c r="AQ1" s="325"/>
      <c r="AR1" s="325"/>
      <c r="AS1" s="325"/>
      <c r="AT1" s="325"/>
    </row>
    <row r="2" spans="1:46" ht="29" x14ac:dyDescent="0.35">
      <c r="A2" s="327" t="s">
        <v>93</v>
      </c>
      <c r="B2" s="328" t="s">
        <v>12</v>
      </c>
      <c r="C2" s="329" t="s">
        <v>45</v>
      </c>
      <c r="D2" s="330" t="s">
        <v>46</v>
      </c>
      <c r="E2" s="331"/>
      <c r="F2" s="325"/>
      <c r="G2" s="332"/>
      <c r="H2" s="333"/>
      <c r="I2" s="333"/>
      <c r="J2" s="333"/>
      <c r="K2" s="333"/>
      <c r="L2" s="325"/>
      <c r="M2" s="325"/>
      <c r="N2" s="325"/>
      <c r="O2" s="325"/>
      <c r="P2" s="325"/>
      <c r="Q2" s="325"/>
      <c r="R2" s="325"/>
      <c r="S2" s="325"/>
      <c r="T2" s="325"/>
      <c r="U2" s="325"/>
      <c r="V2" s="325"/>
      <c r="W2" s="325"/>
      <c r="X2" s="325"/>
      <c r="Y2" s="325"/>
      <c r="Z2" s="325"/>
      <c r="AA2" s="325"/>
      <c r="AB2" s="325"/>
      <c r="AC2" s="325"/>
      <c r="AD2" s="325"/>
      <c r="AE2" s="325"/>
      <c r="AF2" s="325"/>
      <c r="AG2" s="325"/>
      <c r="AH2" s="325"/>
      <c r="AI2" s="325"/>
      <c r="AJ2" s="325"/>
      <c r="AK2" s="325"/>
      <c r="AL2" s="325"/>
      <c r="AM2" s="325"/>
      <c r="AN2" s="325"/>
      <c r="AO2" s="325"/>
      <c r="AP2" s="325"/>
      <c r="AQ2" s="325"/>
      <c r="AR2" s="325"/>
      <c r="AS2" s="325"/>
      <c r="AT2" s="325"/>
    </row>
    <row r="3" spans="1:46" x14ac:dyDescent="0.35">
      <c r="A3" s="334"/>
      <c r="B3" s="335" t="s">
        <v>13</v>
      </c>
      <c r="C3" s="335" t="s">
        <v>5</v>
      </c>
      <c r="D3" s="335" t="s">
        <v>5</v>
      </c>
      <c r="E3" s="336"/>
      <c r="F3" s="325"/>
      <c r="G3" s="332"/>
      <c r="H3" s="333"/>
      <c r="I3" s="333"/>
      <c r="J3" s="333"/>
      <c r="K3" s="333"/>
      <c r="L3" s="325"/>
      <c r="M3" s="325"/>
      <c r="N3" s="325"/>
      <c r="O3" s="325"/>
      <c r="P3" s="325"/>
      <c r="Q3" s="325"/>
      <c r="R3" s="325"/>
      <c r="S3" s="325"/>
      <c r="T3" s="325"/>
      <c r="U3" s="325"/>
      <c r="V3" s="325"/>
      <c r="W3" s="325"/>
      <c r="X3" s="325"/>
      <c r="Y3" s="325"/>
      <c r="Z3" s="325"/>
      <c r="AA3" s="325"/>
      <c r="AB3" s="325"/>
      <c r="AC3" s="325"/>
      <c r="AD3" s="325"/>
      <c r="AE3" s="325"/>
      <c r="AF3" s="325"/>
      <c r="AG3" s="325"/>
      <c r="AH3" s="325"/>
      <c r="AI3" s="325"/>
      <c r="AJ3" s="325"/>
      <c r="AK3" s="325"/>
      <c r="AL3" s="325"/>
      <c r="AM3" s="325"/>
      <c r="AN3" s="325"/>
      <c r="AO3" s="325"/>
      <c r="AP3" s="325"/>
      <c r="AQ3" s="325"/>
      <c r="AR3" s="325"/>
      <c r="AS3" s="325"/>
      <c r="AT3" s="325"/>
    </row>
    <row r="4" spans="1:46" x14ac:dyDescent="0.35">
      <c r="A4" s="334" t="s">
        <v>96</v>
      </c>
      <c r="B4" s="335">
        <v>20</v>
      </c>
      <c r="C4" s="335">
        <v>1</v>
      </c>
      <c r="D4" s="335">
        <v>1.5</v>
      </c>
      <c r="E4" s="336"/>
      <c r="F4" s="325"/>
      <c r="G4" s="332"/>
      <c r="H4" s="333"/>
      <c r="I4" s="333"/>
      <c r="J4" s="333"/>
      <c r="K4" s="333"/>
      <c r="L4" s="325"/>
      <c r="M4" s="325"/>
      <c r="N4" s="325"/>
      <c r="O4" s="325"/>
      <c r="P4" s="325"/>
      <c r="Q4" s="325"/>
      <c r="R4" s="325"/>
      <c r="S4" s="325"/>
      <c r="T4" s="325"/>
      <c r="U4" s="325"/>
      <c r="V4" s="325"/>
      <c r="W4" s="325"/>
      <c r="X4" s="325"/>
      <c r="Y4" s="325"/>
      <c r="Z4" s="325"/>
      <c r="AA4" s="325"/>
      <c r="AB4" s="325"/>
      <c r="AC4" s="325"/>
      <c r="AD4" s="325"/>
      <c r="AE4" s="325"/>
      <c r="AF4" s="325"/>
      <c r="AG4" s="325"/>
      <c r="AH4" s="325"/>
      <c r="AI4" s="325"/>
      <c r="AJ4" s="325"/>
      <c r="AK4" s="325"/>
      <c r="AL4" s="325"/>
      <c r="AM4" s="325"/>
      <c r="AN4" s="325"/>
      <c r="AO4" s="325"/>
      <c r="AP4" s="325"/>
      <c r="AQ4" s="325"/>
      <c r="AR4" s="325"/>
      <c r="AS4" s="325"/>
      <c r="AT4" s="325"/>
    </row>
    <row r="5" spans="1:46" x14ac:dyDescent="0.35">
      <c r="A5" s="334" t="s">
        <v>97</v>
      </c>
      <c r="B5" s="335">
        <v>20</v>
      </c>
      <c r="C5" s="335">
        <v>1</v>
      </c>
      <c r="D5" s="335">
        <v>2</v>
      </c>
      <c r="E5" s="336"/>
      <c r="F5" s="325"/>
      <c r="G5" s="332"/>
      <c r="H5" s="333"/>
      <c r="I5" s="333"/>
      <c r="J5" s="333"/>
      <c r="K5" s="333"/>
      <c r="L5" s="325"/>
      <c r="M5" s="325"/>
      <c r="N5" s="325"/>
      <c r="O5" s="325"/>
      <c r="P5" s="325"/>
      <c r="Q5" s="325"/>
      <c r="R5" s="325"/>
      <c r="S5" s="325"/>
      <c r="T5" s="325"/>
      <c r="U5" s="325"/>
      <c r="V5" s="325"/>
      <c r="W5" s="325"/>
      <c r="X5" s="325"/>
      <c r="Y5" s="325"/>
      <c r="Z5" s="325"/>
      <c r="AA5" s="325"/>
      <c r="AB5" s="325"/>
      <c r="AC5" s="325"/>
      <c r="AD5" s="325"/>
      <c r="AE5" s="325"/>
      <c r="AF5" s="325"/>
      <c r="AG5" s="325"/>
      <c r="AH5" s="325"/>
      <c r="AI5" s="325"/>
      <c r="AJ5" s="325"/>
      <c r="AK5" s="325"/>
      <c r="AL5" s="325"/>
      <c r="AM5" s="325"/>
      <c r="AN5" s="325"/>
      <c r="AO5" s="325"/>
      <c r="AP5" s="325"/>
      <c r="AQ5" s="325"/>
      <c r="AR5" s="325"/>
      <c r="AS5" s="325"/>
      <c r="AT5" s="325"/>
    </row>
    <row r="6" spans="1:46" x14ac:dyDescent="0.35">
      <c r="A6" s="337" t="s">
        <v>95</v>
      </c>
      <c r="B6" s="338">
        <v>20</v>
      </c>
      <c r="C6" s="338">
        <v>1</v>
      </c>
      <c r="D6" s="338">
        <v>1</v>
      </c>
      <c r="E6" s="333"/>
      <c r="F6" s="333"/>
      <c r="G6" s="332"/>
      <c r="H6" s="333"/>
      <c r="I6" s="333"/>
      <c r="J6" s="333"/>
      <c r="K6" s="333"/>
      <c r="L6" s="325"/>
      <c r="M6" s="325"/>
      <c r="N6" s="325"/>
      <c r="O6" s="325"/>
      <c r="P6" s="325"/>
      <c r="Q6" s="325"/>
      <c r="R6" s="325"/>
      <c r="S6" s="325"/>
      <c r="T6" s="325"/>
      <c r="U6" s="325"/>
      <c r="V6" s="325"/>
      <c r="W6" s="325"/>
      <c r="X6" s="325"/>
      <c r="Y6" s="325"/>
      <c r="Z6" s="325"/>
      <c r="AA6" s="325"/>
      <c r="AB6" s="325"/>
      <c r="AC6" s="325"/>
      <c r="AD6" s="325"/>
      <c r="AE6" s="325"/>
      <c r="AF6" s="325"/>
      <c r="AG6" s="325"/>
      <c r="AH6" s="325"/>
      <c r="AI6" s="325"/>
      <c r="AJ6" s="325"/>
      <c r="AK6" s="325"/>
      <c r="AL6" s="325"/>
      <c r="AM6" s="325"/>
      <c r="AN6" s="325"/>
      <c r="AO6" s="325"/>
      <c r="AP6" s="325"/>
      <c r="AQ6" s="325"/>
      <c r="AR6" s="325"/>
      <c r="AS6" s="325"/>
      <c r="AT6" s="325"/>
    </row>
    <row r="7" spans="1:46" x14ac:dyDescent="0.35">
      <c r="A7" s="337" t="s">
        <v>98</v>
      </c>
      <c r="B7" s="338">
        <v>18</v>
      </c>
      <c r="C7" s="338" t="s">
        <v>94</v>
      </c>
      <c r="D7" s="338">
        <v>1</v>
      </c>
      <c r="E7" s="333"/>
      <c r="F7" s="333"/>
      <c r="G7" s="332"/>
      <c r="H7" s="333"/>
      <c r="I7" s="333"/>
      <c r="J7" s="333"/>
      <c r="K7" s="333"/>
      <c r="L7" s="325"/>
      <c r="M7" s="325"/>
      <c r="N7" s="325"/>
      <c r="O7" s="325"/>
      <c r="P7" s="325"/>
      <c r="Q7" s="325"/>
      <c r="R7" s="325"/>
      <c r="S7" s="325"/>
      <c r="T7" s="325"/>
      <c r="U7" s="325"/>
      <c r="V7" s="325"/>
      <c r="W7" s="325"/>
      <c r="X7" s="325"/>
      <c r="Y7" s="325"/>
      <c r="Z7" s="325"/>
      <c r="AA7" s="325"/>
      <c r="AB7" s="325"/>
      <c r="AC7" s="325"/>
      <c r="AD7" s="325"/>
      <c r="AE7" s="325"/>
      <c r="AF7" s="325"/>
      <c r="AG7" s="325"/>
      <c r="AH7" s="325"/>
      <c r="AI7" s="325"/>
      <c r="AJ7" s="325"/>
      <c r="AK7" s="325"/>
      <c r="AL7" s="325"/>
      <c r="AM7" s="325"/>
      <c r="AN7" s="325"/>
      <c r="AO7" s="325"/>
      <c r="AP7" s="325"/>
      <c r="AQ7" s="325"/>
      <c r="AR7" s="325"/>
      <c r="AS7" s="325"/>
      <c r="AT7" s="325"/>
    </row>
    <row r="8" spans="1:46" x14ac:dyDescent="0.35">
      <c r="A8" s="334" t="s">
        <v>99</v>
      </c>
      <c r="B8" s="335">
        <v>15</v>
      </c>
      <c r="C8" s="335">
        <v>3</v>
      </c>
      <c r="D8" s="335">
        <v>3</v>
      </c>
      <c r="E8" s="336"/>
      <c r="F8" s="325"/>
      <c r="G8" s="332"/>
      <c r="H8" s="333"/>
      <c r="I8" s="333"/>
      <c r="J8" s="333"/>
      <c r="K8" s="333"/>
      <c r="L8" s="325"/>
      <c r="M8" s="325"/>
      <c r="N8" s="325"/>
      <c r="O8" s="325"/>
      <c r="P8" s="325"/>
      <c r="Q8" s="325"/>
      <c r="R8" s="325"/>
      <c r="S8" s="325"/>
      <c r="T8" s="325"/>
      <c r="U8" s="325"/>
      <c r="V8" s="325"/>
      <c r="W8" s="325"/>
      <c r="X8" s="325"/>
      <c r="Y8" s="325"/>
      <c r="Z8" s="325"/>
      <c r="AA8" s="325"/>
      <c r="AB8" s="325"/>
      <c r="AC8" s="325"/>
      <c r="AD8" s="325"/>
      <c r="AE8" s="325"/>
      <c r="AF8" s="325"/>
      <c r="AG8" s="325"/>
      <c r="AH8" s="325"/>
      <c r="AI8" s="325"/>
      <c r="AJ8" s="325"/>
      <c r="AK8" s="325"/>
      <c r="AL8" s="325"/>
      <c r="AM8" s="325"/>
      <c r="AN8" s="325"/>
      <c r="AO8" s="325"/>
      <c r="AP8" s="325"/>
      <c r="AQ8" s="325"/>
      <c r="AR8" s="325"/>
      <c r="AS8" s="325"/>
      <c r="AT8" s="325"/>
    </row>
    <row r="9" spans="1:46" ht="29" x14ac:dyDescent="0.35">
      <c r="A9" s="334" t="s">
        <v>100</v>
      </c>
      <c r="B9" s="335">
        <v>25</v>
      </c>
      <c r="C9" s="335">
        <v>2</v>
      </c>
      <c r="D9" s="335">
        <v>1.5</v>
      </c>
      <c r="E9" s="336"/>
      <c r="F9" s="325"/>
      <c r="G9" s="332"/>
      <c r="H9" s="333"/>
      <c r="I9" s="333"/>
      <c r="J9" s="333"/>
      <c r="K9" s="333"/>
      <c r="L9" s="325"/>
      <c r="M9" s="325"/>
      <c r="N9" s="325"/>
      <c r="O9" s="325"/>
      <c r="P9" s="325"/>
      <c r="Q9" s="325"/>
      <c r="R9" s="325"/>
      <c r="S9" s="325"/>
      <c r="T9" s="325"/>
      <c r="U9" s="325"/>
      <c r="V9" s="325"/>
      <c r="W9" s="325"/>
      <c r="X9" s="325"/>
      <c r="Y9" s="325"/>
      <c r="Z9" s="325"/>
      <c r="AA9" s="325"/>
      <c r="AB9" s="325"/>
      <c r="AC9" s="325"/>
      <c r="AD9" s="325"/>
      <c r="AE9" s="325"/>
      <c r="AF9" s="325"/>
      <c r="AG9" s="325"/>
      <c r="AH9" s="325"/>
      <c r="AI9" s="325"/>
      <c r="AJ9" s="325"/>
      <c r="AK9" s="325"/>
      <c r="AL9" s="325"/>
      <c r="AM9" s="325"/>
      <c r="AN9" s="325"/>
      <c r="AO9" s="325"/>
      <c r="AP9" s="325"/>
      <c r="AQ9" s="325"/>
      <c r="AR9" s="325"/>
      <c r="AS9" s="325"/>
      <c r="AT9" s="325"/>
    </row>
    <row r="10" spans="1:46" x14ac:dyDescent="0.35">
      <c r="A10" s="334" t="s">
        <v>101</v>
      </c>
      <c r="B10" s="335">
        <v>20</v>
      </c>
      <c r="C10" s="335">
        <v>3</v>
      </c>
      <c r="D10" s="335">
        <v>1</v>
      </c>
      <c r="E10" s="336"/>
      <c r="F10" s="325"/>
      <c r="G10" s="339"/>
      <c r="H10" s="340"/>
      <c r="I10" s="340"/>
      <c r="J10" s="340"/>
      <c r="K10" s="340"/>
      <c r="L10" s="325"/>
      <c r="M10" s="325"/>
      <c r="N10" s="325"/>
      <c r="O10" s="325"/>
      <c r="P10" s="325"/>
      <c r="Q10" s="325"/>
      <c r="R10" s="325"/>
      <c r="S10" s="325"/>
      <c r="T10" s="325"/>
      <c r="U10" s="325"/>
      <c r="V10" s="325"/>
      <c r="W10" s="325"/>
      <c r="X10" s="325"/>
      <c r="Y10" s="325"/>
      <c r="Z10" s="325"/>
      <c r="AA10" s="325"/>
      <c r="AB10" s="325"/>
      <c r="AC10" s="325"/>
      <c r="AD10" s="325"/>
      <c r="AE10" s="325"/>
      <c r="AF10" s="325"/>
      <c r="AG10" s="325"/>
      <c r="AH10" s="325"/>
      <c r="AI10" s="325"/>
      <c r="AJ10" s="325"/>
      <c r="AK10" s="325"/>
      <c r="AL10" s="325"/>
      <c r="AM10" s="325"/>
      <c r="AN10" s="325"/>
      <c r="AO10" s="325"/>
      <c r="AP10" s="325"/>
      <c r="AQ10" s="325"/>
      <c r="AR10" s="325"/>
      <c r="AS10" s="325"/>
      <c r="AT10" s="325"/>
    </row>
    <row r="11" spans="1:46" x14ac:dyDescent="0.35">
      <c r="A11" s="334" t="s">
        <v>102</v>
      </c>
      <c r="B11" s="335">
        <v>20</v>
      </c>
      <c r="C11" s="335">
        <v>1</v>
      </c>
      <c r="D11" s="335">
        <v>1.5</v>
      </c>
      <c r="E11" s="336"/>
      <c r="F11" s="325"/>
      <c r="G11" s="339"/>
      <c r="H11" s="340"/>
      <c r="I11" s="340"/>
      <c r="J11" s="340"/>
      <c r="K11" s="340"/>
      <c r="L11" s="325"/>
      <c r="M11" s="325"/>
      <c r="N11" s="325"/>
      <c r="O11" s="325"/>
      <c r="P11" s="325"/>
      <c r="Q11" s="325"/>
      <c r="R11" s="325"/>
      <c r="S11" s="325"/>
      <c r="T11" s="325"/>
      <c r="U11" s="325"/>
      <c r="V11" s="325"/>
      <c r="W11" s="325"/>
      <c r="X11" s="325"/>
      <c r="Y11" s="325"/>
      <c r="Z11" s="325"/>
      <c r="AA11" s="325"/>
      <c r="AB11" s="325"/>
      <c r="AC11" s="325"/>
      <c r="AD11" s="325"/>
      <c r="AE11" s="325"/>
      <c r="AF11" s="325"/>
      <c r="AG11" s="325"/>
      <c r="AH11" s="325"/>
      <c r="AI11" s="325"/>
      <c r="AJ11" s="325"/>
      <c r="AK11" s="325"/>
      <c r="AL11" s="325"/>
      <c r="AM11" s="325"/>
      <c r="AN11" s="325"/>
      <c r="AO11" s="325"/>
      <c r="AP11" s="325"/>
      <c r="AQ11" s="325"/>
      <c r="AR11" s="325"/>
      <c r="AS11" s="325"/>
      <c r="AT11" s="325"/>
    </row>
    <row r="12" spans="1:46" x14ac:dyDescent="0.35">
      <c r="A12" s="334" t="s">
        <v>103</v>
      </c>
      <c r="B12" s="335">
        <v>15</v>
      </c>
      <c r="C12" s="335">
        <v>3</v>
      </c>
      <c r="D12" s="335">
        <v>1.5</v>
      </c>
      <c r="E12" s="336"/>
      <c r="F12" s="325"/>
      <c r="G12" s="339"/>
      <c r="H12" s="340"/>
      <c r="I12" s="340"/>
      <c r="J12" s="340"/>
      <c r="K12" s="340"/>
      <c r="L12" s="325"/>
      <c r="M12" s="325"/>
      <c r="N12" s="325"/>
      <c r="O12" s="325"/>
      <c r="P12" s="325"/>
      <c r="Q12" s="325"/>
      <c r="R12" s="325"/>
      <c r="S12" s="325"/>
      <c r="T12" s="325"/>
      <c r="U12" s="325"/>
      <c r="V12" s="325"/>
      <c r="W12" s="325"/>
      <c r="X12" s="325"/>
      <c r="Y12" s="325"/>
      <c r="Z12" s="325"/>
      <c r="AA12" s="325"/>
      <c r="AB12" s="325"/>
      <c r="AC12" s="325"/>
      <c r="AD12" s="325"/>
      <c r="AE12" s="325"/>
      <c r="AF12" s="325"/>
      <c r="AG12" s="325"/>
      <c r="AH12" s="325"/>
      <c r="AI12" s="325"/>
      <c r="AJ12" s="325"/>
      <c r="AK12" s="325"/>
      <c r="AL12" s="325"/>
      <c r="AM12" s="325"/>
      <c r="AN12" s="325"/>
      <c r="AO12" s="325"/>
      <c r="AP12" s="325"/>
      <c r="AQ12" s="325"/>
      <c r="AR12" s="325"/>
      <c r="AS12" s="325"/>
      <c r="AT12" s="325"/>
    </row>
    <row r="13" spans="1:46" x14ac:dyDescent="0.35">
      <c r="A13" s="334" t="s">
        <v>105</v>
      </c>
      <c r="B13" s="335">
        <v>15</v>
      </c>
      <c r="C13" s="335">
        <v>6</v>
      </c>
      <c r="D13" s="335">
        <v>2</v>
      </c>
      <c r="E13" s="336"/>
      <c r="F13" s="325"/>
      <c r="G13" s="339"/>
      <c r="H13" s="340"/>
      <c r="I13" s="340"/>
      <c r="J13" s="340"/>
      <c r="K13" s="340"/>
      <c r="L13" s="325"/>
      <c r="M13" s="325"/>
      <c r="N13" s="325"/>
      <c r="O13" s="325"/>
      <c r="P13" s="325"/>
      <c r="Q13" s="325"/>
      <c r="R13" s="325"/>
      <c r="S13" s="325"/>
      <c r="T13" s="325"/>
      <c r="U13" s="325"/>
      <c r="V13" s="325"/>
      <c r="W13" s="325"/>
      <c r="X13" s="325"/>
      <c r="Y13" s="325"/>
      <c r="Z13" s="325"/>
      <c r="AA13" s="325"/>
      <c r="AB13" s="325"/>
      <c r="AC13" s="325"/>
      <c r="AD13" s="325"/>
      <c r="AE13" s="325"/>
      <c r="AF13" s="325"/>
      <c r="AG13" s="325"/>
      <c r="AH13" s="325"/>
      <c r="AI13" s="325"/>
      <c r="AJ13" s="325"/>
      <c r="AK13" s="325"/>
      <c r="AL13" s="325"/>
      <c r="AM13" s="325"/>
      <c r="AN13" s="325"/>
      <c r="AO13" s="325"/>
      <c r="AP13" s="325"/>
      <c r="AQ13" s="325"/>
      <c r="AR13" s="325"/>
      <c r="AS13" s="325"/>
      <c r="AT13" s="325"/>
    </row>
    <row r="14" spans="1:46" x14ac:dyDescent="0.35">
      <c r="A14" s="334" t="s">
        <v>106</v>
      </c>
      <c r="B14" s="335">
        <v>20</v>
      </c>
      <c r="C14" s="335">
        <v>0.5</v>
      </c>
      <c r="D14" s="335">
        <v>1</v>
      </c>
      <c r="E14" s="336"/>
      <c r="F14" s="325"/>
      <c r="G14" s="339"/>
      <c r="H14" s="340"/>
      <c r="I14" s="340"/>
      <c r="J14" s="340"/>
      <c r="K14" s="340"/>
      <c r="L14" s="325"/>
      <c r="M14" s="325"/>
      <c r="N14" s="325"/>
      <c r="O14" s="325"/>
      <c r="P14" s="325"/>
      <c r="Q14" s="325"/>
      <c r="R14" s="325"/>
      <c r="S14" s="325"/>
      <c r="T14" s="325"/>
      <c r="U14" s="325"/>
      <c r="V14" s="325"/>
      <c r="W14" s="325"/>
      <c r="X14" s="325"/>
      <c r="Y14" s="325"/>
      <c r="Z14" s="325"/>
      <c r="AA14" s="325"/>
      <c r="AB14" s="325"/>
      <c r="AC14" s="325"/>
      <c r="AD14" s="325"/>
      <c r="AE14" s="325"/>
      <c r="AF14" s="325"/>
      <c r="AG14" s="325"/>
      <c r="AH14" s="325"/>
      <c r="AI14" s="325"/>
      <c r="AJ14" s="325"/>
      <c r="AK14" s="325"/>
      <c r="AL14" s="325"/>
      <c r="AM14" s="325"/>
      <c r="AN14" s="325"/>
      <c r="AO14" s="325"/>
      <c r="AP14" s="325"/>
      <c r="AQ14" s="325"/>
      <c r="AR14" s="325"/>
      <c r="AS14" s="325"/>
      <c r="AT14" s="325"/>
    </row>
    <row r="15" spans="1:46" x14ac:dyDescent="0.35">
      <c r="A15" s="334" t="s">
        <v>107</v>
      </c>
      <c r="B15" s="335">
        <v>20</v>
      </c>
      <c r="C15" s="335">
        <v>0.5</v>
      </c>
      <c r="D15" s="335">
        <v>0.5</v>
      </c>
      <c r="E15" s="336"/>
      <c r="F15" s="325"/>
      <c r="G15" s="339"/>
      <c r="H15" s="340"/>
      <c r="I15" s="340"/>
      <c r="J15" s="340"/>
      <c r="K15" s="340"/>
      <c r="L15" s="325"/>
      <c r="M15" s="325"/>
      <c r="N15" s="325"/>
      <c r="O15" s="325"/>
      <c r="P15" s="325"/>
      <c r="Q15" s="325"/>
      <c r="R15" s="325"/>
      <c r="S15" s="325"/>
      <c r="T15" s="325"/>
      <c r="U15" s="325"/>
      <c r="V15" s="325"/>
      <c r="W15" s="325"/>
      <c r="X15" s="325"/>
      <c r="Y15" s="325"/>
      <c r="Z15" s="325"/>
      <c r="AA15" s="325"/>
      <c r="AB15" s="325"/>
      <c r="AC15" s="325"/>
      <c r="AD15" s="325"/>
      <c r="AE15" s="325"/>
      <c r="AF15" s="325"/>
      <c r="AG15" s="325"/>
      <c r="AH15" s="325"/>
      <c r="AI15" s="325"/>
      <c r="AJ15" s="325"/>
      <c r="AK15" s="325"/>
      <c r="AL15" s="325"/>
      <c r="AM15" s="325"/>
      <c r="AN15" s="325"/>
      <c r="AO15" s="325"/>
      <c r="AP15" s="325"/>
      <c r="AQ15" s="325"/>
      <c r="AR15" s="325"/>
      <c r="AS15" s="325"/>
      <c r="AT15" s="325"/>
    </row>
    <row r="16" spans="1:46" x14ac:dyDescent="0.35">
      <c r="A16" s="341" t="s">
        <v>174</v>
      </c>
      <c r="B16" s="342">
        <v>25</v>
      </c>
      <c r="C16" s="342">
        <v>0.5</v>
      </c>
      <c r="D16" s="342">
        <v>1.5</v>
      </c>
      <c r="E16" s="336"/>
      <c r="F16" s="325"/>
      <c r="G16" s="339"/>
      <c r="H16" s="340"/>
      <c r="I16" s="340"/>
      <c r="J16" s="340"/>
      <c r="K16" s="340"/>
      <c r="L16" s="325"/>
      <c r="M16" s="325"/>
      <c r="N16" s="325"/>
      <c r="O16" s="325"/>
      <c r="P16" s="325"/>
      <c r="Q16" s="325"/>
      <c r="R16" s="325"/>
      <c r="S16" s="325"/>
      <c r="T16" s="325"/>
      <c r="U16" s="325"/>
      <c r="V16" s="325"/>
      <c r="W16" s="325"/>
      <c r="X16" s="325"/>
      <c r="Y16" s="325"/>
      <c r="Z16" s="325"/>
      <c r="AA16" s="325"/>
      <c r="AB16" s="325"/>
      <c r="AC16" s="325"/>
      <c r="AD16" s="325"/>
      <c r="AE16" s="325"/>
      <c r="AF16" s="325"/>
      <c r="AG16" s="325"/>
      <c r="AH16" s="325"/>
      <c r="AI16" s="325"/>
      <c r="AJ16" s="325"/>
      <c r="AK16" s="325"/>
      <c r="AL16" s="325"/>
      <c r="AM16" s="325"/>
      <c r="AN16" s="325"/>
      <c r="AO16" s="325"/>
      <c r="AP16" s="325"/>
      <c r="AQ16" s="325"/>
      <c r="AR16" s="325"/>
      <c r="AS16" s="325"/>
      <c r="AT16" s="325"/>
    </row>
    <row r="17" spans="1:46" x14ac:dyDescent="0.35">
      <c r="A17" s="341" t="s">
        <v>175</v>
      </c>
      <c r="B17" s="335">
        <v>25</v>
      </c>
      <c r="C17" s="335">
        <v>0.5</v>
      </c>
      <c r="D17" s="335">
        <v>0.5</v>
      </c>
      <c r="E17" s="336"/>
      <c r="F17" s="325"/>
      <c r="G17" s="332"/>
      <c r="H17" s="333"/>
      <c r="I17" s="333"/>
      <c r="J17" s="333"/>
      <c r="K17" s="343"/>
      <c r="L17" s="325"/>
      <c r="M17" s="325"/>
      <c r="N17" s="325"/>
      <c r="O17" s="325"/>
      <c r="P17" s="325"/>
      <c r="Q17" s="325"/>
      <c r="R17" s="325"/>
      <c r="S17" s="325"/>
      <c r="T17" s="325"/>
      <c r="U17" s="325"/>
      <c r="V17" s="325"/>
      <c r="W17" s="325"/>
      <c r="X17" s="325"/>
      <c r="Y17" s="325"/>
      <c r="Z17" s="325"/>
      <c r="AA17" s="325"/>
      <c r="AB17" s="325"/>
      <c r="AC17" s="325"/>
      <c r="AD17" s="325"/>
      <c r="AE17" s="325"/>
      <c r="AF17" s="325"/>
      <c r="AG17" s="325"/>
      <c r="AH17" s="325"/>
      <c r="AI17" s="325"/>
      <c r="AJ17" s="325"/>
      <c r="AK17" s="325"/>
      <c r="AL17" s="325"/>
      <c r="AM17" s="325"/>
      <c r="AN17" s="325"/>
      <c r="AO17" s="325"/>
      <c r="AP17" s="325"/>
      <c r="AQ17" s="325"/>
      <c r="AR17" s="325"/>
      <c r="AS17" s="325"/>
      <c r="AT17" s="325"/>
    </row>
    <row r="18" spans="1:46" x14ac:dyDescent="0.35">
      <c r="A18" s="334" t="s">
        <v>176</v>
      </c>
      <c r="B18" s="335">
        <v>10</v>
      </c>
      <c r="C18" s="344">
        <v>1</v>
      </c>
      <c r="D18" s="344">
        <v>1</v>
      </c>
      <c r="E18" s="336"/>
      <c r="F18" s="325"/>
      <c r="G18" s="332"/>
      <c r="H18" s="333"/>
      <c r="I18" s="333"/>
      <c r="J18" s="333"/>
      <c r="K18" s="343"/>
      <c r="L18" s="325"/>
      <c r="M18" s="325"/>
      <c r="N18" s="325"/>
      <c r="O18" s="325"/>
      <c r="P18" s="325"/>
      <c r="Q18" s="325"/>
      <c r="R18" s="325"/>
      <c r="S18" s="325"/>
      <c r="T18" s="325"/>
      <c r="U18" s="325"/>
      <c r="V18" s="325"/>
      <c r="W18" s="325"/>
      <c r="X18" s="325"/>
      <c r="Y18" s="325"/>
      <c r="Z18" s="325"/>
      <c r="AA18" s="325"/>
      <c r="AB18" s="325"/>
      <c r="AC18" s="325"/>
      <c r="AD18" s="325"/>
      <c r="AE18" s="325"/>
      <c r="AF18" s="325"/>
      <c r="AG18" s="325"/>
      <c r="AH18" s="325"/>
      <c r="AI18" s="325"/>
      <c r="AJ18" s="325"/>
      <c r="AK18" s="325"/>
      <c r="AL18" s="325"/>
      <c r="AM18" s="325"/>
      <c r="AN18" s="325"/>
      <c r="AO18" s="325"/>
      <c r="AP18" s="325"/>
      <c r="AQ18" s="325"/>
      <c r="AR18" s="325"/>
      <c r="AS18" s="325"/>
      <c r="AT18" s="325"/>
    </row>
    <row r="19" spans="1:46" x14ac:dyDescent="0.35">
      <c r="A19" s="325"/>
      <c r="B19" s="326"/>
      <c r="C19" s="336"/>
      <c r="D19" s="336"/>
      <c r="E19" s="336"/>
      <c r="F19" s="325"/>
      <c r="G19" s="339"/>
      <c r="H19" s="340"/>
      <c r="I19" s="340"/>
      <c r="J19" s="340"/>
      <c r="K19" s="340"/>
      <c r="L19" s="325"/>
      <c r="M19" s="325"/>
      <c r="N19" s="325"/>
      <c r="O19" s="325"/>
      <c r="P19" s="325"/>
      <c r="Q19" s="325"/>
      <c r="R19" s="325"/>
      <c r="S19" s="325"/>
      <c r="T19" s="325"/>
      <c r="U19" s="325"/>
      <c r="V19" s="325"/>
      <c r="W19" s="325"/>
      <c r="X19" s="325"/>
      <c r="Y19" s="325"/>
      <c r="Z19" s="325"/>
      <c r="AA19" s="325"/>
      <c r="AB19" s="325"/>
      <c r="AC19" s="325"/>
      <c r="AD19" s="325"/>
      <c r="AE19" s="325"/>
      <c r="AF19" s="325"/>
      <c r="AG19" s="325"/>
      <c r="AH19" s="325"/>
      <c r="AI19" s="325"/>
      <c r="AJ19" s="325"/>
      <c r="AK19" s="325"/>
      <c r="AL19" s="325"/>
      <c r="AM19" s="325"/>
      <c r="AN19" s="325"/>
      <c r="AO19" s="325"/>
      <c r="AP19" s="325"/>
      <c r="AQ19" s="325"/>
      <c r="AR19" s="325"/>
      <c r="AS19" s="325"/>
      <c r="AT19" s="325"/>
    </row>
    <row r="20" spans="1:46" x14ac:dyDescent="0.35">
      <c r="A20" s="325"/>
      <c r="B20" s="345"/>
      <c r="C20" s="325"/>
      <c r="D20" s="325"/>
      <c r="E20" s="325"/>
      <c r="F20" s="325"/>
      <c r="G20" s="332"/>
      <c r="H20" s="333"/>
      <c r="I20" s="333"/>
      <c r="J20" s="333"/>
      <c r="K20" s="333"/>
      <c r="L20" s="325"/>
      <c r="M20" s="325"/>
      <c r="N20" s="325"/>
      <c r="O20" s="325"/>
      <c r="P20" s="325"/>
      <c r="Q20" s="325"/>
      <c r="R20" s="325"/>
      <c r="S20" s="325"/>
      <c r="T20" s="325"/>
      <c r="U20" s="325"/>
      <c r="V20" s="325"/>
      <c r="W20" s="325"/>
      <c r="X20" s="325"/>
      <c r="Y20" s="325"/>
      <c r="Z20" s="325"/>
      <c r="AA20" s="325"/>
      <c r="AB20" s="325"/>
      <c r="AC20" s="325"/>
      <c r="AD20" s="325"/>
      <c r="AE20" s="325"/>
      <c r="AF20" s="325"/>
      <c r="AG20" s="325"/>
      <c r="AH20" s="325"/>
      <c r="AI20" s="325"/>
      <c r="AJ20" s="325"/>
      <c r="AK20" s="325"/>
      <c r="AL20" s="325"/>
      <c r="AM20" s="325"/>
      <c r="AN20" s="325"/>
      <c r="AO20" s="325"/>
      <c r="AP20" s="325"/>
      <c r="AQ20" s="325"/>
      <c r="AR20" s="325"/>
      <c r="AS20" s="325"/>
      <c r="AT20" s="325"/>
    </row>
    <row r="21" spans="1:46" x14ac:dyDescent="0.35">
      <c r="A21" s="325"/>
      <c r="B21" s="326"/>
      <c r="C21" s="336"/>
      <c r="D21" s="336"/>
      <c r="E21" s="336"/>
      <c r="F21" s="325"/>
      <c r="G21" s="339"/>
      <c r="H21" s="340"/>
      <c r="I21" s="340"/>
      <c r="J21" s="340"/>
      <c r="K21" s="340"/>
      <c r="L21" s="325"/>
      <c r="M21" s="325"/>
      <c r="N21" s="325"/>
      <c r="O21" s="325"/>
      <c r="P21" s="325"/>
      <c r="Q21" s="325"/>
      <c r="R21" s="325"/>
      <c r="S21" s="325"/>
      <c r="T21" s="325"/>
      <c r="U21" s="325"/>
      <c r="V21" s="325"/>
      <c r="W21" s="325"/>
      <c r="X21" s="325"/>
      <c r="Y21" s="325"/>
      <c r="Z21" s="325"/>
      <c r="AA21" s="325"/>
      <c r="AB21" s="325"/>
      <c r="AC21" s="325"/>
      <c r="AD21" s="325"/>
      <c r="AE21" s="325"/>
      <c r="AF21" s="325"/>
      <c r="AG21" s="325"/>
      <c r="AH21" s="325"/>
      <c r="AI21" s="325"/>
      <c r="AJ21" s="325"/>
      <c r="AK21" s="325"/>
      <c r="AL21" s="325"/>
      <c r="AM21" s="325"/>
      <c r="AN21" s="325"/>
      <c r="AO21" s="325"/>
      <c r="AP21" s="325"/>
      <c r="AQ21" s="325"/>
      <c r="AR21" s="325"/>
      <c r="AS21" s="325"/>
      <c r="AT21" s="325"/>
    </row>
    <row r="22" spans="1:46" x14ac:dyDescent="0.35">
      <c r="A22" s="325"/>
      <c r="B22" s="326"/>
      <c r="C22" s="336"/>
      <c r="D22" s="325"/>
      <c r="E22" s="325"/>
      <c r="F22" s="325"/>
      <c r="G22" s="339"/>
      <c r="H22" s="340"/>
      <c r="I22" s="340"/>
      <c r="J22" s="340"/>
      <c r="K22" s="340"/>
      <c r="L22" s="325"/>
      <c r="M22" s="325"/>
      <c r="N22" s="325"/>
      <c r="O22" s="325"/>
      <c r="P22" s="325"/>
      <c r="Q22" s="325"/>
      <c r="R22" s="325"/>
      <c r="S22" s="325"/>
      <c r="T22" s="325"/>
      <c r="U22" s="325"/>
      <c r="V22" s="325"/>
      <c r="W22" s="325"/>
      <c r="X22" s="325"/>
      <c r="Y22" s="325"/>
      <c r="Z22" s="325"/>
      <c r="AA22" s="325"/>
      <c r="AB22" s="325"/>
      <c r="AC22" s="325"/>
      <c r="AD22" s="325"/>
      <c r="AE22" s="325"/>
      <c r="AF22" s="325"/>
      <c r="AG22" s="325"/>
      <c r="AH22" s="325"/>
      <c r="AI22" s="325"/>
      <c r="AJ22" s="325"/>
      <c r="AK22" s="325"/>
      <c r="AL22" s="325"/>
      <c r="AM22" s="325"/>
      <c r="AN22" s="325"/>
      <c r="AO22" s="325"/>
      <c r="AP22" s="325"/>
      <c r="AQ22" s="325"/>
      <c r="AR22" s="325"/>
      <c r="AS22" s="325"/>
      <c r="AT22" s="325"/>
    </row>
    <row r="23" spans="1:46" x14ac:dyDescent="0.35">
      <c r="A23" s="325"/>
      <c r="B23" s="326"/>
      <c r="C23" s="336"/>
      <c r="D23" s="325"/>
      <c r="E23" s="325"/>
      <c r="F23" s="325"/>
      <c r="G23" s="339"/>
      <c r="H23" s="340"/>
      <c r="I23" s="340"/>
      <c r="J23" s="340"/>
      <c r="K23" s="340"/>
      <c r="L23" s="325"/>
      <c r="M23" s="325"/>
      <c r="N23" s="325"/>
      <c r="O23" s="325"/>
      <c r="P23" s="325"/>
      <c r="Q23" s="325"/>
      <c r="R23" s="325"/>
      <c r="S23" s="325"/>
      <c r="T23" s="325"/>
      <c r="U23" s="325"/>
      <c r="V23" s="325"/>
      <c r="W23" s="325"/>
      <c r="X23" s="325"/>
      <c r="Y23" s="325"/>
      <c r="Z23" s="325"/>
      <c r="AA23" s="325"/>
      <c r="AB23" s="325"/>
      <c r="AC23" s="325"/>
      <c r="AD23" s="325"/>
      <c r="AE23" s="325"/>
      <c r="AF23" s="325"/>
      <c r="AG23" s="325"/>
      <c r="AH23" s="325"/>
      <c r="AI23" s="325"/>
      <c r="AJ23" s="325"/>
      <c r="AK23" s="325"/>
      <c r="AL23" s="325"/>
      <c r="AM23" s="325"/>
      <c r="AN23" s="325"/>
      <c r="AO23" s="325"/>
      <c r="AP23" s="325"/>
      <c r="AQ23" s="325"/>
      <c r="AR23" s="325"/>
      <c r="AS23" s="325"/>
      <c r="AT23" s="325"/>
    </row>
    <row r="24" spans="1:46" x14ac:dyDescent="0.35">
      <c r="A24" s="325"/>
      <c r="B24" s="326"/>
      <c r="C24" s="336"/>
      <c r="D24" s="325"/>
      <c r="E24" s="325"/>
      <c r="F24" s="325"/>
      <c r="G24" s="339"/>
      <c r="H24" s="340"/>
      <c r="I24" s="340"/>
      <c r="J24" s="340"/>
      <c r="K24" s="340"/>
      <c r="L24" s="325"/>
      <c r="M24" s="325"/>
      <c r="N24" s="325"/>
      <c r="O24" s="325"/>
      <c r="P24" s="325"/>
      <c r="Q24" s="325"/>
      <c r="R24" s="325"/>
      <c r="S24" s="325"/>
      <c r="T24" s="325"/>
      <c r="U24" s="325"/>
      <c r="V24" s="325"/>
      <c r="W24" s="325"/>
      <c r="X24" s="325"/>
      <c r="Y24" s="325"/>
      <c r="Z24" s="325"/>
      <c r="AA24" s="325"/>
      <c r="AB24" s="325"/>
      <c r="AC24" s="325"/>
      <c r="AD24" s="325"/>
      <c r="AE24" s="325"/>
      <c r="AF24" s="325"/>
      <c r="AG24" s="325"/>
      <c r="AH24" s="325"/>
      <c r="AI24" s="325"/>
      <c r="AJ24" s="325"/>
      <c r="AK24" s="325"/>
      <c r="AL24" s="325"/>
      <c r="AM24" s="325"/>
      <c r="AN24" s="325"/>
      <c r="AO24" s="325"/>
      <c r="AP24" s="325"/>
      <c r="AQ24" s="325"/>
      <c r="AR24" s="325"/>
      <c r="AS24" s="325"/>
      <c r="AT24" s="325"/>
    </row>
    <row r="25" spans="1:46" x14ac:dyDescent="0.35">
      <c r="A25" s="325"/>
      <c r="B25" s="346"/>
      <c r="C25" s="336"/>
      <c r="D25" s="325"/>
      <c r="E25" s="325"/>
      <c r="F25" s="325"/>
      <c r="G25" s="332"/>
      <c r="H25" s="333"/>
      <c r="I25" s="333"/>
      <c r="J25" s="333"/>
      <c r="K25" s="333"/>
      <c r="L25" s="325"/>
      <c r="M25" s="325"/>
      <c r="N25" s="325"/>
      <c r="O25" s="325"/>
      <c r="P25" s="325"/>
      <c r="Q25" s="325"/>
      <c r="R25" s="325"/>
      <c r="S25" s="325"/>
      <c r="T25" s="325"/>
      <c r="U25" s="325"/>
      <c r="V25" s="325"/>
      <c r="W25" s="325"/>
      <c r="X25" s="325"/>
      <c r="Y25" s="325"/>
      <c r="Z25" s="325"/>
      <c r="AA25" s="325"/>
      <c r="AB25" s="325"/>
      <c r="AC25" s="325"/>
      <c r="AD25" s="325"/>
      <c r="AE25" s="325"/>
      <c r="AF25" s="325"/>
      <c r="AG25" s="325"/>
      <c r="AH25" s="325"/>
      <c r="AI25" s="325"/>
      <c r="AJ25" s="325"/>
      <c r="AK25" s="325"/>
      <c r="AL25" s="325"/>
      <c r="AM25" s="325"/>
      <c r="AN25" s="325"/>
      <c r="AO25" s="325"/>
      <c r="AP25" s="325"/>
      <c r="AQ25" s="325"/>
      <c r="AR25" s="325"/>
      <c r="AS25" s="325"/>
      <c r="AT25" s="325"/>
    </row>
    <row r="26" spans="1:46" x14ac:dyDescent="0.35">
      <c r="A26" s="325"/>
      <c r="B26" s="326"/>
      <c r="C26" s="336"/>
      <c r="D26" s="325"/>
      <c r="E26" s="325"/>
      <c r="F26" s="325"/>
      <c r="G26" s="332"/>
      <c r="H26" s="333"/>
      <c r="I26" s="333"/>
      <c r="J26" s="333"/>
      <c r="K26" s="333"/>
      <c r="L26" s="325"/>
      <c r="M26" s="325"/>
      <c r="N26" s="325"/>
      <c r="O26" s="325"/>
      <c r="P26" s="325"/>
      <c r="Q26" s="325"/>
      <c r="R26" s="325"/>
      <c r="S26" s="325"/>
      <c r="T26" s="325"/>
      <c r="U26" s="325"/>
      <c r="V26" s="325"/>
      <c r="W26" s="325"/>
      <c r="X26" s="325"/>
      <c r="Y26" s="325"/>
      <c r="Z26" s="325"/>
      <c r="AA26" s="325"/>
      <c r="AB26" s="325"/>
      <c r="AC26" s="325"/>
      <c r="AD26" s="325"/>
      <c r="AE26" s="325"/>
      <c r="AF26" s="325"/>
      <c r="AG26" s="325"/>
      <c r="AH26" s="325"/>
      <c r="AI26" s="325"/>
      <c r="AJ26" s="325"/>
      <c r="AK26" s="325"/>
      <c r="AL26" s="325"/>
      <c r="AM26" s="325"/>
      <c r="AN26" s="325"/>
      <c r="AO26" s="325"/>
      <c r="AP26" s="325"/>
      <c r="AQ26" s="325"/>
      <c r="AR26" s="325"/>
      <c r="AS26" s="325"/>
      <c r="AT26" s="325"/>
    </row>
    <row r="27" spans="1:46" x14ac:dyDescent="0.35">
      <c r="A27" s="325"/>
      <c r="B27" s="326"/>
      <c r="C27" s="336"/>
      <c r="D27" s="325"/>
      <c r="E27" s="325"/>
      <c r="F27" s="325"/>
      <c r="G27" s="332"/>
      <c r="H27" s="333"/>
      <c r="I27" s="333"/>
      <c r="J27" s="333"/>
      <c r="K27" s="333"/>
      <c r="L27" s="325"/>
      <c r="M27" s="325"/>
      <c r="N27" s="325"/>
      <c r="O27" s="325"/>
      <c r="P27" s="325"/>
      <c r="Q27" s="325"/>
      <c r="R27" s="325"/>
      <c r="S27" s="325"/>
      <c r="T27" s="325"/>
      <c r="U27" s="325"/>
      <c r="V27" s="325"/>
      <c r="W27" s="325"/>
      <c r="X27" s="325"/>
      <c r="Y27" s="325"/>
      <c r="Z27" s="325"/>
      <c r="AA27" s="325"/>
      <c r="AB27" s="325"/>
      <c r="AC27" s="325"/>
      <c r="AD27" s="325"/>
      <c r="AE27" s="325"/>
      <c r="AF27" s="325"/>
      <c r="AG27" s="325"/>
      <c r="AH27" s="325"/>
      <c r="AI27" s="325"/>
      <c r="AJ27" s="325"/>
      <c r="AK27" s="325"/>
      <c r="AL27" s="325"/>
      <c r="AM27" s="325"/>
      <c r="AN27" s="325"/>
      <c r="AO27" s="325"/>
      <c r="AP27" s="325"/>
      <c r="AQ27" s="325"/>
      <c r="AR27" s="325"/>
      <c r="AS27" s="325"/>
      <c r="AT27" s="325"/>
    </row>
    <row r="28" spans="1:46" x14ac:dyDescent="0.35">
      <c r="A28" s="325"/>
      <c r="B28" s="326"/>
      <c r="C28" s="336"/>
      <c r="D28" s="325"/>
      <c r="E28" s="325"/>
      <c r="F28" s="325"/>
      <c r="G28" s="339"/>
      <c r="H28" s="340"/>
      <c r="I28" s="340"/>
      <c r="J28" s="340"/>
      <c r="K28" s="340"/>
      <c r="L28" s="325"/>
      <c r="M28" s="325"/>
      <c r="N28" s="325"/>
      <c r="O28" s="325"/>
      <c r="P28" s="325"/>
      <c r="Q28" s="325"/>
      <c r="R28" s="325"/>
      <c r="S28" s="325"/>
      <c r="T28" s="325"/>
      <c r="U28" s="325"/>
      <c r="V28" s="325"/>
      <c r="W28" s="325"/>
      <c r="X28" s="325"/>
      <c r="Y28" s="325"/>
      <c r="Z28" s="325"/>
      <c r="AA28" s="325"/>
      <c r="AB28" s="325"/>
      <c r="AC28" s="325"/>
      <c r="AD28" s="325"/>
      <c r="AE28" s="325"/>
      <c r="AF28" s="325"/>
      <c r="AG28" s="325"/>
      <c r="AH28" s="325"/>
      <c r="AI28" s="325"/>
      <c r="AJ28" s="325"/>
      <c r="AK28" s="325"/>
      <c r="AL28" s="325"/>
      <c r="AM28" s="325"/>
      <c r="AN28" s="325"/>
      <c r="AO28" s="325"/>
      <c r="AP28" s="325"/>
      <c r="AQ28" s="325"/>
      <c r="AR28" s="325"/>
      <c r="AS28" s="325"/>
      <c r="AT28" s="325"/>
    </row>
    <row r="29" spans="1:46" x14ac:dyDescent="0.35">
      <c r="A29" s="325"/>
      <c r="B29" s="326"/>
      <c r="C29" s="336"/>
      <c r="D29" s="325"/>
      <c r="E29" s="325"/>
      <c r="F29" s="325"/>
      <c r="G29" s="332"/>
      <c r="H29" s="333"/>
      <c r="I29" s="333"/>
      <c r="J29" s="333"/>
      <c r="K29" s="333"/>
      <c r="L29" s="325"/>
      <c r="M29" s="325"/>
      <c r="N29" s="325"/>
      <c r="O29" s="325"/>
      <c r="P29" s="325"/>
      <c r="Q29" s="325"/>
      <c r="R29" s="325"/>
      <c r="S29" s="325"/>
      <c r="T29" s="325"/>
      <c r="U29" s="325"/>
      <c r="V29" s="325"/>
      <c r="W29" s="325"/>
      <c r="X29" s="325"/>
      <c r="Y29" s="325"/>
      <c r="Z29" s="325"/>
      <c r="AA29" s="325"/>
      <c r="AB29" s="325"/>
      <c r="AC29" s="325"/>
      <c r="AD29" s="325"/>
      <c r="AE29" s="325"/>
      <c r="AF29" s="325"/>
      <c r="AG29" s="325"/>
      <c r="AH29" s="325"/>
      <c r="AI29" s="325"/>
      <c r="AJ29" s="325"/>
      <c r="AK29" s="325"/>
      <c r="AL29" s="325"/>
      <c r="AM29" s="325"/>
      <c r="AN29" s="325"/>
      <c r="AO29" s="325"/>
      <c r="AP29" s="325"/>
      <c r="AQ29" s="325"/>
      <c r="AR29" s="325"/>
      <c r="AS29" s="325"/>
      <c r="AT29" s="325"/>
    </row>
    <row r="30" spans="1:46" x14ac:dyDescent="0.35">
      <c r="A30" s="325"/>
      <c r="B30" s="326"/>
      <c r="C30" s="336"/>
      <c r="D30" s="325"/>
      <c r="E30" s="325"/>
      <c r="F30" s="325"/>
      <c r="G30" s="332"/>
      <c r="H30" s="333"/>
      <c r="I30" s="333"/>
      <c r="J30" s="333"/>
      <c r="K30" s="333"/>
      <c r="L30" s="325"/>
      <c r="M30" s="325"/>
      <c r="N30" s="325"/>
      <c r="O30" s="325"/>
      <c r="P30" s="325"/>
      <c r="Q30" s="325"/>
      <c r="R30" s="325"/>
      <c r="S30" s="325"/>
      <c r="T30" s="325"/>
      <c r="U30" s="325"/>
      <c r="V30" s="325"/>
      <c r="W30" s="325"/>
      <c r="X30" s="325"/>
      <c r="Y30" s="325"/>
      <c r="Z30" s="325"/>
      <c r="AA30" s="325"/>
      <c r="AB30" s="325"/>
      <c r="AC30" s="325"/>
      <c r="AD30" s="325"/>
      <c r="AE30" s="325"/>
      <c r="AF30" s="325"/>
      <c r="AG30" s="325"/>
      <c r="AH30" s="325"/>
      <c r="AI30" s="325"/>
      <c r="AJ30" s="325"/>
      <c r="AK30" s="325"/>
      <c r="AL30" s="325"/>
      <c r="AM30" s="325"/>
      <c r="AN30" s="325"/>
      <c r="AO30" s="325"/>
      <c r="AP30" s="325"/>
      <c r="AQ30" s="325"/>
      <c r="AR30" s="325"/>
      <c r="AS30" s="325"/>
      <c r="AT30" s="325"/>
    </row>
    <row r="31" spans="1:46" x14ac:dyDescent="0.35">
      <c r="A31" s="325"/>
      <c r="B31" s="326"/>
      <c r="C31" s="336"/>
      <c r="D31" s="325"/>
      <c r="E31" s="325"/>
      <c r="F31" s="325"/>
      <c r="G31" s="332"/>
      <c r="H31" s="333"/>
      <c r="I31" s="333"/>
      <c r="J31" s="333"/>
      <c r="K31" s="333"/>
      <c r="L31" s="325"/>
      <c r="M31" s="325"/>
      <c r="N31" s="325"/>
      <c r="O31" s="325"/>
      <c r="P31" s="325"/>
      <c r="Q31" s="325"/>
      <c r="R31" s="325"/>
      <c r="S31" s="325"/>
      <c r="T31" s="325"/>
      <c r="U31" s="325"/>
      <c r="V31" s="325"/>
      <c r="W31" s="325"/>
      <c r="X31" s="325"/>
      <c r="Y31" s="325"/>
      <c r="Z31" s="325"/>
      <c r="AA31" s="325"/>
      <c r="AB31" s="325"/>
      <c r="AC31" s="325"/>
      <c r="AD31" s="325"/>
      <c r="AE31" s="325"/>
      <c r="AF31" s="325"/>
      <c r="AG31" s="325"/>
      <c r="AH31" s="325"/>
      <c r="AI31" s="325"/>
      <c r="AJ31" s="325"/>
      <c r="AK31" s="325"/>
      <c r="AL31" s="325"/>
      <c r="AM31" s="325"/>
      <c r="AN31" s="325"/>
      <c r="AO31" s="325"/>
      <c r="AP31" s="325"/>
      <c r="AQ31" s="325"/>
      <c r="AR31" s="325"/>
      <c r="AS31" s="325"/>
      <c r="AT31" s="325"/>
    </row>
    <row r="32" spans="1:46" x14ac:dyDescent="0.35">
      <c r="A32" s="325"/>
      <c r="B32" s="326"/>
      <c r="C32" s="336"/>
      <c r="D32" s="325"/>
      <c r="E32" s="325"/>
      <c r="F32" s="325"/>
      <c r="G32" s="332"/>
      <c r="H32" s="333"/>
      <c r="I32" s="333"/>
      <c r="J32" s="333"/>
      <c r="K32" s="333"/>
      <c r="L32" s="325"/>
      <c r="M32" s="325"/>
      <c r="N32" s="325"/>
      <c r="O32" s="325"/>
      <c r="P32" s="325"/>
      <c r="Q32" s="325"/>
      <c r="R32" s="325"/>
      <c r="S32" s="325"/>
      <c r="T32" s="325"/>
      <c r="U32" s="325"/>
      <c r="V32" s="325"/>
      <c r="W32" s="325"/>
      <c r="X32" s="325"/>
      <c r="Y32" s="325"/>
      <c r="Z32" s="325"/>
      <c r="AA32" s="325"/>
      <c r="AB32" s="325"/>
      <c r="AC32" s="325"/>
      <c r="AD32" s="325"/>
      <c r="AE32" s="325"/>
      <c r="AF32" s="325"/>
      <c r="AG32" s="325"/>
      <c r="AH32" s="325"/>
      <c r="AI32" s="325"/>
      <c r="AJ32" s="325"/>
      <c r="AK32" s="325"/>
      <c r="AL32" s="325"/>
      <c r="AM32" s="325"/>
      <c r="AN32" s="325"/>
      <c r="AO32" s="325"/>
      <c r="AP32" s="325"/>
      <c r="AQ32" s="325"/>
      <c r="AR32" s="325"/>
      <c r="AS32" s="325"/>
      <c r="AT32" s="325"/>
    </row>
    <row r="33" spans="1:46" x14ac:dyDescent="0.35">
      <c r="A33" s="325"/>
      <c r="B33" s="326"/>
      <c r="C33" s="336"/>
      <c r="D33" s="325"/>
      <c r="E33" s="325"/>
      <c r="F33" s="325"/>
      <c r="G33" s="332"/>
      <c r="H33" s="333"/>
      <c r="I33" s="333"/>
      <c r="J33" s="333"/>
      <c r="K33" s="333"/>
      <c r="L33" s="325"/>
      <c r="M33" s="325"/>
      <c r="N33" s="325"/>
      <c r="O33" s="325"/>
      <c r="P33" s="325"/>
      <c r="Q33" s="325"/>
      <c r="R33" s="325"/>
      <c r="S33" s="325"/>
      <c r="T33" s="325"/>
      <c r="U33" s="325"/>
      <c r="V33" s="325"/>
      <c r="W33" s="325"/>
      <c r="X33" s="325"/>
      <c r="Y33" s="325"/>
      <c r="Z33" s="325"/>
      <c r="AA33" s="325"/>
      <c r="AB33" s="325"/>
      <c r="AC33" s="325"/>
      <c r="AD33" s="325"/>
      <c r="AE33" s="325"/>
      <c r="AF33" s="325"/>
      <c r="AG33" s="325"/>
      <c r="AH33" s="325"/>
      <c r="AI33" s="325"/>
      <c r="AJ33" s="325"/>
      <c r="AK33" s="325"/>
      <c r="AL33" s="325"/>
      <c r="AM33" s="325"/>
      <c r="AN33" s="325"/>
      <c r="AO33" s="325"/>
      <c r="AP33" s="325"/>
      <c r="AQ33" s="325"/>
      <c r="AR33" s="325"/>
      <c r="AS33" s="325"/>
      <c r="AT33" s="325"/>
    </row>
    <row r="34" spans="1:46" x14ac:dyDescent="0.35">
      <c r="A34" s="325"/>
      <c r="B34" s="326"/>
      <c r="C34" s="336"/>
      <c r="D34" s="325"/>
      <c r="E34" s="325"/>
      <c r="F34" s="325"/>
      <c r="G34" s="332"/>
      <c r="H34" s="333"/>
      <c r="I34" s="333"/>
      <c r="J34" s="333"/>
      <c r="K34" s="333"/>
      <c r="L34" s="325"/>
      <c r="M34" s="325"/>
      <c r="N34" s="325"/>
      <c r="O34" s="325"/>
      <c r="P34" s="325"/>
      <c r="Q34" s="325"/>
      <c r="R34" s="325"/>
      <c r="S34" s="325"/>
      <c r="T34" s="325"/>
      <c r="U34" s="325"/>
      <c r="V34" s="325"/>
      <c r="W34" s="325"/>
      <c r="X34" s="325"/>
      <c r="Y34" s="325"/>
      <c r="Z34" s="325"/>
      <c r="AA34" s="325"/>
      <c r="AB34" s="325"/>
      <c r="AC34" s="325"/>
      <c r="AD34" s="325"/>
      <c r="AE34" s="325"/>
      <c r="AF34" s="325"/>
      <c r="AG34" s="325"/>
      <c r="AH34" s="325"/>
      <c r="AI34" s="325"/>
      <c r="AJ34" s="325"/>
      <c r="AK34" s="325"/>
      <c r="AL34" s="325"/>
      <c r="AM34" s="325"/>
      <c r="AN34" s="325"/>
      <c r="AO34" s="325"/>
      <c r="AP34" s="325"/>
      <c r="AQ34" s="325"/>
      <c r="AR34" s="325"/>
      <c r="AS34" s="325"/>
      <c r="AT34" s="325"/>
    </row>
    <row r="35" spans="1:46" x14ac:dyDescent="0.35">
      <c r="A35" s="325"/>
      <c r="B35" s="326"/>
      <c r="C35" s="336"/>
      <c r="D35" s="325"/>
      <c r="E35" s="325"/>
      <c r="F35" s="325"/>
      <c r="G35" s="332"/>
      <c r="H35" s="333"/>
      <c r="I35" s="333"/>
      <c r="J35" s="333"/>
      <c r="K35" s="333"/>
      <c r="L35" s="325"/>
      <c r="M35" s="325"/>
      <c r="N35" s="325"/>
      <c r="O35" s="325"/>
      <c r="P35" s="325"/>
      <c r="Q35" s="325"/>
      <c r="R35" s="325"/>
      <c r="S35" s="325"/>
      <c r="T35" s="325"/>
      <c r="U35" s="325"/>
      <c r="V35" s="325"/>
      <c r="W35" s="325"/>
      <c r="X35" s="325"/>
      <c r="Y35" s="325"/>
      <c r="Z35" s="325"/>
      <c r="AA35" s="325"/>
      <c r="AB35" s="325"/>
      <c r="AC35" s="325"/>
      <c r="AD35" s="325"/>
      <c r="AE35" s="325"/>
      <c r="AF35" s="325"/>
      <c r="AG35" s="325"/>
      <c r="AH35" s="325"/>
      <c r="AI35" s="325"/>
      <c r="AJ35" s="325"/>
      <c r="AK35" s="325"/>
      <c r="AL35" s="325"/>
      <c r="AM35" s="325"/>
      <c r="AN35" s="325"/>
      <c r="AO35" s="325"/>
      <c r="AP35" s="325"/>
      <c r="AQ35" s="325"/>
      <c r="AR35" s="325"/>
      <c r="AS35" s="325"/>
      <c r="AT35" s="325"/>
    </row>
    <row r="36" spans="1:46" x14ac:dyDescent="0.35">
      <c r="A36" s="325"/>
      <c r="B36" s="326"/>
      <c r="C36" s="336"/>
      <c r="D36" s="325"/>
      <c r="E36" s="325"/>
      <c r="F36" s="325"/>
      <c r="G36" s="332"/>
      <c r="H36" s="333"/>
      <c r="I36" s="333"/>
      <c r="J36" s="333"/>
      <c r="K36" s="333"/>
      <c r="L36" s="325"/>
      <c r="M36" s="325"/>
      <c r="N36" s="325"/>
      <c r="O36" s="325"/>
      <c r="P36" s="325"/>
      <c r="Q36" s="325"/>
      <c r="R36" s="325"/>
      <c r="S36" s="325"/>
      <c r="T36" s="325"/>
      <c r="U36" s="325"/>
      <c r="V36" s="325"/>
      <c r="W36" s="325"/>
      <c r="X36" s="325"/>
      <c r="Y36" s="325"/>
      <c r="Z36" s="325"/>
      <c r="AA36" s="325"/>
      <c r="AB36" s="325"/>
      <c r="AC36" s="325"/>
      <c r="AD36" s="325"/>
      <c r="AE36" s="325"/>
      <c r="AF36" s="325"/>
      <c r="AG36" s="325"/>
      <c r="AH36" s="325"/>
      <c r="AI36" s="325"/>
      <c r="AJ36" s="325"/>
      <c r="AK36" s="325"/>
      <c r="AL36" s="325"/>
      <c r="AM36" s="325"/>
      <c r="AN36" s="325"/>
      <c r="AO36" s="325"/>
      <c r="AP36" s="325"/>
      <c r="AQ36" s="325"/>
      <c r="AR36" s="325"/>
      <c r="AS36" s="325"/>
      <c r="AT36" s="325"/>
    </row>
    <row r="37" spans="1:46" x14ac:dyDescent="0.35">
      <c r="A37" s="325"/>
      <c r="B37" s="326"/>
      <c r="C37" s="336"/>
      <c r="D37" s="325"/>
      <c r="E37" s="325"/>
      <c r="F37" s="325"/>
      <c r="G37" s="332"/>
      <c r="H37" s="333"/>
      <c r="I37" s="333"/>
      <c r="J37" s="333"/>
      <c r="K37" s="333"/>
      <c r="L37" s="325"/>
      <c r="M37" s="325"/>
      <c r="N37" s="325"/>
      <c r="O37" s="325"/>
      <c r="P37" s="325"/>
      <c r="Q37" s="325"/>
      <c r="R37" s="325"/>
      <c r="S37" s="325"/>
      <c r="T37" s="325"/>
      <c r="U37" s="325"/>
      <c r="V37" s="325"/>
      <c r="W37" s="325"/>
      <c r="X37" s="325"/>
      <c r="Y37" s="325"/>
      <c r="Z37" s="325"/>
      <c r="AA37" s="325"/>
      <c r="AB37" s="325"/>
      <c r="AC37" s="325"/>
      <c r="AD37" s="325"/>
      <c r="AE37" s="325"/>
      <c r="AF37" s="325"/>
      <c r="AG37" s="325"/>
      <c r="AH37" s="325"/>
      <c r="AI37" s="325"/>
      <c r="AJ37" s="325"/>
      <c r="AK37" s="325"/>
      <c r="AL37" s="325"/>
      <c r="AM37" s="325"/>
      <c r="AN37" s="325"/>
      <c r="AO37" s="325"/>
      <c r="AP37" s="325"/>
      <c r="AQ37" s="325"/>
      <c r="AR37" s="325"/>
      <c r="AS37" s="325"/>
      <c r="AT37" s="325"/>
    </row>
    <row r="38" spans="1:46" x14ac:dyDescent="0.35">
      <c r="A38" s="325"/>
      <c r="B38" s="326"/>
      <c r="C38" s="336"/>
      <c r="D38" s="325"/>
      <c r="E38" s="325"/>
      <c r="F38" s="325"/>
      <c r="G38" s="332"/>
      <c r="H38" s="333"/>
      <c r="I38" s="333"/>
      <c r="J38" s="333"/>
      <c r="K38" s="333"/>
      <c r="L38" s="325"/>
      <c r="M38" s="325"/>
      <c r="N38" s="325"/>
      <c r="O38" s="325"/>
      <c r="P38" s="325"/>
      <c r="Q38" s="325"/>
      <c r="R38" s="325"/>
      <c r="S38" s="325"/>
      <c r="T38" s="325"/>
      <c r="U38" s="325"/>
      <c r="V38" s="325"/>
      <c r="W38" s="325"/>
      <c r="X38" s="325"/>
      <c r="Y38" s="325"/>
      <c r="Z38" s="325"/>
      <c r="AA38" s="325"/>
      <c r="AB38" s="325"/>
      <c r="AC38" s="325"/>
      <c r="AD38" s="325"/>
      <c r="AE38" s="325"/>
      <c r="AF38" s="325"/>
      <c r="AG38" s="325"/>
      <c r="AH38" s="325"/>
      <c r="AI38" s="325"/>
      <c r="AJ38" s="325"/>
      <c r="AK38" s="325"/>
      <c r="AL38" s="325"/>
      <c r="AM38" s="325"/>
      <c r="AN38" s="325"/>
      <c r="AO38" s="325"/>
      <c r="AP38" s="325"/>
      <c r="AQ38" s="325"/>
      <c r="AR38" s="325"/>
      <c r="AS38" s="325"/>
      <c r="AT38" s="325"/>
    </row>
    <row r="39" spans="1:46" x14ac:dyDescent="0.35">
      <c r="A39" s="325"/>
      <c r="B39" s="326"/>
      <c r="C39" s="336"/>
      <c r="D39" s="325"/>
      <c r="E39" s="325"/>
      <c r="F39" s="325"/>
      <c r="G39" s="332"/>
      <c r="H39" s="333"/>
      <c r="I39" s="333"/>
      <c r="J39" s="333"/>
      <c r="K39" s="333"/>
      <c r="L39" s="325"/>
      <c r="M39" s="325"/>
      <c r="N39" s="325"/>
      <c r="O39" s="325"/>
      <c r="P39" s="325"/>
      <c r="Q39" s="325"/>
      <c r="R39" s="325"/>
      <c r="S39" s="325"/>
      <c r="T39" s="325"/>
      <c r="U39" s="325"/>
      <c r="V39" s="325"/>
      <c r="W39" s="325"/>
      <c r="X39" s="325"/>
      <c r="Y39" s="325"/>
      <c r="Z39" s="325"/>
      <c r="AA39" s="325"/>
      <c r="AB39" s="325"/>
      <c r="AC39" s="325"/>
      <c r="AD39" s="325"/>
      <c r="AE39" s="325"/>
      <c r="AF39" s="325"/>
      <c r="AG39" s="325"/>
      <c r="AH39" s="325"/>
      <c r="AI39" s="325"/>
      <c r="AJ39" s="325"/>
      <c r="AK39" s="325"/>
      <c r="AL39" s="325"/>
      <c r="AM39" s="325"/>
      <c r="AN39" s="325"/>
      <c r="AO39" s="325"/>
      <c r="AP39" s="325"/>
      <c r="AQ39" s="325"/>
      <c r="AR39" s="325"/>
      <c r="AS39" s="325"/>
      <c r="AT39" s="325"/>
    </row>
    <row r="40" spans="1:46" x14ac:dyDescent="0.35">
      <c r="A40" s="325"/>
      <c r="B40" s="326"/>
      <c r="C40" s="336"/>
      <c r="D40" s="325"/>
      <c r="E40" s="325"/>
      <c r="F40" s="325"/>
      <c r="G40" s="332"/>
      <c r="H40" s="333"/>
      <c r="I40" s="333"/>
      <c r="J40" s="333"/>
      <c r="K40" s="333"/>
      <c r="L40" s="325"/>
      <c r="M40" s="325"/>
      <c r="N40" s="325"/>
      <c r="O40" s="325"/>
      <c r="P40" s="325"/>
      <c r="Q40" s="325"/>
      <c r="R40" s="325"/>
      <c r="S40" s="325"/>
      <c r="T40" s="325"/>
      <c r="U40" s="325"/>
      <c r="V40" s="325"/>
      <c r="W40" s="325"/>
      <c r="X40" s="325"/>
      <c r="Y40" s="325"/>
      <c r="Z40" s="325"/>
      <c r="AA40" s="325"/>
      <c r="AB40" s="325"/>
      <c r="AC40" s="325"/>
      <c r="AD40" s="325"/>
      <c r="AE40" s="325"/>
      <c r="AF40" s="325"/>
      <c r="AG40" s="325"/>
      <c r="AH40" s="325"/>
      <c r="AI40" s="325"/>
      <c r="AJ40" s="325"/>
      <c r="AK40" s="325"/>
      <c r="AL40" s="325"/>
      <c r="AM40" s="325"/>
      <c r="AN40" s="325"/>
      <c r="AO40" s="325"/>
      <c r="AP40" s="325"/>
      <c r="AQ40" s="325"/>
      <c r="AR40" s="325"/>
      <c r="AS40" s="325"/>
      <c r="AT40" s="325"/>
    </row>
    <row r="41" spans="1:46" x14ac:dyDescent="0.35">
      <c r="A41" s="325"/>
      <c r="B41" s="326"/>
      <c r="C41" s="336"/>
      <c r="D41" s="325"/>
      <c r="E41" s="325"/>
      <c r="F41" s="325"/>
      <c r="G41" s="332"/>
      <c r="H41" s="333"/>
      <c r="I41" s="333"/>
      <c r="J41" s="333"/>
      <c r="K41" s="333"/>
      <c r="L41" s="325"/>
      <c r="M41" s="325"/>
      <c r="N41" s="325"/>
      <c r="O41" s="325"/>
      <c r="P41" s="325"/>
      <c r="Q41" s="325"/>
      <c r="R41" s="325"/>
      <c r="S41" s="325"/>
      <c r="T41" s="325"/>
      <c r="U41" s="325"/>
      <c r="V41" s="325"/>
      <c r="W41" s="325"/>
      <c r="X41" s="325"/>
      <c r="Y41" s="325"/>
      <c r="Z41" s="325"/>
      <c r="AA41" s="325"/>
      <c r="AB41" s="325"/>
      <c r="AC41" s="325"/>
      <c r="AD41" s="325"/>
      <c r="AE41" s="325"/>
      <c r="AF41" s="325"/>
      <c r="AG41" s="325"/>
      <c r="AH41" s="325"/>
      <c r="AI41" s="325"/>
      <c r="AJ41" s="325"/>
      <c r="AK41" s="325"/>
      <c r="AL41" s="325"/>
      <c r="AM41" s="325"/>
      <c r="AN41" s="325"/>
      <c r="AO41" s="325"/>
      <c r="AP41" s="325"/>
      <c r="AQ41" s="325"/>
      <c r="AR41" s="325"/>
      <c r="AS41" s="325"/>
      <c r="AT41" s="325"/>
    </row>
    <row r="42" spans="1:46" x14ac:dyDescent="0.35">
      <c r="A42" s="325"/>
      <c r="B42" s="326"/>
      <c r="C42" s="336"/>
      <c r="D42" s="325"/>
      <c r="E42" s="325"/>
      <c r="F42" s="325"/>
      <c r="G42" s="332"/>
      <c r="H42" s="333"/>
      <c r="I42" s="333"/>
      <c r="J42" s="333"/>
      <c r="K42" s="333"/>
      <c r="L42" s="325"/>
      <c r="M42" s="325"/>
      <c r="N42" s="325"/>
      <c r="O42" s="325"/>
      <c r="P42" s="325"/>
      <c r="Q42" s="325"/>
      <c r="R42" s="325"/>
      <c r="S42" s="325"/>
      <c r="T42" s="325"/>
      <c r="U42" s="325"/>
      <c r="V42" s="325"/>
      <c r="W42" s="325"/>
      <c r="X42" s="325"/>
      <c r="Y42" s="325"/>
      <c r="Z42" s="325"/>
      <c r="AA42" s="325"/>
      <c r="AB42" s="325"/>
      <c r="AC42" s="325"/>
      <c r="AD42" s="325"/>
      <c r="AE42" s="325"/>
      <c r="AF42" s="325"/>
      <c r="AG42" s="325"/>
      <c r="AH42" s="325"/>
      <c r="AI42" s="325"/>
      <c r="AJ42" s="325"/>
      <c r="AK42" s="325"/>
      <c r="AL42" s="325"/>
      <c r="AM42" s="325"/>
      <c r="AN42" s="325"/>
      <c r="AO42" s="325"/>
      <c r="AP42" s="325"/>
      <c r="AQ42" s="325"/>
      <c r="AR42" s="325"/>
      <c r="AS42" s="325"/>
      <c r="AT42" s="325"/>
    </row>
    <row r="43" spans="1:46" x14ac:dyDescent="0.35">
      <c r="A43" s="325"/>
      <c r="B43" s="326"/>
      <c r="C43" s="336"/>
      <c r="D43" s="325"/>
      <c r="E43" s="325"/>
      <c r="F43" s="325"/>
      <c r="G43" s="339"/>
      <c r="H43" s="340"/>
      <c r="I43" s="340"/>
      <c r="J43" s="340"/>
      <c r="K43" s="340"/>
      <c r="L43" s="325"/>
      <c r="M43" s="325"/>
      <c r="N43" s="325"/>
      <c r="O43" s="325"/>
      <c r="P43" s="325"/>
      <c r="Q43" s="325"/>
      <c r="R43" s="325"/>
      <c r="S43" s="325"/>
      <c r="T43" s="325"/>
      <c r="U43" s="325"/>
      <c r="V43" s="325"/>
      <c r="W43" s="325"/>
      <c r="X43" s="325"/>
      <c r="Y43" s="325"/>
      <c r="Z43" s="325"/>
      <c r="AA43" s="325"/>
      <c r="AB43" s="325"/>
      <c r="AC43" s="325"/>
      <c r="AD43" s="325"/>
      <c r="AE43" s="325"/>
      <c r="AF43" s="325"/>
      <c r="AG43" s="325"/>
      <c r="AH43" s="325"/>
      <c r="AI43" s="325"/>
      <c r="AJ43" s="325"/>
      <c r="AK43" s="325"/>
      <c r="AL43" s="325"/>
      <c r="AM43" s="325"/>
      <c r="AN43" s="325"/>
      <c r="AO43" s="325"/>
      <c r="AP43" s="325"/>
      <c r="AQ43" s="325"/>
      <c r="AR43" s="325"/>
      <c r="AS43" s="325"/>
      <c r="AT43" s="325"/>
    </row>
    <row r="44" spans="1:46" x14ac:dyDescent="0.35">
      <c r="A44" s="325"/>
      <c r="B44" s="326"/>
      <c r="C44" s="336"/>
      <c r="D44" s="325"/>
      <c r="E44" s="325"/>
      <c r="F44" s="325"/>
      <c r="G44" s="339"/>
      <c r="H44" s="340"/>
      <c r="I44" s="340"/>
      <c r="J44" s="340"/>
      <c r="K44" s="340"/>
      <c r="L44" s="325"/>
      <c r="M44" s="325"/>
      <c r="N44" s="325"/>
      <c r="O44" s="325"/>
      <c r="P44" s="325"/>
      <c r="Q44" s="325"/>
      <c r="R44" s="325"/>
      <c r="S44" s="325"/>
      <c r="T44" s="325"/>
      <c r="U44" s="325"/>
      <c r="V44" s="325"/>
      <c r="W44" s="325"/>
      <c r="X44" s="325"/>
      <c r="Y44" s="325"/>
      <c r="Z44" s="325"/>
      <c r="AA44" s="325"/>
      <c r="AB44" s="325"/>
      <c r="AC44" s="325"/>
      <c r="AD44" s="325"/>
      <c r="AE44" s="325"/>
      <c r="AF44" s="325"/>
      <c r="AG44" s="325"/>
      <c r="AH44" s="325"/>
      <c r="AI44" s="325"/>
      <c r="AJ44" s="325"/>
      <c r="AK44" s="325"/>
      <c r="AL44" s="325"/>
      <c r="AM44" s="325"/>
      <c r="AN44" s="325"/>
      <c r="AO44" s="325"/>
      <c r="AP44" s="325"/>
      <c r="AQ44" s="325"/>
      <c r="AR44" s="325"/>
      <c r="AS44" s="325"/>
      <c r="AT44" s="325"/>
    </row>
    <row r="45" spans="1:46" x14ac:dyDescent="0.35">
      <c r="A45" s="325"/>
      <c r="B45" s="326"/>
      <c r="C45" s="336"/>
      <c r="D45" s="325"/>
      <c r="E45" s="325"/>
      <c r="F45" s="325"/>
      <c r="G45" s="332"/>
      <c r="H45" s="333"/>
      <c r="I45" s="333"/>
      <c r="J45" s="333"/>
      <c r="K45" s="333"/>
      <c r="L45" s="325"/>
      <c r="M45" s="325"/>
      <c r="N45" s="325"/>
      <c r="O45" s="325"/>
      <c r="P45" s="325"/>
      <c r="Q45" s="325"/>
      <c r="R45" s="325"/>
      <c r="S45" s="325"/>
      <c r="T45" s="325"/>
      <c r="U45" s="325"/>
      <c r="V45" s="325"/>
      <c r="W45" s="325"/>
      <c r="X45" s="325"/>
      <c r="Y45" s="325"/>
      <c r="Z45" s="325"/>
      <c r="AA45" s="325"/>
      <c r="AB45" s="325"/>
      <c r="AC45" s="325"/>
      <c r="AD45" s="325"/>
      <c r="AE45" s="325"/>
      <c r="AF45" s="325"/>
      <c r="AG45" s="325"/>
      <c r="AH45" s="325"/>
      <c r="AI45" s="325"/>
      <c r="AJ45" s="325"/>
      <c r="AK45" s="325"/>
      <c r="AL45" s="325"/>
      <c r="AM45" s="325"/>
      <c r="AN45" s="325"/>
      <c r="AO45" s="325"/>
      <c r="AP45" s="325"/>
      <c r="AQ45" s="325"/>
      <c r="AR45" s="325"/>
      <c r="AS45" s="325"/>
      <c r="AT45" s="325"/>
    </row>
    <row r="46" spans="1:46" x14ac:dyDescent="0.35">
      <c r="A46" s="325"/>
      <c r="B46" s="326"/>
      <c r="C46" s="336"/>
      <c r="D46" s="325"/>
      <c r="E46" s="325"/>
      <c r="F46" s="325"/>
      <c r="G46" s="339"/>
      <c r="H46" s="340"/>
      <c r="I46" s="340"/>
      <c r="J46" s="340"/>
      <c r="K46" s="340"/>
      <c r="L46" s="325"/>
      <c r="M46" s="325"/>
      <c r="N46" s="325"/>
      <c r="O46" s="325"/>
      <c r="P46" s="325"/>
      <c r="Q46" s="325"/>
      <c r="R46" s="325"/>
      <c r="S46" s="325"/>
      <c r="T46" s="325"/>
      <c r="U46" s="325"/>
      <c r="V46" s="325"/>
      <c r="W46" s="325"/>
      <c r="X46" s="325"/>
      <c r="Y46" s="325"/>
      <c r="Z46" s="325"/>
      <c r="AA46" s="325"/>
      <c r="AB46" s="325"/>
      <c r="AC46" s="325"/>
      <c r="AD46" s="325"/>
      <c r="AE46" s="325"/>
      <c r="AF46" s="325"/>
      <c r="AG46" s="325"/>
      <c r="AH46" s="325"/>
      <c r="AI46" s="325"/>
      <c r="AJ46" s="325"/>
      <c r="AK46" s="325"/>
      <c r="AL46" s="325"/>
      <c r="AM46" s="325"/>
      <c r="AN46" s="325"/>
      <c r="AO46" s="325"/>
      <c r="AP46" s="325"/>
      <c r="AQ46" s="325"/>
      <c r="AR46" s="325"/>
      <c r="AS46" s="325"/>
      <c r="AT46" s="325"/>
    </row>
    <row r="47" spans="1:46" x14ac:dyDescent="0.35">
      <c r="A47" s="325"/>
      <c r="B47" s="326"/>
      <c r="C47" s="336"/>
      <c r="D47" s="325"/>
      <c r="E47" s="325"/>
      <c r="F47" s="325"/>
      <c r="G47" s="339"/>
      <c r="H47" s="340"/>
      <c r="I47" s="340"/>
      <c r="J47" s="340"/>
      <c r="K47" s="340"/>
      <c r="L47" s="325"/>
      <c r="M47" s="325"/>
      <c r="N47" s="325"/>
      <c r="O47" s="325"/>
      <c r="P47" s="325"/>
      <c r="Q47" s="325"/>
      <c r="R47" s="325"/>
      <c r="S47" s="325"/>
      <c r="T47" s="325"/>
      <c r="U47" s="325"/>
      <c r="V47" s="325"/>
      <c r="W47" s="325"/>
      <c r="X47" s="325"/>
      <c r="Y47" s="325"/>
      <c r="Z47" s="325"/>
      <c r="AA47" s="325"/>
      <c r="AB47" s="325"/>
      <c r="AC47" s="325"/>
      <c r="AD47" s="325"/>
      <c r="AE47" s="325"/>
      <c r="AF47" s="325"/>
      <c r="AG47" s="325"/>
      <c r="AH47" s="325"/>
      <c r="AI47" s="325"/>
      <c r="AJ47" s="325"/>
      <c r="AK47" s="325"/>
      <c r="AL47" s="325"/>
      <c r="AM47" s="325"/>
      <c r="AN47" s="325"/>
      <c r="AO47" s="325"/>
      <c r="AP47" s="325"/>
      <c r="AQ47" s="325"/>
      <c r="AR47" s="325"/>
      <c r="AS47" s="325"/>
      <c r="AT47" s="325"/>
    </row>
    <row r="48" spans="1:46" x14ac:dyDescent="0.35">
      <c r="A48" s="325"/>
      <c r="B48" s="326"/>
      <c r="C48" s="336"/>
      <c r="D48" s="325"/>
      <c r="E48" s="325"/>
      <c r="F48" s="325"/>
      <c r="G48" s="339"/>
      <c r="H48" s="340"/>
      <c r="I48" s="340"/>
      <c r="J48" s="340"/>
      <c r="K48" s="340"/>
      <c r="L48" s="325"/>
      <c r="M48" s="325"/>
      <c r="N48" s="325"/>
      <c r="O48" s="325"/>
      <c r="P48" s="325"/>
      <c r="Q48" s="325"/>
      <c r="R48" s="325"/>
      <c r="S48" s="325"/>
      <c r="T48" s="325"/>
      <c r="U48" s="325"/>
      <c r="V48" s="325"/>
      <c r="W48" s="325"/>
      <c r="X48" s="325"/>
      <c r="Y48" s="325"/>
      <c r="Z48" s="325"/>
      <c r="AA48" s="325"/>
      <c r="AB48" s="325"/>
      <c r="AC48" s="325"/>
      <c r="AD48" s="325"/>
      <c r="AE48" s="325"/>
      <c r="AF48" s="325"/>
      <c r="AG48" s="325"/>
      <c r="AH48" s="325"/>
      <c r="AI48" s="325"/>
      <c r="AJ48" s="325"/>
      <c r="AK48" s="325"/>
      <c r="AL48" s="325"/>
      <c r="AM48" s="325"/>
      <c r="AN48" s="325"/>
      <c r="AO48" s="325"/>
      <c r="AP48" s="325"/>
      <c r="AQ48" s="325"/>
      <c r="AR48" s="325"/>
      <c r="AS48" s="325"/>
      <c r="AT48" s="325"/>
    </row>
    <row r="49" spans="1:46" x14ac:dyDescent="0.35">
      <c r="A49" s="325"/>
      <c r="B49" s="326"/>
      <c r="C49" s="336"/>
      <c r="D49" s="325"/>
      <c r="E49" s="325"/>
      <c r="F49" s="325"/>
      <c r="G49" s="339"/>
      <c r="H49" s="340"/>
      <c r="I49" s="340"/>
      <c r="J49" s="340"/>
      <c r="K49" s="340"/>
      <c r="L49" s="325"/>
      <c r="M49" s="325"/>
      <c r="N49" s="325"/>
      <c r="O49" s="325"/>
      <c r="P49" s="325"/>
      <c r="Q49" s="325"/>
      <c r="R49" s="325"/>
      <c r="S49" s="325"/>
      <c r="T49" s="325"/>
      <c r="U49" s="325"/>
      <c r="V49" s="325"/>
      <c r="W49" s="325"/>
      <c r="X49" s="325"/>
      <c r="Y49" s="325"/>
      <c r="Z49" s="325"/>
      <c r="AA49" s="325"/>
      <c r="AB49" s="325"/>
      <c r="AC49" s="325"/>
      <c r="AD49" s="325"/>
      <c r="AE49" s="325"/>
      <c r="AF49" s="325"/>
      <c r="AG49" s="325"/>
      <c r="AH49" s="325"/>
      <c r="AI49" s="325"/>
      <c r="AJ49" s="325"/>
      <c r="AK49" s="325"/>
      <c r="AL49" s="325"/>
      <c r="AM49" s="325"/>
      <c r="AN49" s="325"/>
      <c r="AO49" s="325"/>
      <c r="AP49" s="325"/>
      <c r="AQ49" s="325"/>
      <c r="AR49" s="325"/>
      <c r="AS49" s="325"/>
      <c r="AT49" s="325"/>
    </row>
    <row r="50" spans="1:46" x14ac:dyDescent="0.35">
      <c r="C50" s="347"/>
      <c r="G50" s="348" t="s">
        <v>108</v>
      </c>
      <c r="H50" s="349">
        <v>15</v>
      </c>
      <c r="I50" s="349" t="s">
        <v>94</v>
      </c>
      <c r="J50" s="349">
        <v>1</v>
      </c>
      <c r="K50" s="349">
        <v>0</v>
      </c>
    </row>
    <row r="51" spans="1:46" ht="39" x14ac:dyDescent="0.35">
      <c r="C51" s="347"/>
      <c r="G51" s="350" t="s">
        <v>109</v>
      </c>
      <c r="H51" s="351">
        <v>20</v>
      </c>
      <c r="I51" s="351">
        <v>1</v>
      </c>
      <c r="J51" s="351" t="s">
        <v>104</v>
      </c>
      <c r="K51" s="351">
        <v>0</v>
      </c>
    </row>
    <row r="52" spans="1:46" ht="26" x14ac:dyDescent="0.35">
      <c r="C52" s="347"/>
      <c r="G52" s="350" t="s">
        <v>110</v>
      </c>
      <c r="H52" s="351">
        <v>20</v>
      </c>
      <c r="I52" s="351">
        <v>1</v>
      </c>
      <c r="J52" s="351" t="s">
        <v>104</v>
      </c>
      <c r="K52" s="351">
        <v>0</v>
      </c>
    </row>
    <row r="53" spans="1:46" ht="65" x14ac:dyDescent="0.35">
      <c r="C53" s="347"/>
      <c r="G53" s="350" t="s">
        <v>111</v>
      </c>
      <c r="H53" s="351">
        <v>20</v>
      </c>
      <c r="I53" s="351">
        <v>1</v>
      </c>
      <c r="J53" s="351" t="s">
        <v>104</v>
      </c>
      <c r="K53" s="351">
        <v>0</v>
      </c>
    </row>
    <row r="54" spans="1:46" x14ac:dyDescent="0.35">
      <c r="C54" s="347"/>
      <c r="G54" s="350" t="s">
        <v>112</v>
      </c>
      <c r="H54" s="351">
        <v>20</v>
      </c>
      <c r="I54" s="351">
        <v>1</v>
      </c>
      <c r="J54" s="351">
        <v>1</v>
      </c>
      <c r="K54" s="351">
        <v>0</v>
      </c>
    </row>
    <row r="55" spans="1:46" x14ac:dyDescent="0.35">
      <c r="C55" s="347"/>
    </row>
    <row r="56" spans="1:46" x14ac:dyDescent="0.35">
      <c r="C56" s="347"/>
    </row>
    <row r="57" spans="1:46" x14ac:dyDescent="0.35">
      <c r="C57" s="347"/>
    </row>
    <row r="58" spans="1:46" x14ac:dyDescent="0.35">
      <c r="C58" s="347"/>
    </row>
    <row r="59" spans="1:46" x14ac:dyDescent="0.35">
      <c r="C59" s="347"/>
    </row>
    <row r="60" spans="1:46" x14ac:dyDescent="0.35">
      <c r="C60" s="347"/>
    </row>
    <row r="61" spans="1:46" x14ac:dyDescent="0.35">
      <c r="C61" s="347"/>
    </row>
  </sheetData>
  <sheetProtection algorithmName="SHA-512" hashValue="1vjzK5lV6nPDCEjoXi2HanZ17a6EQGQr4gKUFpdI9d9TjYvzjgmY+EY99SLtWPB1KQ7Q5rsJqL+Ndee3skyjqw==" saltValue="xftIkToyzJPTO4ticEdBww==" spinCount="100000" sheet="1" objects="1" scenarios="1" formatCells="0" formatColumns="0" formatRows="0" sort="0" autoFilter="0"/>
  <mergeCells count="1">
    <mergeCell ref="K17:K18"/>
  </mergeCells>
  <pageMargins left="0.7" right="0.7" top="0.75" bottom="0.75" header="0.3" footer="0.3"/>
  <pageSetup paperSize="9" scale="4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AADE2044C38D846802FE09B1734D1E2" ma:contentTypeVersion="6" ma:contentTypeDescription="Utwórz nowy dokument." ma:contentTypeScope="" ma:versionID="1630f06360cc81770d9ffede9f062a4e">
  <xsd:schema xmlns:xsd="http://www.w3.org/2001/XMLSchema" xmlns:xs="http://www.w3.org/2001/XMLSchema" xmlns:p="http://schemas.microsoft.com/office/2006/metadata/properties" xmlns:ns2="c44c9f75-175c-49f0-a1bf-c4137ab11c33" xmlns:ns3="73a3490d-bfe0-48c9-a70b-637394a3513c" targetNamespace="http://schemas.microsoft.com/office/2006/metadata/properties" ma:root="true" ma:fieldsID="679d225bbf549bac8306415f172a0c86" ns2:_="" ns3:_="">
    <xsd:import namespace="c44c9f75-175c-49f0-a1bf-c4137ab11c33"/>
    <xsd:import namespace="73a3490d-bfe0-48c9-a70b-637394a3513c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4c9f75-175c-49f0-a1bf-c4137ab11c3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a3490d-bfe0-48c9-a70b-637394a3513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0F3F988-304B-4E6C-B8E0-9C64CA54219A}"/>
</file>

<file path=customXml/itemProps2.xml><?xml version="1.0" encoding="utf-8"?>
<ds:datastoreItem xmlns:ds="http://schemas.openxmlformats.org/officeDocument/2006/customXml" ds:itemID="{035865CB-4E56-418D-AFB2-BB6BE25CD922}"/>
</file>

<file path=customXml/itemProps3.xml><?xml version="1.0" encoding="utf-8"?>
<ds:datastoreItem xmlns:ds="http://schemas.openxmlformats.org/officeDocument/2006/customXml" ds:itemID="{C29AD2DA-AA2B-4209-9039-93A2B50B12DC}"/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LCOH</vt:lpstr>
      <vt:lpstr>Progn cen ener, pracy</vt:lpstr>
      <vt:lpstr>Ceny substr BIOGAZownia</vt:lpstr>
      <vt:lpstr>VDI inne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Jan Raczka</dc:creator>
  <dc:description/>
  <cp:lastModifiedBy>Janusz Mazur</cp:lastModifiedBy>
  <cp:revision>1</cp:revision>
  <cp:lastPrinted>2021-02-25T15:16:02Z</cp:lastPrinted>
  <dcterms:created xsi:type="dcterms:W3CDTF">2020-08-12T18:29:04Z</dcterms:created>
  <dcterms:modified xsi:type="dcterms:W3CDTF">2021-03-30T22:38:21Z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ContentTypeId">
    <vt:lpwstr>0x0101005AADE2044C38D846802FE09B1734D1E2</vt:lpwstr>
  </property>
</Properties>
</file>