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60" windowWidth="24240" windowHeight="13740"/>
  </bookViews>
  <sheets>
    <sheet name="załącznik nr 5 - Plan Kosztów" sheetId="1" r:id="rId1"/>
    <sheet name="Arkusz1" sheetId="2" r:id="rId2"/>
  </sheets>
  <definedNames>
    <definedName name="_xlnm.Print_Area" localSheetId="0">'załącznik nr 5 - Plan Kosztów'!$A$1:$I$19</definedName>
    <definedName name="Z_086B0705_17E4_4DD4_9B17_908CB570503C_.wvu.PrintArea" localSheetId="0" hidden="1">'załącznik nr 5 - Plan Kosztów'!$A$1:$I$19</definedName>
    <definedName name="Z_411ADA25_F435_4A36_8414_F4D6A0ABF9D7_.wvu.PrintArea" localSheetId="0" hidden="1">'załącznik nr 5 - Plan Kosztów'!$A$1:$I$19</definedName>
    <definedName name="Z_45CABD82_88D0_4CBA_ADEC_30CE5645A42F_.wvu.PrintArea" localSheetId="0" hidden="1">'załącznik nr 5 - Plan Kosztów'!$A$1:$I$19</definedName>
    <definedName name="Z_6BF14C59_3854_4367_B2BD_6DDA69F67ECE_.wvu.PrintArea" localSheetId="0" hidden="1">'załącznik nr 5 - Plan Kosztów'!$A$1:$I$19</definedName>
    <definedName name="Z_71D82A13_C3FF_44AF_AED8_974484C91D74_.wvu.PrintArea" localSheetId="0" hidden="1">'załącznik nr 5 - Plan Kosztów'!$A$1:$I$19</definedName>
    <definedName name="Z_7D591176_CCC2_4F14_8723_F5147F7657C0_.wvu.PrintArea" localSheetId="0" hidden="1">'załącznik nr 5 - Plan Kosztów'!$A$1:$I$19</definedName>
    <definedName name="Z_898D7529_B182_419D_8387_07E9DBE4AEFC_.wvu.PrintArea" localSheetId="0" hidden="1">'załącznik nr 5 - Plan Kosztów'!$A$1:$I$19</definedName>
    <definedName name="Z_8D0A117C_84E2_4E1A_A959_D608D3A3EE7F_.wvu.PrintArea" localSheetId="0" hidden="1">'załącznik nr 5 - Plan Kosztów'!$A$1:$I$19</definedName>
    <definedName name="Z_B28C9AE1_A301_4306_B61A_A190CEA3BF7E_.wvu.PrintArea" localSheetId="0" hidden="1">'załącznik nr 5 - Plan Kosztów'!$A$1:$I$19</definedName>
    <definedName name="Z_B8044600_EFEF_4BDE_B6A7_B4EECB1931A1_.wvu.PrintArea" localSheetId="0" hidden="1">'załącznik nr 5 - Plan Kosztów'!$A$1:$I$19</definedName>
    <definedName name="Z_C5052A70_7B7D_4759_BB10_43B463C13F82_.wvu.PrintArea" localSheetId="0" hidden="1">'załącznik nr 5 - Plan Kosztów'!$A$1:$I$19</definedName>
    <definedName name="Z_CB58D065_A503_4F02_AC05_04A4FE3FDF82_.wvu.PrintArea" localSheetId="0" hidden="1">'załącznik nr 5 - Plan Kosztów'!$A$1:$I$19</definedName>
    <definedName name="Z_D3E9E5D4_44A1_4377_962C_E347120E39F9_.wvu.PrintArea" localSheetId="0" hidden="1">'załącznik nr 5 - Plan Kosztów'!$A$1:$I$19</definedName>
    <definedName name="Z_DB562F14_4773_4974_9082_7B498B43A768_.wvu.PrintArea" localSheetId="0" hidden="1">'załącznik nr 5 - Plan Kosztów'!$A$1:$I$19</definedName>
    <definedName name="Z_DCFE54AC_EB42_4450_AA4C_9ADBACE03311_.wvu.PrintArea" localSheetId="0" hidden="1">'załącznik nr 5 - Plan Kosztów'!$A$1:$I$19</definedName>
    <definedName name="Z_F5084999_653B_4DCA_9390_805B1455ECE1_.wvu.PrintArea" localSheetId="0" hidden="1">'załącznik nr 5 - Plan Kosztów'!$A$1:$I$19</definedName>
  </definedNames>
  <calcPr calcId="162913"/>
  <customWorkbookViews>
    <customWorkbookView name="Sitnicki Arkadiusz - Widok osobisty" guid="{DCFE54AC-EB42-4450-AA4C-9ADBACE03311}" mergeInterval="0" personalView="1" maximized="1" windowWidth="1596" windowHeight="675" activeSheetId="1" showComments="commIndAndComment"/>
    <customWorkbookView name="Caban Anna - Widok osobisty" guid="{8D0A117C-84E2-4E1A-A959-D608D3A3EE7F}" mergeInterval="0" personalView="1" maximized="1" xWindow="-11" yWindow="-11" windowWidth="1942" windowHeight="1042" activeSheetId="1"/>
    <customWorkbookView name="PracaZdalna - Widok osobisty" guid="{D3E9E5D4-44A1-4377-962C-E347120E39F9}" mergeInterval="0" personalView="1" maximized="1" xWindow="-11" yWindow="-11" windowWidth="1942" windowHeight="1042" activeSheetId="1"/>
    <customWorkbookView name="Bartosz Jóźwiak - Widok osobisty" guid="{B8044600-EFEF-4BDE-B6A7-B4EECB1931A1}" mergeInterval="0" personalView="1" maximized="1" xWindow="-8" yWindow="-8" windowWidth="1936" windowHeight="1056" activeSheetId="1"/>
    <customWorkbookView name="Edyta - Widok osobisty" guid="{C5052A70-7B7D-4759-BB10-43B463C13F82}" mergeInterval="0" personalView="1" maximized="1" xWindow="-8" yWindow="-8" windowWidth="1936" windowHeight="1056" activeSheetId="1"/>
    <customWorkbookView name="Mateusiak Piotr - Widok osobisty" guid="{CB58D065-A503-4F02-AC05-04A4FE3FDF82}" mergeInterval="0" personalView="1" maximized="1" xWindow="-8" yWindow="-8" windowWidth="1616" windowHeight="876" activeSheetId="1"/>
    <customWorkbookView name="Kocon Milena - Widok osobisty" guid="{B28C9AE1-A301-4306-B61A-A190CEA3BF7E}" mergeInterval="0" personalView="1" maximized="1" xWindow="-8" yWindow="-8" windowWidth="1936" windowHeight="1056" activeSheetId="1" showComments="commIndAndComment"/>
    <customWorkbookView name="Macina Natalia - Widok osobisty" guid="{898D7529-B182-419D-8387-07E9DBE4AEFC}" mergeInterval="0" personalView="1" maximized="1" xWindow="1912" yWindow="-8" windowWidth="1616" windowHeight="876" activeSheetId="1"/>
    <customWorkbookView name="Skrzydlak Magdalena - Widok osobisty" guid="{086B0705-17E4-4DD4-9B17-908CB570503C}" mergeInterval="0" personalView="1" maximized="1" xWindow="-8" yWindow="-8" windowWidth="1936" windowHeight="1056" activeSheetId="1" showComments="commIndAndComment"/>
    <customWorkbookView name="Monika Stec-Szukalska - Widok osobisty" guid="{45CABD82-88D0-4CBA-ADEC-30CE5645A42F}" mergeInterval="0" personalView="1" maximized="1" xWindow="-1929" yWindow="-9" windowWidth="1938" windowHeight="1050" activeSheetId="1"/>
    <customWorkbookView name="Anna Gajna-Korycka - Widok osobisty" guid="{411ADA25-F435-4A36-8414-F4D6A0ABF9D7}" mergeInterval="0" personalView="1" maximized="1" windowWidth="1916" windowHeight="855" activeSheetId="1"/>
    <customWorkbookView name="Tadeusz Marciniak - Widok osobisty" guid="{6BF14C59-3854-4367-B2BD-6DDA69F67ECE}" mergeInterval="0" personalView="1" maximized="1" windowWidth="1916" windowHeight="855" activeSheetId="1"/>
    <customWorkbookView name="Dyminski Damian - Widok osobisty" guid="{F5084999-653B-4DCA-9390-805B1455ECE1}" mergeInterval="0" personalView="1" maximized="1" windowWidth="1596" windowHeight="675" activeSheetId="1"/>
    <customWorkbookView name="Agnieszka Grzempowska - Widok osobisty" guid="{71D82A13-C3FF-44AF-AED8-974484C91D74}" mergeInterval="0" personalView="1" maximized="1" windowWidth="1916" windowHeight="855" activeSheetId="1"/>
    <customWorkbookView name="Joanna - Widok osobisty" guid="{DB562F14-4773-4974-9082-7B498B43A768}" mergeInterval="0" personalView="1" maximized="1" xWindow="-8" yWindow="-8" windowWidth="1936" windowHeight="1056" activeSheetId="1"/>
    <customWorkbookView name="Ołdakowski Robert - Widok osobisty" guid="{7D591176-CCC2-4F14-8723-F5147F7657C0}" mergeInterval="0" personalView="1" maximized="1" xWindow="-9" yWindow="-9" windowWidth="1938" windowHeight="105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" l="1"/>
  <c r="F13" i="1"/>
  <c r="H13" i="1" l="1"/>
  <c r="I13" i="1" s="1"/>
  <c r="F14" i="1"/>
  <c r="G14" i="1"/>
  <c r="F12" i="1" l="1"/>
  <c r="I12" i="1" s="1"/>
  <c r="H14" i="1" l="1"/>
  <c r="I14" i="1" s="1"/>
  <c r="F10" i="1"/>
  <c r="F9" i="1" s="1"/>
  <c r="F16" i="1" l="1"/>
  <c r="F17" i="1" s="1"/>
  <c r="I15" i="1"/>
  <c r="C10" i="1" l="1"/>
  <c r="C9" i="1" s="1"/>
  <c r="C16" i="1" l="1"/>
  <c r="C17" i="1" s="1"/>
  <c r="H10" i="1"/>
  <c r="H9" i="1" s="1"/>
  <c r="G10" i="1"/>
  <c r="G9" i="1" s="1"/>
  <c r="E11" i="1"/>
  <c r="E10" i="1" s="1"/>
  <c r="E9" i="1" s="1"/>
  <c r="D11" i="1"/>
  <c r="E16" i="1" l="1"/>
  <c r="E17" i="1" s="1"/>
  <c r="G16" i="1"/>
  <c r="G17" i="1" s="1"/>
  <c r="H16" i="1"/>
  <c r="H17" i="1" s="1"/>
  <c r="I11" i="1"/>
  <c r="D10" i="1"/>
  <c r="D9" i="1" s="1"/>
  <c r="D16" i="1" l="1"/>
  <c r="D17" i="1" s="1"/>
  <c r="I10" i="1"/>
  <c r="I9" i="1" l="1"/>
  <c r="I16" i="1"/>
  <c r="I17" i="1" s="1"/>
</calcChain>
</file>

<file path=xl/sharedStrings.xml><?xml version="1.0" encoding="utf-8"?>
<sst xmlns="http://schemas.openxmlformats.org/spreadsheetml/2006/main" count="18" uniqueCount="18">
  <si>
    <t>Lp.</t>
  </si>
  <si>
    <t>Wyszczególnienie</t>
  </si>
  <si>
    <t>Prowadzenie ruchu kolejowego</t>
  </si>
  <si>
    <t>Amortyzacja</t>
  </si>
  <si>
    <t>A</t>
  </si>
  <si>
    <t>I</t>
  </si>
  <si>
    <t>II</t>
  </si>
  <si>
    <t>KOSZTY DZIAŁALNOŚCI OPERACYJNEJ, 
w tym:</t>
  </si>
  <si>
    <t>Koszty zarządzania infrastrukturą kolejową, w tym:</t>
  </si>
  <si>
    <t>Administrowanie</t>
  </si>
  <si>
    <t>Razem w latach 2019-2023</t>
  </si>
  <si>
    <t>Koszty pozostałe</t>
  </si>
  <si>
    <t>Plan Kosztów Zarządcy [tys. zł]</t>
  </si>
  <si>
    <t>KOSZTY DZIAŁALNOŚCI GOSPODARCZEJ</t>
  </si>
  <si>
    <t>OGÓŁEM działalność Zarządcy</t>
  </si>
  <si>
    <t>Utrzymanie i remonty infrastruktury kolejowej</t>
  </si>
  <si>
    <t>Załącznik nr 6 do Aneksu nr 1</t>
  </si>
  <si>
    <t>Załącznik nr 6 do Umowy  z dnia 21 sierpnia 2019 r. na realizację programu "Pomoc w zakresie finansowania kosztów zarządzania infrastrukturą kolejową, w tym jej utrzymania i remontów do 2023 roku”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</si>
</sst>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b/>
      <sz val="12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6"/>
      <name val="Arial Black"/>
      <family val="2"/>
      <charset val="238"/>
    </font>
    <font>
      <sz val="26"/>
      <color theme="1"/>
      <name val="Arial Black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7" fillId="0" borderId="0" xfId="1" applyFont="1" applyAlignment="1">
      <alignment vertical="center"/>
    </xf>
    <xf numFmtId="0" fontId="10" fillId="0" borderId="0" xfId="1" applyFont="1" applyFill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165" fontId="5" fillId="0" borderId="0" xfId="1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13" fillId="0" borderId="0" xfId="1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10" fillId="0" borderId="0" xfId="1" applyFont="1" applyBorder="1" applyAlignment="1">
      <alignment horizontal="left" vertical="center"/>
    </xf>
    <xf numFmtId="164" fontId="10" fillId="0" borderId="0" xfId="1" applyNumberFormat="1" applyFont="1" applyBorder="1" applyAlignment="1">
      <alignment horizontal="right" vertical="center"/>
    </xf>
    <xf numFmtId="164" fontId="14" fillId="0" borderId="0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164" fontId="14" fillId="0" borderId="7" xfId="0" applyNumberFormat="1" applyFont="1" applyFill="1" applyBorder="1" applyAlignment="1">
      <alignment horizontal="center"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0" fontId="17" fillId="0" borderId="7" xfId="1" applyFont="1" applyBorder="1" applyAlignment="1">
      <alignment horizontal="left" vertical="center" wrapText="1"/>
    </xf>
    <xf numFmtId="0" fontId="17" fillId="0" borderId="7" xfId="1" applyFont="1" applyFill="1" applyBorder="1" applyAlignment="1">
      <alignment horizontal="left" vertical="center" wrapText="1"/>
    </xf>
    <xf numFmtId="164" fontId="8" fillId="0" borderId="0" xfId="1" applyNumberFormat="1" applyFont="1" applyAlignment="1">
      <alignment vertical="center"/>
    </xf>
    <xf numFmtId="0" fontId="18" fillId="0" borderId="0" xfId="1" applyFont="1" applyFill="1" applyAlignment="1">
      <alignment vertical="center"/>
    </xf>
    <xf numFmtId="0" fontId="19" fillId="0" borderId="7" xfId="1" applyFont="1" applyBorder="1" applyAlignment="1">
      <alignment horizontal="left" vertical="center" wrapText="1"/>
    </xf>
    <xf numFmtId="0" fontId="9" fillId="0" borderId="7" xfId="1" applyFont="1" applyBorder="1" applyAlignment="1">
      <alignment vertical="center" wrapText="1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20" fillId="0" borderId="7" xfId="1" applyFont="1" applyBorder="1" applyAlignment="1">
      <alignment horizontal="left" vertical="center" wrapText="1"/>
    </xf>
    <xf numFmtId="4" fontId="19" fillId="0" borderId="13" xfId="1" applyNumberFormat="1" applyFont="1" applyBorder="1" applyAlignment="1">
      <alignment horizontal="right" vertical="center" wrapText="1"/>
    </xf>
    <xf numFmtId="4" fontId="19" fillId="0" borderId="8" xfId="1" applyNumberFormat="1" applyFont="1" applyFill="1" applyBorder="1" applyAlignment="1">
      <alignment horizontal="right" vertical="center"/>
    </xf>
    <xf numFmtId="4" fontId="19" fillId="0" borderId="13" xfId="1" applyNumberFormat="1" applyFont="1" applyFill="1" applyBorder="1" applyAlignment="1">
      <alignment horizontal="right" vertical="center" wrapText="1"/>
    </xf>
    <xf numFmtId="4" fontId="9" fillId="0" borderId="7" xfId="1" applyNumberFormat="1" applyFont="1" applyBorder="1" applyAlignment="1">
      <alignment horizontal="right" vertical="center"/>
    </xf>
    <xf numFmtId="4" fontId="9" fillId="0" borderId="13" xfId="1" applyNumberFormat="1" applyFont="1" applyBorder="1" applyAlignment="1">
      <alignment vertical="center" wrapText="1"/>
    </xf>
    <xf numFmtId="4" fontId="9" fillId="0" borderId="8" xfId="1" applyNumberFormat="1" applyFont="1" applyFill="1" applyBorder="1" applyAlignment="1">
      <alignment horizontal="right" vertical="center"/>
    </xf>
    <xf numFmtId="4" fontId="19" fillId="0" borderId="14" xfId="1" applyNumberFormat="1" applyFont="1" applyFill="1" applyBorder="1" applyAlignment="1">
      <alignment horizontal="right" vertical="center" wrapText="1"/>
    </xf>
    <xf numFmtId="4" fontId="19" fillId="0" borderId="8" xfId="1" applyNumberFormat="1" applyFont="1" applyFill="1" applyBorder="1" applyAlignment="1">
      <alignment horizontal="right" vertical="center" wrapText="1"/>
    </xf>
    <xf numFmtId="4" fontId="19" fillId="0" borderId="15" xfId="1" applyNumberFormat="1" applyFont="1" applyFill="1" applyBorder="1" applyAlignment="1">
      <alignment horizontal="right" vertical="center" wrapText="1"/>
    </xf>
    <xf numFmtId="4" fontId="9" fillId="0" borderId="7" xfId="1" applyNumberFormat="1" applyFont="1" applyFill="1" applyBorder="1" applyAlignment="1">
      <alignment horizontal="right" vertical="center"/>
    </xf>
    <xf numFmtId="4" fontId="9" fillId="0" borderId="2" xfId="1" applyNumberFormat="1" applyFont="1" applyBorder="1" applyAlignment="1">
      <alignment horizontal="right" vertical="center"/>
    </xf>
    <xf numFmtId="4" fontId="9" fillId="0" borderId="1" xfId="1" applyNumberFormat="1" applyFont="1" applyBorder="1" applyAlignment="1">
      <alignment horizontal="right" vertical="center"/>
    </xf>
    <xf numFmtId="4" fontId="9" fillId="0" borderId="8" xfId="1" applyNumberFormat="1" applyFont="1" applyBorder="1" applyAlignment="1">
      <alignment horizontal="right" vertical="center"/>
    </xf>
    <xf numFmtId="0" fontId="10" fillId="0" borderId="9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/>
    </xf>
    <xf numFmtId="4" fontId="21" fillId="0" borderId="17" xfId="1" applyNumberFormat="1" applyFont="1" applyBorder="1" applyAlignment="1">
      <alignment horizontal="right" vertical="center"/>
    </xf>
    <xf numFmtId="4" fontId="21" fillId="0" borderId="18" xfId="1" applyNumberFormat="1" applyFont="1" applyBorder="1" applyAlignment="1">
      <alignment horizontal="right" vertical="center"/>
    </xf>
    <xf numFmtId="4" fontId="21" fillId="0" borderId="8" xfId="1" applyNumberFormat="1" applyFont="1" applyBorder="1" applyAlignment="1">
      <alignment horizontal="right" vertical="center"/>
    </xf>
    <xf numFmtId="0" fontId="10" fillId="0" borderId="9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revisionHeaders" Target="revisions/revisionHeaders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revisions/_rels/revisionHeaders.xml.rels><?xml version="1.0" encoding="UTF-8" standalone="yes"?>
<Relationships xmlns="http://schemas.openxmlformats.org/package/2006/relationships"><Relationship Id="rId6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AB1365B-8600-4052-BB9F-18B593D3A84A}" diskRevisions="1" revisionId="465" version="3">
  <header guid="{9AB1365B-8600-4052-BB9F-18B593D3A84A}" dateTime="2021-06-25T09:23:10" maxSheetId="3" userName="Sitnicki Arkadiusz" r:id="rId67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DCFE54AC_EB42_4450_AA4C_9ADBACE03311_.wvu.PrintArea" hidden="1" oldHidden="1">
    <formula>'załącznik nr 5 - Plan Kosztów'!$A$1:$I$19</formula>
  </rdn>
  <rcv guid="{DCFE54AC-EB42-4450-AA4C-9ADBACE0331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9AB1365B-8600-4052-BB9F-18B593D3A84A}" name="Sitnicki Arkadiusz" id="-976823839" dateTime="2021-06-25T09:22:37"/>
</user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tabSelected="1" zoomScale="80" zoomScaleNormal="60" workbookViewId="0">
      <selection activeCell="E3" sqref="E3:I3"/>
    </sheetView>
  </sheetViews>
  <sheetFormatPr defaultColWidth="9" defaultRowHeight="14.25"/>
  <cols>
    <col min="1" max="1" width="8.625" style="5" customWidth="1"/>
    <col min="2" max="2" width="45.125" style="6" customWidth="1"/>
    <col min="3" max="8" width="15.625" style="6" customWidth="1"/>
    <col min="9" max="9" width="20.625" style="6" customWidth="1"/>
    <col min="10" max="10" width="9" style="6"/>
    <col min="11" max="11" width="9" style="6" customWidth="1"/>
    <col min="12" max="12" width="9.125" style="6" customWidth="1"/>
    <col min="13" max="13" width="9" style="6" customWidth="1"/>
    <col min="14" max="16384" width="9" style="6"/>
  </cols>
  <sheetData>
    <row r="1" spans="1:19" ht="31.5" customHeight="1">
      <c r="B1" s="7"/>
      <c r="C1" s="7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s="2" customFormat="1" ht="15.75" customHeight="1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1"/>
    </row>
    <row r="3" spans="1:19" s="3" customFormat="1" ht="51.95" customHeight="1">
      <c r="E3" s="62" t="s">
        <v>17</v>
      </c>
      <c r="F3" s="62"/>
      <c r="G3" s="62"/>
      <c r="H3" s="62"/>
      <c r="I3" s="62"/>
      <c r="J3" s="4"/>
    </row>
    <row r="4" spans="1:19">
      <c r="K4" s="35"/>
    </row>
    <row r="5" spans="1:19" s="20" customFormat="1" ht="35.25" customHeight="1">
      <c r="A5" s="63" t="s">
        <v>12</v>
      </c>
      <c r="B5" s="63"/>
      <c r="C5" s="63"/>
      <c r="D5" s="63"/>
      <c r="E5" s="63"/>
      <c r="F5" s="63"/>
      <c r="G5" s="63"/>
      <c r="H5" s="63"/>
      <c r="I5" s="63"/>
    </row>
    <row r="6" spans="1:19" ht="27" customHeight="1" thickBot="1"/>
    <row r="7" spans="1:19" s="7" customFormat="1" ht="31.5" customHeight="1">
      <c r="A7" s="64" t="s">
        <v>0</v>
      </c>
      <c r="B7" s="64" t="s">
        <v>1</v>
      </c>
      <c r="C7" s="38"/>
      <c r="D7" s="66"/>
      <c r="E7" s="66"/>
      <c r="F7" s="66"/>
      <c r="G7" s="66"/>
      <c r="H7" s="67"/>
      <c r="I7" s="68" t="s">
        <v>10</v>
      </c>
    </row>
    <row r="8" spans="1:19" s="7" customFormat="1" ht="31.5" customHeight="1" thickBot="1">
      <c r="A8" s="65"/>
      <c r="B8" s="65"/>
      <c r="C8" s="39">
        <v>2018</v>
      </c>
      <c r="D8" s="8">
        <v>2019</v>
      </c>
      <c r="E8" s="8">
        <v>2020</v>
      </c>
      <c r="F8" s="8">
        <v>2021</v>
      </c>
      <c r="G8" s="8">
        <v>2022</v>
      </c>
      <c r="H8" s="9">
        <v>2023</v>
      </c>
      <c r="I8" s="69"/>
      <c r="J8" s="21"/>
      <c r="K8" s="21"/>
      <c r="L8" s="21"/>
    </row>
    <row r="9" spans="1:19" s="7" customFormat="1" ht="40.5" customHeight="1">
      <c r="A9" s="27" t="s">
        <v>4</v>
      </c>
      <c r="B9" s="10" t="s">
        <v>7</v>
      </c>
      <c r="C9" s="51">
        <f>C10+C15</f>
        <v>1216.048869090909</v>
      </c>
      <c r="D9" s="51">
        <f>D10+D15</f>
        <v>1653.3413532</v>
      </c>
      <c r="E9" s="51">
        <f>E10+E15</f>
        <v>1643.8531254640002</v>
      </c>
      <c r="F9" s="51">
        <f>F10+F15</f>
        <v>4931.4714700000004</v>
      </c>
      <c r="G9" s="51">
        <f t="shared" ref="G9" si="0">G10+G15</f>
        <v>4105.1210000000001</v>
      </c>
      <c r="H9" s="51">
        <f>H10+H15</f>
        <v>4460.7019999999993</v>
      </c>
      <c r="I9" s="52">
        <f>D9+E9+F9+G9+H9</f>
        <v>16794.488948664002</v>
      </c>
      <c r="J9" s="21"/>
      <c r="K9" s="34"/>
      <c r="L9" s="34"/>
      <c r="M9" s="34"/>
      <c r="N9" s="34"/>
      <c r="O9" s="34"/>
      <c r="P9" s="34"/>
      <c r="Q9" s="34"/>
    </row>
    <row r="10" spans="1:19" s="11" customFormat="1" ht="31.5" customHeight="1">
      <c r="A10" s="31" t="s">
        <v>5</v>
      </c>
      <c r="B10" s="40" t="s">
        <v>8</v>
      </c>
      <c r="C10" s="53">
        <f t="shared" ref="C10:H10" si="1">C14+C13+C12+C11</f>
        <v>1197.3488690909089</v>
      </c>
      <c r="D10" s="53">
        <f t="shared" si="1"/>
        <v>1634.2673531999999</v>
      </c>
      <c r="E10" s="53">
        <f t="shared" si="1"/>
        <v>1624.3976454640001</v>
      </c>
      <c r="F10" s="53">
        <f>F14+F13+F12+F11</f>
        <v>4911.4714700000004</v>
      </c>
      <c r="G10" s="53">
        <f t="shared" si="1"/>
        <v>4085.1210000000001</v>
      </c>
      <c r="H10" s="53">
        <f t="shared" si="1"/>
        <v>4440.7019999999993</v>
      </c>
      <c r="I10" s="44">
        <f t="shared" ref="I10:I15" si="2">SUM(D10:H10)</f>
        <v>16695.959468663998</v>
      </c>
      <c r="J10" s="21"/>
      <c r="K10" s="21"/>
      <c r="L10" s="21"/>
    </row>
    <row r="11" spans="1:19" s="21" customFormat="1" ht="31.5" customHeight="1">
      <c r="A11" s="29">
        <v>1</v>
      </c>
      <c r="B11" s="36" t="s">
        <v>15</v>
      </c>
      <c r="C11" s="41">
        <v>694.18546909090901</v>
      </c>
      <c r="D11" s="42">
        <f>1130</f>
        <v>1130</v>
      </c>
      <c r="E11" s="42">
        <f>1119</f>
        <v>1119</v>
      </c>
      <c r="F11" s="42">
        <v>4223</v>
      </c>
      <c r="G11" s="42">
        <v>2999.64</v>
      </c>
      <c r="H11" s="42">
        <v>3334.08</v>
      </c>
      <c r="I11" s="44">
        <f t="shared" si="2"/>
        <v>12805.72</v>
      </c>
      <c r="K11" s="34"/>
      <c r="L11" s="34"/>
      <c r="M11" s="34"/>
      <c r="N11" s="34"/>
      <c r="O11" s="34"/>
      <c r="P11" s="34"/>
      <c r="Q11" s="34"/>
    </row>
    <row r="12" spans="1:19" s="21" customFormat="1" ht="31.5" customHeight="1">
      <c r="A12" s="29">
        <v>2</v>
      </c>
      <c r="B12" s="36" t="s">
        <v>2</v>
      </c>
      <c r="C12" s="41">
        <v>55.197659999999999</v>
      </c>
      <c r="D12" s="42">
        <v>56.301613199999998</v>
      </c>
      <c r="E12" s="42">
        <v>57.427645464000001</v>
      </c>
      <c r="F12" s="42">
        <f>83.41147</f>
        <v>83.411469999999994</v>
      </c>
      <c r="G12" s="42">
        <v>468.63099999999997</v>
      </c>
      <c r="H12" s="42">
        <v>492.06200000000001</v>
      </c>
      <c r="I12" s="44">
        <f>SUM(D12:H12)</f>
        <v>1157.8337286639999</v>
      </c>
    </row>
    <row r="13" spans="1:19" s="22" customFormat="1" ht="30.75" customHeight="1">
      <c r="A13" s="28">
        <v>3</v>
      </c>
      <c r="B13" s="33" t="s">
        <v>9</v>
      </c>
      <c r="C13" s="43">
        <v>34.195740000000001</v>
      </c>
      <c r="D13" s="42">
        <v>34.195740000000001</v>
      </c>
      <c r="E13" s="42">
        <v>34.200000000000003</v>
      </c>
      <c r="F13" s="42">
        <f>34.2+123.89+12</f>
        <v>170.09</v>
      </c>
      <c r="G13" s="42">
        <f>34.2+123.89+24</f>
        <v>182.09</v>
      </c>
      <c r="H13" s="42">
        <f>34.2+123.89+24</f>
        <v>182.09</v>
      </c>
      <c r="I13" s="44">
        <f>SUM(D13:H13)</f>
        <v>602.66574000000003</v>
      </c>
      <c r="J13" s="21"/>
      <c r="K13" s="21"/>
      <c r="L13" s="21"/>
    </row>
    <row r="14" spans="1:19" s="11" customFormat="1" ht="31.5" customHeight="1">
      <c r="A14" s="29">
        <v>4</v>
      </c>
      <c r="B14" s="32" t="s">
        <v>3</v>
      </c>
      <c r="C14" s="47">
        <v>413.77</v>
      </c>
      <c r="D14" s="48">
        <v>413.77</v>
      </c>
      <c r="E14" s="48">
        <v>413.77</v>
      </c>
      <c r="F14" s="48">
        <f>413.77+21.2</f>
        <v>434.96999999999997</v>
      </c>
      <c r="G14" s="48">
        <f>413.56+21.2</f>
        <v>434.76</v>
      </c>
      <c r="H14" s="49">
        <f>411.27+21.2</f>
        <v>432.46999999999997</v>
      </c>
      <c r="I14" s="50">
        <f>SUM(D14:H14)</f>
        <v>2129.7399999999998</v>
      </c>
      <c r="J14" s="21"/>
      <c r="K14" s="34"/>
      <c r="L14" s="34"/>
      <c r="M14" s="34"/>
      <c r="N14" s="34"/>
      <c r="O14" s="34"/>
      <c r="P14" s="34"/>
      <c r="Q14" s="34"/>
    </row>
    <row r="15" spans="1:19" s="7" customFormat="1" ht="37.5" customHeight="1" thickBot="1">
      <c r="A15" s="30" t="s">
        <v>6</v>
      </c>
      <c r="B15" s="37" t="s">
        <v>11</v>
      </c>
      <c r="C15" s="45">
        <v>18.7</v>
      </c>
      <c r="D15" s="46">
        <v>19.073999999999998</v>
      </c>
      <c r="E15" s="46">
        <v>19.455479999999998</v>
      </c>
      <c r="F15" s="46">
        <v>20</v>
      </c>
      <c r="G15" s="46">
        <v>20</v>
      </c>
      <c r="H15" s="46">
        <v>20</v>
      </c>
      <c r="I15" s="44">
        <f t="shared" si="2"/>
        <v>98.529479999999992</v>
      </c>
      <c r="J15" s="21"/>
      <c r="K15" s="21"/>
      <c r="L15" s="21"/>
    </row>
    <row r="16" spans="1:19" s="13" customFormat="1" ht="31.5" customHeight="1" thickBot="1">
      <c r="A16" s="59" t="s">
        <v>13</v>
      </c>
      <c r="B16" s="60"/>
      <c r="C16" s="56">
        <f t="shared" ref="C16:H16" si="3">SUM(C9)</f>
        <v>1216.048869090909</v>
      </c>
      <c r="D16" s="56">
        <f t="shared" si="3"/>
        <v>1653.3413532</v>
      </c>
      <c r="E16" s="56">
        <f t="shared" si="3"/>
        <v>1643.8531254640002</v>
      </c>
      <c r="F16" s="56">
        <f t="shared" si="3"/>
        <v>4931.4714700000004</v>
      </c>
      <c r="G16" s="56">
        <f t="shared" si="3"/>
        <v>4105.1210000000001</v>
      </c>
      <c r="H16" s="56">
        <f t="shared" si="3"/>
        <v>4460.7019999999993</v>
      </c>
      <c r="I16" s="57">
        <f>SUM(D16:H16)</f>
        <v>16794.488948664002</v>
      </c>
      <c r="J16" s="21"/>
      <c r="K16" s="34"/>
      <c r="L16" s="34"/>
      <c r="M16" s="34"/>
      <c r="N16" s="34"/>
      <c r="O16" s="34"/>
      <c r="P16" s="34"/>
      <c r="Q16" s="34"/>
    </row>
    <row r="17" spans="1:15" s="13" customFormat="1" ht="31.5" customHeight="1" thickBot="1">
      <c r="A17" s="54" t="s">
        <v>14</v>
      </c>
      <c r="B17" s="55"/>
      <c r="C17" s="58">
        <f>C16</f>
        <v>1216.048869090909</v>
      </c>
      <c r="D17" s="58">
        <f t="shared" ref="D17:I17" si="4">D16</f>
        <v>1653.3413532</v>
      </c>
      <c r="E17" s="58">
        <f t="shared" si="4"/>
        <v>1643.8531254640002</v>
      </c>
      <c r="F17" s="58">
        <f t="shared" si="4"/>
        <v>4931.4714700000004</v>
      </c>
      <c r="G17" s="58">
        <f t="shared" si="4"/>
        <v>4105.1210000000001</v>
      </c>
      <c r="H17" s="58">
        <f t="shared" si="4"/>
        <v>4460.7019999999993</v>
      </c>
      <c r="I17" s="58">
        <f t="shared" si="4"/>
        <v>16794.488948664002</v>
      </c>
      <c r="J17" s="7"/>
      <c r="K17" s="26"/>
      <c r="L17" s="26"/>
      <c r="M17" s="12"/>
      <c r="N17" s="12"/>
      <c r="O17" s="12"/>
    </row>
    <row r="18" spans="1:15" s="13" customFormat="1" ht="31.5" customHeight="1">
      <c r="A18" s="24"/>
      <c r="B18" s="24"/>
      <c r="C18" s="24"/>
      <c r="D18" s="25"/>
      <c r="E18" s="25"/>
      <c r="F18" s="25"/>
      <c r="G18" s="25"/>
      <c r="H18" s="25"/>
      <c r="I18" s="25"/>
      <c r="J18" s="7"/>
      <c r="K18" s="26"/>
      <c r="L18" s="26"/>
      <c r="M18" s="12"/>
      <c r="N18" s="12"/>
      <c r="O18" s="12"/>
    </row>
    <row r="19" spans="1:15">
      <c r="B19" s="14"/>
      <c r="C19" s="14"/>
      <c r="D19" s="16"/>
      <c r="E19" s="15"/>
      <c r="F19" s="15"/>
      <c r="G19" s="15"/>
      <c r="H19" s="15"/>
      <c r="I19" s="17"/>
      <c r="J19" s="18"/>
      <c r="K19" s="18"/>
      <c r="L19" s="18"/>
      <c r="M19" s="18"/>
      <c r="N19" s="18"/>
      <c r="O19" s="18"/>
    </row>
    <row r="20" spans="1:15">
      <c r="D20" s="19"/>
      <c r="E20" s="19"/>
      <c r="F20" s="19"/>
      <c r="G20" s="19"/>
      <c r="H20" s="19"/>
      <c r="I20" s="18"/>
      <c r="J20" s="18"/>
      <c r="K20" s="18"/>
      <c r="L20" s="18"/>
      <c r="M20" s="18"/>
      <c r="N20" s="18"/>
      <c r="O20" s="18"/>
    </row>
    <row r="21" spans="1:15">
      <c r="D21" s="15"/>
      <c r="E21" s="15"/>
      <c r="F21" s="15"/>
      <c r="G21" s="15"/>
      <c r="H21" s="15"/>
      <c r="I21" s="15"/>
      <c r="J21" s="18"/>
      <c r="K21" s="18"/>
      <c r="L21" s="18"/>
      <c r="M21" s="18"/>
      <c r="N21" s="18"/>
      <c r="O21" s="18"/>
    </row>
    <row r="22" spans="1:15">
      <c r="D22" s="15"/>
      <c r="E22" s="15"/>
      <c r="F22" s="15"/>
      <c r="G22" s="15"/>
      <c r="H22" s="15"/>
    </row>
  </sheetData>
  <customSheetViews>
    <customSheetView guid="{DCFE54AC-EB42-4450-AA4C-9ADBACE03311}" scale="80" showGridLines="0" fitToPage="1">
      <selection activeCell="E3" sqref="E3:I3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71" orientation="landscape" r:id="rId1"/>
    </customSheetView>
    <customSheetView guid="{8D0A117C-84E2-4E1A-A959-D608D3A3EE7F}" scale="80" showGridLines="0" fitToPage="1" topLeftCell="A7">
      <selection activeCell="B13" sqref="B13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71" orientation="landscape" r:id="rId2"/>
    </customSheetView>
    <customSheetView guid="{D3E9E5D4-44A1-4377-962C-E347120E39F9}" scale="80" showGridLines="0" fitToPage="1">
      <selection activeCell="J6" sqref="J6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71" orientation="landscape" r:id="rId3"/>
    </customSheetView>
    <customSheetView guid="{B8044600-EFEF-4BDE-B6A7-B4EECB1931A1}" scale="80" showPageBreaks="1" showGridLines="0" fitToPage="1" printArea="1">
      <selection activeCell="Q19" sqref="Q19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71" orientation="landscape" r:id="rId4"/>
    </customSheetView>
    <customSheetView guid="{C5052A70-7B7D-4759-BB10-43B463C13F82}" scale="80" showPageBreaks="1" showGridLines="0" fitToPage="1" printArea="1" topLeftCell="A4">
      <selection activeCell="O11" sqref="O11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66" orientation="landscape" r:id="rId5"/>
    </customSheetView>
    <customSheetView guid="{CB58D065-A503-4F02-AC05-04A4FE3FDF82}" scale="80" showPageBreaks="1" showGridLines="0" fitToPage="1" printArea="1" topLeftCell="A16">
      <selection activeCell="B1" sqref="B1:C1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8" orientation="landscape" r:id="rId6"/>
    </customSheetView>
    <customSheetView guid="{B28C9AE1-A301-4306-B61A-A190CEA3BF7E}" scale="80" showGridLines="0" fitToPage="1">
      <selection activeCell="B9" sqref="B9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60" orientation="landscape" r:id="rId7"/>
    </customSheetView>
    <customSheetView guid="{898D7529-B182-419D-8387-07E9DBE4AEFC}" scale="80" showGridLines="0" fitToPage="1">
      <selection activeCell="B10" sqref="B10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8" orientation="landscape" r:id="rId8"/>
    </customSheetView>
    <customSheetView guid="{086B0705-17E4-4DD4-9B17-908CB570503C}" scale="80" showPageBreaks="1" showGridLines="0" fitToPage="1" printArea="1" topLeftCell="A17">
      <selection activeCell="C34" sqref="C34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7" orientation="landscape" r:id="rId9"/>
    </customSheetView>
    <customSheetView guid="{45CABD82-88D0-4CBA-ADEC-30CE5645A42F}" scale="60" showPageBreaks="1" showGridLines="0" fitToPage="1" printArea="1" topLeftCell="A4">
      <selection activeCell="D33" sqref="D33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5" orientation="landscape" r:id="rId10"/>
    </customSheetView>
    <customSheetView guid="{411ADA25-F435-4A36-8414-F4D6A0ABF9D7}" scale="80" showGridLines="0" fitToPage="1" topLeftCell="A7">
      <selection activeCell="A20" sqref="A20:H20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7" orientation="landscape" r:id="rId11"/>
    </customSheetView>
    <customSheetView guid="{6BF14C59-3854-4367-B2BD-6DDA69F67ECE}" scale="80" showGridLines="0" fitToPage="1" printArea="1">
      <selection activeCell="N12" sqref="N12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66" orientation="landscape" r:id="rId12"/>
    </customSheetView>
    <customSheetView guid="{F5084999-653B-4DCA-9390-805B1455ECE1}" scale="80" showPageBreaks="1" showGridLines="0" fitToPage="1" printArea="1">
      <selection activeCell="L8" sqref="L8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23" orientation="landscape" r:id="rId13"/>
    </customSheetView>
    <customSheetView guid="{71D82A13-C3FF-44AF-AED8-974484C91D74}" scale="80" showGridLines="0" fitToPage="1">
      <selection activeCell="D22" sqref="D22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71" orientation="landscape" r:id="rId14"/>
    </customSheetView>
    <customSheetView guid="{DB562F14-4773-4974-9082-7B498B43A768}" scale="80" showGridLines="0" fitToPage="1">
      <selection activeCell="O5" sqref="O5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71" orientation="landscape" r:id="rId15"/>
    </customSheetView>
    <customSheetView guid="{7D591176-CCC2-4F14-8723-F5147F7657C0}" scale="80" showGridLines="0" fitToPage="1" topLeftCell="A7">
      <selection activeCell="K13" sqref="K13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71" orientation="landscape" r:id="rId16"/>
    </customSheetView>
  </customSheetViews>
  <mergeCells count="8">
    <mergeCell ref="A16:B16"/>
    <mergeCell ref="A2:I2"/>
    <mergeCell ref="E3:I3"/>
    <mergeCell ref="A5:I5"/>
    <mergeCell ref="A7:A8"/>
    <mergeCell ref="B7:B8"/>
    <mergeCell ref="D7:H7"/>
    <mergeCell ref="I7:I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8" sqref="A8:I21"/>
    </sheetView>
  </sheetViews>
  <sheetFormatPr defaultRowHeight="14.25"/>
  <sheetData/>
  <customSheetViews>
    <customSheetView guid="{DCFE54AC-EB42-4450-AA4C-9ADBACE03311}">
      <selection activeCell="A8" sqref="A8:I21"/>
      <pageMargins left="0.7" right="0.7" top="0.75" bottom="0.75" header="0.3" footer="0.3"/>
    </customSheetView>
    <customSheetView guid="{8D0A117C-84E2-4E1A-A959-D608D3A3EE7F}">
      <selection activeCell="A8" sqref="A8:I21"/>
      <pageMargins left="0.7" right="0.7" top="0.75" bottom="0.75" header="0.3" footer="0.3"/>
    </customSheetView>
    <customSheetView guid="{D3E9E5D4-44A1-4377-962C-E347120E39F9}">
      <selection activeCell="A8" sqref="A8:I21"/>
      <pageMargins left="0.7" right="0.7" top="0.75" bottom="0.75" header="0.3" footer="0.3"/>
    </customSheetView>
    <customSheetView guid="{DB562F14-4773-4974-9082-7B498B43A768}">
      <selection activeCell="A8" sqref="A8:I21"/>
      <pageMargins left="0.7" right="0.7" top="0.75" bottom="0.75" header="0.3" footer="0.3"/>
    </customSheetView>
    <customSheetView guid="{7D591176-CCC2-4F14-8723-F5147F7657C0}">
      <selection activeCell="A8" sqref="A8:I21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90c09d-5b64-4959-95f9-23650bcbd207">4M5JP5TFURRC-623-7</_dlc_DocId>
    <_dlc_DocIdUrl xmlns="5790c09d-5b64-4959-95f9-23650bcbd207">
      <Url>http://e-plk.plk-sa.pl/IKF/_layouts/15/DocIdRedir.aspx?ID=4M5JP5TFURRC-623-7</Url>
      <Description>4M5JP5TFURRC-623-7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737FAB4BEF1044A5F7B6A3CB916EAC" ma:contentTypeVersion="0" ma:contentTypeDescription="Utwórz nowy dokument." ma:contentTypeScope="" ma:versionID="8807d0b104f3522ec81ce20e2a1850dd">
  <xsd:schema xmlns:xsd="http://www.w3.org/2001/XMLSchema" xmlns:xs="http://www.w3.org/2001/XMLSchema" xmlns:p="http://schemas.microsoft.com/office/2006/metadata/properties" xmlns:ns2="5790c09d-5b64-4959-95f9-23650bcbd207" targetNamespace="http://schemas.microsoft.com/office/2006/metadata/properties" ma:root="true" ma:fieldsID="967d39d7167160a3f34c95adddba83fb" ns2:_="">
    <xsd:import namespace="5790c09d-5b64-4959-95f9-23650bcbd20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0c09d-5b64-4959-95f9-23650bcbd20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yfikator trwały" ma:description="Zachowaj identyfikator podczas dodawania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FE913-AB67-4053-A7F4-9B2044FD72C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F6478EA-F613-43EF-B029-FAF261C5BE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8BA2A8-E165-4B2F-9554-D0AD2D11EFC0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790c09d-5b64-4959-95f9-23650bcbd207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4A3EE721-025F-450B-9FD8-01E2759175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0c09d-5b64-4959-95f9-23650bcbd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załącznik nr 5 - Plan Kosztów</vt:lpstr>
      <vt:lpstr>Arkusz1</vt:lpstr>
      <vt:lpstr>'załącznik nr 5 - Plan Kosztów'!Obszar_wydruku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Ryszard</dc:creator>
  <cp:lastModifiedBy>Sitnicki Arkadiusz</cp:lastModifiedBy>
  <cp:lastPrinted>2019-08-05T09:10:43Z</cp:lastPrinted>
  <dcterms:created xsi:type="dcterms:W3CDTF">2016-10-11T07:20:41Z</dcterms:created>
  <dcterms:modified xsi:type="dcterms:W3CDTF">2021-06-25T07:23:10Z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0x0101007F737FAB4BEF1044A5F7B6A3CB916EAC</vt:lpwstr>
  </property>
  <property fmtid="{D5CDD505-2E9C-101B-9397-08002B2CF9AE}" pid="3" name="_dlc_DocIdItemGuid">
    <vt:lpwstr>ab81056d-1e53-4a60-98df-0b450a97ecef</vt:lpwstr>
  </property>
</Properties>
</file>