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październik 2018 r" sheetId="1" r:id="rId1"/>
    <sheet name="dane finansowe" sheetId="2" r:id="rId2"/>
    <sheet name="Rezerwa wykonania" sheetId="3" r:id="rId3"/>
  </sheets>
  <definedNames>
    <definedName name="_xlnm.Print_Area" localSheetId="2">'Rezerwa wykonania'!$A$1:$O$27</definedName>
    <definedName name="Z_2873A789_6170_4CFA_BADB_B25CD45A8A76_.wvu.PrintArea" localSheetId="2" hidden="1">'Rezerwa wykonania'!$A$1:$O$27</definedName>
    <definedName name="Z_FA7C7B0E_9AF3_4910_8EDA_44352FCA0144_.wvu.PrintArea" localSheetId="2" hidden="1">'Rezerwa wykonania'!$A$1:$O$27</definedName>
  </definedNames>
  <calcPr calcId="14562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F56" i="1" l="1"/>
  <c r="F54" i="1"/>
  <c r="F53" i="1"/>
  <c r="F52" i="1"/>
  <c r="F50" i="1"/>
  <c r="F49" i="1"/>
  <c r="F48" i="1"/>
  <c r="F47" i="1"/>
  <c r="F39" i="1"/>
  <c r="F40" i="1"/>
  <c r="F41" i="1"/>
  <c r="F38" i="1"/>
  <c r="F28" i="1"/>
  <c r="F29" i="1"/>
  <c r="F30" i="1"/>
  <c r="F31" i="1"/>
  <c r="F32" i="1"/>
  <c r="F33" i="1"/>
  <c r="F34" i="1"/>
  <c r="F35" i="1"/>
  <c r="F36" i="1"/>
  <c r="F27" i="1"/>
  <c r="F55" i="1"/>
  <c r="F51" i="1"/>
  <c r="F46" i="1"/>
  <c r="F37" i="1"/>
  <c r="F26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9" i="1"/>
  <c r="F8" i="1"/>
  <c r="F7" i="1"/>
  <c r="B57" i="1"/>
  <c r="AQ42" i="1"/>
  <c r="AP42" i="1"/>
  <c r="AR42" i="1" s="1"/>
  <c r="AO42" i="1"/>
  <c r="AO57" i="1" s="1"/>
  <c r="AM42" i="1"/>
  <c r="AM57" i="1" s="1"/>
  <c r="AL42" i="1"/>
  <c r="AL57" i="1" s="1"/>
  <c r="AK42" i="1"/>
  <c r="AK57" i="1" s="1"/>
  <c r="AJ42" i="1"/>
  <c r="AN42" i="1" s="1"/>
  <c r="AI42" i="1"/>
  <c r="AI57" i="1" s="1"/>
  <c r="AH42" i="1"/>
  <c r="AH57" i="1" s="1"/>
  <c r="AG42" i="1"/>
  <c r="AG57" i="1" s="1"/>
  <c r="AE42" i="1"/>
  <c r="AE57" i="1" s="1"/>
  <c r="AD42" i="1"/>
  <c r="AF42" i="1" s="1"/>
  <c r="AC42" i="1"/>
  <c r="AC57" i="1" s="1"/>
  <c r="AB42" i="1"/>
  <c r="AB57" i="1" s="1"/>
  <c r="Z42" i="1"/>
  <c r="Z57" i="1" s="1"/>
  <c r="Y42" i="1"/>
  <c r="Y57" i="1" s="1"/>
  <c r="X42" i="1"/>
  <c r="X57" i="1" s="1"/>
  <c r="W42" i="1"/>
  <c r="W57" i="1" s="1"/>
  <c r="V42" i="1"/>
  <c r="V57" i="1" s="1"/>
  <c r="U42" i="1"/>
  <c r="U57" i="1" s="1"/>
  <c r="T42" i="1"/>
  <c r="T57" i="1" s="1"/>
  <c r="S42" i="1"/>
  <c r="S57" i="1" s="1"/>
  <c r="R42" i="1"/>
  <c r="R57" i="1" s="1"/>
  <c r="P42" i="1"/>
  <c r="P57" i="1" s="1"/>
  <c r="O42" i="1"/>
  <c r="Q42" i="1" s="1"/>
  <c r="N42" i="1"/>
  <c r="N57" i="1" s="1"/>
  <c r="M42" i="1"/>
  <c r="M57" i="1" s="1"/>
  <c r="L42" i="1"/>
  <c r="L57" i="1" s="1"/>
  <c r="K42" i="1"/>
  <c r="K57" i="1" s="1"/>
  <c r="I42" i="1"/>
  <c r="I57" i="1" s="1"/>
  <c r="H42" i="1"/>
  <c r="H57" i="1" s="1"/>
  <c r="G42" i="1"/>
  <c r="G57" i="1" s="1"/>
  <c r="E42" i="1"/>
  <c r="E57" i="1" s="1"/>
  <c r="D42" i="1"/>
  <c r="F42" i="1" s="1"/>
  <c r="C42" i="1"/>
  <c r="C57" i="1" s="1"/>
  <c r="B42" i="1"/>
  <c r="AA42" i="1" s="1"/>
  <c r="AQ37" i="1"/>
  <c r="AP37" i="1"/>
  <c r="AR37" i="1" s="1"/>
  <c r="AO37" i="1"/>
  <c r="AM37" i="1"/>
  <c r="AL37" i="1"/>
  <c r="AK37" i="1"/>
  <c r="AJ37" i="1"/>
  <c r="AN37" i="1" s="1"/>
  <c r="AI37" i="1"/>
  <c r="AH37" i="1"/>
  <c r="AG37" i="1"/>
  <c r="AE37" i="1"/>
  <c r="AD37" i="1"/>
  <c r="AF37" i="1" s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Q37" i="1" s="1"/>
  <c r="N37" i="1"/>
  <c r="M37" i="1"/>
  <c r="L37" i="1"/>
  <c r="K37" i="1"/>
  <c r="I37" i="1"/>
  <c r="H37" i="1"/>
  <c r="G37" i="1"/>
  <c r="E37" i="1"/>
  <c r="D37" i="1"/>
  <c r="C37" i="1"/>
  <c r="B37" i="1"/>
  <c r="AA37" i="1" s="1"/>
  <c r="AP26" i="1"/>
  <c r="AR26" i="1" s="1"/>
  <c r="AO26" i="1"/>
  <c r="AM26" i="1"/>
  <c r="AL26" i="1"/>
  <c r="AK26" i="1"/>
  <c r="AJ26" i="1"/>
  <c r="AN26" i="1" s="1"/>
  <c r="AI26" i="1"/>
  <c r="AH26" i="1"/>
  <c r="AG26" i="1"/>
  <c r="AE26" i="1"/>
  <c r="AD26" i="1"/>
  <c r="AF26" i="1" s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Q26" i="1" s="1"/>
  <c r="N26" i="1"/>
  <c r="M26" i="1"/>
  <c r="L26" i="1"/>
  <c r="K26" i="1"/>
  <c r="I26" i="1"/>
  <c r="H26" i="1"/>
  <c r="G26" i="1"/>
  <c r="E26" i="1"/>
  <c r="D26" i="1"/>
  <c r="C26" i="1"/>
  <c r="B26" i="1"/>
  <c r="AQ6" i="1"/>
  <c r="AP6" i="1"/>
  <c r="AR6" i="1" s="1"/>
  <c r="AO6" i="1"/>
  <c r="AM6" i="1"/>
  <c r="AL6" i="1"/>
  <c r="AK6" i="1"/>
  <c r="AJ6" i="1"/>
  <c r="AN6" i="1" s="1"/>
  <c r="AI6" i="1"/>
  <c r="AH6" i="1"/>
  <c r="AG6" i="1"/>
  <c r="AE6" i="1"/>
  <c r="AD6" i="1"/>
  <c r="AF6" i="1" s="1"/>
  <c r="AC6" i="1"/>
  <c r="AB6" i="1"/>
  <c r="Z6" i="1"/>
  <c r="Y6" i="1"/>
  <c r="X6" i="1"/>
  <c r="W6" i="1"/>
  <c r="V6" i="1"/>
  <c r="U6" i="1"/>
  <c r="T6" i="1"/>
  <c r="S6" i="1"/>
  <c r="R6" i="1"/>
  <c r="P6" i="1"/>
  <c r="O6" i="1"/>
  <c r="Q6" i="1" s="1"/>
  <c r="N6" i="1"/>
  <c r="M6" i="1"/>
  <c r="L6" i="1"/>
  <c r="K6" i="1"/>
  <c r="I6" i="1"/>
  <c r="H6" i="1"/>
  <c r="G6" i="1"/>
  <c r="E6" i="1"/>
  <c r="D6" i="1"/>
  <c r="C6" i="1"/>
  <c r="B6" i="1"/>
  <c r="AA6" i="1" s="1"/>
  <c r="AQ38" i="1"/>
  <c r="AP38" i="1"/>
  <c r="AR38" i="1" s="1"/>
  <c r="AO38" i="1"/>
  <c r="AM38" i="1"/>
  <c r="AL38" i="1"/>
  <c r="AK38" i="1"/>
  <c r="AJ38" i="1"/>
  <c r="AN38" i="1" s="1"/>
  <c r="AI38" i="1"/>
  <c r="AF38" i="1"/>
  <c r="AE38" i="1"/>
  <c r="AD38" i="1"/>
  <c r="AC38" i="1"/>
  <c r="AB38" i="1"/>
  <c r="Z38" i="1"/>
  <c r="Y38" i="1"/>
  <c r="AA38" i="1" s="1"/>
  <c r="X38" i="1"/>
  <c r="P38" i="1"/>
  <c r="O38" i="1"/>
  <c r="Q38" i="1" s="1"/>
  <c r="N38" i="1"/>
  <c r="I38" i="1"/>
  <c r="H38" i="1"/>
  <c r="J38" i="1" s="1"/>
  <c r="G38" i="1"/>
  <c r="E38" i="1"/>
  <c r="D38" i="1"/>
  <c r="C38" i="1"/>
  <c r="B38" i="1"/>
  <c r="AQ29" i="1"/>
  <c r="AQ26" i="1" s="1"/>
  <c r="AQ57" i="1" s="1"/>
  <c r="AP29" i="1"/>
  <c r="AR29" i="1" s="1"/>
  <c r="AO29" i="1"/>
  <c r="AM29" i="1"/>
  <c r="AL29" i="1"/>
  <c r="AK29" i="1"/>
  <c r="AJ29" i="1"/>
  <c r="AN29" i="1" s="1"/>
  <c r="AI29" i="1"/>
  <c r="AH29" i="1"/>
  <c r="AG29" i="1"/>
  <c r="AE29" i="1"/>
  <c r="AD29" i="1"/>
  <c r="AF29" i="1" s="1"/>
  <c r="AC29" i="1"/>
  <c r="AB29" i="1"/>
  <c r="Z29" i="1"/>
  <c r="Y29" i="1"/>
  <c r="X29" i="1"/>
  <c r="W29" i="1"/>
  <c r="V29" i="1"/>
  <c r="U29" i="1"/>
  <c r="T29" i="1"/>
  <c r="S29" i="1"/>
  <c r="R29" i="1"/>
  <c r="P29" i="1"/>
  <c r="O29" i="1"/>
  <c r="Q29" i="1" s="1"/>
  <c r="N29" i="1"/>
  <c r="M29" i="1"/>
  <c r="L29" i="1"/>
  <c r="K29" i="1"/>
  <c r="J29" i="1"/>
  <c r="I29" i="1"/>
  <c r="H29" i="1"/>
  <c r="G29" i="1"/>
  <c r="E29" i="1"/>
  <c r="D29" i="1"/>
  <c r="C29" i="1"/>
  <c r="B29" i="1"/>
  <c r="AA29" i="1" s="1"/>
  <c r="AQ10" i="1"/>
  <c r="AP10" i="1"/>
  <c r="AR10" i="1" s="1"/>
  <c r="AO10" i="1"/>
  <c r="AM10" i="1"/>
  <c r="AL10" i="1"/>
  <c r="AK10" i="1"/>
  <c r="AJ10" i="1"/>
  <c r="AN10" i="1" s="1"/>
  <c r="AI10" i="1"/>
  <c r="AH10" i="1"/>
  <c r="AG10" i="1"/>
  <c r="AE10" i="1"/>
  <c r="AD10" i="1"/>
  <c r="AF10" i="1" s="1"/>
  <c r="AC10" i="1"/>
  <c r="AB10" i="1"/>
  <c r="Z10" i="1"/>
  <c r="Y10" i="1"/>
  <c r="X10" i="1"/>
  <c r="W10" i="1"/>
  <c r="V10" i="1"/>
  <c r="U10" i="1"/>
  <c r="T10" i="1"/>
  <c r="S10" i="1"/>
  <c r="R10" i="1"/>
  <c r="P10" i="1"/>
  <c r="O10" i="1"/>
  <c r="Q10" i="1" s="1"/>
  <c r="N10" i="1"/>
  <c r="M10" i="1"/>
  <c r="L10" i="1"/>
  <c r="K10" i="1"/>
  <c r="I10" i="1"/>
  <c r="H10" i="1"/>
  <c r="G10" i="1"/>
  <c r="E10" i="1"/>
  <c r="D10" i="1"/>
  <c r="C10" i="1"/>
  <c r="B10" i="1"/>
  <c r="F10" i="1" s="1"/>
  <c r="J42" i="1" l="1"/>
  <c r="O57" i="1"/>
  <c r="Q57" i="1" s="1"/>
  <c r="AA57" i="1"/>
  <c r="AD57" i="1"/>
  <c r="AF57" i="1" s="1"/>
  <c r="AJ57" i="1"/>
  <c r="AN57" i="1" s="1"/>
  <c r="D57" i="1"/>
  <c r="F57" i="1" s="1"/>
  <c r="AP57" i="1"/>
  <c r="AR57" i="1" s="1"/>
  <c r="J57" i="1"/>
  <c r="J37" i="1"/>
  <c r="AA26" i="1"/>
  <c r="J26" i="1"/>
  <c r="F6" i="1"/>
  <c r="J6" i="1"/>
  <c r="J10" i="1"/>
  <c r="AA10" i="1"/>
  <c r="B55" i="1" l="1"/>
  <c r="B51" i="1"/>
  <c r="B46" i="1"/>
  <c r="N22" i="3" l="1"/>
  <c r="N19" i="3"/>
  <c r="O19" i="3" l="1"/>
  <c r="O26" i="3" l="1"/>
  <c r="J23" i="3"/>
  <c r="I23" i="3"/>
  <c r="M23" i="3" s="1"/>
  <c r="N23" i="3" s="1"/>
  <c r="H23" i="3"/>
  <c r="G23" i="3"/>
  <c r="L23" i="3" s="1"/>
  <c r="O23" i="3" s="1"/>
  <c r="F23" i="3"/>
  <c r="E23" i="3"/>
  <c r="D23" i="3"/>
  <c r="C23" i="3"/>
  <c r="O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O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O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O6" i="3" s="1"/>
  <c r="F6" i="3"/>
  <c r="E6" i="3"/>
  <c r="D6" i="3"/>
  <c r="C6" i="3"/>
  <c r="J5" i="3"/>
  <c r="I5" i="3"/>
  <c r="M5" i="3" s="1"/>
  <c r="N5" i="3" s="1"/>
  <c r="H5" i="3"/>
  <c r="G5" i="3"/>
  <c r="L5" i="3" s="1"/>
  <c r="O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M34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N26" i="3" s="1"/>
  <c r="E26" i="3"/>
  <c r="C26" i="3"/>
  <c r="M17" i="3"/>
  <c r="N17" i="3" s="1"/>
  <c r="M9" i="3"/>
  <c r="N9" i="3" s="1"/>
  <c r="D53" i="2" l="1"/>
  <c r="N34" i="2"/>
  <c r="E53" i="2"/>
  <c r="M24" i="3"/>
  <c r="N24" i="3" s="1"/>
  <c r="D26" i="3"/>
  <c r="F26" i="3"/>
  <c r="H26" i="3"/>
  <c r="M27" i="3"/>
  <c r="N27" i="3" s="1"/>
  <c r="M14" i="3"/>
  <c r="N14" i="3" s="1"/>
  <c r="F47" i="2"/>
  <c r="M11" i="3"/>
  <c r="N12" i="3" s="1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I34" i="2"/>
  <c r="O38" i="2"/>
  <c r="L34" i="2"/>
  <c r="L38" i="2" s="1"/>
  <c r="F34" i="2"/>
  <c r="F38" i="2" s="1"/>
  <c r="I38" i="2"/>
  <c r="I25" i="2"/>
  <c r="I33" i="2" s="1"/>
  <c r="L25" i="2"/>
  <c r="O33" i="2"/>
  <c r="N27" i="2"/>
  <c r="M25" i="2"/>
  <c r="N25" i="2" s="1"/>
  <c r="J29" i="2"/>
  <c r="K29" i="2" s="1"/>
  <c r="G25" i="2"/>
  <c r="H25" i="2" s="1"/>
  <c r="L33" i="2"/>
  <c r="I6" i="2"/>
  <c r="I22" i="2" s="1"/>
  <c r="L6" i="2"/>
  <c r="O22" i="2"/>
  <c r="L22" i="2"/>
  <c r="J6" i="2"/>
  <c r="K6" i="2" s="1"/>
  <c r="F6" i="2"/>
  <c r="F22" i="2" s="1"/>
  <c r="M8" i="2"/>
  <c r="N8" i="2" s="1"/>
  <c r="J10" i="2"/>
  <c r="K10" i="2" s="1"/>
  <c r="M10" i="2"/>
  <c r="N10" i="2" s="1"/>
  <c r="L42" i="2"/>
  <c r="M20" i="3"/>
  <c r="N20" i="3" s="1"/>
  <c r="I42" i="2"/>
  <c r="M39" i="2"/>
  <c r="M42" i="2" s="1"/>
  <c r="N42" i="2" s="1"/>
  <c r="O42" i="2"/>
  <c r="F42" i="2"/>
  <c r="G47" i="2"/>
  <c r="H47" i="2" s="1"/>
  <c r="K7" i="2"/>
  <c r="J25" i="2"/>
  <c r="K25" i="2" s="1"/>
  <c r="G6" i="2"/>
  <c r="H6" i="2" s="1"/>
  <c r="G34" i="2"/>
  <c r="H34" i="2" s="1"/>
  <c r="M51" i="2"/>
  <c r="N51" i="2" s="1"/>
  <c r="H29" i="2"/>
  <c r="J34" i="2"/>
  <c r="K34" i="2" s="1"/>
  <c r="H37" i="2"/>
  <c r="G42" i="2"/>
  <c r="H42" i="2" s="1"/>
  <c r="H43" i="2"/>
  <c r="M38" i="2"/>
  <c r="N38" i="2" s="1"/>
  <c r="H10" i="2"/>
  <c r="H26" i="2"/>
  <c r="N29" i="2"/>
  <c r="N35" i="2"/>
  <c r="N43" i="2"/>
  <c r="J51" i="2"/>
  <c r="K51" i="2" s="1"/>
  <c r="J39" i="2"/>
  <c r="K39" i="2" s="1"/>
  <c r="G33" i="2" l="1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<sst xmlns="http://schemas.openxmlformats.org/spreadsheetml/2006/main" count="330" uniqueCount="233">
  <si>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</si>
  <si>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</si>
  <si>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</si>
  <si>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</si>
  <si>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</si>
  <si>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</si>
  <si>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</si>
  <si>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</si>
  <si>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</si>
  <si>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</si>
  <si>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</si>
  <si>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</si>
  <si>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</si>
  <si>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</si>
  <si>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</si>
  <si>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</si>
  <si>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</si>
  <si>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</si>
  <si>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</si>
  <si>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</si>
  <si>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</si>
  <si>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</si>
  <si>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</si>
  <si>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</si>
  <si>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</si>
  <si>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</si>
  <si>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</si>
  <si>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</si>
  <si>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</si>
  <si>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</si>
  <si>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</si>
  <si>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</si>
  <si>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</si>
  <si>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</si>
  <si>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</si>
  <si>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</si>
  <si>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</si>
  <si>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</si>
  <si>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</si>
  <si>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</si>
  <si>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</si>
  <si>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</si>
  <si>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</si>
  <si>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</si>
  <si>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</si>
  <si>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</si>
  <si>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</si>
  <si>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</si>
  <si>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</si>
  <si>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</si>
  <si>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</si>
  <si>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</si>
  <si>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</si>
  <si>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</si>
  <si>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</si>
  <si>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</si>
  <si>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</si>
  <si>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</si>
  <si>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</si>
  <si>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</si>
  <si>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</si>
  <si>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</si>
  <si>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</si>
  <si>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</si>
  <si>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</si>
  <si>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</si>
  <si>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</si>
  <si>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</si>
  <si>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</si>
  <si>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</si>
  <si>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</si>
  <si>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</si>
  <si>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</si>
  <si>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</si>
  <si>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</si>
  <si>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</si>
  <si>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</si>
  <si>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</si>
  <si>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</si>
  <si>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</si>
  <si>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</si>
  <si>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</si>
  <si>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</si>
  <si>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</si>
  <si>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</si>
  <si>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</si>
  <si>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</si>
  <si>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</si>
  <si>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</si>
  <si>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</si>
  <si>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</si>
  <si>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</si>
  <si>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</si>
  <si>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</si>
  <si>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</si>
  <si>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</si>
  <si>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</si>
  <si>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</si>
  <si>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</si>
  <si>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</si>
  <si>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</si>
  <si>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</si>
  <si>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</si>
  <si>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</si>
  <si>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</si>
  <si>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</si>
  <si>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</si>
  <si>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</si>
  <si>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</si>
  <si>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</si>
  <si>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</si>
  <si>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</si>
  <si>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</si>
  <si>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</si>
  <si>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</si>
  <si>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</si>
  <si>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</si>
  <si>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</si>
  <si>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</si>
  <si>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</si>
  <si>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</si>
  <si>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</si>
  <si>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</si>
  <si>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</si>
  <si>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</si>
  <si>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</si>
  <si>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</si>
  <si>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</si>
  <si>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</si>
  <si>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</si>
  <si>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</si>
  <si>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</si>
  <si>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</si>
  <si>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</si>
  <si>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</si>
  <si>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</si>
  <si>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</si>
  <si>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</si>
  <si>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</si>
  <si>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</si>
  <si>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</si>
  <si>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</si>
  <si>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</si>
  <si>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</si>
  <si>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</si>
  <si>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</si>
  <si>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</si>
  <si>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</si>
  <si>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</si>
  <si>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</si>
  <si>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</si>
  <si>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</si>
  <si>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</si>
  <si>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</si>
  <si>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</si>
  <si>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</si>
  <si>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</si>
  <si>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</si>
  <si>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</si>
  <si>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</si>
  <si>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</si>
  <si>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</si>
  <si>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</si>
  <si>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</si>
  <si>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</si>
  <si>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</si>
  <si>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</si>
  <si>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</si>
  <si>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</si>
  <si>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</si>
  <si>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</si>
  <si>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</si>
  <si>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</si>
  <si>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</si>
  <si>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</si>
  <si>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</si>
  <si>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</si>
  <si>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</si>
  <si>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</si>
  <si>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</si>
  <si>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</si>
  <si>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</si>
  <si>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</si>
  <si>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</si>
  <si>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</si>
  <si>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</si>
  <si>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</si>
  <si>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</si>
  <si>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</si>
  <si>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</si>
  <si>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</si>
  <si>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</si>
  <si>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</si>
  <si>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</si>
  <si>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</si>
  <si>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</si>
  <si>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</si>
  <si>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</si>
  <si>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</si>
  <si>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</si>
  <si>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</si>
  <si>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</si>
  <si>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</si>
  <si>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</si>
  <si>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</si>
  <si>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</si>
  <si>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</si>
  <si>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</si>
  <si>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</si>
  <si>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</si>
  <si>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</si>
  <si>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</si>
  <si>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</si>
  <si>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</si>
  <si>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</si>
  <si>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</si>
  <si>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</si>
  <si>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</si>
  <si>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</si>
  <si>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</si>
  <si>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</si>
  <si>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</si>
  <si>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</si>
  <si>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</si>
  <si>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</si>
  <si>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</si>
  <si>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199 167 759,06</t>
  </si>
  <si>
    <t>223 827,89</t>
  </si>
  <si>
    <t>5 805 757,09</t>
  </si>
  <si>
    <t>5 860 836,01</t>
  </si>
  <si>
    <t>18 640 280,16</t>
  </si>
  <si>
    <t xml:space="preserve">Limit finansowy zgodny z arkuszem kalkulacyjnym z dnia 05.11.2018      </t>
  </si>
  <si>
    <t>30.11.2018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</si>
</sst>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 style="thick">
        <color auto="1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auto="1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/>
      <right style="thick">
        <color auto="1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64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theme="0"/>
      </top>
      <bottom style="thick">
        <color indexed="64"/>
      </bottom>
      <diagonal/>
    </border>
    <border>
      <left/>
      <right style="thick">
        <color auto="1"/>
      </right>
      <top style="thick">
        <color theme="0"/>
      </top>
      <bottom style="thick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2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3" fontId="19" fillId="13" borderId="34" xfId="0" applyNumberFormat="1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10" fontId="10" fillId="0" borderId="23" xfId="0" applyNumberFormat="1" applyFont="1" applyFill="1" applyBorder="1" applyAlignment="1">
      <alignment horizontal="center" vertical="center"/>
    </xf>
    <xf numFmtId="10" fontId="10" fillId="0" borderId="22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10" fontId="10" fillId="0" borderId="53" xfId="2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0" fontId="10" fillId="0" borderId="54" xfId="0" applyNumberFormat="1" applyFont="1" applyFill="1" applyBorder="1" applyAlignment="1">
      <alignment horizontal="center" vertical="center"/>
    </xf>
    <xf numFmtId="10" fontId="10" fillId="0" borderId="55" xfId="0" applyNumberFormat="1" applyFont="1" applyFill="1" applyBorder="1" applyAlignment="1">
      <alignment horizontal="center" vertical="center"/>
    </xf>
    <xf numFmtId="10" fontId="10" fillId="0" borderId="56" xfId="2" applyNumberFormat="1" applyFont="1" applyFill="1" applyBorder="1" applyAlignment="1">
      <alignment horizontal="center"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2" borderId="17" xfId="2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7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8" xfId="0" applyNumberFormat="1" applyFont="1" applyFill="1" applyBorder="1" applyAlignment="1">
      <alignment horizontal="center" vertical="center"/>
    </xf>
    <xf numFmtId="0" fontId="10" fillId="0" borderId="60" xfId="0" applyNumberFormat="1" applyFont="1" applyFill="1" applyBorder="1" applyAlignment="1">
      <alignment horizontal="center" vertical="center"/>
    </xf>
    <xf numFmtId="4" fontId="10" fillId="0" borderId="55" xfId="0" applyNumberFormat="1" applyFont="1" applyFill="1" applyBorder="1" applyAlignment="1">
      <alignment horizontal="center" vertical="center"/>
    </xf>
    <xf numFmtId="0" fontId="10" fillId="0" borderId="61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5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9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170" fontId="13" fillId="5" borderId="63" xfId="0" applyNumberFormat="1" applyFont="1" applyFill="1" applyBorder="1" applyAlignment="1">
      <alignment horizontal="center" vertical="center" wrapText="1"/>
    </xf>
    <xf numFmtId="170" fontId="10" fillId="5" borderId="64" xfId="0" applyNumberFormat="1" applyFont="1" applyFill="1" applyBorder="1" applyAlignment="1">
      <alignment horizontal="center" vertical="center" wrapText="1"/>
    </xf>
    <xf numFmtId="170" fontId="10" fillId="5" borderId="65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9" fillId="13" borderId="28" xfId="0" applyFont="1" applyFill="1" applyBorder="1" applyAlignment="1">
      <alignment horizontal="center" vertical="center" wrapText="1" readingOrder="1"/>
    </xf>
    <xf numFmtId="10" fontId="19" fillId="13" borderId="67" xfId="0" applyNumberFormat="1" applyFont="1" applyFill="1" applyBorder="1" applyAlignment="1">
      <alignment horizontal="center" vertical="center" wrapText="1" readingOrder="1"/>
    </xf>
    <xf numFmtId="10" fontId="19" fillId="13" borderId="68" xfId="0" applyNumberFormat="1" applyFont="1" applyFill="1" applyBorder="1" applyAlignment="1">
      <alignment horizontal="center" vertical="center" wrapText="1" readingOrder="1"/>
    </xf>
    <xf numFmtId="10" fontId="19" fillId="13" borderId="66" xfId="0" applyNumberFormat="1" applyFont="1" applyFill="1" applyBorder="1" applyAlignment="1">
      <alignment horizontal="center" vertical="center" wrapText="1" readingOrder="1"/>
    </xf>
    <xf numFmtId="0" fontId="17" fillId="12" borderId="69" xfId="0" applyFont="1" applyFill="1" applyBorder="1" applyAlignment="1">
      <alignment horizontal="center" vertical="center" wrapText="1" readingOrder="1"/>
    </xf>
    <xf numFmtId="0" fontId="17" fillId="12" borderId="66" xfId="0" applyFont="1" applyFill="1" applyBorder="1" applyAlignment="1">
      <alignment horizontal="center" vertical="center" wrapText="1" readingOrder="1"/>
    </xf>
    <xf numFmtId="0" fontId="17" fillId="12" borderId="70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10" fontId="19" fillId="13" borderId="78" xfId="0" applyNumberFormat="1" applyFont="1" applyFill="1" applyBorder="1" applyAlignment="1">
      <alignment horizontal="center" vertical="center" wrapText="1" readingOrder="1"/>
    </xf>
    <xf numFmtId="0" fontId="18" fillId="10" borderId="79" xfId="0" applyFont="1" applyFill="1" applyBorder="1" applyAlignment="1">
      <alignment horizontal="center" vertical="center" wrapText="1" readingOrder="1"/>
    </xf>
    <xf numFmtId="0" fontId="19" fillId="11" borderId="80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83" xfId="0" applyNumberFormat="1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10" fontId="19" fillId="13" borderId="88" xfId="0" applyNumberFormat="1" applyFont="1" applyFill="1" applyBorder="1" applyAlignment="1">
      <alignment horizontal="center" vertical="center" wrapText="1" readingOrder="1"/>
    </xf>
    <xf numFmtId="10" fontId="19" fillId="13" borderId="86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0" fontId="19" fillId="13" borderId="90" xfId="0" applyNumberFormat="1" applyFont="1" applyFill="1" applyBorder="1" applyAlignment="1">
      <alignment horizontal="center" vertical="center" wrapText="1" readingOrder="1"/>
    </xf>
    <xf numFmtId="10" fontId="19" fillId="13" borderId="87" xfId="0" applyNumberFormat="1" applyFont="1" applyFill="1" applyBorder="1" applyAlignment="1">
      <alignment horizontal="center" vertical="center" wrapText="1" readingOrder="1"/>
    </xf>
    <xf numFmtId="10" fontId="19" fillId="13" borderId="86" xfId="0" applyNumberFormat="1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17" fillId="12" borderId="87" xfId="0" applyFont="1" applyFill="1" applyBorder="1" applyAlignment="1">
      <alignment horizontal="center" vertical="center" wrapText="1" readingOrder="1"/>
    </xf>
    <xf numFmtId="0" fontId="17" fillId="12" borderId="86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10" fontId="19" fillId="13" borderId="89" xfId="0" applyNumberFormat="1" applyFont="1" applyFill="1" applyBorder="1" applyAlignment="1">
      <alignment horizontal="center" vertical="center" wrapText="1" readingOrder="1"/>
    </xf>
    <xf numFmtId="10" fontId="19" fillId="13" borderId="68" xfId="0" applyNumberFormat="1" applyFont="1" applyFill="1" applyBorder="1" applyAlignment="1">
      <alignment horizontal="center" vertical="center" wrapText="1" readingOrder="1"/>
    </xf>
    <xf numFmtId="10" fontId="19" fillId="13" borderId="66" xfId="0" applyNumberFormat="1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19" fillId="13" borderId="28" xfId="0" applyFont="1" applyFill="1" applyBorder="1" applyAlignment="1">
      <alignment horizontal="center" vertical="center" wrapText="1" readingOrder="1"/>
    </xf>
    <xf numFmtId="0" fontId="20" fillId="0" borderId="7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10" fontId="19" fillId="13" borderId="71" xfId="0" applyNumberFormat="1" applyFont="1" applyFill="1" applyBorder="1" applyAlignment="1">
      <alignment horizontal="center" vertical="center" wrapText="1" readingOrder="1"/>
    </xf>
    <xf numFmtId="10" fontId="19" fillId="13" borderId="85" xfId="0" applyNumberFormat="1" applyFont="1" applyFill="1" applyBorder="1" applyAlignment="1">
      <alignment horizontal="center" vertical="center" wrapText="1" readingOrder="1"/>
    </xf>
    <xf numFmtId="10" fontId="19" fillId="13" borderId="91" xfId="0" applyNumberFormat="1" applyFont="1" applyFill="1" applyBorder="1" applyAlignment="1">
      <alignment horizontal="center" vertical="center" wrapText="1" readingOrder="1"/>
    </xf>
    <xf numFmtId="10" fontId="19" fillId="13" borderId="92" xfId="0" applyNumberFormat="1" applyFont="1" applyFill="1" applyBorder="1" applyAlignment="1">
      <alignment horizontal="center" vertical="center" wrapText="1" readingOrder="1"/>
    </xf>
    <xf numFmtId="0" fontId="20" fillId="0" borderId="84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9">
    <cellStyle name="Dziesiętny" xfId="1" builtinId="3"/>
    <cellStyle name="Normalny" xfId="0" builtinId="0"/>
    <cellStyle name="Normalny 17" xfId="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L32" activePane="bottomRight" state="frozen"/>
      <selection pane="topRight" activeCell="C1" sqref="C1"/>
      <selection pane="bottomLeft" activeCell="A7" sqref="A7"/>
      <selection pane="bottomRight" activeCell="B46" sqref="B46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17.28515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227"/>
      <c r="L1" s="227"/>
      <c r="M1" s="227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47"/>
      <c r="C2" s="53"/>
      <c r="D2" s="54"/>
      <c r="E2" s="54"/>
      <c r="F2" s="55"/>
      <c r="G2" s="56"/>
      <c r="H2" s="56"/>
      <c r="I2" s="56"/>
      <c r="J2" s="56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231</v>
      </c>
      <c r="B3" s="148">
        <v>4.2915999999999999</v>
      </c>
      <c r="C3" s="229"/>
      <c r="D3" s="229"/>
      <c r="E3" s="61"/>
      <c r="F3" s="230"/>
      <c r="G3" s="230"/>
      <c r="H3" s="230"/>
      <c r="I3" s="230"/>
      <c r="J3" s="230"/>
      <c r="K3" s="71"/>
      <c r="L3" s="71"/>
      <c r="M3" s="72"/>
      <c r="N3" s="73"/>
      <c r="O3" s="74" t="s">
        <v>0</v>
      </c>
      <c r="P3" s="239" t="s">
        <v>232</v>
      </c>
      <c r="Q3" s="239"/>
      <c r="R3" s="231"/>
      <c r="S3" s="231"/>
      <c r="T3" s="231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240" t="s">
        <v>1</v>
      </c>
      <c r="B4" s="241" t="s">
        <v>2</v>
      </c>
      <c r="C4" s="225" t="s">
        <v>182</v>
      </c>
      <c r="D4" s="225"/>
      <c r="E4" s="225"/>
      <c r="F4" s="242"/>
      <c r="G4" s="243" t="s">
        <v>181</v>
      </c>
      <c r="H4" s="244"/>
      <c r="I4" s="244"/>
      <c r="J4" s="245"/>
      <c r="K4" s="235" t="s">
        <v>183</v>
      </c>
      <c r="L4" s="235"/>
      <c r="M4" s="235"/>
      <c r="N4" s="232" t="s">
        <v>3</v>
      </c>
      <c r="O4" s="232"/>
      <c r="P4" s="232"/>
      <c r="Q4" s="233"/>
      <c r="R4" s="234"/>
      <c r="S4" s="234"/>
      <c r="T4" s="234"/>
      <c r="U4" s="235" t="s">
        <v>4</v>
      </c>
      <c r="V4" s="235"/>
      <c r="W4" s="235"/>
      <c r="X4" s="235" t="s">
        <v>5</v>
      </c>
      <c r="Y4" s="235"/>
      <c r="Z4" s="235"/>
      <c r="AA4" s="236"/>
      <c r="AB4" s="225" t="s">
        <v>6</v>
      </c>
      <c r="AC4" s="237"/>
      <c r="AD4" s="237"/>
      <c r="AE4" s="237"/>
      <c r="AF4" s="238"/>
      <c r="AG4" s="237"/>
      <c r="AH4" s="237"/>
      <c r="AI4" s="225" t="s">
        <v>7</v>
      </c>
      <c r="AJ4" s="225"/>
      <c r="AK4" s="225"/>
      <c r="AL4" s="225"/>
      <c r="AM4" s="225"/>
      <c r="AN4" s="238"/>
      <c r="AO4" s="225" t="s">
        <v>175</v>
      </c>
      <c r="AP4" s="225"/>
      <c r="AQ4" s="225"/>
      <c r="AR4" s="226"/>
    </row>
    <row r="5" spans="1:47" s="75" customFormat="1" ht="60.75" thickBot="1" x14ac:dyDescent="0.3">
      <c r="A5" s="240"/>
      <c r="B5" s="241"/>
      <c r="C5" s="126" t="s">
        <v>8</v>
      </c>
      <c r="D5" s="125" t="s">
        <v>9</v>
      </c>
      <c r="E5" s="125" t="s">
        <v>10</v>
      </c>
      <c r="F5" s="94" t="s">
        <v>11</v>
      </c>
      <c r="G5" s="126" t="s">
        <v>8</v>
      </c>
      <c r="H5" s="125" t="s">
        <v>9</v>
      </c>
      <c r="I5" s="125" t="s">
        <v>10</v>
      </c>
      <c r="J5" s="94" t="s">
        <v>11</v>
      </c>
      <c r="K5" s="127" t="s">
        <v>176</v>
      </c>
      <c r="L5" s="125" t="s">
        <v>177</v>
      </c>
      <c r="M5" s="125" t="s">
        <v>10</v>
      </c>
      <c r="N5" s="126" t="s">
        <v>8</v>
      </c>
      <c r="O5" s="125" t="s">
        <v>12</v>
      </c>
      <c r="P5" s="125" t="s">
        <v>10</v>
      </c>
      <c r="Q5" s="94" t="s">
        <v>11</v>
      </c>
      <c r="R5" s="127" t="s">
        <v>178</v>
      </c>
      <c r="S5" s="125" t="s">
        <v>179</v>
      </c>
      <c r="T5" s="125" t="s">
        <v>10</v>
      </c>
      <c r="U5" s="126" t="s">
        <v>8</v>
      </c>
      <c r="V5" s="125" t="s">
        <v>12</v>
      </c>
      <c r="W5" s="125" t="s">
        <v>10</v>
      </c>
      <c r="X5" s="127" t="s">
        <v>8</v>
      </c>
      <c r="Y5" s="125" t="s">
        <v>12</v>
      </c>
      <c r="Z5" s="125" t="s">
        <v>10</v>
      </c>
      <c r="AA5" s="94" t="s">
        <v>11</v>
      </c>
      <c r="AB5" s="127" t="s">
        <v>13</v>
      </c>
      <c r="AC5" s="127" t="s">
        <v>14</v>
      </c>
      <c r="AD5" s="125" t="s">
        <v>9</v>
      </c>
      <c r="AE5" s="125" t="s">
        <v>10</v>
      </c>
      <c r="AF5" s="94" t="s">
        <v>11</v>
      </c>
      <c r="AG5" s="127" t="s">
        <v>180</v>
      </c>
      <c r="AH5" s="125" t="s">
        <v>184</v>
      </c>
      <c r="AI5" s="127" t="s">
        <v>13</v>
      </c>
      <c r="AJ5" s="125" t="s">
        <v>12</v>
      </c>
      <c r="AK5" s="125" t="s">
        <v>10</v>
      </c>
      <c r="AL5" s="125" t="s">
        <v>15</v>
      </c>
      <c r="AM5" s="125" t="s">
        <v>16</v>
      </c>
      <c r="AN5" s="94" t="s">
        <v>11</v>
      </c>
      <c r="AO5" s="127" t="s">
        <v>13</v>
      </c>
      <c r="AP5" s="125" t="s">
        <v>12</v>
      </c>
      <c r="AQ5" s="125" t="s">
        <v>10</v>
      </c>
      <c r="AR5" s="94" t="s">
        <v>11</v>
      </c>
    </row>
    <row r="6" spans="1:47" s="75" customFormat="1" ht="51.75" thickBot="1" x14ac:dyDescent="0.3">
      <c r="A6" s="189" t="s">
        <v>185</v>
      </c>
      <c r="B6" s="156">
        <f>SUM(B7+B8+B9+B10+B14+B15+B16+B17+B18+B19+B20+B21+B22+B23+B24+B25)</f>
        <v>774559332</v>
      </c>
      <c r="C6" s="169">
        <f>SUM(C7+C8+C9+C10+C14+C15+C16+C17+C18+C19+C20+C21+C22+C23+C24+C25)</f>
        <v>2807</v>
      </c>
      <c r="D6" s="170">
        <f t="shared" ref="D6:AQ6" si="0">SUM(D7+D8+D9+D10+D14+D15+D16+D17+D18+D19+D20+D21+D22+D23+D24+D25)</f>
        <v>659650851.20000005</v>
      </c>
      <c r="E6" s="170">
        <f t="shared" si="0"/>
        <v>451101406.94249994</v>
      </c>
      <c r="F6" s="159">
        <f>D6/B6</f>
        <v>0.85164663822035014</v>
      </c>
      <c r="G6" s="169">
        <f t="shared" si="0"/>
        <v>2649</v>
      </c>
      <c r="H6" s="170">
        <f t="shared" si="0"/>
        <v>552739706.63</v>
      </c>
      <c r="I6" s="170">
        <f t="shared" si="0"/>
        <v>370918048.51500005</v>
      </c>
      <c r="J6" s="159">
        <f>H6/B6</f>
        <v>0.71361829080641692</v>
      </c>
      <c r="K6" s="169">
        <f t="shared" si="0"/>
        <v>284</v>
      </c>
      <c r="L6" s="170">
        <f t="shared" si="0"/>
        <v>121043914.93000001</v>
      </c>
      <c r="M6" s="170">
        <f t="shared" si="0"/>
        <v>86786245.450000003</v>
      </c>
      <c r="N6" s="169">
        <f t="shared" si="0"/>
        <v>2162</v>
      </c>
      <c r="O6" s="170">
        <f t="shared" si="0"/>
        <v>456994674.65000004</v>
      </c>
      <c r="P6" s="170">
        <f t="shared" si="0"/>
        <v>303620713.02749997</v>
      </c>
      <c r="Q6" s="159">
        <f>O6/B6</f>
        <v>0.59000602764669818</v>
      </c>
      <c r="R6" s="169">
        <f t="shared" si="0"/>
        <v>9</v>
      </c>
      <c r="S6" s="170">
        <f t="shared" si="0"/>
        <v>4102474.08</v>
      </c>
      <c r="T6" s="170">
        <f t="shared" si="0"/>
        <v>2171503.7074999996</v>
      </c>
      <c r="U6" s="169">
        <f t="shared" si="0"/>
        <v>17</v>
      </c>
      <c r="V6" s="170">
        <f t="shared" si="0"/>
        <v>704050.17000000027</v>
      </c>
      <c r="W6" s="170">
        <f t="shared" si="0"/>
        <v>528037.62750000018</v>
      </c>
      <c r="X6" s="169">
        <f t="shared" si="0"/>
        <v>2153</v>
      </c>
      <c r="Y6" s="170">
        <f t="shared" si="0"/>
        <v>452188150.40000004</v>
      </c>
      <c r="Z6" s="170">
        <f t="shared" si="0"/>
        <v>300921171.74999994</v>
      </c>
      <c r="AA6" s="159">
        <f>Y6/B6</f>
        <v>0.58380053240388829</v>
      </c>
      <c r="AB6" s="169">
        <f t="shared" si="0"/>
        <v>1730</v>
      </c>
      <c r="AC6" s="169">
        <f t="shared" si="0"/>
        <v>1735</v>
      </c>
      <c r="AD6" s="170">
        <f t="shared" si="0"/>
        <v>188523039.21000001</v>
      </c>
      <c r="AE6" s="170">
        <f t="shared" si="0"/>
        <v>106284276.35000001</v>
      </c>
      <c r="AF6" s="159">
        <f>AD6/B6</f>
        <v>0.24339392919482636</v>
      </c>
      <c r="AG6" s="169">
        <f t="shared" si="0"/>
        <v>5</v>
      </c>
      <c r="AH6" s="170">
        <f t="shared" si="0"/>
        <v>277500</v>
      </c>
      <c r="AI6" s="169">
        <f t="shared" si="0"/>
        <v>1977</v>
      </c>
      <c r="AJ6" s="170">
        <f t="shared" si="0"/>
        <v>222562006.96999997</v>
      </c>
      <c r="AK6" s="170">
        <f t="shared" si="0"/>
        <v>129073530.77</v>
      </c>
      <c r="AL6" s="170">
        <f t="shared" si="0"/>
        <v>67554455.106666595</v>
      </c>
      <c r="AM6" s="170">
        <f t="shared" si="0"/>
        <v>50665841.039999999</v>
      </c>
      <c r="AN6" s="159">
        <f>AJ6/B6</f>
        <v>0.28734016591772205</v>
      </c>
      <c r="AO6" s="169">
        <f t="shared" si="0"/>
        <v>1768</v>
      </c>
      <c r="AP6" s="170">
        <f t="shared" si="0"/>
        <v>185383655.01000002</v>
      </c>
      <c r="AQ6" s="170">
        <f t="shared" si="0"/>
        <v>101189767.03</v>
      </c>
      <c r="AR6" s="162">
        <f>AP6/B6</f>
        <v>0.23934080625085027</v>
      </c>
      <c r="AU6" s="141"/>
    </row>
    <row r="7" spans="1:47" ht="25.5" x14ac:dyDescent="0.2">
      <c r="A7" s="190" t="s">
        <v>18</v>
      </c>
      <c r="B7" s="199">
        <v>8472992</v>
      </c>
      <c r="C7" s="163">
        <v>3</v>
      </c>
      <c r="D7" s="164">
        <v>9954416.0800000001</v>
      </c>
      <c r="E7" s="165">
        <v>7465812.0600000005</v>
      </c>
      <c r="F7" s="128">
        <f t="shared" ref="F7" si="1">D7/B7</f>
        <v>1.1748407268648431</v>
      </c>
      <c r="G7" s="166">
        <v>1</v>
      </c>
      <c r="H7" s="164">
        <v>8181268.0800000001</v>
      </c>
      <c r="I7" s="164">
        <v>6135951.0600000005</v>
      </c>
      <c r="J7" s="128">
        <v>0.95685246216533792</v>
      </c>
      <c r="K7" s="166">
        <v>1</v>
      </c>
      <c r="L7" s="164">
        <v>411000</v>
      </c>
      <c r="M7" s="167">
        <v>308250</v>
      </c>
      <c r="N7" s="166">
        <v>0</v>
      </c>
      <c r="O7" s="164">
        <v>0</v>
      </c>
      <c r="P7" s="164">
        <v>0</v>
      </c>
      <c r="Q7" s="129">
        <v>0</v>
      </c>
      <c r="R7" s="166">
        <v>0</v>
      </c>
      <c r="S7" s="164">
        <v>0</v>
      </c>
      <c r="T7" s="167">
        <v>0</v>
      </c>
      <c r="U7" s="166">
        <v>0</v>
      </c>
      <c r="V7" s="164">
        <v>0</v>
      </c>
      <c r="W7" s="167">
        <v>0</v>
      </c>
      <c r="X7" s="166">
        <v>0</v>
      </c>
      <c r="Y7" s="164">
        <v>0</v>
      </c>
      <c r="Z7" s="164">
        <v>0</v>
      </c>
      <c r="AA7" s="128">
        <v>0</v>
      </c>
      <c r="AB7" s="166">
        <v>0</v>
      </c>
      <c r="AC7" s="168">
        <v>0</v>
      </c>
      <c r="AD7" s="164">
        <v>0</v>
      </c>
      <c r="AE7" s="164">
        <v>0</v>
      </c>
      <c r="AF7" s="129">
        <v>0</v>
      </c>
      <c r="AG7" s="168">
        <v>0</v>
      </c>
      <c r="AH7" s="167">
        <v>0</v>
      </c>
      <c r="AI7" s="166">
        <v>0</v>
      </c>
      <c r="AJ7" s="164">
        <v>0</v>
      </c>
      <c r="AK7" s="164">
        <v>0</v>
      </c>
      <c r="AL7" s="164">
        <v>0</v>
      </c>
      <c r="AM7" s="164">
        <v>0</v>
      </c>
      <c r="AN7" s="128">
        <v>0</v>
      </c>
      <c r="AO7" s="166">
        <v>0</v>
      </c>
      <c r="AP7" s="164">
        <v>0</v>
      </c>
      <c r="AQ7" s="164">
        <v>0</v>
      </c>
      <c r="AR7" s="149">
        <v>0</v>
      </c>
    </row>
    <row r="8" spans="1:47" ht="25.5" x14ac:dyDescent="0.2">
      <c r="A8" s="191" t="s">
        <v>19</v>
      </c>
      <c r="B8" s="200">
        <v>10085260</v>
      </c>
      <c r="C8" s="76">
        <v>349</v>
      </c>
      <c r="D8" s="77">
        <v>20674049.059999999</v>
      </c>
      <c r="E8" s="95">
        <v>15505536.794999998</v>
      </c>
      <c r="F8" s="128">
        <f t="shared" ref="F8:F25" si="2">D8/B8</f>
        <v>2.0499272264671409</v>
      </c>
      <c r="G8" s="79">
        <v>211</v>
      </c>
      <c r="H8" s="77">
        <v>9705908.9400000013</v>
      </c>
      <c r="I8" s="77">
        <v>7279431.705000001</v>
      </c>
      <c r="J8" s="128">
        <v>0.95369663496000123</v>
      </c>
      <c r="K8" s="79">
        <v>11</v>
      </c>
      <c r="L8" s="77">
        <v>637890</v>
      </c>
      <c r="M8" s="78">
        <v>478417.5</v>
      </c>
      <c r="N8" s="79">
        <v>38</v>
      </c>
      <c r="O8" s="77">
        <v>1736628</v>
      </c>
      <c r="P8" s="77">
        <v>1302471</v>
      </c>
      <c r="Q8" s="129">
        <v>0.17063999775968605</v>
      </c>
      <c r="R8" s="79">
        <v>1</v>
      </c>
      <c r="S8" s="77">
        <v>41472</v>
      </c>
      <c r="T8" s="78">
        <v>31104</v>
      </c>
      <c r="U8" s="79">
        <v>0</v>
      </c>
      <c r="V8" s="77">
        <v>0</v>
      </c>
      <c r="W8" s="78">
        <v>0</v>
      </c>
      <c r="X8" s="79">
        <v>37</v>
      </c>
      <c r="Y8" s="77">
        <v>1695156</v>
      </c>
      <c r="Z8" s="77">
        <v>1271367</v>
      </c>
      <c r="AA8" s="128">
        <v>0.16656498458064614</v>
      </c>
      <c r="AB8" s="79">
        <v>1</v>
      </c>
      <c r="AC8" s="80">
        <v>1</v>
      </c>
      <c r="AD8" s="77">
        <v>36640</v>
      </c>
      <c r="AE8" s="77">
        <v>27480</v>
      </c>
      <c r="AF8" s="129">
        <v>3.6002238348770703E-3</v>
      </c>
      <c r="AG8" s="80">
        <v>0</v>
      </c>
      <c r="AH8" s="78">
        <v>0</v>
      </c>
      <c r="AI8" s="79">
        <v>7</v>
      </c>
      <c r="AJ8" s="77">
        <v>321792</v>
      </c>
      <c r="AK8" s="77">
        <v>241344</v>
      </c>
      <c r="AL8" s="77">
        <v>321792</v>
      </c>
      <c r="AM8" s="77">
        <v>241344</v>
      </c>
      <c r="AN8" s="128">
        <v>3.1619083741068837E-2</v>
      </c>
      <c r="AO8" s="79">
        <v>0</v>
      </c>
      <c r="AP8" s="77">
        <v>0</v>
      </c>
      <c r="AQ8" s="77">
        <v>0</v>
      </c>
      <c r="AR8" s="149">
        <v>0</v>
      </c>
    </row>
    <row r="9" spans="1:47" s="82" customFormat="1" ht="25.5" x14ac:dyDescent="0.2">
      <c r="A9" s="191" t="s">
        <v>20</v>
      </c>
      <c r="B9" s="200">
        <v>10085260</v>
      </c>
      <c r="C9" s="112">
        <v>0</v>
      </c>
      <c r="D9" s="108">
        <v>0</v>
      </c>
      <c r="E9" s="109">
        <v>0</v>
      </c>
      <c r="F9" s="128">
        <f t="shared" si="2"/>
        <v>0</v>
      </c>
      <c r="G9" s="110">
        <v>0</v>
      </c>
      <c r="H9" s="108">
        <v>0</v>
      </c>
      <c r="I9" s="108">
        <v>0</v>
      </c>
      <c r="J9" s="128">
        <v>0</v>
      </c>
      <c r="K9" s="110">
        <v>0</v>
      </c>
      <c r="L9" s="108">
        <v>0</v>
      </c>
      <c r="M9" s="113">
        <v>0</v>
      </c>
      <c r="N9" s="110">
        <v>0</v>
      </c>
      <c r="O9" s="108">
        <v>0</v>
      </c>
      <c r="P9" s="108">
        <v>0</v>
      </c>
      <c r="Q9" s="129">
        <v>0</v>
      </c>
      <c r="R9" s="110">
        <v>0</v>
      </c>
      <c r="S9" s="108">
        <v>0</v>
      </c>
      <c r="T9" s="113">
        <v>0</v>
      </c>
      <c r="U9" s="110">
        <v>0</v>
      </c>
      <c r="V9" s="108">
        <v>0</v>
      </c>
      <c r="W9" s="113">
        <v>0</v>
      </c>
      <c r="X9" s="110">
        <v>0</v>
      </c>
      <c r="Y9" s="108">
        <v>0</v>
      </c>
      <c r="Z9" s="108">
        <v>0</v>
      </c>
      <c r="AA9" s="128">
        <v>0</v>
      </c>
      <c r="AB9" s="110">
        <v>0</v>
      </c>
      <c r="AC9" s="111">
        <v>0</v>
      </c>
      <c r="AD9" s="108">
        <v>0</v>
      </c>
      <c r="AE9" s="108">
        <v>0</v>
      </c>
      <c r="AF9" s="129">
        <v>0</v>
      </c>
      <c r="AG9" s="111">
        <v>0</v>
      </c>
      <c r="AH9" s="113">
        <v>0</v>
      </c>
      <c r="AI9" s="110">
        <v>0</v>
      </c>
      <c r="AJ9" s="108">
        <v>0</v>
      </c>
      <c r="AK9" s="108">
        <v>0</v>
      </c>
      <c r="AL9" s="108">
        <v>0</v>
      </c>
      <c r="AM9" s="108">
        <v>0</v>
      </c>
      <c r="AN9" s="128">
        <v>0</v>
      </c>
      <c r="AO9" s="110">
        <v>0</v>
      </c>
      <c r="AP9" s="108">
        <v>0</v>
      </c>
      <c r="AQ9" s="108">
        <v>0</v>
      </c>
      <c r="AR9" s="149">
        <v>0</v>
      </c>
    </row>
    <row r="10" spans="1:47" s="82" customFormat="1" ht="25.5" x14ac:dyDescent="0.2">
      <c r="A10" s="191" t="s">
        <v>21</v>
      </c>
      <c r="B10" s="200">
        <f>SUM(B11:B13)</f>
        <v>62669342</v>
      </c>
      <c r="C10" s="79">
        <f>SUM(C11:C13)</f>
        <v>16</v>
      </c>
      <c r="D10" s="114">
        <f>SUM(D11:D13)</f>
        <v>34530989.700000003</v>
      </c>
      <c r="E10" s="114">
        <f>SUM(E11:E13)</f>
        <v>25898242.274999999</v>
      </c>
      <c r="F10" s="128">
        <f t="shared" si="2"/>
        <v>0.55100290824818299</v>
      </c>
      <c r="G10" s="79">
        <f>SUM(G11:G13)</f>
        <v>9</v>
      </c>
      <c r="H10" s="114">
        <f>SUM(H11:H13)</f>
        <v>28433838.699999999</v>
      </c>
      <c r="I10" s="114">
        <f>SUM(I11:I13)</f>
        <v>21325379.024999999</v>
      </c>
      <c r="J10" s="128">
        <f t="shared" ref="J10" si="3">H10/B10</f>
        <v>0.45371209897177472</v>
      </c>
      <c r="K10" s="79">
        <f>SUM(K11:K13)</f>
        <v>7</v>
      </c>
      <c r="L10" s="114">
        <f>SUM(L11:L13)</f>
        <v>6097151</v>
      </c>
      <c r="M10" s="78">
        <f>SUM(M11:M13)</f>
        <v>4572863.25</v>
      </c>
      <c r="N10" s="110">
        <f t="shared" ref="N10:P10" si="4">SUM(N11:N13)</f>
        <v>5</v>
      </c>
      <c r="O10" s="114">
        <f t="shared" si="4"/>
        <v>26519695.399999999</v>
      </c>
      <c r="P10" s="114">
        <f t="shared" si="4"/>
        <v>19889771.539999999</v>
      </c>
      <c r="Q10" s="129">
        <f t="shared" ref="Q10" si="5">O10/B10</f>
        <v>0.42316856302719758</v>
      </c>
      <c r="R10" s="79">
        <f>SUM(R11:R13)</f>
        <v>0</v>
      </c>
      <c r="S10" s="114">
        <f>SUM(S11:S13)</f>
        <v>0</v>
      </c>
      <c r="T10" s="78">
        <f>SUM(T11:T13)</f>
        <v>0</v>
      </c>
      <c r="U10" s="110">
        <f t="shared" ref="U10:Z10" si="6">SUM(U11:U13)</f>
        <v>4</v>
      </c>
      <c r="V10" s="114">
        <f t="shared" si="6"/>
        <v>292474.5700000003</v>
      </c>
      <c r="W10" s="114">
        <f t="shared" si="6"/>
        <v>219355.92750000022</v>
      </c>
      <c r="X10" s="110">
        <f t="shared" si="6"/>
        <v>5</v>
      </c>
      <c r="Y10" s="114">
        <f t="shared" si="6"/>
        <v>26227220.829999998</v>
      </c>
      <c r="Z10" s="114">
        <f t="shared" si="6"/>
        <v>19670415.612499997</v>
      </c>
      <c r="AA10" s="128">
        <f t="shared" ref="AA10" si="7">Y10/B10</f>
        <v>0.418501614872548</v>
      </c>
      <c r="AB10" s="110">
        <f t="shared" ref="AB10:AE10" si="8">SUM(AB11:AB13)</f>
        <v>5</v>
      </c>
      <c r="AC10" s="111">
        <f t="shared" si="8"/>
        <v>8</v>
      </c>
      <c r="AD10" s="114">
        <f t="shared" si="8"/>
        <v>26005140.299999997</v>
      </c>
      <c r="AE10" s="114">
        <f t="shared" si="8"/>
        <v>19503855.225000001</v>
      </c>
      <c r="AF10" s="129">
        <f t="shared" ref="AF10" si="9">AD10/B10</f>
        <v>0.41495792791314129</v>
      </c>
      <c r="AG10" s="110">
        <f t="shared" ref="AG10:AM10" si="10">SUM(AG11:AG13)</f>
        <v>1</v>
      </c>
      <c r="AH10" s="78">
        <f t="shared" si="10"/>
        <v>0</v>
      </c>
      <c r="AI10" s="110">
        <f t="shared" si="10"/>
        <v>5</v>
      </c>
      <c r="AJ10" s="114">
        <f t="shared" si="10"/>
        <v>27171262.719999999</v>
      </c>
      <c r="AK10" s="114">
        <f t="shared" si="10"/>
        <v>20378447.009999998</v>
      </c>
      <c r="AL10" s="114">
        <f t="shared" si="10"/>
        <v>26282699.959999964</v>
      </c>
      <c r="AM10" s="114">
        <f t="shared" si="10"/>
        <v>19712024.949999999</v>
      </c>
      <c r="AN10" s="128">
        <f t="shared" ref="AN10" si="11">AJ10/B10</f>
        <v>0.43356547001881718</v>
      </c>
      <c r="AO10" s="110">
        <f t="shared" ref="AO10:AQ10" si="12">SUM(AO11:AO13)</f>
        <v>3</v>
      </c>
      <c r="AP10" s="114">
        <f t="shared" si="12"/>
        <v>21576537.66</v>
      </c>
      <c r="AQ10" s="114">
        <f t="shared" si="12"/>
        <v>16182403.24</v>
      </c>
      <c r="AR10" s="149">
        <f t="shared" ref="AR10" si="13">AP10/B10</f>
        <v>0.34429175369353648</v>
      </c>
    </row>
    <row r="11" spans="1:47" s="150" customFormat="1" ht="25.5" outlineLevel="1" collapsed="1" x14ac:dyDescent="0.2">
      <c r="A11" s="192" t="s">
        <v>22</v>
      </c>
      <c r="B11" s="201">
        <v>30396510</v>
      </c>
      <c r="C11" s="76">
        <v>6</v>
      </c>
      <c r="D11" s="77">
        <v>34208973</v>
      </c>
      <c r="E11" s="95">
        <v>25656729.75</v>
      </c>
      <c r="F11" s="128">
        <f t="shared" si="2"/>
        <v>1.1254243661525616</v>
      </c>
      <c r="G11" s="79">
        <v>5</v>
      </c>
      <c r="H11" s="77">
        <v>28182502</v>
      </c>
      <c r="I11" s="77">
        <v>21136876.5</v>
      </c>
      <c r="J11" s="128">
        <v>0.92082238101708713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129">
        <v>0.86649258685676278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19670415.612499997</v>
      </c>
      <c r="AA11" s="128">
        <v>0.85693640444491204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129">
        <v>0.84968024520070662</v>
      </c>
      <c r="AG11" s="80">
        <v>1</v>
      </c>
      <c r="AH11" s="78">
        <v>0</v>
      </c>
      <c r="AI11" s="79">
        <v>5</v>
      </c>
      <c r="AJ11" s="77">
        <v>27171262.719999999</v>
      </c>
      <c r="AK11" s="77">
        <v>20378447.009999998</v>
      </c>
      <c r="AL11" s="77">
        <v>26282699.959999964</v>
      </c>
      <c r="AM11" s="77">
        <v>19712024.949999999</v>
      </c>
      <c r="AN11" s="128">
        <v>0.88778160409857199</v>
      </c>
      <c r="AO11" s="79">
        <v>3</v>
      </c>
      <c r="AP11" s="77">
        <v>21576537.66</v>
      </c>
      <c r="AQ11" s="77">
        <v>16182403.24</v>
      </c>
      <c r="AR11" s="149">
        <v>0.70498207654473155</v>
      </c>
    </row>
    <row r="12" spans="1:47" s="150" customFormat="1" ht="25.5" outlineLevel="1" x14ac:dyDescent="0.2">
      <c r="A12" s="192" t="s">
        <v>23</v>
      </c>
      <c r="B12" s="201">
        <v>16136416</v>
      </c>
      <c r="C12" s="76">
        <v>0</v>
      </c>
      <c r="D12" s="77">
        <v>0</v>
      </c>
      <c r="E12" s="95">
        <v>0</v>
      </c>
      <c r="F12" s="128">
        <f t="shared" si="2"/>
        <v>0</v>
      </c>
      <c r="G12" s="79">
        <v>0</v>
      </c>
      <c r="H12" s="77">
        <v>0</v>
      </c>
      <c r="I12" s="77">
        <v>0</v>
      </c>
      <c r="J12" s="128">
        <v>0</v>
      </c>
      <c r="K12" s="79">
        <v>0</v>
      </c>
      <c r="L12" s="77">
        <v>0</v>
      </c>
      <c r="M12" s="78">
        <v>0</v>
      </c>
      <c r="N12" s="79">
        <v>0</v>
      </c>
      <c r="O12" s="77">
        <v>0</v>
      </c>
      <c r="P12" s="77">
        <v>0</v>
      </c>
      <c r="Q12" s="129">
        <v>0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0</v>
      </c>
      <c r="Y12" s="77">
        <v>0</v>
      </c>
      <c r="Z12" s="77">
        <v>0</v>
      </c>
      <c r="AA12" s="128">
        <v>0</v>
      </c>
      <c r="AB12" s="79">
        <v>0</v>
      </c>
      <c r="AC12" s="80">
        <v>0</v>
      </c>
      <c r="AD12" s="77">
        <v>0</v>
      </c>
      <c r="AE12" s="77">
        <v>0</v>
      </c>
      <c r="AF12" s="129"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128">
        <v>0</v>
      </c>
      <c r="AO12" s="79">
        <v>0</v>
      </c>
      <c r="AP12" s="77">
        <v>0</v>
      </c>
      <c r="AQ12" s="77">
        <v>0</v>
      </c>
      <c r="AR12" s="149">
        <v>0</v>
      </c>
    </row>
    <row r="13" spans="1:47" s="151" customFormat="1" ht="38.25" outlineLevel="1" x14ac:dyDescent="0.2">
      <c r="A13" s="192" t="s">
        <v>24</v>
      </c>
      <c r="B13" s="201">
        <v>16136416</v>
      </c>
      <c r="C13" s="76">
        <v>10</v>
      </c>
      <c r="D13" s="77">
        <v>322016.7</v>
      </c>
      <c r="E13" s="95">
        <v>241512.52499999999</v>
      </c>
      <c r="F13" s="128">
        <f t="shared" si="2"/>
        <v>1.9955899748742224E-2</v>
      </c>
      <c r="G13" s="79">
        <v>4</v>
      </c>
      <c r="H13" s="77">
        <v>251336.7</v>
      </c>
      <c r="I13" s="77">
        <v>188502.52500000002</v>
      </c>
      <c r="J13" s="128">
        <v>1.5435118346058744E-2</v>
      </c>
      <c r="K13" s="79">
        <v>6</v>
      </c>
      <c r="L13" s="77">
        <v>70680</v>
      </c>
      <c r="M13" s="78">
        <v>53010</v>
      </c>
      <c r="N13" s="79">
        <v>0</v>
      </c>
      <c r="O13" s="77">
        <v>0</v>
      </c>
      <c r="P13" s="77">
        <v>0</v>
      </c>
      <c r="Q13" s="129">
        <v>0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0</v>
      </c>
      <c r="Y13" s="77">
        <v>0</v>
      </c>
      <c r="Z13" s="77">
        <v>0</v>
      </c>
      <c r="AA13" s="128">
        <v>0</v>
      </c>
      <c r="AB13" s="79">
        <v>0</v>
      </c>
      <c r="AC13" s="80">
        <v>0</v>
      </c>
      <c r="AD13" s="77">
        <v>0</v>
      </c>
      <c r="AE13" s="77">
        <v>0</v>
      </c>
      <c r="AF13" s="129">
        <v>0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128">
        <v>0</v>
      </c>
      <c r="AO13" s="79">
        <v>0</v>
      </c>
      <c r="AP13" s="77">
        <v>0</v>
      </c>
      <c r="AQ13" s="77">
        <v>0</v>
      </c>
      <c r="AR13" s="149">
        <v>0</v>
      </c>
    </row>
    <row r="14" spans="1:47" ht="25.5" x14ac:dyDescent="0.2">
      <c r="A14" s="191" t="s">
        <v>25</v>
      </c>
      <c r="B14" s="200">
        <v>32364535</v>
      </c>
      <c r="C14" s="76">
        <v>10</v>
      </c>
      <c r="D14" s="77">
        <v>21334266.140000001</v>
      </c>
      <c r="E14" s="95">
        <v>16000699.605</v>
      </c>
      <c r="F14" s="128">
        <f t="shared" si="2"/>
        <v>0.65918654910382612</v>
      </c>
      <c r="G14" s="79">
        <v>10</v>
      </c>
      <c r="H14" s="77">
        <v>21334266.140000001</v>
      </c>
      <c r="I14" s="77">
        <v>16000699.605</v>
      </c>
      <c r="J14" s="128">
        <v>0.65423335389409298</v>
      </c>
      <c r="K14" s="79">
        <v>1</v>
      </c>
      <c r="L14" s="77">
        <v>2619828.5299999998</v>
      </c>
      <c r="M14" s="78">
        <v>1964871.3975</v>
      </c>
      <c r="N14" s="79">
        <v>7</v>
      </c>
      <c r="O14" s="77">
        <v>13584488.810000002</v>
      </c>
      <c r="P14" s="77">
        <v>10188366.5875</v>
      </c>
      <c r="Q14" s="129">
        <v>0.41657986343574682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128">
        <v>0.41657986343574682</v>
      </c>
      <c r="AB14" s="79">
        <v>5</v>
      </c>
      <c r="AC14" s="80">
        <v>5</v>
      </c>
      <c r="AD14" s="77">
        <v>6543346.4699999997</v>
      </c>
      <c r="AE14" s="77">
        <v>4907509.8525</v>
      </c>
      <c r="AF14" s="129">
        <v>0.20065726557769351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128">
        <v>0.40754179974669569</v>
      </c>
      <c r="AO14" s="79">
        <v>4</v>
      </c>
      <c r="AP14" s="77">
        <v>6541427.4800000004</v>
      </c>
      <c r="AQ14" s="77">
        <v>4906070.59</v>
      </c>
      <c r="AR14" s="149">
        <v>0.20059841812282675</v>
      </c>
    </row>
    <row r="15" spans="1:47" ht="25.5" x14ac:dyDescent="0.2">
      <c r="A15" s="191" t="s">
        <v>26</v>
      </c>
      <c r="B15" s="200">
        <v>106880256</v>
      </c>
      <c r="C15" s="76">
        <v>207</v>
      </c>
      <c r="D15" s="77">
        <v>71015925.829999983</v>
      </c>
      <c r="E15" s="95">
        <v>35507962.914999992</v>
      </c>
      <c r="F15" s="128">
        <f t="shared" si="2"/>
        <v>0.66444382234638344</v>
      </c>
      <c r="G15" s="79">
        <v>207</v>
      </c>
      <c r="H15" s="77">
        <v>71015925.829999983</v>
      </c>
      <c r="I15" s="77">
        <v>35507962.914999992</v>
      </c>
      <c r="J15" s="128">
        <v>0.66143058114165165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29242584.75</v>
      </c>
      <c r="Q15" s="129">
        <v>0.5447211912620652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27490381.049999997</v>
      </c>
      <c r="AA15" s="128">
        <v>0.51208172066376845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29">
        <v>0.41301890842871625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28">
        <v>0.49988650009116131</v>
      </c>
      <c r="AO15" s="79">
        <v>154</v>
      </c>
      <c r="AP15" s="77">
        <v>53671395.950000003</v>
      </c>
      <c r="AQ15" s="77">
        <v>26835697.870000001</v>
      </c>
      <c r="AR15" s="149">
        <v>0.49988650009116131</v>
      </c>
    </row>
    <row r="16" spans="1:47" ht="25.5" x14ac:dyDescent="0.2">
      <c r="A16" s="191" t="s">
        <v>27</v>
      </c>
      <c r="B16" s="200">
        <v>4034104</v>
      </c>
      <c r="C16" s="76">
        <v>1</v>
      </c>
      <c r="D16" s="77">
        <v>300000</v>
      </c>
      <c r="E16" s="95">
        <v>225000</v>
      </c>
      <c r="F16" s="128">
        <f t="shared" si="2"/>
        <v>7.4365955860334787E-2</v>
      </c>
      <c r="G16" s="79">
        <v>1</v>
      </c>
      <c r="H16" s="77">
        <v>300000</v>
      </c>
      <c r="I16" s="77">
        <v>225000</v>
      </c>
      <c r="J16" s="128">
        <v>7.3694538104743523E-2</v>
      </c>
      <c r="K16" s="79">
        <v>0</v>
      </c>
      <c r="L16" s="77">
        <v>0</v>
      </c>
      <c r="M16" s="78">
        <v>0</v>
      </c>
      <c r="N16" s="79">
        <v>0</v>
      </c>
      <c r="O16" s="77">
        <v>0</v>
      </c>
      <c r="P16" s="77">
        <v>0</v>
      </c>
      <c r="Q16" s="129">
        <v>0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0</v>
      </c>
      <c r="Y16" s="77">
        <v>0</v>
      </c>
      <c r="Z16" s="77">
        <v>0</v>
      </c>
      <c r="AA16" s="128">
        <v>0</v>
      </c>
      <c r="AB16" s="79">
        <v>0</v>
      </c>
      <c r="AC16" s="80">
        <v>0</v>
      </c>
      <c r="AD16" s="77">
        <v>0</v>
      </c>
      <c r="AE16" s="77">
        <v>0</v>
      </c>
      <c r="AF16" s="129"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28">
        <v>0</v>
      </c>
      <c r="AO16" s="79">
        <v>0</v>
      </c>
      <c r="AP16" s="77">
        <v>0</v>
      </c>
      <c r="AQ16" s="77">
        <v>0</v>
      </c>
      <c r="AR16" s="149">
        <v>0</v>
      </c>
    </row>
    <row r="17" spans="1:44" ht="25.5" x14ac:dyDescent="0.2">
      <c r="A17" s="191" t="s">
        <v>28</v>
      </c>
      <c r="B17" s="200">
        <v>50419582</v>
      </c>
      <c r="C17" s="76">
        <v>129</v>
      </c>
      <c r="D17" s="77">
        <v>30456216.909999996</v>
      </c>
      <c r="E17" s="95">
        <v>22842162.682499997</v>
      </c>
      <c r="F17" s="128">
        <f t="shared" si="2"/>
        <v>0.60405532338606049</v>
      </c>
      <c r="G17" s="79">
        <v>129</v>
      </c>
      <c r="H17" s="77">
        <v>30456216.909999996</v>
      </c>
      <c r="I17" s="77">
        <v>22842162.682499997</v>
      </c>
      <c r="J17" s="128">
        <v>0.59849434206786967</v>
      </c>
      <c r="K17" s="79">
        <v>45</v>
      </c>
      <c r="L17" s="77">
        <v>11293124.140000001</v>
      </c>
      <c r="M17" s="78">
        <v>8469843.1050000004</v>
      </c>
      <c r="N17" s="79">
        <v>84</v>
      </c>
      <c r="O17" s="77">
        <v>16843269.380000003</v>
      </c>
      <c r="P17" s="77">
        <v>12632451.8825</v>
      </c>
      <c r="Q17" s="129">
        <v>0.33098665719527137</v>
      </c>
      <c r="R17" s="79">
        <v>2</v>
      </c>
      <c r="S17" s="77">
        <v>248094.07999999999</v>
      </c>
      <c r="T17" s="78">
        <v>186070.5575</v>
      </c>
      <c r="U17" s="79">
        <v>3</v>
      </c>
      <c r="V17" s="77">
        <v>40902.22</v>
      </c>
      <c r="W17" s="78">
        <v>30676.665000000001</v>
      </c>
      <c r="X17" s="79">
        <v>82</v>
      </c>
      <c r="Y17" s="77">
        <v>16554273.080000002</v>
      </c>
      <c r="Z17" s="77">
        <v>12415704.715</v>
      </c>
      <c r="AA17" s="128">
        <v>0.32530759827145089</v>
      </c>
      <c r="AB17" s="79">
        <v>50</v>
      </c>
      <c r="AC17" s="80">
        <v>50</v>
      </c>
      <c r="AD17" s="77">
        <v>9281441.4000000004</v>
      </c>
      <c r="AE17" s="77">
        <v>7443120.2350000003</v>
      </c>
      <c r="AF17" s="129">
        <v>0.18238936833650518</v>
      </c>
      <c r="AG17" s="80">
        <v>1</v>
      </c>
      <c r="AH17" s="78">
        <v>117000</v>
      </c>
      <c r="AI17" s="79">
        <v>68</v>
      </c>
      <c r="AJ17" s="78">
        <v>11877120.109999999</v>
      </c>
      <c r="AK17" s="114">
        <v>8907839.9100000001</v>
      </c>
      <c r="AL17" s="77">
        <v>11459096.276666664</v>
      </c>
      <c r="AM17" s="77">
        <v>8594322.0700000003</v>
      </c>
      <c r="AN17" s="128">
        <v>0.23339698449420829</v>
      </c>
      <c r="AO17" s="79">
        <v>28</v>
      </c>
      <c r="AP17" s="77">
        <v>4895973.2300000004</v>
      </c>
      <c r="AQ17" s="77">
        <v>3671979.84</v>
      </c>
      <c r="AR17" s="149">
        <v>9.621064512804435E-2</v>
      </c>
    </row>
    <row r="18" spans="1:44" x14ac:dyDescent="0.2">
      <c r="A18" s="191" t="s">
        <v>29</v>
      </c>
      <c r="B18" s="200">
        <v>36037587</v>
      </c>
      <c r="C18" s="76">
        <v>221</v>
      </c>
      <c r="D18" s="77">
        <v>26498560.510000005</v>
      </c>
      <c r="E18" s="95">
        <v>19873920.382500008</v>
      </c>
      <c r="F18" s="128">
        <f t="shared" si="2"/>
        <v>0.73530340724532983</v>
      </c>
      <c r="G18" s="79">
        <v>221</v>
      </c>
      <c r="H18" s="77">
        <v>26498560.510000005</v>
      </c>
      <c r="I18" s="77">
        <v>19873920.382500008</v>
      </c>
      <c r="J18" s="128">
        <v>0.7286560044748881</v>
      </c>
      <c r="K18" s="79">
        <v>44</v>
      </c>
      <c r="L18" s="77">
        <v>5697095.6799999997</v>
      </c>
      <c r="M18" s="78">
        <v>4272821.76</v>
      </c>
      <c r="N18" s="79">
        <v>155</v>
      </c>
      <c r="O18" s="77">
        <v>14040926.050000001</v>
      </c>
      <c r="P18" s="77">
        <v>10530694.350000001</v>
      </c>
      <c r="Q18" s="129">
        <v>0.3860966361119656</v>
      </c>
      <c r="R18" s="79">
        <v>2</v>
      </c>
      <c r="S18" s="77">
        <v>44700.600000000006</v>
      </c>
      <c r="T18" s="78">
        <v>33525.449999999997</v>
      </c>
      <c r="U18" s="79">
        <v>3</v>
      </c>
      <c r="V18" s="77">
        <v>44975.22</v>
      </c>
      <c r="W18" s="78">
        <v>33731.415000000001</v>
      </c>
      <c r="X18" s="79">
        <v>153</v>
      </c>
      <c r="Y18" s="77">
        <v>13951250.23</v>
      </c>
      <c r="Z18" s="77">
        <v>10463437.485000003</v>
      </c>
      <c r="AA18" s="128">
        <v>0.3836307351935157</v>
      </c>
      <c r="AB18" s="79">
        <v>54</v>
      </c>
      <c r="AC18" s="80">
        <v>54</v>
      </c>
      <c r="AD18" s="77">
        <v>3276356.76</v>
      </c>
      <c r="AE18" s="77">
        <v>2457267.5700000003</v>
      </c>
      <c r="AF18" s="129">
        <v>9.0093083549763336E-2</v>
      </c>
      <c r="AG18" s="80">
        <v>0</v>
      </c>
      <c r="AH18" s="78">
        <v>0</v>
      </c>
      <c r="AI18" s="79">
        <v>92</v>
      </c>
      <c r="AJ18" s="77">
        <v>5821795.459999999</v>
      </c>
      <c r="AK18" s="77">
        <v>4366346.51</v>
      </c>
      <c r="AL18" s="77">
        <v>5662658.3399999999</v>
      </c>
      <c r="AM18" s="77">
        <v>4246993.68</v>
      </c>
      <c r="AN18" s="128">
        <v>0.16008742124511885</v>
      </c>
      <c r="AO18" s="79">
        <v>18</v>
      </c>
      <c r="AP18" s="77">
        <v>703243.73</v>
      </c>
      <c r="AQ18" s="77">
        <v>527432.77</v>
      </c>
      <c r="AR18" s="149">
        <v>1.933775860316787E-2</v>
      </c>
    </row>
    <row r="19" spans="1:44" ht="25.5" x14ac:dyDescent="0.2">
      <c r="A19" s="191" t="s">
        <v>30</v>
      </c>
      <c r="B19" s="200">
        <v>101429262</v>
      </c>
      <c r="C19" s="76">
        <v>1639</v>
      </c>
      <c r="D19" s="77">
        <v>103531000</v>
      </c>
      <c r="E19" s="95">
        <v>51765500</v>
      </c>
      <c r="F19" s="128">
        <f t="shared" si="2"/>
        <v>1.020721219483979</v>
      </c>
      <c r="G19" s="79">
        <v>1639</v>
      </c>
      <c r="H19" s="77">
        <v>103531000</v>
      </c>
      <c r="I19" s="77">
        <v>51765500</v>
      </c>
      <c r="J19" s="128">
        <v>1.0188991697147809</v>
      </c>
      <c r="K19" s="79">
        <v>76</v>
      </c>
      <c r="L19" s="77">
        <v>4761000</v>
      </c>
      <c r="M19" s="78">
        <v>2380500</v>
      </c>
      <c r="N19" s="79">
        <v>1561</v>
      </c>
      <c r="O19" s="77">
        <v>98016000</v>
      </c>
      <c r="P19" s="77">
        <v>49008000</v>
      </c>
      <c r="Q19" s="129">
        <v>0.96462335936834342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1560</v>
      </c>
      <c r="Y19" s="77">
        <v>97899000</v>
      </c>
      <c r="Z19" s="77">
        <v>48949500</v>
      </c>
      <c r="AA19" s="128">
        <v>0.96347190518692316</v>
      </c>
      <c r="AB19" s="79">
        <v>1560</v>
      </c>
      <c r="AC19" s="80">
        <v>1562</v>
      </c>
      <c r="AD19" s="77">
        <v>98015500</v>
      </c>
      <c r="AE19" s="77">
        <v>49007750</v>
      </c>
      <c r="AF19" s="129">
        <v>0.96461843862397845</v>
      </c>
      <c r="AG19" s="80">
        <v>3</v>
      </c>
      <c r="AH19" s="78">
        <v>160500</v>
      </c>
      <c r="AI19" s="79">
        <v>1558</v>
      </c>
      <c r="AJ19" s="77">
        <v>97720500</v>
      </c>
      <c r="AK19" s="77">
        <v>48860250</v>
      </c>
      <c r="AL19" s="77">
        <v>0</v>
      </c>
      <c r="AM19" s="77">
        <v>0</v>
      </c>
      <c r="AN19" s="128">
        <v>0.96171519944860229</v>
      </c>
      <c r="AO19" s="79">
        <v>1558</v>
      </c>
      <c r="AP19" s="77">
        <v>97720500</v>
      </c>
      <c r="AQ19" s="77">
        <v>48860250</v>
      </c>
      <c r="AR19" s="149">
        <v>0.96171519944860229</v>
      </c>
    </row>
    <row r="20" spans="1:44" ht="38.25" x14ac:dyDescent="0.2">
      <c r="A20" s="191" t="s">
        <v>31</v>
      </c>
      <c r="B20" s="200">
        <v>103770606</v>
      </c>
      <c r="C20" s="76">
        <v>204</v>
      </c>
      <c r="D20" s="77">
        <v>48401031.200000003</v>
      </c>
      <c r="E20" s="95">
        <v>36300773.399999999</v>
      </c>
      <c r="F20" s="128">
        <f t="shared" si="2"/>
        <v>0.4664233260813761</v>
      </c>
      <c r="G20" s="79">
        <v>204</v>
      </c>
      <c r="H20" s="77">
        <v>48401031.200000003</v>
      </c>
      <c r="I20" s="77">
        <v>36300773.400000006</v>
      </c>
      <c r="J20" s="128">
        <v>0.46221093738525548</v>
      </c>
      <c r="K20" s="79">
        <v>37</v>
      </c>
      <c r="L20" s="77">
        <v>7910209.8500000006</v>
      </c>
      <c r="M20" s="78">
        <v>5932657.3875000002</v>
      </c>
      <c r="N20" s="79">
        <v>152</v>
      </c>
      <c r="O20" s="77">
        <v>31139454.999999996</v>
      </c>
      <c r="P20" s="77">
        <v>23354591.110000007</v>
      </c>
      <c r="Q20" s="129">
        <v>0.29736962887716284</v>
      </c>
      <c r="R20" s="79">
        <v>1</v>
      </c>
      <c r="S20" s="77">
        <v>146800</v>
      </c>
      <c r="T20" s="78">
        <v>110100</v>
      </c>
      <c r="U20" s="79">
        <v>7</v>
      </c>
      <c r="V20" s="77">
        <v>325698.16000000003</v>
      </c>
      <c r="W20" s="78">
        <v>244273.62</v>
      </c>
      <c r="X20" s="79">
        <v>151</v>
      </c>
      <c r="Y20" s="77">
        <v>30666956.839999996</v>
      </c>
      <c r="Z20" s="77">
        <v>23000217.5075</v>
      </c>
      <c r="AA20" s="128">
        <v>0.29285745605704305</v>
      </c>
      <c r="AB20" s="79">
        <v>8</v>
      </c>
      <c r="AC20" s="80">
        <v>8</v>
      </c>
      <c r="AD20" s="77">
        <v>934670.5</v>
      </c>
      <c r="AE20" s="77">
        <v>701002.875</v>
      </c>
      <c r="AF20" s="129">
        <v>8.9257380935996548E-3</v>
      </c>
      <c r="AG20" s="80">
        <v>0</v>
      </c>
      <c r="AH20" s="78">
        <v>0</v>
      </c>
      <c r="AI20" s="79">
        <v>85</v>
      </c>
      <c r="AJ20" s="77">
        <v>11508379.260000002</v>
      </c>
      <c r="AK20" s="77">
        <v>8631284.3900000006</v>
      </c>
      <c r="AL20" s="77">
        <v>11420450.300000001</v>
      </c>
      <c r="AM20" s="77">
        <v>8565337.6699999999</v>
      </c>
      <c r="AN20" s="128">
        <v>0.10990052553982844</v>
      </c>
      <c r="AO20" s="79">
        <v>3</v>
      </c>
      <c r="AP20" s="77">
        <v>274576.96000000002</v>
      </c>
      <c r="AQ20" s="77">
        <v>205932.72</v>
      </c>
      <c r="AR20" s="149">
        <v>2.622102689126049E-3</v>
      </c>
    </row>
    <row r="21" spans="1:44" ht="25.5" collapsed="1" x14ac:dyDescent="0.2">
      <c r="A21" s="191" t="s">
        <v>32</v>
      </c>
      <c r="B21" s="200">
        <v>192774380</v>
      </c>
      <c r="C21" s="76">
        <v>14</v>
      </c>
      <c r="D21" s="77">
        <v>277153027.50999999</v>
      </c>
      <c r="E21" s="95">
        <v>207864770.63249999</v>
      </c>
      <c r="F21" s="128">
        <f t="shared" si="2"/>
        <v>1.4377067508140864</v>
      </c>
      <c r="G21" s="79">
        <v>3</v>
      </c>
      <c r="H21" s="77">
        <v>189080322.06</v>
      </c>
      <c r="I21" s="77">
        <v>141810241.54500002</v>
      </c>
      <c r="J21" s="128">
        <v>0.97198184724900194</v>
      </c>
      <c r="K21" s="79">
        <v>9</v>
      </c>
      <c r="L21" s="77">
        <v>66631272.430000007</v>
      </c>
      <c r="M21" s="78">
        <v>49973454.322499998</v>
      </c>
      <c r="N21" s="79">
        <v>2</v>
      </c>
      <c r="O21" s="77">
        <v>188983215.81</v>
      </c>
      <c r="P21" s="77">
        <v>141737411.85750002</v>
      </c>
      <c r="Q21" s="129">
        <v>0.97148266514889703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128">
        <v>0.97148266514889703</v>
      </c>
      <c r="AB21" s="79">
        <v>1</v>
      </c>
      <c r="AC21" s="80">
        <v>1</v>
      </c>
      <c r="AD21" s="77">
        <v>85274.81</v>
      </c>
      <c r="AE21" s="77">
        <v>63956.107499999998</v>
      </c>
      <c r="AF21" s="129">
        <v>4.3836167848976883E-4</v>
      </c>
      <c r="AG21" s="80">
        <v>0</v>
      </c>
      <c r="AH21" s="78">
        <v>0</v>
      </c>
      <c r="AI21" s="79">
        <v>0</v>
      </c>
      <c r="AJ21" s="77">
        <v>0</v>
      </c>
      <c r="AK21" s="77">
        <v>0</v>
      </c>
      <c r="AL21" s="77">
        <v>0</v>
      </c>
      <c r="AM21" s="77">
        <v>0</v>
      </c>
      <c r="AN21" s="128">
        <v>0</v>
      </c>
      <c r="AO21" s="79">
        <v>0</v>
      </c>
      <c r="AP21" s="77">
        <v>0</v>
      </c>
      <c r="AQ21" s="77">
        <v>0</v>
      </c>
      <c r="AR21" s="149">
        <v>0</v>
      </c>
    </row>
    <row r="22" spans="1:44" ht="25.5" x14ac:dyDescent="0.2">
      <c r="A22" s="191" t="s">
        <v>33</v>
      </c>
      <c r="B22" s="200">
        <v>30928132</v>
      </c>
      <c r="C22" s="76">
        <v>4</v>
      </c>
      <c r="D22" s="77">
        <v>11754054.310000001</v>
      </c>
      <c r="E22" s="95">
        <v>8815540.7324999999</v>
      </c>
      <c r="F22" s="128">
        <f t="shared" si="2"/>
        <v>0.38004410709317976</v>
      </c>
      <c r="G22" s="79">
        <v>4</v>
      </c>
      <c r="H22" s="77">
        <v>11754054.310000001</v>
      </c>
      <c r="I22" s="77">
        <v>8815540.7324999999</v>
      </c>
      <c r="J22" s="128">
        <v>0.37661285355144464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29">
        <v>0.24498071028442778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28">
        <v>0.24498071028442778</v>
      </c>
      <c r="AB22" s="79">
        <v>0</v>
      </c>
      <c r="AC22" s="80">
        <v>0</v>
      </c>
      <c r="AD22" s="77">
        <v>0</v>
      </c>
      <c r="AE22" s="77">
        <v>0</v>
      </c>
      <c r="AF22" s="129">
        <v>0</v>
      </c>
      <c r="AG22" s="80">
        <v>0</v>
      </c>
      <c r="AH22" s="78">
        <v>0</v>
      </c>
      <c r="AI22" s="79">
        <v>1</v>
      </c>
      <c r="AJ22" s="77">
        <v>1180000</v>
      </c>
      <c r="AK22" s="77">
        <v>885000</v>
      </c>
      <c r="AL22" s="77">
        <v>1180000</v>
      </c>
      <c r="AM22" s="77">
        <v>885000</v>
      </c>
      <c r="AN22" s="128">
        <v>3.7808500409311503E-2</v>
      </c>
      <c r="AO22" s="79">
        <v>0</v>
      </c>
      <c r="AP22" s="77">
        <v>0</v>
      </c>
      <c r="AQ22" s="77">
        <v>0</v>
      </c>
      <c r="AR22" s="149">
        <v>0</v>
      </c>
    </row>
    <row r="23" spans="1:44" ht="25.5" x14ac:dyDescent="0.2">
      <c r="A23" s="191" t="s">
        <v>34</v>
      </c>
      <c r="B23" s="200">
        <v>8068208</v>
      </c>
      <c r="C23" s="76">
        <v>0</v>
      </c>
      <c r="D23" s="77">
        <v>0</v>
      </c>
      <c r="E23" s="95">
        <v>0</v>
      </c>
      <c r="F23" s="128">
        <f t="shared" si="2"/>
        <v>0</v>
      </c>
      <c r="G23" s="79">
        <v>0</v>
      </c>
      <c r="H23" s="77">
        <v>0</v>
      </c>
      <c r="I23" s="77">
        <v>0</v>
      </c>
      <c r="J23" s="128"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29"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28">
        <v>0</v>
      </c>
      <c r="AB23" s="79">
        <v>0</v>
      </c>
      <c r="AC23" s="80">
        <v>0</v>
      </c>
      <c r="AD23" s="77">
        <v>0</v>
      </c>
      <c r="AE23" s="77">
        <v>0</v>
      </c>
      <c r="AF23" s="129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28">
        <v>0</v>
      </c>
      <c r="AO23" s="79">
        <v>0</v>
      </c>
      <c r="AP23" s="77">
        <v>0</v>
      </c>
      <c r="AQ23" s="77">
        <v>0</v>
      </c>
      <c r="AR23" s="149">
        <v>0</v>
      </c>
    </row>
    <row r="24" spans="1:44" ht="25.5" x14ac:dyDescent="0.2">
      <c r="A24" s="191" t="s">
        <v>35</v>
      </c>
      <c r="B24" s="200">
        <v>10085260</v>
      </c>
      <c r="C24" s="76">
        <v>0</v>
      </c>
      <c r="D24" s="77">
        <v>0</v>
      </c>
      <c r="E24" s="95">
        <v>0</v>
      </c>
      <c r="F24" s="128">
        <f t="shared" si="2"/>
        <v>0</v>
      </c>
      <c r="G24" s="79">
        <v>0</v>
      </c>
      <c r="H24" s="77">
        <v>0</v>
      </c>
      <c r="I24" s="77">
        <v>0</v>
      </c>
      <c r="J24" s="128"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29"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28">
        <v>0</v>
      </c>
      <c r="AB24" s="79">
        <v>0</v>
      </c>
      <c r="AC24" s="80">
        <v>0</v>
      </c>
      <c r="AD24" s="77">
        <v>0</v>
      </c>
      <c r="AE24" s="77">
        <v>0</v>
      </c>
      <c r="AF24" s="129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28">
        <v>0</v>
      </c>
      <c r="AO24" s="79">
        <v>0</v>
      </c>
      <c r="AP24" s="77">
        <v>0</v>
      </c>
      <c r="AQ24" s="77">
        <v>0</v>
      </c>
      <c r="AR24" s="149">
        <v>0</v>
      </c>
    </row>
    <row r="25" spans="1:44" ht="26.25" thickBot="1" x14ac:dyDescent="0.25">
      <c r="A25" s="193" t="s">
        <v>36</v>
      </c>
      <c r="B25" s="202">
        <v>6454566</v>
      </c>
      <c r="C25" s="112">
        <v>10</v>
      </c>
      <c r="D25" s="108">
        <v>4047313.95</v>
      </c>
      <c r="E25" s="109">
        <v>3035485.4625000004</v>
      </c>
      <c r="F25" s="128">
        <f t="shared" si="2"/>
        <v>0.62704664418955514</v>
      </c>
      <c r="G25" s="110">
        <v>10</v>
      </c>
      <c r="H25" s="108">
        <v>4047313.95</v>
      </c>
      <c r="I25" s="108">
        <v>3035485.4625000004</v>
      </c>
      <c r="J25" s="153">
        <v>0.62138527522944786</v>
      </c>
      <c r="K25" s="110">
        <v>0</v>
      </c>
      <c r="L25" s="108">
        <v>0</v>
      </c>
      <c r="M25" s="113">
        <v>0</v>
      </c>
      <c r="N25" s="110">
        <v>0</v>
      </c>
      <c r="O25" s="108">
        <v>0</v>
      </c>
      <c r="P25" s="108">
        <v>0</v>
      </c>
      <c r="Q25" s="154">
        <v>0</v>
      </c>
      <c r="R25" s="110">
        <v>0</v>
      </c>
      <c r="S25" s="108">
        <v>0</v>
      </c>
      <c r="T25" s="113">
        <v>0</v>
      </c>
      <c r="U25" s="110">
        <v>0</v>
      </c>
      <c r="V25" s="108">
        <v>0</v>
      </c>
      <c r="W25" s="113">
        <v>0</v>
      </c>
      <c r="X25" s="110">
        <v>0</v>
      </c>
      <c r="Y25" s="108">
        <v>0</v>
      </c>
      <c r="Z25" s="108">
        <v>0</v>
      </c>
      <c r="AA25" s="153">
        <v>0</v>
      </c>
      <c r="AB25" s="110">
        <v>0</v>
      </c>
      <c r="AC25" s="111">
        <v>0</v>
      </c>
      <c r="AD25" s="108">
        <v>0</v>
      </c>
      <c r="AE25" s="108">
        <v>0</v>
      </c>
      <c r="AF25" s="154">
        <v>0</v>
      </c>
      <c r="AG25" s="111">
        <v>0</v>
      </c>
      <c r="AH25" s="113">
        <v>0</v>
      </c>
      <c r="AI25" s="110">
        <v>0</v>
      </c>
      <c r="AJ25" s="108">
        <v>0</v>
      </c>
      <c r="AK25" s="108">
        <v>0</v>
      </c>
      <c r="AL25" s="108">
        <v>0</v>
      </c>
      <c r="AM25" s="108">
        <v>0</v>
      </c>
      <c r="AN25" s="153">
        <v>0</v>
      </c>
      <c r="AO25" s="110">
        <v>0</v>
      </c>
      <c r="AP25" s="108">
        <v>0</v>
      </c>
      <c r="AQ25" s="108">
        <v>0</v>
      </c>
      <c r="AR25" s="155">
        <v>0</v>
      </c>
    </row>
    <row r="26" spans="1:44" s="83" customFormat="1" ht="51.75" thickBot="1" x14ac:dyDescent="0.25">
      <c r="A26" s="189" t="s">
        <v>186</v>
      </c>
      <c r="B26" s="156">
        <f>SUM(B27+B28+B29+B33+B34+B35+B36)</f>
        <v>1077022919.516717</v>
      </c>
      <c r="C26" s="169">
        <f>SUM(C27+C28+C29+C33+C34+C35+C36)</f>
        <v>1570</v>
      </c>
      <c r="D26" s="170">
        <f t="shared" ref="D26:AQ26" si="14">SUM(D27+D28+D29+D33+D34+D35+D36)</f>
        <v>876040264.1700002</v>
      </c>
      <c r="E26" s="170">
        <f t="shared" si="14"/>
        <v>657030198.12250018</v>
      </c>
      <c r="F26" s="159">
        <f>D26/B26</f>
        <v>0.81339054935163135</v>
      </c>
      <c r="G26" s="169">
        <f t="shared" si="14"/>
        <v>1429</v>
      </c>
      <c r="H26" s="170">
        <f t="shared" si="14"/>
        <v>688011088.79999995</v>
      </c>
      <c r="I26" s="170">
        <f t="shared" si="14"/>
        <v>516008316.60000002</v>
      </c>
      <c r="J26" s="159">
        <f t="shared" ref="J26" si="15">H26/B26</f>
        <v>0.6388082150644715</v>
      </c>
      <c r="K26" s="169">
        <f t="shared" si="14"/>
        <v>222</v>
      </c>
      <c r="L26" s="170">
        <f t="shared" si="14"/>
        <v>170042849.73000002</v>
      </c>
      <c r="M26" s="170">
        <f t="shared" si="14"/>
        <v>127532137.30499999</v>
      </c>
      <c r="N26" s="169">
        <f t="shared" si="14"/>
        <v>1148</v>
      </c>
      <c r="O26" s="170">
        <f t="shared" si="14"/>
        <v>380067669.15000004</v>
      </c>
      <c r="P26" s="170">
        <f t="shared" si="14"/>
        <v>285050747.92749995</v>
      </c>
      <c r="Q26" s="159">
        <f t="shared" ref="Q26" si="16">O26/B26</f>
        <v>0.35288726197260917</v>
      </c>
      <c r="R26" s="169">
        <f t="shared" si="14"/>
        <v>2</v>
      </c>
      <c r="S26" s="170">
        <f t="shared" si="14"/>
        <v>1048134.99</v>
      </c>
      <c r="T26" s="170">
        <f t="shared" si="14"/>
        <v>786101.24249999993</v>
      </c>
      <c r="U26" s="169">
        <f t="shared" si="14"/>
        <v>16</v>
      </c>
      <c r="V26" s="170">
        <f t="shared" si="14"/>
        <v>51620.410000000018</v>
      </c>
      <c r="W26" s="170">
        <f t="shared" si="14"/>
        <v>38715.300000000017</v>
      </c>
      <c r="X26" s="169">
        <f t="shared" si="14"/>
        <v>1146</v>
      </c>
      <c r="Y26" s="170">
        <f t="shared" si="14"/>
        <v>378967913.75</v>
      </c>
      <c r="Z26" s="170">
        <f t="shared" si="14"/>
        <v>284225932.13999999</v>
      </c>
      <c r="AA26" s="159">
        <f t="shared" ref="AA26" si="17">Y26/B26</f>
        <v>0.35186615519756159</v>
      </c>
      <c r="AB26" s="169">
        <f t="shared" si="14"/>
        <v>103</v>
      </c>
      <c r="AC26" s="169">
        <f t="shared" si="14"/>
        <v>109</v>
      </c>
      <c r="AD26" s="170">
        <f t="shared" si="14"/>
        <v>47983245.699999996</v>
      </c>
      <c r="AE26" s="170">
        <f t="shared" si="14"/>
        <v>35753933.177500002</v>
      </c>
      <c r="AF26" s="159">
        <f t="shared" ref="AF26" si="18">AD26/B26</f>
        <v>4.4551740571622277E-2</v>
      </c>
      <c r="AG26" s="169">
        <f t="shared" si="14"/>
        <v>4</v>
      </c>
      <c r="AH26" s="170">
        <f t="shared" si="14"/>
        <v>2000801.98</v>
      </c>
      <c r="AI26" s="169">
        <f t="shared" si="14"/>
        <v>1021</v>
      </c>
      <c r="AJ26" s="170">
        <f t="shared" si="14"/>
        <v>249930638.80999997</v>
      </c>
      <c r="AK26" s="170">
        <f t="shared" si="14"/>
        <v>187447975.51999998</v>
      </c>
      <c r="AL26" s="170">
        <f t="shared" si="14"/>
        <v>35456136.486666672</v>
      </c>
      <c r="AM26" s="170">
        <f t="shared" si="14"/>
        <v>26592102.170000006</v>
      </c>
      <c r="AN26" s="159">
        <f t="shared" ref="AN26" si="19">AJ26/B26</f>
        <v>0.2320569360976544</v>
      </c>
      <c r="AO26" s="169">
        <f t="shared" si="14"/>
        <v>935</v>
      </c>
      <c r="AP26" s="170">
        <f t="shared" si="14"/>
        <v>216145654.72999999</v>
      </c>
      <c r="AQ26" s="170">
        <f t="shared" si="14"/>
        <v>162109237.63999999</v>
      </c>
      <c r="AR26" s="162">
        <f t="shared" ref="AR26" si="20">AP26/B26</f>
        <v>0.20068807340422165</v>
      </c>
    </row>
    <row r="27" spans="1:44" s="82" customFormat="1" x14ac:dyDescent="0.2">
      <c r="A27" s="194" t="s">
        <v>38</v>
      </c>
      <c r="B27" s="199">
        <v>86106662.399999991</v>
      </c>
      <c r="C27" s="171">
        <v>16</v>
      </c>
      <c r="D27" s="172">
        <v>107017992.28</v>
      </c>
      <c r="E27" s="172">
        <v>80263494.210000008</v>
      </c>
      <c r="F27" s="128">
        <f t="shared" ref="F27:F56" si="21">D27/B27</f>
        <v>1.2428537966418729</v>
      </c>
      <c r="G27" s="173">
        <v>12</v>
      </c>
      <c r="H27" s="172">
        <v>83038062.680000007</v>
      </c>
      <c r="I27" s="172">
        <v>62278547.010000005</v>
      </c>
      <c r="J27" s="128">
        <v>0.95565599645408383</v>
      </c>
      <c r="K27" s="173">
        <v>0</v>
      </c>
      <c r="L27" s="172">
        <v>0</v>
      </c>
      <c r="M27" s="174">
        <v>0</v>
      </c>
      <c r="N27" s="173">
        <v>1</v>
      </c>
      <c r="O27" s="172">
        <v>5911449.7800000003</v>
      </c>
      <c r="P27" s="172">
        <v>4433587.33</v>
      </c>
      <c r="Q27" s="129">
        <v>6.8032806253737782E-2</v>
      </c>
      <c r="R27" s="173">
        <v>0</v>
      </c>
      <c r="S27" s="172">
        <v>0</v>
      </c>
      <c r="T27" s="174">
        <v>0</v>
      </c>
      <c r="U27" s="173">
        <v>0</v>
      </c>
      <c r="V27" s="172">
        <v>0</v>
      </c>
      <c r="W27" s="174">
        <v>0</v>
      </c>
      <c r="X27" s="173">
        <v>1</v>
      </c>
      <c r="Y27" s="172">
        <v>5911449.7800000003</v>
      </c>
      <c r="Z27" s="172">
        <v>4433587.33</v>
      </c>
      <c r="AA27" s="128">
        <v>6.8032806253737782E-2</v>
      </c>
      <c r="AB27" s="173">
        <v>0</v>
      </c>
      <c r="AC27" s="175">
        <v>0</v>
      </c>
      <c r="AD27" s="172">
        <v>0</v>
      </c>
      <c r="AE27" s="172">
        <v>0</v>
      </c>
      <c r="AF27" s="129">
        <v>0</v>
      </c>
      <c r="AG27" s="175">
        <v>0</v>
      </c>
      <c r="AH27" s="174">
        <v>0</v>
      </c>
      <c r="AI27" s="173">
        <v>1</v>
      </c>
      <c r="AJ27" s="172">
        <v>1773334.93</v>
      </c>
      <c r="AK27" s="172">
        <v>1330001.19</v>
      </c>
      <c r="AL27" s="172">
        <v>1773334.93</v>
      </c>
      <c r="AM27" s="172">
        <v>1330001.19</v>
      </c>
      <c r="AN27" s="128">
        <v>2.040869096509108E-2</v>
      </c>
      <c r="AO27" s="173">
        <v>0</v>
      </c>
      <c r="AP27" s="172">
        <v>0</v>
      </c>
      <c r="AQ27" s="172">
        <v>0</v>
      </c>
      <c r="AR27" s="149">
        <v>0</v>
      </c>
    </row>
    <row r="28" spans="1:44" s="75" customFormat="1" ht="25.5" x14ac:dyDescent="0.25">
      <c r="A28" s="191" t="s">
        <v>39</v>
      </c>
      <c r="B28" s="200">
        <v>17166400</v>
      </c>
      <c r="C28" s="76">
        <v>32</v>
      </c>
      <c r="D28" s="108">
        <v>14150137.9</v>
      </c>
      <c r="E28" s="108">
        <v>10612603.424999999</v>
      </c>
      <c r="F28" s="128">
        <f t="shared" si="21"/>
        <v>0.82429268221642282</v>
      </c>
      <c r="G28" s="79">
        <v>0</v>
      </c>
      <c r="H28" s="108">
        <v>0</v>
      </c>
      <c r="I28" s="108">
        <v>0</v>
      </c>
      <c r="J28" s="128">
        <v>0</v>
      </c>
      <c r="K28" s="79">
        <v>0</v>
      </c>
      <c r="L28" s="108">
        <v>0</v>
      </c>
      <c r="M28" s="78">
        <v>0</v>
      </c>
      <c r="N28" s="79">
        <v>0</v>
      </c>
      <c r="O28" s="108">
        <v>0</v>
      </c>
      <c r="P28" s="108">
        <v>0</v>
      </c>
      <c r="Q28" s="129">
        <v>0</v>
      </c>
      <c r="R28" s="110">
        <v>0</v>
      </c>
      <c r="S28" s="108">
        <v>0</v>
      </c>
      <c r="T28" s="78">
        <v>0</v>
      </c>
      <c r="U28" s="79">
        <v>0</v>
      </c>
      <c r="V28" s="108">
        <v>0</v>
      </c>
      <c r="W28" s="78">
        <v>0</v>
      </c>
      <c r="X28" s="79">
        <v>0</v>
      </c>
      <c r="Y28" s="108">
        <v>0</v>
      </c>
      <c r="Z28" s="108">
        <v>0</v>
      </c>
      <c r="AA28" s="128">
        <v>0</v>
      </c>
      <c r="AB28" s="79">
        <v>0</v>
      </c>
      <c r="AC28" s="111">
        <v>0</v>
      </c>
      <c r="AD28" s="108">
        <v>0</v>
      </c>
      <c r="AE28" s="108">
        <v>0</v>
      </c>
      <c r="AF28" s="129">
        <v>0</v>
      </c>
      <c r="AG28" s="111">
        <v>0</v>
      </c>
      <c r="AH28" s="78">
        <v>0</v>
      </c>
      <c r="AI28" s="79">
        <v>0</v>
      </c>
      <c r="AJ28" s="108">
        <v>0</v>
      </c>
      <c r="AK28" s="108">
        <v>0</v>
      </c>
      <c r="AL28" s="108">
        <v>0</v>
      </c>
      <c r="AM28" s="108">
        <v>0</v>
      </c>
      <c r="AN28" s="128">
        <v>0</v>
      </c>
      <c r="AO28" s="79">
        <v>0</v>
      </c>
      <c r="AP28" s="108">
        <v>0</v>
      </c>
      <c r="AQ28" s="108">
        <v>0</v>
      </c>
      <c r="AR28" s="149">
        <v>0</v>
      </c>
    </row>
    <row r="29" spans="1:44" s="75" customFormat="1" ht="39" customHeight="1" x14ac:dyDescent="0.25">
      <c r="A29" s="191" t="s">
        <v>40</v>
      </c>
      <c r="B29" s="200">
        <f>SUM(B30:B32)</f>
        <v>551775934.11671698</v>
      </c>
      <c r="C29" s="79">
        <f>SUM(C30:C32)</f>
        <v>541</v>
      </c>
      <c r="D29" s="114">
        <f>SUM(D30:D32)</f>
        <v>528872497.72000009</v>
      </c>
      <c r="E29" s="114">
        <f>SUM(E30:E32)</f>
        <v>396654373.28500009</v>
      </c>
      <c r="F29" s="128">
        <f t="shared" si="21"/>
        <v>0.95849141838093987</v>
      </c>
      <c r="G29" s="79">
        <f>SUM(G30:G32)</f>
        <v>441</v>
      </c>
      <c r="H29" s="114">
        <f>SUM(H30:H32)</f>
        <v>381776082.65000004</v>
      </c>
      <c r="I29" s="114">
        <f>SUM(I30:I32)</f>
        <v>286332061.98750001</v>
      </c>
      <c r="J29" s="128">
        <f t="shared" ref="J29" si="22">H29/B29</f>
        <v>0.69190419343160958</v>
      </c>
      <c r="K29" s="79">
        <f>SUM(K30:K32)</f>
        <v>161</v>
      </c>
      <c r="L29" s="114">
        <f>SUM(L30:L32)</f>
        <v>163271251.75</v>
      </c>
      <c r="M29" s="78">
        <f>SUM(M30:M32)</f>
        <v>122453438.81999999</v>
      </c>
      <c r="N29" s="110">
        <f t="shared" ref="N29:P29" si="23">SUM(N30:N32)</f>
        <v>234</v>
      </c>
      <c r="O29" s="114">
        <f t="shared" si="23"/>
        <v>163836435.58999997</v>
      </c>
      <c r="P29" s="114">
        <f t="shared" si="23"/>
        <v>122877326.06999998</v>
      </c>
      <c r="Q29" s="129">
        <f t="shared" ref="Q29" si="24">O29/B29</f>
        <v>0.29692566395138159</v>
      </c>
      <c r="R29" s="79">
        <f>SUM(R30:R32)</f>
        <v>2</v>
      </c>
      <c r="S29" s="114">
        <f>SUM(S30:S32)</f>
        <v>1048134.99</v>
      </c>
      <c r="T29" s="78">
        <f>SUM(T30:T32)</f>
        <v>786101.24249999993</v>
      </c>
      <c r="U29" s="110">
        <f t="shared" ref="U29:Z29" si="25">SUM(U30:U32)</f>
        <v>15</v>
      </c>
      <c r="V29" s="114">
        <f t="shared" si="25"/>
        <v>48173.960000000021</v>
      </c>
      <c r="W29" s="114">
        <f t="shared" si="25"/>
        <v>36130.470000000016</v>
      </c>
      <c r="X29" s="110">
        <f t="shared" si="25"/>
        <v>232</v>
      </c>
      <c r="Y29" s="114">
        <f t="shared" si="25"/>
        <v>162740126.63999996</v>
      </c>
      <c r="Z29" s="114">
        <f t="shared" si="25"/>
        <v>122055094.455</v>
      </c>
      <c r="AA29" s="128">
        <f t="shared" ref="AA29" si="26">Y29/B29</f>
        <v>0.29493879050835081</v>
      </c>
      <c r="AB29" s="110">
        <f t="shared" ref="AB29:AE29" si="27">SUM(AB30:AB32)</f>
        <v>101</v>
      </c>
      <c r="AC29" s="111">
        <f t="shared" si="27"/>
        <v>106</v>
      </c>
      <c r="AD29" s="114">
        <f t="shared" si="27"/>
        <v>46963133.809999995</v>
      </c>
      <c r="AE29" s="114">
        <f t="shared" si="27"/>
        <v>34988849.260000005</v>
      </c>
      <c r="AF29" s="129">
        <f t="shared" ref="AF29" si="28">AD29/B29</f>
        <v>8.5112689601402405E-2</v>
      </c>
      <c r="AG29" s="110">
        <f t="shared" ref="AG29:AM29" si="29">SUM(AG30:AG32)</f>
        <v>4</v>
      </c>
      <c r="AH29" s="78">
        <f t="shared" si="29"/>
        <v>2000801.98</v>
      </c>
      <c r="AI29" s="110">
        <f t="shared" si="29"/>
        <v>123</v>
      </c>
      <c r="AJ29" s="114">
        <f t="shared" si="29"/>
        <v>48319036.11999999</v>
      </c>
      <c r="AK29" s="114">
        <f t="shared" si="29"/>
        <v>36239276.810000002</v>
      </c>
      <c r="AL29" s="114">
        <f t="shared" si="29"/>
        <v>33012292.856666666</v>
      </c>
      <c r="AM29" s="114">
        <f t="shared" si="29"/>
        <v>24759219.470000003</v>
      </c>
      <c r="AN29" s="128">
        <f t="shared" ref="AN29" si="30">AJ29/B29</f>
        <v>8.7570031841546533E-2</v>
      </c>
      <c r="AO29" s="110">
        <f t="shared" ref="AO29:AQ29" si="31">SUM(AO30:AO32)</f>
        <v>40</v>
      </c>
      <c r="AP29" s="114">
        <f t="shared" si="31"/>
        <v>16754067.779999999</v>
      </c>
      <c r="AQ29" s="114">
        <f t="shared" si="31"/>
        <v>12565550.720000001</v>
      </c>
      <c r="AR29" s="149">
        <f t="shared" ref="AR29" si="32">AP29/B29</f>
        <v>3.036389727076429E-2</v>
      </c>
    </row>
    <row r="30" spans="1:44" s="152" customFormat="1" ht="35.25" customHeight="1" outlineLevel="1" x14ac:dyDescent="0.25">
      <c r="A30" s="192" t="s">
        <v>41</v>
      </c>
      <c r="B30" s="201">
        <v>332320676.51671696</v>
      </c>
      <c r="C30" s="76">
        <v>413</v>
      </c>
      <c r="D30" s="77">
        <v>319860524.56000006</v>
      </c>
      <c r="E30" s="77">
        <v>239895393.41500002</v>
      </c>
      <c r="F30" s="128">
        <f t="shared" si="21"/>
        <v>0.96250563736412564</v>
      </c>
      <c r="G30" s="79">
        <v>353</v>
      </c>
      <c r="H30" s="77">
        <v>273271977.29000002</v>
      </c>
      <c r="I30" s="77">
        <v>204953982.9675</v>
      </c>
      <c r="J30" s="128">
        <v>0.81482125853197107</v>
      </c>
      <c r="K30" s="79">
        <v>142</v>
      </c>
      <c r="L30" s="77">
        <v>123677236.25</v>
      </c>
      <c r="M30" s="78">
        <v>92757927.194999993</v>
      </c>
      <c r="N30" s="79">
        <v>219</v>
      </c>
      <c r="O30" s="77">
        <v>140416886.91999999</v>
      </c>
      <c r="P30" s="77">
        <v>105312664.58999997</v>
      </c>
      <c r="Q30" s="129">
        <v>0.41868421948686463</v>
      </c>
      <c r="R30" s="79">
        <v>2</v>
      </c>
      <c r="S30" s="77">
        <v>1048134.99</v>
      </c>
      <c r="T30" s="78">
        <v>786101.24249999993</v>
      </c>
      <c r="U30" s="79">
        <v>15</v>
      </c>
      <c r="V30" s="77">
        <v>48173.960000000021</v>
      </c>
      <c r="W30" s="78">
        <v>36130.470000000016</v>
      </c>
      <c r="X30" s="79">
        <v>217</v>
      </c>
      <c r="Y30" s="77">
        <v>139320577.96999997</v>
      </c>
      <c r="Z30" s="77">
        <v>104490432.96250001</v>
      </c>
      <c r="AA30" s="128">
        <v>0.41541533020213972</v>
      </c>
      <c r="AB30" s="79">
        <v>97</v>
      </c>
      <c r="AC30" s="80">
        <v>102</v>
      </c>
      <c r="AD30" s="77">
        <v>44323209.999999993</v>
      </c>
      <c r="AE30" s="77">
        <v>33008906.402500004</v>
      </c>
      <c r="AF30" s="129">
        <v>0.13215952148672228</v>
      </c>
      <c r="AG30" s="80">
        <v>4</v>
      </c>
      <c r="AH30" s="78">
        <v>2000801.98</v>
      </c>
      <c r="AI30" s="79">
        <v>121</v>
      </c>
      <c r="AJ30" s="77">
        <v>47138988.999999993</v>
      </c>
      <c r="AK30" s="77">
        <v>35354241.469999999</v>
      </c>
      <c r="AL30" s="77">
        <v>31832245.736666664</v>
      </c>
      <c r="AM30" s="77">
        <v>23874184.130000003</v>
      </c>
      <c r="AN30" s="128">
        <v>0.14055539365510453</v>
      </c>
      <c r="AO30" s="79">
        <v>40</v>
      </c>
      <c r="AP30" s="77">
        <v>16754067.779999999</v>
      </c>
      <c r="AQ30" s="77">
        <v>12565550.720000001</v>
      </c>
      <c r="AR30" s="149">
        <v>4.9955984252063684E-2</v>
      </c>
    </row>
    <row r="31" spans="1:44" s="152" customFormat="1" ht="25.5" outlineLevel="1" x14ac:dyDescent="0.25">
      <c r="A31" s="192" t="s">
        <v>42</v>
      </c>
      <c r="B31" s="201">
        <v>110131039.19999999</v>
      </c>
      <c r="C31" s="76">
        <v>44</v>
      </c>
      <c r="D31" s="77">
        <v>13374426.82</v>
      </c>
      <c r="E31" s="77">
        <v>10030820.115</v>
      </c>
      <c r="F31" s="128">
        <f t="shared" si="21"/>
        <v>0.12144102985999974</v>
      </c>
      <c r="G31" s="79">
        <v>44</v>
      </c>
      <c r="H31" s="77">
        <v>13374426.82</v>
      </c>
      <c r="I31" s="77">
        <v>10030820.114999998</v>
      </c>
      <c r="J31" s="128">
        <v>0.1203445918089858</v>
      </c>
      <c r="K31" s="79">
        <v>5</v>
      </c>
      <c r="L31" s="77">
        <v>1745524.3900000001</v>
      </c>
      <c r="M31" s="78">
        <v>1309143.2925</v>
      </c>
      <c r="N31" s="79">
        <v>5</v>
      </c>
      <c r="O31" s="77">
        <v>1849190.82</v>
      </c>
      <c r="P31" s="77">
        <v>1386893.1099999999</v>
      </c>
      <c r="Q31" s="129">
        <v>1.6639226293947731E-2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5</v>
      </c>
      <c r="Y31" s="77">
        <v>1849190.82</v>
      </c>
      <c r="Z31" s="77">
        <v>1386893.1099999999</v>
      </c>
      <c r="AA31" s="128">
        <v>1.6639226293947731E-2</v>
      </c>
      <c r="AB31" s="79">
        <v>1</v>
      </c>
      <c r="AC31" s="80">
        <v>1</v>
      </c>
      <c r="AD31" s="77">
        <v>218817.07</v>
      </c>
      <c r="AE31" s="77">
        <v>164112.80249999999</v>
      </c>
      <c r="AF31" s="129">
        <v>1.9689405254070002E-3</v>
      </c>
      <c r="AG31" s="80">
        <v>0</v>
      </c>
      <c r="AH31" s="78">
        <v>0</v>
      </c>
      <c r="AI31" s="79">
        <v>0</v>
      </c>
      <c r="AJ31" s="77">
        <v>0</v>
      </c>
      <c r="AK31" s="77">
        <v>0</v>
      </c>
      <c r="AL31" s="77">
        <v>0</v>
      </c>
      <c r="AM31" s="77">
        <v>0</v>
      </c>
      <c r="AN31" s="128">
        <v>0</v>
      </c>
      <c r="AO31" s="79">
        <v>0</v>
      </c>
      <c r="AP31" s="77">
        <v>0</v>
      </c>
      <c r="AQ31" s="77">
        <v>0</v>
      </c>
      <c r="AR31" s="149">
        <v>0</v>
      </c>
    </row>
    <row r="32" spans="1:44" s="152" customFormat="1" outlineLevel="1" x14ac:dyDescent="0.25">
      <c r="A32" s="192" t="s">
        <v>43</v>
      </c>
      <c r="B32" s="201">
        <v>109324218.39999999</v>
      </c>
      <c r="C32" s="76">
        <v>84</v>
      </c>
      <c r="D32" s="77">
        <v>195637546.34000003</v>
      </c>
      <c r="E32" s="77">
        <v>146728159.75500003</v>
      </c>
      <c r="F32" s="128">
        <f t="shared" si="21"/>
        <v>1.7895169908665001</v>
      </c>
      <c r="G32" s="79">
        <v>44</v>
      </c>
      <c r="H32" s="77">
        <v>95129678.540000007</v>
      </c>
      <c r="I32" s="77">
        <v>71347258.905000001</v>
      </c>
      <c r="J32" s="128">
        <v>0.86230476261476408</v>
      </c>
      <c r="K32" s="79">
        <v>14</v>
      </c>
      <c r="L32" s="77">
        <v>37848491.109999999</v>
      </c>
      <c r="M32" s="78">
        <v>28386368.3325</v>
      </c>
      <c r="N32" s="79">
        <v>10</v>
      </c>
      <c r="O32" s="77">
        <v>21570357.850000001</v>
      </c>
      <c r="P32" s="77">
        <v>16177768.369999999</v>
      </c>
      <c r="Q32" s="129">
        <v>0.1955249149458522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10</v>
      </c>
      <c r="Y32" s="77">
        <v>21570357.850000001</v>
      </c>
      <c r="Z32" s="77">
        <v>16177768.382499998</v>
      </c>
      <c r="AA32" s="128">
        <v>0.1955249149458522</v>
      </c>
      <c r="AB32" s="79">
        <v>3</v>
      </c>
      <c r="AC32" s="80">
        <v>3</v>
      </c>
      <c r="AD32" s="77">
        <v>2421106.7400000002</v>
      </c>
      <c r="AE32" s="77">
        <v>1815830.0550000002</v>
      </c>
      <c r="AF32" s="129">
        <v>2.1946167639185898E-2</v>
      </c>
      <c r="AG32" s="80">
        <v>0</v>
      </c>
      <c r="AH32" s="78">
        <v>0</v>
      </c>
      <c r="AI32" s="79">
        <v>2</v>
      </c>
      <c r="AJ32" s="77">
        <v>1180047.1200000001</v>
      </c>
      <c r="AK32" s="77">
        <v>885035.34</v>
      </c>
      <c r="AL32" s="77">
        <v>1180047.1200000001</v>
      </c>
      <c r="AM32" s="77">
        <v>885035.34</v>
      </c>
      <c r="AN32" s="128">
        <v>1.069655934197206E-2</v>
      </c>
      <c r="AO32" s="79">
        <v>0</v>
      </c>
      <c r="AP32" s="77">
        <v>0</v>
      </c>
      <c r="AQ32" s="77">
        <v>0</v>
      </c>
      <c r="AR32" s="149">
        <v>0</v>
      </c>
    </row>
    <row r="33" spans="1:44" s="75" customFormat="1" x14ac:dyDescent="0.25">
      <c r="A33" s="191" t="s">
        <v>44</v>
      </c>
      <c r="B33" s="200">
        <v>40341040</v>
      </c>
      <c r="C33" s="76">
        <v>0</v>
      </c>
      <c r="D33" s="77">
        <v>0</v>
      </c>
      <c r="E33" s="77">
        <v>0</v>
      </c>
      <c r="F33" s="128">
        <f t="shared" si="21"/>
        <v>0</v>
      </c>
      <c r="G33" s="79">
        <v>0</v>
      </c>
      <c r="H33" s="77">
        <v>0</v>
      </c>
      <c r="I33" s="77">
        <v>0</v>
      </c>
      <c r="J33" s="128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29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28">
        <v>0</v>
      </c>
      <c r="AB33" s="79">
        <v>0</v>
      </c>
      <c r="AC33" s="80">
        <v>0</v>
      </c>
      <c r="AD33" s="77">
        <v>0</v>
      </c>
      <c r="AE33" s="77">
        <v>0</v>
      </c>
      <c r="AF33" s="129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28">
        <v>0</v>
      </c>
      <c r="AO33" s="79">
        <v>0</v>
      </c>
      <c r="AP33" s="78">
        <v>0</v>
      </c>
      <c r="AQ33" s="114">
        <v>0</v>
      </c>
      <c r="AR33" s="149">
        <v>0</v>
      </c>
    </row>
    <row r="34" spans="1:44" ht="25.5" x14ac:dyDescent="0.2">
      <c r="A34" s="191" t="s">
        <v>45</v>
      </c>
      <c r="B34" s="200">
        <v>369530571</v>
      </c>
      <c r="C34" s="76">
        <v>965</v>
      </c>
      <c r="D34" s="77">
        <v>219687470.92000002</v>
      </c>
      <c r="E34" s="77">
        <v>164765603.19</v>
      </c>
      <c r="F34" s="128">
        <f t="shared" si="21"/>
        <v>0.59450418493251</v>
      </c>
      <c r="G34" s="79">
        <v>965</v>
      </c>
      <c r="H34" s="77">
        <v>219687470.92000002</v>
      </c>
      <c r="I34" s="77">
        <v>164765603.19</v>
      </c>
      <c r="J34" s="128">
        <v>0.58831026496280825</v>
      </c>
      <c r="K34" s="79">
        <v>53</v>
      </c>
      <c r="L34" s="77">
        <v>4193046.55</v>
      </c>
      <c r="M34" s="78">
        <v>3144784.9125000001</v>
      </c>
      <c r="N34" s="79">
        <v>909</v>
      </c>
      <c r="O34" s="77">
        <v>208040519.48000002</v>
      </c>
      <c r="P34" s="77">
        <v>156030386.31</v>
      </c>
      <c r="Q34" s="129">
        <v>0.55712040666556129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909</v>
      </c>
      <c r="Y34" s="77">
        <v>208037073.03000003</v>
      </c>
      <c r="Z34" s="77">
        <v>156027802.14500001</v>
      </c>
      <c r="AA34" s="128">
        <v>0.55711117727298742</v>
      </c>
      <c r="AB34" s="79">
        <v>0</v>
      </c>
      <c r="AC34" s="80">
        <v>0</v>
      </c>
      <c r="AD34" s="77">
        <v>0</v>
      </c>
      <c r="AE34" s="77">
        <v>0</v>
      </c>
      <c r="AF34" s="129">
        <v>0</v>
      </c>
      <c r="AG34" s="80">
        <v>0</v>
      </c>
      <c r="AH34" s="78">
        <v>0</v>
      </c>
      <c r="AI34" s="79">
        <v>894</v>
      </c>
      <c r="AJ34" s="77">
        <v>199167759.06</v>
      </c>
      <c r="AK34" s="77">
        <v>149375816.00999999</v>
      </c>
      <c r="AL34" s="77">
        <v>0</v>
      </c>
      <c r="AM34" s="77">
        <v>0</v>
      </c>
      <c r="AN34" s="128">
        <v>0.533359670508047</v>
      </c>
      <c r="AO34" s="79">
        <v>894</v>
      </c>
      <c r="AP34" s="77" t="s">
        <v>226</v>
      </c>
      <c r="AQ34" s="77">
        <v>149375816.00999999</v>
      </c>
      <c r="AR34" s="149">
        <v>0.533359670508047</v>
      </c>
    </row>
    <row r="35" spans="1:44" x14ac:dyDescent="0.2">
      <c r="A35" s="191" t="s">
        <v>46</v>
      </c>
      <c r="B35" s="200">
        <v>8068208</v>
      </c>
      <c r="C35" s="76">
        <v>16</v>
      </c>
      <c r="D35" s="77">
        <v>6312165.3500000006</v>
      </c>
      <c r="E35" s="77">
        <v>4734124.0124999993</v>
      </c>
      <c r="F35" s="128">
        <f t="shared" si="21"/>
        <v>0.78235034966872452</v>
      </c>
      <c r="G35" s="79">
        <v>11</v>
      </c>
      <c r="H35" s="77">
        <v>3509472.55</v>
      </c>
      <c r="I35" s="77">
        <v>2632104.4124999996</v>
      </c>
      <c r="J35" s="128">
        <v>0.431048264272544</v>
      </c>
      <c r="K35" s="79">
        <v>8</v>
      </c>
      <c r="L35" s="77">
        <v>2578551.4299999997</v>
      </c>
      <c r="M35" s="78">
        <v>1933913.5724999998</v>
      </c>
      <c r="N35" s="79">
        <v>4</v>
      </c>
      <c r="O35" s="77">
        <v>2279264.2999999998</v>
      </c>
      <c r="P35" s="77">
        <v>1709448.2175</v>
      </c>
      <c r="Q35" s="129">
        <v>0.27994888301188592</v>
      </c>
      <c r="R35" s="79">
        <v>0</v>
      </c>
      <c r="S35" s="77">
        <v>0</v>
      </c>
      <c r="T35" s="78">
        <v>0</v>
      </c>
      <c r="U35" s="79">
        <v>0</v>
      </c>
      <c r="V35" s="77">
        <v>0</v>
      </c>
      <c r="W35" s="78">
        <v>0</v>
      </c>
      <c r="X35" s="79">
        <v>4</v>
      </c>
      <c r="Y35" s="77">
        <v>2279264.2999999998</v>
      </c>
      <c r="Z35" s="77">
        <v>1709448.21</v>
      </c>
      <c r="AA35" s="128">
        <v>0.27994888301188592</v>
      </c>
      <c r="AB35" s="79">
        <v>2</v>
      </c>
      <c r="AC35" s="80">
        <v>3</v>
      </c>
      <c r="AD35" s="77">
        <v>1020111.8899999999</v>
      </c>
      <c r="AE35" s="77">
        <v>765083.91749999998</v>
      </c>
      <c r="AF35" s="129">
        <v>0.12529445758117821</v>
      </c>
      <c r="AG35" s="80">
        <v>0</v>
      </c>
      <c r="AH35" s="78">
        <v>0</v>
      </c>
      <c r="AI35" s="79">
        <v>3</v>
      </c>
      <c r="AJ35" s="77">
        <v>670508.69999999995</v>
      </c>
      <c r="AK35" s="77">
        <v>502881.51</v>
      </c>
      <c r="AL35" s="77">
        <v>670508.69999999995</v>
      </c>
      <c r="AM35" s="77">
        <v>502881.51</v>
      </c>
      <c r="AN35" s="128">
        <v>8.2354714902853399E-2</v>
      </c>
      <c r="AO35" s="79">
        <v>1</v>
      </c>
      <c r="AP35" s="77" t="s">
        <v>227</v>
      </c>
      <c r="AQ35" s="77">
        <v>167870.91</v>
      </c>
      <c r="AR35" s="149">
        <v>2.7491488280848905E-2</v>
      </c>
    </row>
    <row r="36" spans="1:44" ht="26.25" thickBot="1" x14ac:dyDescent="0.25">
      <c r="A36" s="193" t="s">
        <v>47</v>
      </c>
      <c r="B36" s="202">
        <v>4034104</v>
      </c>
      <c r="C36" s="112">
        <v>0</v>
      </c>
      <c r="D36" s="108">
        <v>0</v>
      </c>
      <c r="E36" s="108">
        <v>0</v>
      </c>
      <c r="F36" s="128">
        <f t="shared" si="21"/>
        <v>0</v>
      </c>
      <c r="G36" s="110">
        <v>0</v>
      </c>
      <c r="H36" s="108">
        <v>0</v>
      </c>
      <c r="I36" s="108">
        <v>0</v>
      </c>
      <c r="J36" s="153">
        <v>0</v>
      </c>
      <c r="K36" s="110">
        <v>0</v>
      </c>
      <c r="L36" s="108">
        <v>0</v>
      </c>
      <c r="M36" s="113">
        <v>0</v>
      </c>
      <c r="N36" s="110">
        <v>0</v>
      </c>
      <c r="O36" s="108">
        <v>0</v>
      </c>
      <c r="P36" s="108">
        <v>0</v>
      </c>
      <c r="Q36" s="154">
        <v>0</v>
      </c>
      <c r="R36" s="110">
        <v>0</v>
      </c>
      <c r="S36" s="108">
        <v>0</v>
      </c>
      <c r="T36" s="113">
        <v>0</v>
      </c>
      <c r="U36" s="110">
        <v>0</v>
      </c>
      <c r="V36" s="108">
        <v>0</v>
      </c>
      <c r="W36" s="113">
        <v>0</v>
      </c>
      <c r="X36" s="110">
        <v>0</v>
      </c>
      <c r="Y36" s="108">
        <v>0</v>
      </c>
      <c r="Z36" s="108">
        <v>0</v>
      </c>
      <c r="AA36" s="153">
        <v>0</v>
      </c>
      <c r="AB36" s="110">
        <v>0</v>
      </c>
      <c r="AC36" s="111">
        <v>0</v>
      </c>
      <c r="AD36" s="108">
        <v>0</v>
      </c>
      <c r="AE36" s="108">
        <v>0</v>
      </c>
      <c r="AF36" s="154">
        <v>0</v>
      </c>
      <c r="AG36" s="111">
        <v>0</v>
      </c>
      <c r="AH36" s="113">
        <v>0</v>
      </c>
      <c r="AI36" s="110">
        <v>0</v>
      </c>
      <c r="AJ36" s="108">
        <v>0</v>
      </c>
      <c r="AK36" s="108">
        <v>0</v>
      </c>
      <c r="AL36" s="108">
        <v>0</v>
      </c>
      <c r="AM36" s="108">
        <v>0</v>
      </c>
      <c r="AN36" s="153">
        <v>0</v>
      </c>
      <c r="AO36" s="110">
        <v>0</v>
      </c>
      <c r="AP36" s="108">
        <v>0</v>
      </c>
      <c r="AQ36" s="108">
        <v>0</v>
      </c>
      <c r="AR36" s="155">
        <v>0</v>
      </c>
    </row>
    <row r="37" spans="1:44" s="83" customFormat="1" ht="26.25" thickBot="1" x14ac:dyDescent="0.25">
      <c r="A37" s="189" t="s">
        <v>187</v>
      </c>
      <c r="B37" s="156">
        <f>SUM(B38+B41)</f>
        <v>120598272.38558602</v>
      </c>
      <c r="C37" s="169">
        <f>SUM(C38+C41)</f>
        <v>41</v>
      </c>
      <c r="D37" s="170">
        <f t="shared" ref="D37:AQ37" si="33">SUM(D38+D41)</f>
        <v>103659257.53</v>
      </c>
      <c r="E37" s="170">
        <f t="shared" si="33"/>
        <v>80391362.958999991</v>
      </c>
      <c r="F37" s="159">
        <f>D37/B37</f>
        <v>0.85954181166520105</v>
      </c>
      <c r="G37" s="169">
        <f>SUM(G38+G41)</f>
        <v>41</v>
      </c>
      <c r="H37" s="170">
        <f t="shared" si="33"/>
        <v>103659257.53</v>
      </c>
      <c r="I37" s="170">
        <f t="shared" si="33"/>
        <v>80391362.958999991</v>
      </c>
      <c r="J37" s="159">
        <f t="shared" ref="J37" si="34">H37/B37</f>
        <v>0.85954181166520105</v>
      </c>
      <c r="K37" s="169">
        <f t="shared" si="33"/>
        <v>0</v>
      </c>
      <c r="L37" s="170">
        <f t="shared" si="33"/>
        <v>0</v>
      </c>
      <c r="M37" s="170">
        <f t="shared" si="33"/>
        <v>0</v>
      </c>
      <c r="N37" s="169">
        <f t="shared" si="33"/>
        <v>41</v>
      </c>
      <c r="O37" s="170">
        <f t="shared" si="33"/>
        <v>101975844.59</v>
      </c>
      <c r="P37" s="170">
        <f t="shared" si="33"/>
        <v>78993910.079999983</v>
      </c>
      <c r="Q37" s="159">
        <f t="shared" ref="Q37" si="35">O37/B37</f>
        <v>0.84558296377542652</v>
      </c>
      <c r="R37" s="169">
        <f t="shared" si="33"/>
        <v>0</v>
      </c>
      <c r="S37" s="170">
        <f t="shared" si="33"/>
        <v>0</v>
      </c>
      <c r="T37" s="170">
        <f t="shared" si="33"/>
        <v>0</v>
      </c>
      <c r="U37" s="169">
        <f t="shared" si="33"/>
        <v>0</v>
      </c>
      <c r="V37" s="170">
        <f t="shared" si="33"/>
        <v>0</v>
      </c>
      <c r="W37" s="170">
        <f t="shared" si="33"/>
        <v>0</v>
      </c>
      <c r="X37" s="169">
        <f t="shared" si="33"/>
        <v>41</v>
      </c>
      <c r="Y37" s="170">
        <f t="shared" si="33"/>
        <v>101975844.59</v>
      </c>
      <c r="Z37" s="170">
        <f t="shared" si="33"/>
        <v>78993910.094999999</v>
      </c>
      <c r="AA37" s="159">
        <f t="shared" ref="AA37" si="36">Y37/B37</f>
        <v>0.84558296377542652</v>
      </c>
      <c r="AB37" s="169">
        <f t="shared" si="33"/>
        <v>23</v>
      </c>
      <c r="AC37" s="169">
        <f t="shared" si="33"/>
        <v>39</v>
      </c>
      <c r="AD37" s="170">
        <f t="shared" si="33"/>
        <v>20846080.939999998</v>
      </c>
      <c r="AE37" s="170">
        <f t="shared" si="33"/>
        <v>16675584.752</v>
      </c>
      <c r="AF37" s="159">
        <f t="shared" ref="AF37" si="37">AD37/B37</f>
        <v>0.17285555197133598</v>
      </c>
      <c r="AG37" s="169">
        <f t="shared" si="33"/>
        <v>0</v>
      </c>
      <c r="AH37" s="170">
        <f t="shared" si="33"/>
        <v>0</v>
      </c>
      <c r="AI37" s="169">
        <f t="shared" si="33"/>
        <v>18</v>
      </c>
      <c r="AJ37" s="170">
        <f t="shared" si="33"/>
        <v>26410426.34</v>
      </c>
      <c r="AK37" s="170">
        <f t="shared" si="33"/>
        <v>21925717.84</v>
      </c>
      <c r="AL37" s="170">
        <f t="shared" si="33"/>
        <v>4266666.6666666558</v>
      </c>
      <c r="AM37" s="170">
        <f t="shared" si="33"/>
        <v>3200000</v>
      </c>
      <c r="AN37" s="159">
        <f t="shared" ref="AN37" si="38">AJ37/B37</f>
        <v>0.21899506367353724</v>
      </c>
      <c r="AO37" s="169">
        <f t="shared" si="33"/>
        <v>17</v>
      </c>
      <c r="AP37" s="170">
        <f t="shared" si="33"/>
        <v>22410426.34</v>
      </c>
      <c r="AQ37" s="170">
        <f t="shared" si="33"/>
        <v>18725717.84</v>
      </c>
      <c r="AR37" s="162">
        <f t="shared" ref="AR37" si="39">AP37/B37</f>
        <v>0.18582709268295047</v>
      </c>
    </row>
    <row r="38" spans="1:44" s="82" customFormat="1" x14ac:dyDescent="0.2">
      <c r="A38" s="194" t="s">
        <v>49</v>
      </c>
      <c r="B38" s="199">
        <f>SUM(B39:B40)</f>
        <v>82873634.322036028</v>
      </c>
      <c r="C38" s="171">
        <f>SUM(C39:C40)</f>
        <v>38</v>
      </c>
      <c r="D38" s="176">
        <f>SUM(D39:D40)</f>
        <v>66593569.350000001</v>
      </c>
      <c r="E38" s="176">
        <f>SUM(E39:E40)</f>
        <v>50738812.414999999</v>
      </c>
      <c r="F38" s="128">
        <f t="shared" si="21"/>
        <v>0.80355555653835764</v>
      </c>
      <c r="G38" s="173">
        <f>SUM(G39:G40)</f>
        <v>38</v>
      </c>
      <c r="H38" s="177">
        <f>SUM(H39:H40)</f>
        <v>66593569.350000001</v>
      </c>
      <c r="I38" s="177">
        <f>SUM(I39:I40)</f>
        <v>50738812.414999999</v>
      </c>
      <c r="J38" s="128">
        <f t="shared" ref="J38" si="40">H38/B38</f>
        <v>0.80355555653835764</v>
      </c>
      <c r="K38" s="173">
        <v>0</v>
      </c>
      <c r="L38" s="172">
        <v>0</v>
      </c>
      <c r="M38" s="174">
        <v>0</v>
      </c>
      <c r="N38" s="173">
        <f>SUM(N39:N40)</f>
        <v>38</v>
      </c>
      <c r="O38" s="177">
        <f>SUM(O39:O40)</f>
        <v>66082004.350000001</v>
      </c>
      <c r="P38" s="177">
        <f>SUM(P39:P40)</f>
        <v>50278837.899999991</v>
      </c>
      <c r="Q38" s="129">
        <f t="shared" ref="Q38" si="41">O38/B38</f>
        <v>0.79738272480260775</v>
      </c>
      <c r="R38" s="173">
        <v>0</v>
      </c>
      <c r="S38" s="172">
        <v>0</v>
      </c>
      <c r="T38" s="174">
        <v>0</v>
      </c>
      <c r="U38" s="173">
        <v>0</v>
      </c>
      <c r="V38" s="172">
        <v>0</v>
      </c>
      <c r="W38" s="174">
        <v>0</v>
      </c>
      <c r="X38" s="173">
        <f>SUM(X39:X40)</f>
        <v>38</v>
      </c>
      <c r="Y38" s="177">
        <f>SUM(Y39:Y40)</f>
        <v>66082004.350000001</v>
      </c>
      <c r="Z38" s="177">
        <f>SUM(Z39:Z40)</f>
        <v>50278837.914999999</v>
      </c>
      <c r="AA38" s="128">
        <f t="shared" ref="AA38" si="42">Y38/B38</f>
        <v>0.79738272480260775</v>
      </c>
      <c r="AB38" s="173">
        <f>SUM(AB39:AB40)</f>
        <v>21</v>
      </c>
      <c r="AC38" s="173">
        <f t="shared" ref="AC38" si="43">SUM(AC39:AC40)</f>
        <v>37</v>
      </c>
      <c r="AD38" s="177">
        <f>SUM(AD39:AD40)</f>
        <v>9699612.0099999998</v>
      </c>
      <c r="AE38" s="177">
        <f>SUM(AE39:AE40)</f>
        <v>7758409.608</v>
      </c>
      <c r="AF38" s="129">
        <f t="shared" ref="AF38" si="44">AD38/B38</f>
        <v>0.11704098763556797</v>
      </c>
      <c r="AG38" s="175">
        <v>0</v>
      </c>
      <c r="AH38" s="174">
        <v>0</v>
      </c>
      <c r="AI38" s="173">
        <f>SUM(AI39:AI40)</f>
        <v>15</v>
      </c>
      <c r="AJ38" s="177">
        <f>SUM(AJ39:AJ40)</f>
        <v>7999368.2800000003</v>
      </c>
      <c r="AK38" s="177">
        <f>SUM(AK39:AK40)</f>
        <v>7196871.4000000004</v>
      </c>
      <c r="AL38" s="177">
        <f t="shared" ref="AL38:AM38" si="45">SUM(AL39:AL40)</f>
        <v>0</v>
      </c>
      <c r="AM38" s="177">
        <f t="shared" si="45"/>
        <v>0</v>
      </c>
      <c r="AN38" s="128">
        <f t="shared" ref="AN38" si="46">AJ38/B38</f>
        <v>9.652488810754345E-2</v>
      </c>
      <c r="AO38" s="173">
        <f>SUM(AO39:AO40)</f>
        <v>15</v>
      </c>
      <c r="AP38" s="177">
        <f>SUM(AP39:AP40)</f>
        <v>7999368.2800000003</v>
      </c>
      <c r="AQ38" s="177">
        <f>SUM(AQ39:AQ40)</f>
        <v>7196871.4000000004</v>
      </c>
      <c r="AR38" s="149">
        <f t="shared" ref="AR38" si="47">AP38/B38</f>
        <v>9.652488810754345E-2</v>
      </c>
    </row>
    <row r="39" spans="1:44" s="150" customFormat="1" ht="37.5" customHeight="1" outlineLevel="1" x14ac:dyDescent="0.2">
      <c r="A39" s="195" t="s">
        <v>50</v>
      </c>
      <c r="B39" s="201">
        <v>36769597.804036036</v>
      </c>
      <c r="C39" s="316">
        <v>35</v>
      </c>
      <c r="D39" s="317">
        <v>20616569.350000001</v>
      </c>
      <c r="E39" s="317">
        <v>18554912.415000003</v>
      </c>
      <c r="F39" s="128">
        <f t="shared" si="21"/>
        <v>0.56069607994833748</v>
      </c>
      <c r="G39" s="318">
        <v>35</v>
      </c>
      <c r="H39" s="317">
        <v>20616569.350000001</v>
      </c>
      <c r="I39" s="317">
        <v>18554912.415000003</v>
      </c>
      <c r="J39" s="128">
        <v>0.55490040350844105</v>
      </c>
      <c r="K39" s="318">
        <v>0</v>
      </c>
      <c r="L39" s="317">
        <v>0</v>
      </c>
      <c r="M39" s="319">
        <v>0</v>
      </c>
      <c r="N39" s="318">
        <v>35</v>
      </c>
      <c r="O39" s="317">
        <v>20107174.350000001</v>
      </c>
      <c r="P39" s="317">
        <v>18096456.899999999</v>
      </c>
      <c r="Q39" s="129">
        <v>0.54118990268521938</v>
      </c>
      <c r="R39" s="318">
        <v>0</v>
      </c>
      <c r="S39" s="317">
        <v>0</v>
      </c>
      <c r="T39" s="319">
        <v>0</v>
      </c>
      <c r="U39" s="318">
        <v>0</v>
      </c>
      <c r="V39" s="317">
        <v>0</v>
      </c>
      <c r="W39" s="319">
        <v>0</v>
      </c>
      <c r="X39" s="318">
        <v>35</v>
      </c>
      <c r="Y39" s="317">
        <v>20107174.350000001</v>
      </c>
      <c r="Z39" s="317">
        <v>18096456.915000003</v>
      </c>
      <c r="AA39" s="128">
        <v>0.54118990268521938</v>
      </c>
      <c r="AB39" s="318">
        <v>20</v>
      </c>
      <c r="AC39" s="320">
        <v>36</v>
      </c>
      <c r="AD39" s="317">
        <v>9686812.0099999998</v>
      </c>
      <c r="AE39" s="317">
        <v>7749449.608</v>
      </c>
      <c r="AF39" s="129">
        <v>0.2607231010070748</v>
      </c>
      <c r="AG39" s="320">
        <v>0</v>
      </c>
      <c r="AH39" s="319">
        <v>0</v>
      </c>
      <c r="AI39" s="318">
        <v>14</v>
      </c>
      <c r="AJ39" s="317">
        <v>7986568.2800000003</v>
      </c>
      <c r="AK39" s="317">
        <v>7187911.4000000004</v>
      </c>
      <c r="AL39" s="317">
        <v>0</v>
      </c>
      <c r="AM39" s="317">
        <v>0</v>
      </c>
      <c r="AN39" s="128">
        <v>0.21496059242367188</v>
      </c>
      <c r="AO39" s="318">
        <v>14</v>
      </c>
      <c r="AP39" s="317">
        <v>7986568.2800000003</v>
      </c>
      <c r="AQ39" s="317">
        <v>7187911.4000000004</v>
      </c>
      <c r="AR39" s="149">
        <v>0.21496059242367188</v>
      </c>
    </row>
    <row r="40" spans="1:44" s="150" customFormat="1" ht="25.5" outlineLevel="1" x14ac:dyDescent="0.2">
      <c r="A40" s="195" t="s">
        <v>51</v>
      </c>
      <c r="B40" s="201">
        <v>46104036.517999999</v>
      </c>
      <c r="C40" s="142">
        <v>3</v>
      </c>
      <c r="D40" s="143">
        <v>45977000</v>
      </c>
      <c r="E40" s="143">
        <v>32183899.999999996</v>
      </c>
      <c r="F40" s="128">
        <f t="shared" si="21"/>
        <v>0.99724456842405973</v>
      </c>
      <c r="G40" s="144">
        <v>3</v>
      </c>
      <c r="H40" s="143">
        <v>45977000</v>
      </c>
      <c r="I40" s="143">
        <v>32183899.999999996</v>
      </c>
      <c r="J40" s="128">
        <v>0.98506730204628534</v>
      </c>
      <c r="K40" s="144">
        <v>0</v>
      </c>
      <c r="L40" s="143">
        <v>0</v>
      </c>
      <c r="M40" s="145">
        <v>0</v>
      </c>
      <c r="N40" s="144">
        <v>3</v>
      </c>
      <c r="O40" s="143">
        <v>45974830</v>
      </c>
      <c r="P40" s="143">
        <v>32182380.999999996</v>
      </c>
      <c r="Q40" s="129">
        <v>0.98502080932067393</v>
      </c>
      <c r="R40" s="144">
        <v>0</v>
      </c>
      <c r="S40" s="143">
        <v>0</v>
      </c>
      <c r="T40" s="145">
        <v>0</v>
      </c>
      <c r="U40" s="144">
        <v>0</v>
      </c>
      <c r="V40" s="143">
        <v>0</v>
      </c>
      <c r="W40" s="145">
        <v>0</v>
      </c>
      <c r="X40" s="144">
        <v>3</v>
      </c>
      <c r="Y40" s="143">
        <v>45974830</v>
      </c>
      <c r="Z40" s="143">
        <v>32182380.999999996</v>
      </c>
      <c r="AA40" s="128">
        <v>0.98502080932067393</v>
      </c>
      <c r="AB40" s="144">
        <v>1</v>
      </c>
      <c r="AC40" s="146">
        <v>1</v>
      </c>
      <c r="AD40" s="143">
        <v>12800</v>
      </c>
      <c r="AE40" s="143">
        <v>8960</v>
      </c>
      <c r="AF40" s="129">
        <v>2.7424280545038722E-4</v>
      </c>
      <c r="AG40" s="146">
        <v>0</v>
      </c>
      <c r="AH40" s="145">
        <v>0</v>
      </c>
      <c r="AI40" s="144">
        <v>1</v>
      </c>
      <c r="AJ40" s="143">
        <v>12800</v>
      </c>
      <c r="AK40" s="143">
        <v>8960</v>
      </c>
      <c r="AL40" s="143">
        <v>0</v>
      </c>
      <c r="AM40" s="143">
        <v>0</v>
      </c>
      <c r="AN40" s="128">
        <v>2.7424280545038722E-4</v>
      </c>
      <c r="AO40" s="144">
        <v>1</v>
      </c>
      <c r="AP40" s="143">
        <v>12800</v>
      </c>
      <c r="AQ40" s="143">
        <v>8960</v>
      </c>
      <c r="AR40" s="149">
        <v>2.7424280545038722E-4</v>
      </c>
    </row>
    <row r="41" spans="1:44" s="82" customFormat="1" ht="13.5" thickBot="1" x14ac:dyDescent="0.25">
      <c r="A41" s="196" t="s">
        <v>52</v>
      </c>
      <c r="B41" s="202">
        <v>37724638.063550003</v>
      </c>
      <c r="C41" s="142">
        <v>3</v>
      </c>
      <c r="D41" s="143">
        <v>37065688.18</v>
      </c>
      <c r="E41" s="143">
        <v>29652550.544</v>
      </c>
      <c r="F41" s="128">
        <f t="shared" si="21"/>
        <v>0.98253263868456597</v>
      </c>
      <c r="G41" s="144">
        <v>3</v>
      </c>
      <c r="H41" s="143">
        <v>37065688.18</v>
      </c>
      <c r="I41" s="143">
        <v>29652550.544</v>
      </c>
      <c r="J41" s="153">
        <v>0.97703153300575329</v>
      </c>
      <c r="K41" s="144">
        <v>0</v>
      </c>
      <c r="L41" s="143">
        <v>0</v>
      </c>
      <c r="M41" s="145">
        <v>0</v>
      </c>
      <c r="N41" s="144">
        <v>3</v>
      </c>
      <c r="O41" s="143">
        <v>35893840.240000002</v>
      </c>
      <c r="P41" s="143">
        <v>28715072.18</v>
      </c>
      <c r="Q41" s="154">
        <v>0.94614225385065542</v>
      </c>
      <c r="R41" s="144">
        <v>0</v>
      </c>
      <c r="S41" s="143">
        <v>0</v>
      </c>
      <c r="T41" s="145">
        <v>0</v>
      </c>
      <c r="U41" s="144">
        <v>0</v>
      </c>
      <c r="V41" s="143">
        <v>0</v>
      </c>
      <c r="W41" s="145">
        <v>0</v>
      </c>
      <c r="X41" s="144">
        <v>3</v>
      </c>
      <c r="Y41" s="143">
        <v>35893840.240000002</v>
      </c>
      <c r="Z41" s="143">
        <v>28715072.18</v>
      </c>
      <c r="AA41" s="153">
        <v>0.94614225385065542</v>
      </c>
      <c r="AB41" s="144">
        <v>2</v>
      </c>
      <c r="AC41" s="146">
        <v>2</v>
      </c>
      <c r="AD41" s="143">
        <v>11146468.93</v>
      </c>
      <c r="AE41" s="143">
        <v>8917175.1439999994</v>
      </c>
      <c r="AF41" s="154">
        <v>0.29381490432316315</v>
      </c>
      <c r="AG41" s="146">
        <v>0</v>
      </c>
      <c r="AH41" s="145">
        <v>0</v>
      </c>
      <c r="AI41" s="144">
        <v>3</v>
      </c>
      <c r="AJ41" s="143">
        <v>18411058.059999999</v>
      </c>
      <c r="AK41" s="143">
        <v>14728846.439999999</v>
      </c>
      <c r="AL41" s="143">
        <v>4266666.6666666558</v>
      </c>
      <c r="AM41" s="143">
        <v>3200000</v>
      </c>
      <c r="AN41" s="153">
        <v>0.48530555249007462</v>
      </c>
      <c r="AO41" s="144">
        <v>2</v>
      </c>
      <c r="AP41" s="143">
        <v>14411058.060000001</v>
      </c>
      <c r="AQ41" s="143">
        <v>11528846.439999999</v>
      </c>
      <c r="AR41" s="155">
        <v>0.3798677116210693</v>
      </c>
    </row>
    <row r="42" spans="1:44" s="83" customFormat="1" ht="26.25" thickBot="1" x14ac:dyDescent="0.25">
      <c r="A42" s="189" t="s">
        <v>188</v>
      </c>
      <c r="B42" s="156">
        <f>SUM(B43:B45)</f>
        <v>375620894.30131596</v>
      </c>
      <c r="C42" s="169">
        <f>SUM(C43:C45)</f>
        <v>1838</v>
      </c>
      <c r="D42" s="170">
        <f t="shared" ref="D42:AQ42" si="48">SUM(D43:D45)</f>
        <v>275409943.24000001</v>
      </c>
      <c r="E42" s="170">
        <f t="shared" si="48"/>
        <v>233868419.41849998</v>
      </c>
      <c r="F42" s="159">
        <f>D42/B42</f>
        <v>0.73321252203577203</v>
      </c>
      <c r="G42" s="169">
        <f t="shared" si="48"/>
        <v>1813</v>
      </c>
      <c r="H42" s="170">
        <f t="shared" si="48"/>
        <v>272709579.17999995</v>
      </c>
      <c r="I42" s="170">
        <f t="shared" si="48"/>
        <v>231573109.9675</v>
      </c>
      <c r="J42" s="159">
        <f t="shared" ref="J42" si="49">H42/B42</f>
        <v>0.72602345427897708</v>
      </c>
      <c r="K42" s="169">
        <f t="shared" si="48"/>
        <v>337</v>
      </c>
      <c r="L42" s="170">
        <f t="shared" si="48"/>
        <v>49607777.540000007</v>
      </c>
      <c r="M42" s="170">
        <f t="shared" si="48"/>
        <v>42046285.423999995</v>
      </c>
      <c r="N42" s="169">
        <f t="shared" si="48"/>
        <v>994</v>
      </c>
      <c r="O42" s="170">
        <f t="shared" si="48"/>
        <v>156664927.37</v>
      </c>
      <c r="P42" s="170">
        <f t="shared" si="48"/>
        <v>133138187.66000001</v>
      </c>
      <c r="Q42" s="159">
        <f t="shared" ref="Q42" si="50">O42/B42</f>
        <v>0.41708256848013991</v>
      </c>
      <c r="R42" s="169">
        <f t="shared" si="48"/>
        <v>9</v>
      </c>
      <c r="S42" s="170">
        <f t="shared" si="48"/>
        <v>1287896</v>
      </c>
      <c r="T42" s="170">
        <f t="shared" si="48"/>
        <v>1094711.6000000001</v>
      </c>
      <c r="U42" s="169">
        <f t="shared" si="48"/>
        <v>77</v>
      </c>
      <c r="V42" s="170">
        <f t="shared" si="48"/>
        <v>900983.8899999999</v>
      </c>
      <c r="W42" s="170">
        <f t="shared" si="48"/>
        <v>765171.14249999996</v>
      </c>
      <c r="X42" s="169">
        <f t="shared" si="48"/>
        <v>985</v>
      </c>
      <c r="Y42" s="170">
        <f t="shared" si="48"/>
        <v>154511524.06</v>
      </c>
      <c r="Z42" s="170">
        <f t="shared" si="48"/>
        <v>131308460.40750001</v>
      </c>
      <c r="AA42" s="159">
        <f t="shared" ref="AA42:AA45" si="51">Y42/B42</f>
        <v>0.41134965174768418</v>
      </c>
      <c r="AB42" s="169">
        <f t="shared" si="48"/>
        <v>442</v>
      </c>
      <c r="AC42" s="169">
        <f t="shared" si="48"/>
        <v>485</v>
      </c>
      <c r="AD42" s="170">
        <f t="shared" si="48"/>
        <v>61378346.359999999</v>
      </c>
      <c r="AE42" s="170">
        <f t="shared" si="48"/>
        <v>52169863.021500006</v>
      </c>
      <c r="AF42" s="159">
        <f t="shared" ref="AF42:AF45" si="52">AD42/B42</f>
        <v>0.16340503760891281</v>
      </c>
      <c r="AG42" s="169">
        <f t="shared" si="48"/>
        <v>2</v>
      </c>
      <c r="AH42" s="170">
        <f t="shared" si="48"/>
        <v>396755</v>
      </c>
      <c r="AI42" s="169">
        <f t="shared" si="48"/>
        <v>435</v>
      </c>
      <c r="AJ42" s="170">
        <f t="shared" si="48"/>
        <v>57774471.340000004</v>
      </c>
      <c r="AK42" s="170">
        <f t="shared" si="48"/>
        <v>49108300.296999998</v>
      </c>
      <c r="AL42" s="170">
        <f t="shared" si="48"/>
        <v>42249667.569999993</v>
      </c>
      <c r="AM42" s="170">
        <f t="shared" si="48"/>
        <v>35822988.5</v>
      </c>
      <c r="AN42" s="159">
        <f t="shared" ref="AN42:AN45" si="53">AJ42/B42</f>
        <v>0.15381058992329222</v>
      </c>
      <c r="AO42" s="169">
        <f t="shared" si="48"/>
        <v>217</v>
      </c>
      <c r="AP42" s="170">
        <f t="shared" si="48"/>
        <v>27011497.810000002</v>
      </c>
      <c r="AQ42" s="170">
        <f t="shared" si="48"/>
        <v>22959772.540000003</v>
      </c>
      <c r="AR42" s="162">
        <f t="shared" ref="AR42:AR45" si="54">AP42/B42</f>
        <v>7.1911595493758376E-2</v>
      </c>
    </row>
    <row r="43" spans="1:44" s="135" customFormat="1" x14ac:dyDescent="0.2">
      <c r="A43" s="190" t="s">
        <v>54</v>
      </c>
      <c r="B43" s="199">
        <v>6052791.6515482347</v>
      </c>
      <c r="C43" s="178">
        <v>5</v>
      </c>
      <c r="D43" s="179">
        <v>99811</v>
      </c>
      <c r="E43" s="179">
        <v>84839.35</v>
      </c>
      <c r="F43" s="128">
        <v>1.6343629012344468E-2</v>
      </c>
      <c r="G43" s="180">
        <v>5</v>
      </c>
      <c r="H43" s="179">
        <v>99811</v>
      </c>
      <c r="I43" s="179">
        <v>84839.35</v>
      </c>
      <c r="J43" s="128">
        <v>1.6343629012344468E-2</v>
      </c>
      <c r="K43" s="180">
        <v>0</v>
      </c>
      <c r="L43" s="179">
        <v>0</v>
      </c>
      <c r="M43" s="181">
        <v>0</v>
      </c>
      <c r="N43" s="180">
        <v>5</v>
      </c>
      <c r="O43" s="179">
        <v>99811</v>
      </c>
      <c r="P43" s="179">
        <v>84839.35</v>
      </c>
      <c r="Q43" s="129">
        <v>1.6343629012344468E-2</v>
      </c>
      <c r="R43" s="180">
        <v>0</v>
      </c>
      <c r="S43" s="179">
        <v>0</v>
      </c>
      <c r="T43" s="181">
        <v>0</v>
      </c>
      <c r="U43" s="180">
        <v>0</v>
      </c>
      <c r="V43" s="179">
        <v>0</v>
      </c>
      <c r="W43" s="181">
        <v>0</v>
      </c>
      <c r="X43" s="180">
        <v>5</v>
      </c>
      <c r="Y43" s="179">
        <v>99811</v>
      </c>
      <c r="Z43" s="179">
        <v>84839.35</v>
      </c>
      <c r="AA43" s="128">
        <v>1.6343629012344468E-2</v>
      </c>
      <c r="AB43" s="180">
        <v>5</v>
      </c>
      <c r="AC43" s="182">
        <v>5</v>
      </c>
      <c r="AD43" s="179">
        <v>99811</v>
      </c>
      <c r="AE43" s="179">
        <v>84839.35</v>
      </c>
      <c r="AF43" s="129">
        <v>1.6343629012344468E-2</v>
      </c>
      <c r="AG43" s="182">
        <v>0</v>
      </c>
      <c r="AH43" s="181">
        <v>0</v>
      </c>
      <c r="AI43" s="180">
        <v>5</v>
      </c>
      <c r="AJ43" s="179">
        <v>99811</v>
      </c>
      <c r="AK43" s="179">
        <v>84839.35</v>
      </c>
      <c r="AL43" s="179">
        <v>0</v>
      </c>
      <c r="AM43" s="179">
        <v>0</v>
      </c>
      <c r="AN43" s="128">
        <v>1.6343629012344468E-2</v>
      </c>
      <c r="AO43" s="180">
        <v>5</v>
      </c>
      <c r="AP43" s="179">
        <v>99811</v>
      </c>
      <c r="AQ43" s="179">
        <v>84839.35</v>
      </c>
      <c r="AR43" s="149">
        <v>1.6343629012344468E-2</v>
      </c>
    </row>
    <row r="44" spans="1:44" s="135" customFormat="1" ht="25.5" x14ac:dyDescent="0.2">
      <c r="A44" s="191" t="s">
        <v>55</v>
      </c>
      <c r="B44" s="200">
        <v>362002947.41856778</v>
      </c>
      <c r="C44" s="130">
        <v>1791</v>
      </c>
      <c r="D44" s="131">
        <v>272655973.37</v>
      </c>
      <c r="E44" s="131">
        <v>231527505.04799998</v>
      </c>
      <c r="F44" s="128">
        <v>0.74642856095326249</v>
      </c>
      <c r="G44" s="132">
        <v>1766</v>
      </c>
      <c r="H44" s="131">
        <v>269955609.30999994</v>
      </c>
      <c r="I44" s="131">
        <v>229232195.597</v>
      </c>
      <c r="J44" s="128">
        <v>0.739035989155026</v>
      </c>
      <c r="K44" s="132">
        <v>337</v>
      </c>
      <c r="L44" s="131">
        <v>49607777.540000007</v>
      </c>
      <c r="M44" s="133">
        <v>42046285.423999995</v>
      </c>
      <c r="N44" s="132">
        <v>959</v>
      </c>
      <c r="O44" s="131">
        <v>154929064.59999999</v>
      </c>
      <c r="P44" s="131">
        <v>131662704.31000002</v>
      </c>
      <c r="Q44" s="129">
        <v>0.42413697125308292</v>
      </c>
      <c r="R44" s="132">
        <v>9</v>
      </c>
      <c r="S44" s="131">
        <v>1287896</v>
      </c>
      <c r="T44" s="133">
        <v>1094711.6000000001</v>
      </c>
      <c r="U44" s="132">
        <v>70</v>
      </c>
      <c r="V44" s="131">
        <v>877073.99999999988</v>
      </c>
      <c r="W44" s="133">
        <v>745513.28249999997</v>
      </c>
      <c r="X44" s="132">
        <v>950</v>
      </c>
      <c r="Y44" s="131">
        <v>152799571.18000001</v>
      </c>
      <c r="Z44" s="131">
        <v>129852634.91750002</v>
      </c>
      <c r="AA44" s="128">
        <v>0.4183072265773885</v>
      </c>
      <c r="AB44" s="132">
        <v>415</v>
      </c>
      <c r="AC44" s="134">
        <v>457</v>
      </c>
      <c r="AD44" s="131">
        <v>60119288.130000003</v>
      </c>
      <c r="AE44" s="131">
        <v>51099663.531000003</v>
      </c>
      <c r="AF44" s="129">
        <v>0.16458379095738515</v>
      </c>
      <c r="AG44" s="134">
        <v>2</v>
      </c>
      <c r="AH44" s="133">
        <v>396755</v>
      </c>
      <c r="AI44" s="132">
        <v>416</v>
      </c>
      <c r="AJ44" s="131">
        <v>56780262.270000003</v>
      </c>
      <c r="AK44" s="131">
        <v>48263222.589999996</v>
      </c>
      <c r="AL44" s="131">
        <v>41385474.659999996</v>
      </c>
      <c r="AM44" s="131">
        <v>35177653.278999999</v>
      </c>
      <c r="AN44" s="128">
        <v>0.15544280557254136</v>
      </c>
      <c r="AO44" s="132">
        <v>208</v>
      </c>
      <c r="AP44" s="131">
        <v>26716496.650000002</v>
      </c>
      <c r="AQ44" s="131">
        <v>22709021.560000002</v>
      </c>
      <c r="AR44" s="149">
        <v>7.3139626840709251E-2</v>
      </c>
    </row>
    <row r="45" spans="1:44" s="135" customFormat="1" ht="13.5" thickBot="1" x14ac:dyDescent="0.25">
      <c r="A45" s="193" t="s">
        <v>56</v>
      </c>
      <c r="B45" s="202">
        <v>7565155.2312000003</v>
      </c>
      <c r="C45" s="136">
        <v>42</v>
      </c>
      <c r="D45" s="137">
        <v>2654158.87</v>
      </c>
      <c r="E45" s="137">
        <v>2256075.0205000001</v>
      </c>
      <c r="F45" s="128">
        <v>0.34767239405403139</v>
      </c>
      <c r="G45" s="138">
        <v>42</v>
      </c>
      <c r="H45" s="137">
        <v>2654158.87</v>
      </c>
      <c r="I45" s="137">
        <v>2256075.0205000001</v>
      </c>
      <c r="J45" s="153">
        <v>0.34767239405403139</v>
      </c>
      <c r="K45" s="138">
        <v>0</v>
      </c>
      <c r="L45" s="137">
        <v>0</v>
      </c>
      <c r="M45" s="139">
        <v>0</v>
      </c>
      <c r="N45" s="138">
        <v>30</v>
      </c>
      <c r="O45" s="137">
        <v>1636051.77</v>
      </c>
      <c r="P45" s="137">
        <v>1390644</v>
      </c>
      <c r="Q45" s="154">
        <v>0.21430896322805107</v>
      </c>
      <c r="R45" s="138">
        <v>0</v>
      </c>
      <c r="S45" s="137">
        <v>0</v>
      </c>
      <c r="T45" s="139">
        <v>0</v>
      </c>
      <c r="U45" s="138">
        <v>7</v>
      </c>
      <c r="V45" s="137">
        <v>23909.89</v>
      </c>
      <c r="W45" s="139">
        <v>19657.86</v>
      </c>
      <c r="X45" s="138">
        <v>30</v>
      </c>
      <c r="Y45" s="137">
        <v>1612141.88</v>
      </c>
      <c r="Z45" s="137">
        <v>1370986.14</v>
      </c>
      <c r="AA45" s="153">
        <v>0.2111769695890009</v>
      </c>
      <c r="AB45" s="138">
        <v>22</v>
      </c>
      <c r="AC45" s="140">
        <v>23</v>
      </c>
      <c r="AD45" s="137">
        <v>1159247.23</v>
      </c>
      <c r="AE45" s="137">
        <v>985360.1405000001</v>
      </c>
      <c r="AF45" s="154">
        <v>0.15185159573910673</v>
      </c>
      <c r="AG45" s="140">
        <v>0</v>
      </c>
      <c r="AH45" s="139">
        <v>0</v>
      </c>
      <c r="AI45" s="138">
        <v>14</v>
      </c>
      <c r="AJ45" s="137">
        <v>894398.07000000007</v>
      </c>
      <c r="AK45" s="137">
        <v>760238.35700000008</v>
      </c>
      <c r="AL45" s="137">
        <v>864192.90999999992</v>
      </c>
      <c r="AM45" s="137">
        <v>645335.22100000002</v>
      </c>
      <c r="AN45" s="153">
        <v>0.1171585927839373</v>
      </c>
      <c r="AO45" s="138">
        <v>4</v>
      </c>
      <c r="AP45" s="137">
        <v>195190.16</v>
      </c>
      <c r="AQ45" s="137">
        <v>165911.63</v>
      </c>
      <c r="AR45" s="155">
        <v>2.5568262318445709E-2</v>
      </c>
    </row>
    <row r="46" spans="1:44" s="83" customFormat="1" ht="48" customHeight="1" thickBot="1" x14ac:dyDescent="0.25">
      <c r="A46" s="189" t="s">
        <v>189</v>
      </c>
      <c r="B46" s="156">
        <f>SUM(B47:B50)</f>
        <v>326907377.99518394</v>
      </c>
      <c r="C46" s="169">
        <v>122</v>
      </c>
      <c r="D46" s="170">
        <v>216970729.52000001</v>
      </c>
      <c r="E46" s="170">
        <v>162728047.13749999</v>
      </c>
      <c r="F46" s="159">
        <f>D46/B46</f>
        <v>0.66370704402760972</v>
      </c>
      <c r="G46" s="169">
        <v>117</v>
      </c>
      <c r="H46" s="170">
        <v>208459843.98000002</v>
      </c>
      <c r="I46" s="170">
        <v>156344882.98249999</v>
      </c>
      <c r="J46" s="159">
        <v>0.63189540645890463</v>
      </c>
      <c r="K46" s="169">
        <v>48</v>
      </c>
      <c r="L46" s="170">
        <v>65530029.20000001</v>
      </c>
      <c r="M46" s="170">
        <v>49147521.900000013</v>
      </c>
      <c r="N46" s="169">
        <v>64</v>
      </c>
      <c r="O46" s="170">
        <v>86755122.659999996</v>
      </c>
      <c r="P46" s="170">
        <v>65066341.800000012</v>
      </c>
      <c r="Q46" s="159">
        <v>0.26297709164980648</v>
      </c>
      <c r="R46" s="169">
        <v>0</v>
      </c>
      <c r="S46" s="170">
        <v>0</v>
      </c>
      <c r="T46" s="170">
        <v>0</v>
      </c>
      <c r="U46" s="169">
        <v>2</v>
      </c>
      <c r="V46" s="170">
        <v>37878.99</v>
      </c>
      <c r="W46" s="170">
        <v>28409.2425</v>
      </c>
      <c r="X46" s="169">
        <v>64</v>
      </c>
      <c r="Y46" s="170">
        <v>86717243.670000002</v>
      </c>
      <c r="Z46" s="170">
        <v>65037932.557500005</v>
      </c>
      <c r="AA46" s="159">
        <v>0.26286227068800727</v>
      </c>
      <c r="AB46" s="169">
        <v>34</v>
      </c>
      <c r="AC46" s="169">
        <v>40</v>
      </c>
      <c r="AD46" s="170">
        <v>30754024.859999999</v>
      </c>
      <c r="AE46" s="170">
        <v>22474598.93</v>
      </c>
      <c r="AF46" s="159">
        <v>9.3223359799796374E-2</v>
      </c>
      <c r="AG46" s="169">
        <v>0</v>
      </c>
      <c r="AH46" s="170">
        <v>0</v>
      </c>
      <c r="AI46" s="169">
        <v>36</v>
      </c>
      <c r="AJ46" s="170">
        <v>22196500.190000001</v>
      </c>
      <c r="AK46" s="170">
        <v>16647375.02</v>
      </c>
      <c r="AL46" s="170">
        <v>16178136.5933333</v>
      </c>
      <c r="AM46" s="170">
        <v>12133602.43</v>
      </c>
      <c r="AN46" s="159">
        <v>6.7283301386673156E-2</v>
      </c>
      <c r="AO46" s="169">
        <v>16</v>
      </c>
      <c r="AP46" s="170">
        <v>11666593.1</v>
      </c>
      <c r="AQ46" s="170">
        <v>8749944.75</v>
      </c>
      <c r="AR46" s="162">
        <v>3.5364444528810261E-2</v>
      </c>
    </row>
    <row r="47" spans="1:44" x14ac:dyDescent="0.2">
      <c r="A47" s="190" t="s">
        <v>58</v>
      </c>
      <c r="B47" s="199">
        <v>100013506.368</v>
      </c>
      <c r="C47" s="163">
        <v>14</v>
      </c>
      <c r="D47" s="164">
        <v>27208364.880000003</v>
      </c>
      <c r="E47" s="164">
        <v>20406273.66</v>
      </c>
      <c r="F47" s="128">
        <f t="shared" si="21"/>
        <v>0.27204690514385871</v>
      </c>
      <c r="G47" s="166">
        <v>14</v>
      </c>
      <c r="H47" s="164">
        <v>27208364.880000003</v>
      </c>
      <c r="I47" s="164">
        <v>20406273.66</v>
      </c>
      <c r="J47" s="128">
        <v>0.2695907123826134</v>
      </c>
      <c r="K47" s="166">
        <v>1</v>
      </c>
      <c r="L47" s="164">
        <v>34737</v>
      </c>
      <c r="M47" s="167">
        <v>26052.75</v>
      </c>
      <c r="N47" s="166">
        <v>9</v>
      </c>
      <c r="O47" s="164">
        <v>19363430.080000002</v>
      </c>
      <c r="P47" s="164">
        <v>14522572.52</v>
      </c>
      <c r="Q47" s="129">
        <v>0.19186014787957095</v>
      </c>
      <c r="R47" s="166">
        <v>0</v>
      </c>
      <c r="S47" s="164">
        <v>0</v>
      </c>
      <c r="T47" s="167">
        <v>0</v>
      </c>
      <c r="U47" s="166">
        <v>0</v>
      </c>
      <c r="V47" s="164">
        <v>0</v>
      </c>
      <c r="W47" s="167">
        <v>0</v>
      </c>
      <c r="X47" s="166">
        <v>9</v>
      </c>
      <c r="Y47" s="164">
        <v>19363430.080000002</v>
      </c>
      <c r="Z47" s="164">
        <v>14522572.52</v>
      </c>
      <c r="AA47" s="128">
        <v>0.19186014787957095</v>
      </c>
      <c r="AB47" s="166">
        <v>7</v>
      </c>
      <c r="AC47" s="168">
        <v>7</v>
      </c>
      <c r="AD47" s="164">
        <v>9307446.2800000012</v>
      </c>
      <c r="AE47" s="164">
        <v>6980584.7100000009</v>
      </c>
      <c r="AF47" s="129">
        <v>9.2221678302048152E-2</v>
      </c>
      <c r="AG47" s="168">
        <v>0</v>
      </c>
      <c r="AH47" s="167">
        <v>0</v>
      </c>
      <c r="AI47" s="166">
        <v>2</v>
      </c>
      <c r="AJ47" s="164">
        <v>1567824.2</v>
      </c>
      <c r="AK47" s="164">
        <v>1175868.1499999999</v>
      </c>
      <c r="AL47" s="164">
        <v>1567824.2</v>
      </c>
      <c r="AM47" s="164">
        <v>1175868.1499999999</v>
      </c>
      <c r="AN47" s="128">
        <v>1.5534591837210794E-2</v>
      </c>
      <c r="AO47" s="166">
        <v>0</v>
      </c>
      <c r="AP47" s="164">
        <v>0</v>
      </c>
      <c r="AQ47" s="164">
        <v>0</v>
      </c>
      <c r="AR47" s="149">
        <v>0</v>
      </c>
    </row>
    <row r="48" spans="1:44" x14ac:dyDescent="0.2">
      <c r="A48" s="191" t="s">
        <v>59</v>
      </c>
      <c r="B48" s="200">
        <v>10767632.983199999</v>
      </c>
      <c r="C48" s="76">
        <v>0</v>
      </c>
      <c r="D48" s="77">
        <v>0</v>
      </c>
      <c r="E48" s="77">
        <v>0</v>
      </c>
      <c r="F48" s="128">
        <f t="shared" si="21"/>
        <v>0</v>
      </c>
      <c r="G48" s="79">
        <v>0</v>
      </c>
      <c r="H48" s="77">
        <v>0</v>
      </c>
      <c r="I48" s="77">
        <v>0</v>
      </c>
      <c r="J48" s="128"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29"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28">
        <v>0</v>
      </c>
      <c r="AB48" s="79">
        <v>0</v>
      </c>
      <c r="AC48" s="80">
        <v>0</v>
      </c>
      <c r="AD48" s="77">
        <v>0</v>
      </c>
      <c r="AE48" s="77">
        <v>0</v>
      </c>
      <c r="AF48" s="129"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28">
        <v>0</v>
      </c>
      <c r="AO48" s="79">
        <v>0</v>
      </c>
      <c r="AP48" s="77">
        <v>0</v>
      </c>
      <c r="AQ48" s="77">
        <v>0</v>
      </c>
      <c r="AR48" s="149">
        <v>0</v>
      </c>
    </row>
    <row r="49" spans="1:44" x14ac:dyDescent="0.2">
      <c r="A49" s="191" t="s">
        <v>60</v>
      </c>
      <c r="B49" s="200">
        <v>56478160.44042132</v>
      </c>
      <c r="C49" s="76">
        <v>23</v>
      </c>
      <c r="D49" s="77">
        <v>57013176.700000003</v>
      </c>
      <c r="E49" s="77">
        <v>42759882.522500008</v>
      </c>
      <c r="F49" s="128">
        <f t="shared" si="21"/>
        <v>1.0094729760212899</v>
      </c>
      <c r="G49" s="79">
        <v>20</v>
      </c>
      <c r="H49" s="77">
        <v>51788348.070000008</v>
      </c>
      <c r="I49" s="77">
        <v>38841261.049999997</v>
      </c>
      <c r="J49" s="128">
        <v>0.90860366003609883</v>
      </c>
      <c r="K49" s="79">
        <v>10</v>
      </c>
      <c r="L49" s="77">
        <v>8819960.8300000001</v>
      </c>
      <c r="M49" s="78">
        <v>6614970.6225000005</v>
      </c>
      <c r="N49" s="79">
        <v>9</v>
      </c>
      <c r="O49" s="77">
        <v>10470536.9</v>
      </c>
      <c r="P49" s="77">
        <v>7852902.6399999997</v>
      </c>
      <c r="Q49" s="129">
        <v>0.18370093861700246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9</v>
      </c>
      <c r="Y49" s="77">
        <v>10470536.9</v>
      </c>
      <c r="Z49" s="77">
        <v>7852902.6399999997</v>
      </c>
      <c r="AA49" s="128">
        <v>0.18370093861700246</v>
      </c>
      <c r="AB49" s="79">
        <v>6</v>
      </c>
      <c r="AC49" s="80">
        <v>7</v>
      </c>
      <c r="AD49" s="77">
        <v>6121895.5200000005</v>
      </c>
      <c r="AE49" s="77">
        <v>4000501.9249999998</v>
      </c>
      <c r="AF49" s="129">
        <v>0.10740594908167721</v>
      </c>
      <c r="AG49" s="80">
        <v>0</v>
      </c>
      <c r="AH49" s="78">
        <v>0</v>
      </c>
      <c r="AI49" s="79">
        <v>5</v>
      </c>
      <c r="AJ49" s="77">
        <v>6024404.8900000006</v>
      </c>
      <c r="AK49" s="77">
        <v>4518303.63</v>
      </c>
      <c r="AL49" s="77">
        <v>5691628.2733333241</v>
      </c>
      <c r="AM49" s="77">
        <v>4268721.1900000004</v>
      </c>
      <c r="AN49" s="128">
        <v>0.10569551910006253</v>
      </c>
      <c r="AO49" s="79">
        <v>4</v>
      </c>
      <c r="AP49" s="77" t="s">
        <v>228</v>
      </c>
      <c r="AQ49" s="77">
        <v>4354317.79</v>
      </c>
      <c r="AR49" s="149">
        <v>0.10185944016063939</v>
      </c>
    </row>
    <row r="50" spans="1:44" ht="26.25" thickBot="1" x14ac:dyDescent="0.25">
      <c r="A50" s="193" t="s">
        <v>61</v>
      </c>
      <c r="B50" s="202">
        <v>159648078.20356265</v>
      </c>
      <c r="C50" s="112">
        <v>85</v>
      </c>
      <c r="D50" s="108">
        <v>132749187.94</v>
      </c>
      <c r="E50" s="108">
        <v>99561890.954999998</v>
      </c>
      <c r="F50" s="128">
        <f t="shared" si="21"/>
        <v>0.83151134316026876</v>
      </c>
      <c r="G50" s="110">
        <v>83</v>
      </c>
      <c r="H50" s="108">
        <v>129463131.02999999</v>
      </c>
      <c r="I50" s="108">
        <v>97097348.272499993</v>
      </c>
      <c r="J50" s="153">
        <v>0.80358006260231296</v>
      </c>
      <c r="K50" s="110">
        <v>37</v>
      </c>
      <c r="L50" s="108">
        <v>56675331.370000012</v>
      </c>
      <c r="M50" s="113">
        <v>42506498.527500011</v>
      </c>
      <c r="N50" s="110">
        <v>46</v>
      </c>
      <c r="O50" s="108">
        <v>56921155.68</v>
      </c>
      <c r="P50" s="108">
        <v>42690866.640000008</v>
      </c>
      <c r="Q50" s="154">
        <v>0.35331067216450285</v>
      </c>
      <c r="R50" s="110">
        <v>0</v>
      </c>
      <c r="S50" s="108">
        <v>0</v>
      </c>
      <c r="T50" s="113">
        <v>0</v>
      </c>
      <c r="U50" s="110">
        <v>2</v>
      </c>
      <c r="V50" s="108">
        <v>37878.99</v>
      </c>
      <c r="W50" s="113">
        <v>28409.2425</v>
      </c>
      <c r="X50" s="110">
        <v>46</v>
      </c>
      <c r="Y50" s="108">
        <v>56883276.689999998</v>
      </c>
      <c r="Z50" s="108">
        <v>42662457.397500008</v>
      </c>
      <c r="AA50" s="153">
        <v>0.35307555656894024</v>
      </c>
      <c r="AB50" s="110">
        <v>21</v>
      </c>
      <c r="AC50" s="111">
        <v>26</v>
      </c>
      <c r="AD50" s="108">
        <v>15324683.060000001</v>
      </c>
      <c r="AE50" s="108">
        <v>11493512.295</v>
      </c>
      <c r="AF50" s="154">
        <v>9.5120592826244785E-2</v>
      </c>
      <c r="AG50" s="111">
        <v>0</v>
      </c>
      <c r="AH50" s="113">
        <v>0</v>
      </c>
      <c r="AI50" s="110">
        <v>29</v>
      </c>
      <c r="AJ50" s="108">
        <v>14604271.1</v>
      </c>
      <c r="AK50" s="108">
        <v>10953203.24</v>
      </c>
      <c r="AL50" s="108">
        <v>8918684.1199999768</v>
      </c>
      <c r="AM50" s="108">
        <v>6689013.0899999999</v>
      </c>
      <c r="AN50" s="153">
        <v>9.0648982389277155E-2</v>
      </c>
      <c r="AO50" s="110">
        <v>12</v>
      </c>
      <c r="AP50" s="108" t="s">
        <v>229</v>
      </c>
      <c r="AQ50" s="108">
        <v>4395626.96</v>
      </c>
      <c r="AR50" s="155">
        <v>3.6378318138515747E-2</v>
      </c>
    </row>
    <row r="51" spans="1:44" s="83" customFormat="1" ht="26.25" thickBot="1" x14ac:dyDescent="0.25">
      <c r="A51" s="189" t="s">
        <v>190</v>
      </c>
      <c r="B51" s="156">
        <f>SUM(B52:B54)</f>
        <v>13447016.194399998</v>
      </c>
      <c r="C51" s="169">
        <v>10</v>
      </c>
      <c r="D51" s="170">
        <v>3660935.08</v>
      </c>
      <c r="E51" s="170">
        <v>2745701.31</v>
      </c>
      <c r="F51" s="159">
        <f>D51/B51</f>
        <v>0.27224887864153791</v>
      </c>
      <c r="G51" s="169">
        <v>10</v>
      </c>
      <c r="H51" s="170">
        <v>3660935.08</v>
      </c>
      <c r="I51" s="170">
        <v>2745701.31</v>
      </c>
      <c r="J51" s="159">
        <v>0.26979086234974109</v>
      </c>
      <c r="K51" s="169">
        <v>2</v>
      </c>
      <c r="L51" s="170">
        <v>973534.74</v>
      </c>
      <c r="M51" s="170">
        <v>730151.05499999993</v>
      </c>
      <c r="N51" s="169">
        <v>0</v>
      </c>
      <c r="O51" s="170">
        <v>0</v>
      </c>
      <c r="P51" s="170">
        <v>0</v>
      </c>
      <c r="Q51" s="159">
        <v>0</v>
      </c>
      <c r="R51" s="169">
        <v>0</v>
      </c>
      <c r="S51" s="170">
        <v>0</v>
      </c>
      <c r="T51" s="170">
        <v>0</v>
      </c>
      <c r="U51" s="169">
        <v>0</v>
      </c>
      <c r="V51" s="170">
        <v>0</v>
      </c>
      <c r="W51" s="170">
        <v>0</v>
      </c>
      <c r="X51" s="169">
        <v>0</v>
      </c>
      <c r="Y51" s="170">
        <v>0</v>
      </c>
      <c r="Z51" s="170">
        <v>0</v>
      </c>
      <c r="AA51" s="159">
        <v>0</v>
      </c>
      <c r="AB51" s="169">
        <v>0</v>
      </c>
      <c r="AC51" s="169">
        <v>0</v>
      </c>
      <c r="AD51" s="170">
        <v>0</v>
      </c>
      <c r="AE51" s="170">
        <v>0</v>
      </c>
      <c r="AF51" s="159">
        <v>0</v>
      </c>
      <c r="AG51" s="169">
        <v>0</v>
      </c>
      <c r="AH51" s="170">
        <v>0</v>
      </c>
      <c r="AI51" s="169">
        <v>0</v>
      </c>
      <c r="AJ51" s="170">
        <v>0</v>
      </c>
      <c r="AK51" s="170">
        <v>0</v>
      </c>
      <c r="AL51" s="170">
        <v>0</v>
      </c>
      <c r="AM51" s="170">
        <v>0</v>
      </c>
      <c r="AN51" s="159">
        <v>0</v>
      </c>
      <c r="AO51" s="169">
        <v>0</v>
      </c>
      <c r="AP51" s="170">
        <v>0</v>
      </c>
      <c r="AQ51" s="170">
        <v>0</v>
      </c>
      <c r="AR51" s="162">
        <v>0</v>
      </c>
    </row>
    <row r="52" spans="1:44" x14ac:dyDescent="0.2">
      <c r="A52" s="190" t="s">
        <v>63</v>
      </c>
      <c r="B52" s="199">
        <v>7776572.3219999997</v>
      </c>
      <c r="C52" s="163">
        <v>4</v>
      </c>
      <c r="D52" s="164">
        <v>3030195.58</v>
      </c>
      <c r="E52" s="164">
        <v>2272646.6850000001</v>
      </c>
      <c r="F52" s="128">
        <f t="shared" si="21"/>
        <v>0.38965696640247877</v>
      </c>
      <c r="G52" s="166">
        <v>4</v>
      </c>
      <c r="H52" s="164">
        <v>3030195.58</v>
      </c>
      <c r="I52" s="164">
        <v>2272646.6850000001</v>
      </c>
      <c r="J52" s="128">
        <v>0.3861389237335483</v>
      </c>
      <c r="K52" s="166">
        <v>1</v>
      </c>
      <c r="L52" s="164">
        <v>894534.74</v>
      </c>
      <c r="M52" s="167">
        <v>670901.05499999993</v>
      </c>
      <c r="N52" s="166">
        <v>0</v>
      </c>
      <c r="O52" s="164">
        <v>0</v>
      </c>
      <c r="P52" s="164">
        <v>0</v>
      </c>
      <c r="Q52" s="129">
        <v>0</v>
      </c>
      <c r="R52" s="166">
        <v>0</v>
      </c>
      <c r="S52" s="164">
        <v>0</v>
      </c>
      <c r="T52" s="167">
        <v>0</v>
      </c>
      <c r="U52" s="166">
        <v>0</v>
      </c>
      <c r="V52" s="164">
        <v>0</v>
      </c>
      <c r="W52" s="167">
        <v>0</v>
      </c>
      <c r="X52" s="166">
        <v>0</v>
      </c>
      <c r="Y52" s="164">
        <v>0</v>
      </c>
      <c r="Z52" s="164">
        <v>0</v>
      </c>
      <c r="AA52" s="128">
        <v>0</v>
      </c>
      <c r="AB52" s="166">
        <v>0</v>
      </c>
      <c r="AC52" s="168">
        <v>0</v>
      </c>
      <c r="AD52" s="164">
        <v>0</v>
      </c>
      <c r="AE52" s="164">
        <v>0</v>
      </c>
      <c r="AF52" s="129">
        <v>0</v>
      </c>
      <c r="AG52" s="168">
        <v>0</v>
      </c>
      <c r="AH52" s="167">
        <v>0</v>
      </c>
      <c r="AI52" s="183">
        <v>0</v>
      </c>
      <c r="AJ52" s="164">
        <v>0</v>
      </c>
      <c r="AK52" s="164">
        <v>0</v>
      </c>
      <c r="AL52" s="164">
        <v>0</v>
      </c>
      <c r="AM52" s="164">
        <v>0</v>
      </c>
      <c r="AN52" s="128">
        <v>0</v>
      </c>
      <c r="AO52" s="166">
        <v>0</v>
      </c>
      <c r="AP52" s="164">
        <v>0</v>
      </c>
      <c r="AQ52" s="164">
        <v>0</v>
      </c>
      <c r="AR52" s="149">
        <v>0</v>
      </c>
    </row>
    <row r="53" spans="1:44" ht="51" x14ac:dyDescent="0.2">
      <c r="A53" s="191" t="s">
        <v>64</v>
      </c>
      <c r="B53" s="200">
        <v>2831949.5911999997</v>
      </c>
      <c r="C53" s="76">
        <v>3</v>
      </c>
      <c r="D53" s="77">
        <v>421000</v>
      </c>
      <c r="E53" s="77">
        <v>315750</v>
      </c>
      <c r="F53" s="128">
        <f t="shared" si="21"/>
        <v>0.14866083821132106</v>
      </c>
      <c r="G53" s="79">
        <v>3</v>
      </c>
      <c r="H53" s="77">
        <v>421000</v>
      </c>
      <c r="I53" s="77">
        <v>315750</v>
      </c>
      <c r="J53" s="128">
        <v>0.14731864439183168</v>
      </c>
      <c r="K53" s="79">
        <v>1</v>
      </c>
      <c r="L53" s="77">
        <v>79000</v>
      </c>
      <c r="M53" s="78">
        <v>59250</v>
      </c>
      <c r="N53" s="79">
        <v>0</v>
      </c>
      <c r="O53" s="77">
        <v>0</v>
      </c>
      <c r="P53" s="77">
        <v>0</v>
      </c>
      <c r="Q53" s="129"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28">
        <v>0</v>
      </c>
      <c r="AB53" s="79">
        <v>0</v>
      </c>
      <c r="AC53" s="80">
        <v>0</v>
      </c>
      <c r="AD53" s="77">
        <v>0</v>
      </c>
      <c r="AE53" s="77">
        <v>0</v>
      </c>
      <c r="AF53" s="129"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28">
        <v>0</v>
      </c>
      <c r="AO53" s="79">
        <v>0</v>
      </c>
      <c r="AP53" s="77">
        <v>0</v>
      </c>
      <c r="AQ53" s="77">
        <v>0</v>
      </c>
      <c r="AR53" s="149">
        <v>0</v>
      </c>
    </row>
    <row r="54" spans="1:44" ht="26.25" thickBot="1" x14ac:dyDescent="0.25">
      <c r="A54" s="193" t="s">
        <v>65</v>
      </c>
      <c r="B54" s="202">
        <v>2838494.2811999996</v>
      </c>
      <c r="C54" s="112">
        <v>3</v>
      </c>
      <c r="D54" s="108">
        <v>209739.5</v>
      </c>
      <c r="E54" s="108">
        <v>157304.625</v>
      </c>
      <c r="F54" s="128">
        <f t="shared" si="21"/>
        <v>7.3891112407431278E-2</v>
      </c>
      <c r="G54" s="110">
        <v>3</v>
      </c>
      <c r="H54" s="108">
        <v>209739.5</v>
      </c>
      <c r="I54" s="108">
        <v>157304.625</v>
      </c>
      <c r="J54" s="153">
        <v>7.3223981806112642E-2</v>
      </c>
      <c r="K54" s="110">
        <v>0</v>
      </c>
      <c r="L54" s="108">
        <v>0</v>
      </c>
      <c r="M54" s="113">
        <v>0</v>
      </c>
      <c r="N54" s="110">
        <v>0</v>
      </c>
      <c r="O54" s="108">
        <v>0</v>
      </c>
      <c r="P54" s="108">
        <v>0</v>
      </c>
      <c r="Q54" s="154">
        <v>0</v>
      </c>
      <c r="R54" s="110">
        <v>0</v>
      </c>
      <c r="S54" s="108">
        <v>0</v>
      </c>
      <c r="T54" s="113">
        <v>0</v>
      </c>
      <c r="U54" s="110">
        <v>0</v>
      </c>
      <c r="V54" s="108">
        <v>0</v>
      </c>
      <c r="W54" s="113">
        <v>0</v>
      </c>
      <c r="X54" s="110">
        <v>0</v>
      </c>
      <c r="Y54" s="108">
        <v>0</v>
      </c>
      <c r="Z54" s="108">
        <v>0</v>
      </c>
      <c r="AA54" s="153">
        <v>0</v>
      </c>
      <c r="AB54" s="110">
        <v>0</v>
      </c>
      <c r="AC54" s="111">
        <v>0</v>
      </c>
      <c r="AD54" s="108">
        <v>0</v>
      </c>
      <c r="AE54" s="108">
        <v>0</v>
      </c>
      <c r="AF54" s="154">
        <v>0</v>
      </c>
      <c r="AG54" s="111">
        <v>0</v>
      </c>
      <c r="AH54" s="113">
        <v>0</v>
      </c>
      <c r="AI54" s="110">
        <v>0</v>
      </c>
      <c r="AJ54" s="108">
        <v>0</v>
      </c>
      <c r="AK54" s="108">
        <v>0</v>
      </c>
      <c r="AL54" s="108">
        <v>0</v>
      </c>
      <c r="AM54" s="108">
        <v>0</v>
      </c>
      <c r="AN54" s="153">
        <v>0</v>
      </c>
      <c r="AO54" s="110">
        <v>0</v>
      </c>
      <c r="AP54" s="108">
        <v>0</v>
      </c>
      <c r="AQ54" s="108">
        <v>0</v>
      </c>
      <c r="AR54" s="155">
        <v>0</v>
      </c>
    </row>
    <row r="55" spans="1:44" ht="13.5" thickBot="1" x14ac:dyDescent="0.25">
      <c r="A55" s="189" t="s">
        <v>191</v>
      </c>
      <c r="B55" s="156">
        <f>B56</f>
        <v>182382511.32959998</v>
      </c>
      <c r="C55" s="169">
        <v>47</v>
      </c>
      <c r="D55" s="170">
        <v>62095123.100000001</v>
      </c>
      <c r="E55" s="170">
        <v>46571342.32</v>
      </c>
      <c r="F55" s="159">
        <f>D55/B55</f>
        <v>0.34046643314271657</v>
      </c>
      <c r="G55" s="169">
        <v>47</v>
      </c>
      <c r="H55" s="170">
        <v>62095123.100000001</v>
      </c>
      <c r="I55" s="170">
        <v>46571342.32</v>
      </c>
      <c r="J55" s="159">
        <v>0.33739251032749495</v>
      </c>
      <c r="K55" s="169">
        <v>0</v>
      </c>
      <c r="L55" s="170">
        <v>0</v>
      </c>
      <c r="M55" s="170">
        <v>0</v>
      </c>
      <c r="N55" s="169">
        <v>39</v>
      </c>
      <c r="O55" s="170">
        <v>57023413.789999999</v>
      </c>
      <c r="P55" s="170">
        <v>42767560.219999999</v>
      </c>
      <c r="Q55" s="159">
        <v>0.30983548732270072</v>
      </c>
      <c r="R55" s="169">
        <v>0</v>
      </c>
      <c r="S55" s="170">
        <v>0</v>
      </c>
      <c r="T55" s="170">
        <v>0</v>
      </c>
      <c r="U55" s="169">
        <v>0</v>
      </c>
      <c r="V55" s="170">
        <v>0</v>
      </c>
      <c r="W55" s="170">
        <v>0</v>
      </c>
      <c r="X55" s="169">
        <v>39</v>
      </c>
      <c r="Y55" s="170">
        <v>57023413.789999999</v>
      </c>
      <c r="Z55" s="170">
        <v>42767560.219999999</v>
      </c>
      <c r="AA55" s="159">
        <v>0.30983548732270072</v>
      </c>
      <c r="AB55" s="169">
        <v>27</v>
      </c>
      <c r="AC55" s="169">
        <v>41</v>
      </c>
      <c r="AD55" s="170">
        <v>48666793.579999998</v>
      </c>
      <c r="AE55" s="170">
        <v>36500095.18</v>
      </c>
      <c r="AF55" s="159">
        <v>0.26442997188528344</v>
      </c>
      <c r="AG55" s="169">
        <v>0</v>
      </c>
      <c r="AH55" s="170">
        <v>0</v>
      </c>
      <c r="AI55" s="169">
        <v>8</v>
      </c>
      <c r="AJ55" s="170">
        <v>18640280.16</v>
      </c>
      <c r="AK55" s="170">
        <v>13980210.07</v>
      </c>
      <c r="AL55" s="170">
        <v>0</v>
      </c>
      <c r="AM55" s="170">
        <v>0</v>
      </c>
      <c r="AN55" s="159">
        <v>0.101281559684841</v>
      </c>
      <c r="AO55" s="169">
        <v>8</v>
      </c>
      <c r="AP55" s="170" t="s">
        <v>230</v>
      </c>
      <c r="AQ55" s="170">
        <v>13980210.07</v>
      </c>
      <c r="AR55" s="162">
        <v>0.101281559684841</v>
      </c>
    </row>
    <row r="56" spans="1:44" ht="13.5" thickBot="1" x14ac:dyDescent="0.25">
      <c r="A56" s="197" t="s">
        <v>66</v>
      </c>
      <c r="B56" s="203">
        <v>182382511.32959998</v>
      </c>
      <c r="C56" s="184">
        <v>47</v>
      </c>
      <c r="D56" s="185">
        <v>62095123.100000001</v>
      </c>
      <c r="E56" s="185">
        <v>46571342.32</v>
      </c>
      <c r="F56" s="128">
        <f t="shared" si="21"/>
        <v>0.34046643314271657</v>
      </c>
      <c r="G56" s="186">
        <v>47</v>
      </c>
      <c r="H56" s="185">
        <v>62095123.100000001</v>
      </c>
      <c r="I56" s="185">
        <v>46571342.32</v>
      </c>
      <c r="J56" s="153">
        <v>0.33739251032749495</v>
      </c>
      <c r="K56" s="186">
        <v>0</v>
      </c>
      <c r="L56" s="185">
        <v>0</v>
      </c>
      <c r="M56" s="187">
        <v>0</v>
      </c>
      <c r="N56" s="186">
        <v>39</v>
      </c>
      <c r="O56" s="185">
        <v>57023413.789999999</v>
      </c>
      <c r="P56" s="185">
        <v>42767560.219999999</v>
      </c>
      <c r="Q56" s="154">
        <v>0.30983548732270072</v>
      </c>
      <c r="R56" s="186">
        <v>0</v>
      </c>
      <c r="S56" s="185">
        <v>0</v>
      </c>
      <c r="T56" s="187">
        <v>0</v>
      </c>
      <c r="U56" s="186">
        <v>0</v>
      </c>
      <c r="V56" s="185">
        <v>0</v>
      </c>
      <c r="W56" s="187">
        <v>0</v>
      </c>
      <c r="X56" s="186">
        <v>39</v>
      </c>
      <c r="Y56" s="185">
        <v>57023413.789999999</v>
      </c>
      <c r="Z56" s="185">
        <v>42767560.219999999</v>
      </c>
      <c r="AA56" s="153">
        <v>0.30983548732270072</v>
      </c>
      <c r="AB56" s="186">
        <v>27</v>
      </c>
      <c r="AC56" s="188">
        <v>41</v>
      </c>
      <c r="AD56" s="185">
        <v>48666793.579999998</v>
      </c>
      <c r="AE56" s="185">
        <v>36500095.18</v>
      </c>
      <c r="AF56" s="154">
        <v>0.26442997188528344</v>
      </c>
      <c r="AG56" s="188">
        <v>0</v>
      </c>
      <c r="AH56" s="187">
        <v>0</v>
      </c>
      <c r="AI56" s="186">
        <v>8</v>
      </c>
      <c r="AJ56" s="185">
        <v>18640280.16</v>
      </c>
      <c r="AK56" s="185">
        <v>13980210.07</v>
      </c>
      <c r="AL56" s="185">
        <v>0</v>
      </c>
      <c r="AM56" s="185">
        <v>0</v>
      </c>
      <c r="AN56" s="153">
        <v>0.101281559684841</v>
      </c>
      <c r="AO56" s="186">
        <v>8</v>
      </c>
      <c r="AP56" s="185" t="s">
        <v>230</v>
      </c>
      <c r="AQ56" s="185">
        <v>13980210.07</v>
      </c>
      <c r="AR56" s="155">
        <v>0.101281559684841</v>
      </c>
    </row>
    <row r="57" spans="1:44" ht="13.5" thickBot="1" x14ac:dyDescent="0.25">
      <c r="A57" s="198" t="s">
        <v>67</v>
      </c>
      <c r="B57" s="156">
        <f>SUM(B6+B26+B37+B42+B46+B51+B55)</f>
        <v>2870538323.7228026</v>
      </c>
      <c r="C57" s="157">
        <f>SUM(C6+C26+C37+C42+C46+C51+C55)</f>
        <v>6435</v>
      </c>
      <c r="D57" s="158">
        <f>SUM(D6+D26+D37+D42+D46+D51+D55)</f>
        <v>2197487103.8400002</v>
      </c>
      <c r="E57" s="158">
        <f>SUM(E6+E26+E37+E42+E46+E51+E55)</f>
        <v>1634436478.21</v>
      </c>
      <c r="F57" s="159">
        <f>D57/B57</f>
        <v>0.76553135893691115</v>
      </c>
      <c r="G57" s="157">
        <f>SUM(G6+G26+G37+G42+G46+G51+G55)</f>
        <v>6106</v>
      </c>
      <c r="H57" s="160">
        <f>SUM(H6+H26+H37+H42+H46+H51+H55)</f>
        <v>1891335534.2999997</v>
      </c>
      <c r="I57" s="160">
        <f>SUM(I6+I26+I37+I42+I46+I51+I55)</f>
        <v>1404552764.654</v>
      </c>
      <c r="J57" s="161">
        <f>H57/B57</f>
        <v>0.65887834301655501</v>
      </c>
      <c r="K57" s="157">
        <f t="shared" ref="K57:P57" si="55">SUM(K6+K26+K37+K42+K46+K51+K55)</f>
        <v>893</v>
      </c>
      <c r="L57" s="160">
        <f t="shared" si="55"/>
        <v>407198106.14000005</v>
      </c>
      <c r="M57" s="160">
        <f t="shared" si="55"/>
        <v>306242341.134</v>
      </c>
      <c r="N57" s="157">
        <f t="shared" si="55"/>
        <v>4448</v>
      </c>
      <c r="O57" s="160">
        <f t="shared" si="55"/>
        <v>1239481652.2100003</v>
      </c>
      <c r="P57" s="160">
        <f t="shared" si="55"/>
        <v>908637460.71499991</v>
      </c>
      <c r="Q57" s="159">
        <f t="shared" ref="Q57" si="56">O57/B57</f>
        <v>0.4317941488419203</v>
      </c>
      <c r="R57" s="157">
        <f t="shared" ref="R57:Z57" si="57">SUM(R6+R26+R37+R42+R46+R51+R55)</f>
        <v>20</v>
      </c>
      <c r="S57" s="160">
        <f t="shared" si="57"/>
        <v>6438505.0700000003</v>
      </c>
      <c r="T57" s="160">
        <f t="shared" si="57"/>
        <v>4052316.5499999993</v>
      </c>
      <c r="U57" s="157">
        <f t="shared" si="57"/>
        <v>112</v>
      </c>
      <c r="V57" s="160">
        <f t="shared" si="57"/>
        <v>1694533.4600000002</v>
      </c>
      <c r="W57" s="160">
        <f t="shared" si="57"/>
        <v>1360333.3125000002</v>
      </c>
      <c r="X57" s="157">
        <f t="shared" si="57"/>
        <v>4428</v>
      </c>
      <c r="Y57" s="160">
        <f t="shared" si="57"/>
        <v>1231384090.2600002</v>
      </c>
      <c r="Z57" s="160">
        <f t="shared" si="57"/>
        <v>903254967.16999996</v>
      </c>
      <c r="AA57" s="159">
        <f t="shared" ref="AA57" si="58">Y57/B57</f>
        <v>0.42897322780314517</v>
      </c>
      <c r="AB57" s="157">
        <f>SUM(AB6+AB26+AB37+AB42+AB46+AB51+AB55)</f>
        <v>2359</v>
      </c>
      <c r="AC57" s="157">
        <f>SUM(AC6+AC26+AC37+AC42+AC46+AC51+AC55)</f>
        <v>2449</v>
      </c>
      <c r="AD57" s="160">
        <f>SUM(AD6+AD26+AD37+AD42+AD46+AD51+AD55)</f>
        <v>398151530.64999998</v>
      </c>
      <c r="AE57" s="160">
        <f>SUM(AE6+AE26+AE37+AE42+AE46+AE51+AE55)</f>
        <v>269858351.41100001</v>
      </c>
      <c r="AF57" s="159">
        <f>AD57/B57</f>
        <v>0.13870273995632884</v>
      </c>
      <c r="AG57" s="157">
        <f t="shared" ref="AG57:AM57" si="59">SUM(AG6+AG26+AG37+AG42+AG46+AG51+AG55)</f>
        <v>11</v>
      </c>
      <c r="AH57" s="160">
        <f t="shared" si="59"/>
        <v>2675056.98</v>
      </c>
      <c r="AI57" s="157">
        <f t="shared" si="59"/>
        <v>3495</v>
      </c>
      <c r="AJ57" s="158">
        <f t="shared" si="59"/>
        <v>597514323.80999994</v>
      </c>
      <c r="AK57" s="158">
        <f t="shared" si="59"/>
        <v>418183109.5169999</v>
      </c>
      <c r="AL57" s="158">
        <f t="shared" si="59"/>
        <v>165705062.42333323</v>
      </c>
      <c r="AM57" s="158">
        <f t="shared" si="59"/>
        <v>128414534.14000002</v>
      </c>
      <c r="AN57" s="159">
        <f t="shared" ref="AN57" si="60">AJ57/B57</f>
        <v>0.20815410087787412</v>
      </c>
      <c r="AO57" s="157">
        <f>SUM(AO6+AO26+AO37+AO42+AO46+AO51+AO55)</f>
        <v>2961</v>
      </c>
      <c r="AP57" s="160">
        <f>SUM(AP6+AP26+AP37+AP42+AP46+AP51+AP55)</f>
        <v>481258107.15000004</v>
      </c>
      <c r="AQ57" s="160">
        <f>SUM(AQ6+AQ26+AQ37+AQ42+AQ46+AQ51+AQ55)</f>
        <v>327714649.87</v>
      </c>
      <c r="AR57" s="162">
        <f t="shared" ref="AR57" si="61">AP57/B57</f>
        <v>0.16765430482943566</v>
      </c>
    </row>
    <row r="58" spans="1:44" ht="31.5" customHeight="1" x14ac:dyDescent="0.2">
      <c r="A58" s="84" t="s">
        <v>68</v>
      </c>
      <c r="B58" s="85"/>
      <c r="C58" s="86"/>
      <c r="D58" s="65"/>
      <c r="F58" s="86"/>
      <c r="G58" s="66"/>
      <c r="H58" s="66"/>
      <c r="I58" s="66"/>
      <c r="J58" s="66"/>
      <c r="K58" s="62"/>
      <c r="L58" s="62"/>
      <c r="M58" s="87"/>
      <c r="S58" s="63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8"/>
      <c r="AQ58" s="88"/>
      <c r="AR58" s="81"/>
    </row>
    <row r="59" spans="1:44" ht="31.5" customHeight="1" x14ac:dyDescent="0.2">
      <c r="A59" s="63" t="s">
        <v>174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173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69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2" zoomScale="90" zoomScaleNormal="90" workbookViewId="0">
      <selection activeCell="O40" sqref="O40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52" t="s">
        <v>71</v>
      </c>
      <c r="B1" s="252" t="s">
        <v>72</v>
      </c>
      <c r="C1" s="252"/>
      <c r="D1" s="252" t="s">
        <v>208</v>
      </c>
      <c r="E1" s="252" t="s">
        <v>73</v>
      </c>
      <c r="F1" s="256" t="s">
        <v>74</v>
      </c>
      <c r="G1" s="257"/>
      <c r="H1" s="258"/>
      <c r="I1" s="259" t="s">
        <v>209</v>
      </c>
      <c r="J1" s="260"/>
      <c r="K1" s="261"/>
      <c r="L1" s="246" t="s">
        <v>210</v>
      </c>
      <c r="M1" s="247"/>
      <c r="N1" s="248"/>
      <c r="O1" s="249" t="s">
        <v>75</v>
      </c>
    </row>
    <row r="2" spans="1:15" ht="30.75" customHeight="1" thickBot="1" x14ac:dyDescent="0.25">
      <c r="A2" s="253"/>
      <c r="B2" s="254"/>
      <c r="C2" s="253"/>
      <c r="D2" s="255"/>
      <c r="E2" s="253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50"/>
    </row>
    <row r="3" spans="1:15" ht="21" x14ac:dyDescent="0.2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październik 2018 r'!Z7</f>
        <v>0</v>
      </c>
      <c r="G3" s="16">
        <f>F3/'Dane - październik 2018 r'!$B$3</f>
        <v>0</v>
      </c>
      <c r="H3" s="17">
        <f>G3/E3</f>
        <v>0</v>
      </c>
      <c r="I3" s="16">
        <f>'Dane - październik 2018 r'!AK7</f>
        <v>0</v>
      </c>
      <c r="J3" s="16">
        <f>I3/'Dane - październik 2018 r'!$B$3</f>
        <v>0</v>
      </c>
      <c r="K3" s="17">
        <f>J3/E3</f>
        <v>0</v>
      </c>
      <c r="L3" s="16">
        <f>'Dane - październik 2018 r'!AQ7</f>
        <v>0</v>
      </c>
      <c r="M3" s="16">
        <f>L3/'Dane - październik 2018 r'!$B$3</f>
        <v>0</v>
      </c>
      <c r="N3" s="17">
        <f>M3/E3</f>
        <v>0</v>
      </c>
      <c r="O3" s="19">
        <f>'Dane - październik 2018 r'!X7</f>
        <v>0</v>
      </c>
    </row>
    <row r="4" spans="1:15" ht="21" x14ac:dyDescent="0.2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22">
        <f>'Dane - październik 2018 r'!Z8</f>
        <v>1271367</v>
      </c>
      <c r="G4" s="22">
        <f>F4/'Dane - październik 2018 r'!$B$3</f>
        <v>296245.45624009694</v>
      </c>
      <c r="H4" s="18">
        <f t="shared" ref="H4:H53" si="0">G4/E4</f>
        <v>0.16808252836317558</v>
      </c>
      <c r="I4" s="22">
        <f>'Dane - październik 2018 r'!AK8</f>
        <v>241344</v>
      </c>
      <c r="J4" s="22">
        <f>I4/'Dane - październik 2018 r'!$B$3</f>
        <v>56236.368720290804</v>
      </c>
      <c r="K4" s="18">
        <f>J4/E4</f>
        <v>3.1907159557611801E-2</v>
      </c>
      <c r="L4" s="22">
        <f>'Dane - październik 2018 r'!AQ8</f>
        <v>0</v>
      </c>
      <c r="M4" s="22">
        <f>L4/'Dane - październik 2018 r'!$B$3</f>
        <v>0</v>
      </c>
      <c r="N4" s="18">
        <f t="shared" ref="N4:N53" si="1">M4/E4</f>
        <v>0</v>
      </c>
      <c r="O4" s="23">
        <f>'Dane - październik 2018 r'!X8</f>
        <v>37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22">
        <f>'Dane - październik 2018 r'!Z9</f>
        <v>0</v>
      </c>
      <c r="G5" s="22">
        <f>F5/'Dane - październik 2018 r'!$B$3</f>
        <v>0</v>
      </c>
      <c r="H5" s="18">
        <f t="shared" si="0"/>
        <v>0</v>
      </c>
      <c r="I5" s="22">
        <f>'Dane - październik 2018 r'!AK9</f>
        <v>0</v>
      </c>
      <c r="J5" s="22">
        <f>I5/'Dane - październik 2018 r'!$B$3</f>
        <v>0</v>
      </c>
      <c r="K5" s="18">
        <f>J5/E5</f>
        <v>0</v>
      </c>
      <c r="L5" s="22">
        <f>'Dane - październik 2018 r'!AQ9</f>
        <v>0</v>
      </c>
      <c r="M5" s="22">
        <f>L5/'Dane - październik 2018 r'!$B$3</f>
        <v>0</v>
      </c>
      <c r="N5" s="18">
        <f t="shared" si="1"/>
        <v>0</v>
      </c>
      <c r="O5" s="23">
        <f>'Dane - październik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19670415.612499997</v>
      </c>
      <c r="G6" s="46">
        <f t="shared" si="2"/>
        <v>4583469.0121399937</v>
      </c>
      <c r="H6" s="47">
        <f t="shared" si="0"/>
        <v>0.21124700835342702</v>
      </c>
      <c r="I6" s="46">
        <f t="shared" si="2"/>
        <v>20378447.009999998</v>
      </c>
      <c r="J6" s="46">
        <f t="shared" si="2"/>
        <v>4748449.7646565381</v>
      </c>
      <c r="K6" s="47">
        <f>J6/E6</f>
        <v>0.2188507884406726</v>
      </c>
      <c r="L6" s="46">
        <f t="shared" si="2"/>
        <v>16182403.24</v>
      </c>
      <c r="M6" s="46">
        <f t="shared" si="2"/>
        <v>3770715.6398545997</v>
      </c>
      <c r="N6" s="47">
        <f t="shared" si="1"/>
        <v>0.17378810594354976</v>
      </c>
      <c r="O6" s="48">
        <f>SUM(O7:O9)</f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październik 2018 r'!Z11</f>
        <v>19670415.612499997</v>
      </c>
      <c r="G7" s="22">
        <f>F7/'Dane - październik 2018 r'!$B$3</f>
        <v>4583469.0121399937</v>
      </c>
      <c r="H7" s="18">
        <f t="shared" si="0"/>
        <v>0.86684993137399413</v>
      </c>
      <c r="I7" s="22">
        <f>'Dane - październik 2018 r'!AK11</f>
        <v>20378447.009999998</v>
      </c>
      <c r="J7" s="22">
        <f>I7/'Dane - październik 2018 r'!$B$3</f>
        <v>4748449.7646565381</v>
      </c>
      <c r="K7" s="18">
        <f>J7/E7</f>
        <v>0.89805196494686301</v>
      </c>
      <c r="L7" s="22">
        <f>'Dane - październik 2018 r'!AQ11</f>
        <v>16182403.24</v>
      </c>
      <c r="M7" s="22">
        <f>L7/'Dane - październik 2018 r'!$B$3</f>
        <v>3770715.6398545997</v>
      </c>
      <c r="N7" s="18">
        <f t="shared" si="1"/>
        <v>0.71313770966517254</v>
      </c>
      <c r="O7" s="23">
        <f>'Dane - październik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18119602</v>
      </c>
      <c r="E8" s="22">
        <v>13589702</v>
      </c>
      <c r="F8" s="22">
        <f>'Dane - październik 2018 r'!Z12</f>
        <v>0</v>
      </c>
      <c r="G8" s="22">
        <f>F8/'Dane - październik 2018 r'!$B$3</f>
        <v>0</v>
      </c>
      <c r="H8" s="18">
        <f t="shared" si="0"/>
        <v>0</v>
      </c>
      <c r="I8" s="22">
        <f>'Dane - październik 2018 r'!AK12</f>
        <v>0</v>
      </c>
      <c r="J8" s="22">
        <f>I8/'Dane - październik 2018 r'!$B$3</f>
        <v>0</v>
      </c>
      <c r="K8" s="18">
        <f t="shared" ref="K8:K53" si="3">J8/E8</f>
        <v>0</v>
      </c>
      <c r="L8" s="22">
        <f>'Dane - październik 2018 r'!AQ12</f>
        <v>0</v>
      </c>
      <c r="M8" s="22">
        <f>L8/'Dane - październik 2018 r'!$B$3</f>
        <v>0</v>
      </c>
      <c r="N8" s="18">
        <f t="shared" si="1"/>
        <v>0</v>
      </c>
      <c r="O8" s="23">
        <f>'Dane - październik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październik 2018 r'!Z13</f>
        <v>0</v>
      </c>
      <c r="G9" s="22">
        <f>F9/'Dane - październik 2018 r'!$B$3</f>
        <v>0</v>
      </c>
      <c r="H9" s="18">
        <f t="shared" si="0"/>
        <v>0</v>
      </c>
      <c r="I9" s="22">
        <f>'Dane - październik 2018 r'!AK13</f>
        <v>0</v>
      </c>
      <c r="J9" s="22">
        <f>I9/'Dane - październik 2018 r'!$B$3</f>
        <v>0</v>
      </c>
      <c r="K9" s="18">
        <f t="shared" si="3"/>
        <v>0</v>
      </c>
      <c r="L9" s="22">
        <f>'Dane - październik 2018 r'!AQ13</f>
        <v>0</v>
      </c>
      <c r="M9" s="22">
        <f>L9/'Dane - październik 2018 r'!$B$3</f>
        <v>0</v>
      </c>
      <c r="N9" s="18">
        <f t="shared" si="1"/>
        <v>0</v>
      </c>
      <c r="O9" s="23">
        <f>'Dane - październik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październik 2018 r'!Z14</f>
        <v>10188366.58</v>
      </c>
      <c r="G10" s="22">
        <f>F10/'Dane - październik 2018 r'!$B$3</f>
        <v>2374025.2073818622</v>
      </c>
      <c r="H10" s="18">
        <f t="shared" si="0"/>
        <v>0.42092645520955002</v>
      </c>
      <c r="I10" s="22">
        <f>'Dane - październik 2018 r'!AK14</f>
        <v>9967321.0800000001</v>
      </c>
      <c r="J10" s="22">
        <f>I10/'Dane - październik 2018 r'!$B$3</f>
        <v>2322518.6597073353</v>
      </c>
      <c r="K10" s="18">
        <f t="shared" si="3"/>
        <v>0.41179408860059136</v>
      </c>
      <c r="L10" s="22">
        <f>'Dane - październik 2018 r'!AQ14</f>
        <v>4906070.59</v>
      </c>
      <c r="M10" s="22">
        <f>L10/'Dane - październik 2018 r'!$B$3</f>
        <v>1143179.8373566968</v>
      </c>
      <c r="N10" s="18">
        <f t="shared" si="1"/>
        <v>0.20269146052423703</v>
      </c>
      <c r="O10" s="23">
        <f>'Dane - październik 2018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14700474</v>
      </c>
      <c r="E11" s="22">
        <v>7350237</v>
      </c>
      <c r="F11" s="22">
        <f>'Dane - październik 2018 r'!Z15</f>
        <v>27490381.049999997</v>
      </c>
      <c r="G11" s="22">
        <f>F11/'Dane - październik 2018 r'!$B$3</f>
        <v>6405625.1864106618</v>
      </c>
      <c r="H11" s="18">
        <f t="shared" si="0"/>
        <v>0.87148552984218897</v>
      </c>
      <c r="I11" s="22">
        <f>'Dane - październik 2018 r'!AK15</f>
        <v>26835697.870000001</v>
      </c>
      <c r="J11" s="22">
        <f>I11/'Dane - październik 2018 r'!$B$3</f>
        <v>6253075.2796159945</v>
      </c>
      <c r="K11" s="18">
        <f t="shared" si="3"/>
        <v>0.85073110970652976</v>
      </c>
      <c r="L11" s="22">
        <f>'Dane - październik 2018 r'!AQ15</f>
        <v>26835697.870000001</v>
      </c>
      <c r="M11" s="22">
        <f>L11/'Dane - październik 2018 r'!$B$3</f>
        <v>6253075.2796159945</v>
      </c>
      <c r="N11" s="18">
        <f t="shared" si="1"/>
        <v>0.85073110970652976</v>
      </c>
      <c r="O11" s="23">
        <f>'Dane - październik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październik 2018 r'!Z16</f>
        <v>0</v>
      </c>
      <c r="G12" s="22">
        <f>F12/'Dane - październik 2018 r'!$B$3</f>
        <v>0</v>
      </c>
      <c r="H12" s="18">
        <f t="shared" si="0"/>
        <v>0</v>
      </c>
      <c r="I12" s="22">
        <f>'Dane - październik 2018 r'!AK16</f>
        <v>0</v>
      </c>
      <c r="J12" s="22">
        <f>I12/'Dane - październik 2018 r'!$B$3</f>
        <v>0</v>
      </c>
      <c r="K12" s="18">
        <f t="shared" si="3"/>
        <v>0</v>
      </c>
      <c r="L12" s="22">
        <f>'Dane - październik 2018 r'!AQ16</f>
        <v>0</v>
      </c>
      <c r="M12" s="22">
        <f>L12/'Dane - październik 2018 r'!$B$3</f>
        <v>0</v>
      </c>
      <c r="N12" s="18">
        <f t="shared" si="1"/>
        <v>0</v>
      </c>
      <c r="O12" s="23">
        <f>'Dane - październik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20738008</v>
      </c>
      <c r="E13" s="22">
        <v>15553506</v>
      </c>
      <c r="F13" s="22">
        <f>'Dane - październik 2018 r'!Z17</f>
        <v>12415704.715</v>
      </c>
      <c r="G13" s="22">
        <f>F13/'Dane - październik 2018 r'!$B$3</f>
        <v>2893024.6796066738</v>
      </c>
      <c r="H13" s="18">
        <f t="shared" si="0"/>
        <v>0.18600466541798832</v>
      </c>
      <c r="I13" s="22">
        <f>'Dane - październik 2018 r'!AK17</f>
        <v>8907839.9100000001</v>
      </c>
      <c r="J13" s="22">
        <f>I13/'Dane - październik 2018 r'!$B$3</f>
        <v>2075645.4259483644</v>
      </c>
      <c r="K13" s="18">
        <f t="shared" si="3"/>
        <v>0.13345193205624278</v>
      </c>
      <c r="L13" s="22">
        <f>'Dane - październik 2018 r'!AQ17</f>
        <v>3671979.84</v>
      </c>
      <c r="M13" s="22">
        <f>L13/'Dane - październik 2018 r'!$B$3</f>
        <v>855620.24419796816</v>
      </c>
      <c r="N13" s="18">
        <f t="shared" si="1"/>
        <v>5.5011406701355188E-2</v>
      </c>
      <c r="O13" s="23">
        <f>'Dane - październik 2018 r'!X17</f>
        <v>82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październik 2018 r'!Z18</f>
        <v>10463437.485000003</v>
      </c>
      <c r="G14" s="22">
        <f>F14/'Dane - październik 2018 r'!$B$3</f>
        <v>2438120.3944915659</v>
      </c>
      <c r="H14" s="18">
        <f t="shared" si="0"/>
        <v>0.38712595000217781</v>
      </c>
      <c r="I14" s="22">
        <f>'Dane - październik 2018 r'!AK18</f>
        <v>4366346.51</v>
      </c>
      <c r="J14" s="22">
        <f>I14/'Dane - październik 2018 r'!$B$3</f>
        <v>1017416.933078572</v>
      </c>
      <c r="K14" s="18">
        <f t="shared" si="3"/>
        <v>0.16154595878702693</v>
      </c>
      <c r="L14" s="22">
        <f>'Dane - październik 2018 r'!AQ18</f>
        <v>527432.77</v>
      </c>
      <c r="M14" s="22">
        <f>L14/'Dane - październik 2018 r'!$B$3</f>
        <v>122898.86522509088</v>
      </c>
      <c r="N14" s="18">
        <f t="shared" si="1"/>
        <v>1.9513941994802303E-2</v>
      </c>
      <c r="O14" s="23">
        <f>'Dane - październik 2018 r'!X18</f>
        <v>153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33315810</v>
      </c>
      <c r="E15" s="22">
        <v>16657905</v>
      </c>
      <c r="F15" s="22">
        <f>'Dane - październik 2018 r'!Z19</f>
        <v>48949500</v>
      </c>
      <c r="G15" s="22">
        <f>F15/'Dane - październik 2018 r'!$B$3</f>
        <v>11405885.916674433</v>
      </c>
      <c r="H15" s="18">
        <f t="shared" si="0"/>
        <v>0.68471310868169999</v>
      </c>
      <c r="I15" s="22">
        <f>'Dane - październik 2018 r'!AK19</f>
        <v>48860250</v>
      </c>
      <c r="J15" s="22">
        <f>I15/'Dane - październik 2018 r'!$B$3</f>
        <v>11385089.477118092</v>
      </c>
      <c r="K15" s="18">
        <f t="shared" si="3"/>
        <v>0.68346466600200273</v>
      </c>
      <c r="L15" s="22">
        <f>'Dane - październik 2018 r'!AQ19</f>
        <v>48860250</v>
      </c>
      <c r="M15" s="22">
        <f>L15/'Dane - październik 2018 r'!$B$3</f>
        <v>11385089.477118092</v>
      </c>
      <c r="N15" s="18">
        <f t="shared" si="1"/>
        <v>0.68346466600200273</v>
      </c>
      <c r="O15" s="23">
        <f>'Dane - październik 2018 r'!X19</f>
        <v>1560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październik 2018 r'!Z20</f>
        <v>23000217.5075</v>
      </c>
      <c r="G16" s="22">
        <f>F16/'Dane - październik 2018 r'!$B$3</f>
        <v>5359357.2344813123</v>
      </c>
      <c r="H16" s="18">
        <f t="shared" si="0"/>
        <v>0.29552562638441204</v>
      </c>
      <c r="I16" s="22">
        <f>'Dane - październik 2018 r'!AK20</f>
        <v>8631284.3900000006</v>
      </c>
      <c r="J16" s="22">
        <f>I16/'Dane - październik 2018 r'!$B$3</f>
        <v>2011204.3037561751</v>
      </c>
      <c r="K16" s="18">
        <f t="shared" si="3"/>
        <v>0.1109018088644155</v>
      </c>
      <c r="L16" s="22">
        <f>'Dane - październik 2018 r'!AQ20</f>
        <v>205932.72</v>
      </c>
      <c r="M16" s="22">
        <f>L16/'Dane - październik 2018 r'!$B$3</f>
        <v>47985.068505918542</v>
      </c>
      <c r="N16" s="18">
        <f t="shared" si="1"/>
        <v>2.6459921977346865E-3</v>
      </c>
      <c r="O16" s="23">
        <f>'Dane - październik 2018 r'!X20</f>
        <v>151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69746910</v>
      </c>
      <c r="E17" s="22">
        <v>52312500</v>
      </c>
      <c r="F17" s="22">
        <f>'Dane - październik 2018 r'!Z21</f>
        <v>141737411.84999999</v>
      </c>
      <c r="G17" s="22">
        <f>F17/'Dane - październik 2018 r'!$B$3</f>
        <v>33026706.088638268</v>
      </c>
      <c r="H17" s="18">
        <f t="shared" si="0"/>
        <v>0.63133488341482946</v>
      </c>
      <c r="I17" s="22">
        <f>'Dane - październik 2018 r'!AK21</f>
        <v>0</v>
      </c>
      <c r="J17" s="22">
        <f>I17/'Dane - październik 2018 r'!$B$3</f>
        <v>0</v>
      </c>
      <c r="K17" s="18">
        <f t="shared" si="3"/>
        <v>0</v>
      </c>
      <c r="L17" s="22">
        <f>'Dane - październik 2018 r'!AQ21</f>
        <v>0</v>
      </c>
      <c r="M17" s="22">
        <f>L17/'Dane - październik 2018 r'!$B$3</f>
        <v>0</v>
      </c>
      <c r="N17" s="18">
        <f t="shared" si="1"/>
        <v>0</v>
      </c>
      <c r="O17" s="23">
        <f>'Dane - październik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październik 2018 r'!Z22</f>
        <v>5734369.9499999993</v>
      </c>
      <c r="G18" s="22">
        <f>F18/'Dane - październik 2018 r'!$B$3</f>
        <v>1336184.6281107278</v>
      </c>
      <c r="H18" s="18">
        <f t="shared" si="0"/>
        <v>0.24721269715277108</v>
      </c>
      <c r="I18" s="22">
        <f>'Dane - październik 2018 r'!AK22</f>
        <v>885000</v>
      </c>
      <c r="J18" s="22">
        <f>I18/'Dane - październik 2018 r'!$B$3</f>
        <v>206216.79560070837</v>
      </c>
      <c r="K18" s="18">
        <f t="shared" si="3"/>
        <v>3.8152968658780456E-2</v>
      </c>
      <c r="L18" s="22">
        <f>'Dane - październik 2018 r'!AQ22</f>
        <v>0</v>
      </c>
      <c r="M18" s="22">
        <f>L18/'Dane - październik 2018 r'!$B$3</f>
        <v>0</v>
      </c>
      <c r="N18" s="18">
        <f t="shared" si="1"/>
        <v>0</v>
      </c>
      <c r="O18" s="23">
        <f>'Dane - październik 2018 r'!X22</f>
        <v>2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październik 2018 r'!Z23</f>
        <v>0</v>
      </c>
      <c r="G19" s="22">
        <f>F19/'Dane - październik 2018 r'!$B$3</f>
        <v>0</v>
      </c>
      <c r="H19" s="18">
        <f t="shared" si="0"/>
        <v>0</v>
      </c>
      <c r="I19" s="22">
        <f>'Dane - październik 2018 r'!AK23</f>
        <v>0</v>
      </c>
      <c r="J19" s="22">
        <f>I19/'Dane - październik 2018 r'!$B$3</f>
        <v>0</v>
      </c>
      <c r="K19" s="18">
        <f t="shared" si="3"/>
        <v>0</v>
      </c>
      <c r="L19" s="22">
        <f>'Dane - październik 2018 r'!AQ23</f>
        <v>0</v>
      </c>
      <c r="M19" s="22">
        <f>L19/'Dane - październik 2018 r'!$B$3</f>
        <v>0</v>
      </c>
      <c r="N19" s="18">
        <f t="shared" si="1"/>
        <v>0</v>
      </c>
      <c r="O19" s="23">
        <f>'Dane - październik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październik 2018 r'!Z24</f>
        <v>0</v>
      </c>
      <c r="G20" s="22">
        <f>F20/'Dane - październik 2018 r'!$B$3</f>
        <v>0</v>
      </c>
      <c r="H20" s="18">
        <f t="shared" si="0"/>
        <v>0</v>
      </c>
      <c r="I20" s="22">
        <f>'Dane - październik 2018 r'!AK24</f>
        <v>0</v>
      </c>
      <c r="J20" s="22">
        <f>I20/'Dane - październik 2018 r'!$B$3</f>
        <v>0</v>
      </c>
      <c r="K20" s="18">
        <f t="shared" si="3"/>
        <v>0</v>
      </c>
      <c r="L20" s="22">
        <f>'Dane - październik 2018 r'!AQ24</f>
        <v>0</v>
      </c>
      <c r="M20" s="22">
        <f>L20/'Dane - październik 2018 r'!$B$3</f>
        <v>0</v>
      </c>
      <c r="N20" s="18">
        <f t="shared" si="1"/>
        <v>0</v>
      </c>
      <c r="O20" s="23">
        <f>'Dane - październik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październik 2018 r'!Z25</f>
        <v>0</v>
      </c>
      <c r="G21" s="22">
        <f>F21/'Dane - październik 2018 r'!$B$3</f>
        <v>0</v>
      </c>
      <c r="H21" s="27">
        <f t="shared" si="0"/>
        <v>0</v>
      </c>
      <c r="I21" s="22">
        <f>'Dane - październik 2018 r'!AK25</f>
        <v>0</v>
      </c>
      <c r="J21" s="22">
        <f>I21/'Dane - październik 2018 r'!$B$3</f>
        <v>0</v>
      </c>
      <c r="K21" s="27">
        <f t="shared" si="3"/>
        <v>0</v>
      </c>
      <c r="L21" s="22">
        <f>'Dane - październik 2018 r'!AQ25</f>
        <v>0</v>
      </c>
      <c r="M21" s="22">
        <f>L21/'Dane - październik 2018 r'!$B$3</f>
        <v>0</v>
      </c>
      <c r="N21" s="27">
        <f t="shared" si="1"/>
        <v>0</v>
      </c>
      <c r="O21" s="23">
        <f>'Dane - październik 2018 r'!X25</f>
        <v>0</v>
      </c>
    </row>
    <row r="22" spans="1:15" ht="74.25" thickBot="1" x14ac:dyDescent="0.25">
      <c r="A22" s="251" t="s">
        <v>79</v>
      </c>
      <c r="B22" s="251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300921171.75</v>
      </c>
      <c r="G22" s="50">
        <f t="shared" si="4"/>
        <v>70118643.8041756</v>
      </c>
      <c r="H22" s="51">
        <f>G22/E22</f>
        <v>0.44213621046347684</v>
      </c>
      <c r="I22" s="50">
        <f t="shared" si="4"/>
        <v>129073530.77000001</v>
      </c>
      <c r="J22" s="50">
        <f t="shared" si="4"/>
        <v>30075853.008202069</v>
      </c>
      <c r="K22" s="51">
        <f t="shared" si="3"/>
        <v>0.18964462165925611</v>
      </c>
      <c r="L22" s="50">
        <f t="shared" si="4"/>
        <v>101189767.02999999</v>
      </c>
      <c r="M22" s="50">
        <f t="shared" si="4"/>
        <v>23578564.411874358</v>
      </c>
      <c r="N22" s="51">
        <f t="shared" si="1"/>
        <v>0.14867568098364042</v>
      </c>
      <c r="O22" s="52">
        <f t="shared" si="4"/>
        <v>2153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październik 2018 r'!Z27</f>
        <v>4433587.33</v>
      </c>
      <c r="G23" s="31">
        <f>F23/'Dane - październik 2018 r'!$B$3</f>
        <v>1033084.940348588</v>
      </c>
      <c r="H23" s="32">
        <f t="shared" si="0"/>
        <v>6.8652640905674384E-2</v>
      </c>
      <c r="I23" s="31">
        <f>'Dane - październik 2018 r'!AK27</f>
        <v>1330001.19</v>
      </c>
      <c r="J23" s="31">
        <f>I23/'Dane - październik 2018 r'!$B$3</f>
        <v>309908.00400782924</v>
      </c>
      <c r="K23" s="32">
        <f t="shared" si="3"/>
        <v>2.0594630782019487E-2</v>
      </c>
      <c r="L23" s="31">
        <f>'Dane - październik 2018 r'!AQ27</f>
        <v>0</v>
      </c>
      <c r="M23" s="31">
        <f>L23/'Dane - październik 2018 r'!$B$3</f>
        <v>0</v>
      </c>
      <c r="N23" s="32">
        <f t="shared" si="1"/>
        <v>0</v>
      </c>
      <c r="O23" s="33">
        <f>'Dane - październik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październik 2018 r'!Z28</f>
        <v>0</v>
      </c>
      <c r="G24" s="31">
        <f>F24/'Dane - październik 2018 r'!$B$3</f>
        <v>0</v>
      </c>
      <c r="H24" s="18">
        <f t="shared" si="0"/>
        <v>0</v>
      </c>
      <c r="I24" s="31">
        <f>'Dane - październik 2018 r'!AK28</f>
        <v>0</v>
      </c>
      <c r="J24" s="31">
        <f>I24/'Dane - październik 2018 r'!$B$3</f>
        <v>0</v>
      </c>
      <c r="K24" s="18">
        <f t="shared" si="3"/>
        <v>0</v>
      </c>
      <c r="L24" s="31">
        <f>'Dane - październik 2018 r'!AQ28</f>
        <v>0</v>
      </c>
      <c r="M24" s="31">
        <f>L24/'Dane - październik 2018 r'!$B$3</f>
        <v>0</v>
      </c>
      <c r="N24" s="18">
        <f t="shared" si="1"/>
        <v>0</v>
      </c>
      <c r="O24" s="33">
        <f>'Dane - październik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122055094.455</v>
      </c>
      <c r="G25" s="46">
        <f t="shared" si="5"/>
        <v>28440463.802544508</v>
      </c>
      <c r="H25" s="47">
        <f t="shared" si="0"/>
        <v>0.29492385221993062</v>
      </c>
      <c r="I25" s="46">
        <f t="shared" si="5"/>
        <v>36239276.810000002</v>
      </c>
      <c r="J25" s="46">
        <f t="shared" si="5"/>
        <v>8444234.5069437977</v>
      </c>
      <c r="K25" s="47">
        <f t="shared" si="3"/>
        <v>8.7565596226792886E-2</v>
      </c>
      <c r="L25" s="46">
        <f t="shared" si="5"/>
        <v>12565550.720000001</v>
      </c>
      <c r="M25" s="46">
        <f t="shared" si="5"/>
        <v>2927940.79597353</v>
      </c>
      <c r="N25" s="47">
        <f t="shared" si="1"/>
        <v>3.0362359229287466E-2</v>
      </c>
      <c r="O25" s="48">
        <f t="shared" si="5"/>
        <v>232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październik 2018 r'!Z30</f>
        <v>104490432.96250001</v>
      </c>
      <c r="G26" s="22">
        <f>F26/'Dane - październik 2018 r'!$B$3</f>
        <v>24347663.566618513</v>
      </c>
      <c r="H26" s="18">
        <f t="shared" si="0"/>
        <v>0.41920010471226327</v>
      </c>
      <c r="I26" s="22">
        <f>'Dane - październik 2018 r'!AK30</f>
        <v>35354241.469999999</v>
      </c>
      <c r="J26" s="22">
        <f>I26/'Dane - październik 2018 r'!$B$3</f>
        <v>8238009.4766520644</v>
      </c>
      <c r="K26" s="18">
        <f t="shared" si="3"/>
        <v>0.1418359681940019</v>
      </c>
      <c r="L26" s="22">
        <f>'Dane - październik 2018 r'!AQ30</f>
        <v>12565550.720000001</v>
      </c>
      <c r="M26" s="22">
        <f>L26/'Dane - październik 2018 r'!$B$3</f>
        <v>2927940.79597353</v>
      </c>
      <c r="N26" s="18">
        <f t="shared" si="1"/>
        <v>5.0411124045027858E-2</v>
      </c>
      <c r="O26" s="23">
        <f>'Dane - październik 2018 r'!X30</f>
        <v>217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październik 2018 r'!Z31</f>
        <v>1386893.1099999999</v>
      </c>
      <c r="G27" s="22">
        <f>F27/'Dane - październik 2018 r'!$B$3</f>
        <v>323164.57964395563</v>
      </c>
      <c r="H27" s="18">
        <f t="shared" si="0"/>
        <v>1.6790823248068774E-2</v>
      </c>
      <c r="I27" s="22">
        <f>'Dane - październik 2018 r'!AK31</f>
        <v>0</v>
      </c>
      <c r="J27" s="22">
        <f>I27/'Dane - październik 2018 r'!$B$3</f>
        <v>0</v>
      </c>
      <c r="K27" s="18">
        <f t="shared" si="3"/>
        <v>0</v>
      </c>
      <c r="L27" s="22">
        <f>'Dane - październik 2018 r'!AQ31</f>
        <v>0</v>
      </c>
      <c r="M27" s="22">
        <f>L27/'Dane - październik 2018 r'!$B$3</f>
        <v>0</v>
      </c>
      <c r="N27" s="18">
        <f t="shared" si="1"/>
        <v>0</v>
      </c>
      <c r="O27" s="23">
        <f>'Dane - październik 2018 r'!X31</f>
        <v>5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październik 2018 r'!Z32</f>
        <v>16177768.382499998</v>
      </c>
      <c r="G28" s="22">
        <f>F28/'Dane - październik 2018 r'!$B$3</f>
        <v>3769635.6562820389</v>
      </c>
      <c r="H28" s="18">
        <f t="shared" si="0"/>
        <v>0.19730630741315533</v>
      </c>
      <c r="I28" s="22">
        <f>'Dane - październik 2018 r'!AK32</f>
        <v>885035.34</v>
      </c>
      <c r="J28" s="22">
        <f>I28/'Dane - październik 2018 r'!$B$3</f>
        <v>206225.03029173269</v>
      </c>
      <c r="K28" s="18">
        <f t="shared" si="3"/>
        <v>1.0794013780939138E-2</v>
      </c>
      <c r="L28" s="22">
        <f>'Dane - październik 2018 r'!AQ32</f>
        <v>0</v>
      </c>
      <c r="M28" s="22">
        <f>L28/'Dane - październik 2018 r'!$B$3</f>
        <v>0</v>
      </c>
      <c r="N28" s="18">
        <f t="shared" si="1"/>
        <v>0</v>
      </c>
      <c r="O28" s="23">
        <f>'Dane - październik 2018 r'!X32</f>
        <v>10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0</v>
      </c>
      <c r="E29" s="22">
        <v>0</v>
      </c>
      <c r="F29" s="22">
        <f>'Dane - październik 2018 r'!Z33</f>
        <v>0</v>
      </c>
      <c r="G29" s="22">
        <f>F29/'Dane - październik 2018 r'!$B$3</f>
        <v>0</v>
      </c>
      <c r="H29" s="18" t="e">
        <f t="shared" si="0"/>
        <v>#DIV/0!</v>
      </c>
      <c r="I29" s="22">
        <f>'Dane - październik 2018 r'!AK33</f>
        <v>0</v>
      </c>
      <c r="J29" s="22">
        <f>I29/'Dane - październik 2018 r'!$B$3</f>
        <v>0</v>
      </c>
      <c r="K29" s="18" t="e">
        <f t="shared" si="3"/>
        <v>#DIV/0!</v>
      </c>
      <c r="L29" s="22">
        <f>'Dane - październik 2018 r'!AQ33</f>
        <v>0</v>
      </c>
      <c r="M29" s="22">
        <f>L29/'Dane - październik 2018 r'!$B$3</f>
        <v>0</v>
      </c>
      <c r="N29" s="18" t="e">
        <f t="shared" si="1"/>
        <v>#DIV/0!</v>
      </c>
      <c r="O29" s="23">
        <f>'Dane - październik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47474168</v>
      </c>
      <c r="E30" s="22">
        <v>35605626</v>
      </c>
      <c r="F30" s="22">
        <f>'Dane - październik 2018 r'!Z34</f>
        <v>156027802.14500001</v>
      </c>
      <c r="G30" s="22">
        <f>F30/'Dane - październik 2018 r'!$B$3</f>
        <v>36356557.49487371</v>
      </c>
      <c r="H30" s="18">
        <f t="shared" si="0"/>
        <v>1.0210902483465312</v>
      </c>
      <c r="I30" s="22">
        <f>'Dane - październik 2018 r'!AK34</f>
        <v>149375816.00999999</v>
      </c>
      <c r="J30" s="22">
        <f>I30/'Dane - październik 2018 r'!$B$3</f>
        <v>34806556.065336935</v>
      </c>
      <c r="K30" s="18">
        <f t="shared" si="3"/>
        <v>0.97755776194854527</v>
      </c>
      <c r="L30" s="22">
        <f>'Dane - październik 2018 r'!AQ34</f>
        <v>149375816.00999999</v>
      </c>
      <c r="M30" s="22">
        <f>L30/'Dane - październik 2018 r'!$B$3</f>
        <v>34806556.065336935</v>
      </c>
      <c r="N30" s="18">
        <f t="shared" si="1"/>
        <v>0.97755776194854527</v>
      </c>
      <c r="O30" s="23">
        <f>'Dane - październik 2018 r'!X34</f>
        <v>909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październik 2018 r'!Z35</f>
        <v>1709448.21</v>
      </c>
      <c r="G31" s="22">
        <f>F31/'Dane - październik 2018 r'!$B$3</f>
        <v>398324.2170752167</v>
      </c>
      <c r="H31" s="18">
        <f t="shared" si="0"/>
        <v>0.28249944473419625</v>
      </c>
      <c r="I31" s="22">
        <f>'Dane - październik 2018 r'!AK35</f>
        <v>502881.51</v>
      </c>
      <c r="J31" s="22">
        <f>I31/'Dane - październik 2018 r'!$B$3</f>
        <v>117178.09441700066</v>
      </c>
      <c r="K31" s="18">
        <f t="shared" si="3"/>
        <v>8.3105031501418902E-2</v>
      </c>
      <c r="L31" s="22">
        <f>'Dane - październik 2018 r'!AQ35</f>
        <v>167870.91</v>
      </c>
      <c r="M31" s="22">
        <f>L31/'Dane - październik 2018 r'!$B$3</f>
        <v>39116.159474321932</v>
      </c>
      <c r="N31" s="18">
        <f t="shared" si="1"/>
        <v>2.7741957073987186E-2</v>
      </c>
      <c r="O31" s="23">
        <f>'Dane - październik 2018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październik 2018 r'!Z36</f>
        <v>0</v>
      </c>
      <c r="G32" s="22">
        <f>F32/'Dane - październik 2018 r'!$B$3</f>
        <v>0</v>
      </c>
      <c r="H32" s="27">
        <f t="shared" si="0"/>
        <v>0</v>
      </c>
      <c r="I32" s="22">
        <f>'Dane - październik 2018 r'!AK36</f>
        <v>0</v>
      </c>
      <c r="J32" s="22">
        <f>I32/'Dane - październik 2018 r'!$B$3</f>
        <v>0</v>
      </c>
      <c r="K32" s="27">
        <f t="shared" si="3"/>
        <v>0</v>
      </c>
      <c r="L32" s="22">
        <f>'Dane - październik 2018 r'!AQ36</f>
        <v>0</v>
      </c>
      <c r="M32" s="22">
        <f>L32/'Dane - październik 2018 r'!$B$3</f>
        <v>0</v>
      </c>
      <c r="N32" s="27">
        <f t="shared" si="1"/>
        <v>0</v>
      </c>
      <c r="O32" s="23">
        <f>'Dane - październik 2018 r'!X36</f>
        <v>0</v>
      </c>
    </row>
    <row r="33" spans="1:15" ht="53.25" thickBot="1" x14ac:dyDescent="0.25">
      <c r="A33" s="251" t="s">
        <v>117</v>
      </c>
      <c r="B33" s="251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284225932.13999999</v>
      </c>
      <c r="G33" s="50">
        <f t="shared" si="6"/>
        <v>66228430.454842016</v>
      </c>
      <c r="H33" s="51">
        <f t="shared" si="0"/>
        <v>0.43513545828866634</v>
      </c>
      <c r="I33" s="50">
        <f t="shared" si="6"/>
        <v>187447975.51999998</v>
      </c>
      <c r="J33" s="50">
        <f t="shared" si="6"/>
        <v>43677876.670705557</v>
      </c>
      <c r="K33" s="51">
        <f t="shared" si="3"/>
        <v>0.28697332477390425</v>
      </c>
      <c r="L33" s="50">
        <f t="shared" si="6"/>
        <v>162109237.63999999</v>
      </c>
      <c r="M33" s="50">
        <f t="shared" si="6"/>
        <v>37773613.020784788</v>
      </c>
      <c r="N33" s="51">
        <f t="shared" si="1"/>
        <v>0.24818100474576815</v>
      </c>
      <c r="O33" s="52">
        <f t="shared" si="6"/>
        <v>1146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50278837.914999999</v>
      </c>
      <c r="G34" s="40">
        <f t="shared" si="7"/>
        <v>11715639.368766893</v>
      </c>
      <c r="H34" s="41">
        <f t="shared" si="0"/>
        <v>0.76967979052495361</v>
      </c>
      <c r="I34" s="40">
        <f t="shared" si="7"/>
        <v>7196871.4000000004</v>
      </c>
      <c r="J34" s="40">
        <f t="shared" si="7"/>
        <v>1676966.9587100383</v>
      </c>
      <c r="K34" s="41">
        <f t="shared" si="3"/>
        <v>0.11017133054967566</v>
      </c>
      <c r="L34" s="40">
        <f t="shared" si="7"/>
        <v>7196871.4000000004</v>
      </c>
      <c r="M34" s="40">
        <f t="shared" si="7"/>
        <v>1676966.9587100383</v>
      </c>
      <c r="N34" s="41">
        <f t="shared" si="1"/>
        <v>0.11017133054967566</v>
      </c>
      <c r="O34" s="42">
        <f t="shared" si="7"/>
        <v>38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październik 2018 r'!Z39</f>
        <v>18096456.915000003</v>
      </c>
      <c r="G35" s="22">
        <f>F35/'Dane - październik 2018 r'!$B$3</f>
        <v>4216715.6573306005</v>
      </c>
      <c r="H35" s="18">
        <f t="shared" si="0"/>
        <v>0.54752244738010314</v>
      </c>
      <c r="I35" s="22">
        <f>'Dane - październik 2018 r'!AK39</f>
        <v>7187911.4000000004</v>
      </c>
      <c r="J35" s="22">
        <f>I35/'Dane - październik 2018 r'!$B$3</f>
        <v>1674879.1592879114</v>
      </c>
      <c r="K35" s="18">
        <f t="shared" si="3"/>
        <v>0.21747587717113864</v>
      </c>
      <c r="L35" s="22">
        <f>'Dane - październik 2018 r'!AQ39</f>
        <v>7187911.4000000004</v>
      </c>
      <c r="M35" s="22">
        <f>L35/'Dane - październik 2018 r'!$B$3</f>
        <v>1674879.1592879114</v>
      </c>
      <c r="N35" s="18">
        <f t="shared" si="1"/>
        <v>0.21747587717113864</v>
      </c>
      <c r="O35" s="23">
        <f>'Dane - październik 2018 r'!X39</f>
        <v>35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październik 2018 r'!Z40</f>
        <v>32182380.999999996</v>
      </c>
      <c r="G36" s="22">
        <f>F36/'Dane - październik 2018 r'!$B$3</f>
        <v>7498923.7114362931</v>
      </c>
      <c r="H36" s="18">
        <f t="shared" si="0"/>
        <v>0.99719756726481745</v>
      </c>
      <c r="I36" s="22">
        <f>'Dane - październik 2018 r'!AK40</f>
        <v>8960</v>
      </c>
      <c r="J36" s="22">
        <f>I36/'Dane - październik 2018 r'!$B$3</f>
        <v>2087.799422126946</v>
      </c>
      <c r="K36" s="18">
        <f t="shared" si="3"/>
        <v>2.7763297571714059E-4</v>
      </c>
      <c r="L36" s="22">
        <f>'Dane - październik 2018 r'!AQ40</f>
        <v>8960</v>
      </c>
      <c r="M36" s="22">
        <f>L36/'Dane - październik 2018 r'!$B$3</f>
        <v>2087.799422126946</v>
      </c>
      <c r="N36" s="18">
        <f t="shared" si="1"/>
        <v>2.7763297571714059E-4</v>
      </c>
      <c r="O36" s="23">
        <f>'Dane - październik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październik 2018 r'!Z41</f>
        <v>28715072.18</v>
      </c>
      <c r="G37" s="22">
        <f>F37/'Dane - październik 2018 r'!$B$3</f>
        <v>6690994.5428278502</v>
      </c>
      <c r="H37" s="27">
        <f t="shared" si="0"/>
        <v>0.95746326017262262</v>
      </c>
      <c r="I37" s="22">
        <f>'Dane - październik 2018 r'!AK41</f>
        <v>14728846.439999999</v>
      </c>
      <c r="J37" s="22">
        <f>I37/'Dane - październik 2018 r'!$B$3</f>
        <v>3432017.5319228261</v>
      </c>
      <c r="K37" s="27">
        <f t="shared" si="3"/>
        <v>0.49111244584809277</v>
      </c>
      <c r="L37" s="22">
        <f>'Dane - październik 2018 r'!AQ41</f>
        <v>11528846.439999999</v>
      </c>
      <c r="M37" s="22">
        <f>L37/'Dane - październik 2018 r'!$B$3</f>
        <v>2686374.8811632027</v>
      </c>
      <c r="N37" s="27">
        <f t="shared" si="1"/>
        <v>0.38441299500407294</v>
      </c>
      <c r="O37" s="23">
        <f>'Dane - październik 2018 r'!X41</f>
        <v>3</v>
      </c>
    </row>
    <row r="38" spans="1:15" ht="21.75" thickBot="1" x14ac:dyDescent="0.25">
      <c r="A38" s="251" t="s">
        <v>138</v>
      </c>
      <c r="B38" s="251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78993910.094999999</v>
      </c>
      <c r="G38" s="50">
        <f t="shared" si="8"/>
        <v>18406633.911594741</v>
      </c>
      <c r="H38" s="51">
        <f t="shared" si="0"/>
        <v>0.82876561003192128</v>
      </c>
      <c r="I38" s="50">
        <f t="shared" si="8"/>
        <v>21925717.84</v>
      </c>
      <c r="J38" s="50">
        <f t="shared" si="8"/>
        <v>5108984.4906328646</v>
      </c>
      <c r="K38" s="51">
        <f t="shared" si="3"/>
        <v>0.23003394691061826</v>
      </c>
      <c r="L38" s="50">
        <f t="shared" si="8"/>
        <v>18725717.84</v>
      </c>
      <c r="M38" s="50">
        <f t="shared" si="8"/>
        <v>4363341.8398732413</v>
      </c>
      <c r="N38" s="51">
        <f t="shared" si="1"/>
        <v>0.19646110630920066</v>
      </c>
      <c r="O38" s="52">
        <f t="shared" si="8"/>
        <v>41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25000</v>
      </c>
      <c r="E39" s="31">
        <v>21250</v>
      </c>
      <c r="F39" s="31">
        <f>'Dane - październik 2018 r'!Z43</f>
        <v>84839.35</v>
      </c>
      <c r="G39" s="31">
        <f>F39/'Dane - październik 2018 r'!$B$3</f>
        <v>19768.699319601084</v>
      </c>
      <c r="H39" s="32">
        <f t="shared" si="0"/>
        <v>0.93029173268710985</v>
      </c>
      <c r="I39" s="31">
        <f>'Dane - październik 2018 r'!AK43</f>
        <v>84839.35</v>
      </c>
      <c r="J39" s="31">
        <f>I39/'Dane - październik 2018 r'!$B$3</f>
        <v>19768.699319601084</v>
      </c>
      <c r="K39" s="32">
        <f t="shared" si="3"/>
        <v>0.93029173268710985</v>
      </c>
      <c r="L39" s="31">
        <f>'Dane - październik 2018 r'!AQ43</f>
        <v>84839.35</v>
      </c>
      <c r="M39" s="31">
        <f>L39/'Dane - październik 2018 r'!$B$3</f>
        <v>19768.699319601084</v>
      </c>
      <c r="N39" s="32">
        <f t="shared" si="1"/>
        <v>0.93029173268710985</v>
      </c>
      <c r="O39" s="33">
        <f>'Dane - październik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84756217</v>
      </c>
      <c r="E40" s="22">
        <v>72042784</v>
      </c>
      <c r="F40" s="31">
        <f>'Dane - październik 2018 r'!Z44</f>
        <v>129852634.91750002</v>
      </c>
      <c r="G40" s="31">
        <f>F40/'Dane - październik 2018 r'!$B$3</f>
        <v>30257394.658751987</v>
      </c>
      <c r="H40" s="18">
        <f t="shared" si="0"/>
        <v>0.4199920238889156</v>
      </c>
      <c r="I40" s="31">
        <f>'Dane - październik 2018 r'!AK44</f>
        <v>48263222.589999996</v>
      </c>
      <c r="J40" s="31">
        <f>I40/'Dane - październik 2018 r'!$B$3</f>
        <v>11245974.133190418</v>
      </c>
      <c r="K40" s="18">
        <f t="shared" si="3"/>
        <v>0.15610132630619075</v>
      </c>
      <c r="L40" s="31">
        <f>'Dane - październik 2018 r'!AQ44</f>
        <v>22709021.560000002</v>
      </c>
      <c r="M40" s="31">
        <f>L40/'Dane - październik 2018 r'!$B$3</f>
        <v>5291504.6975487005</v>
      </c>
      <c r="N40" s="18">
        <f t="shared" si="1"/>
        <v>7.3449475488741534E-2</v>
      </c>
      <c r="O40" s="33">
        <f>'Dane - październik 2018 r'!X44</f>
        <v>950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2705369</v>
      </c>
      <c r="E41" s="26">
        <v>2299564</v>
      </c>
      <c r="F41" s="31">
        <f>'Dane - październik 2018 r'!Z45</f>
        <v>1370986.14</v>
      </c>
      <c r="G41" s="31">
        <f>F41/'Dane - październik 2018 r'!$B$3</f>
        <v>319458.04362009506</v>
      </c>
      <c r="H41" s="27">
        <f t="shared" si="0"/>
        <v>0.13892113618933635</v>
      </c>
      <c r="I41" s="31">
        <f>'Dane - październik 2018 r'!AK45</f>
        <v>760238.35700000008</v>
      </c>
      <c r="J41" s="31">
        <f>I41/'Dane - październik 2018 r'!$B$3</f>
        <v>177145.66991331906</v>
      </c>
      <c r="K41" s="27">
        <f t="shared" si="3"/>
        <v>7.7034459538120728E-2</v>
      </c>
      <c r="L41" s="31">
        <f>'Dane - październik 2018 r'!AQ45</f>
        <v>165911.63</v>
      </c>
      <c r="M41" s="31">
        <f>L41/'Dane - październik 2018 r'!$B$3</f>
        <v>38659.621120328084</v>
      </c>
      <c r="N41" s="27">
        <f t="shared" si="1"/>
        <v>1.6811717838828615E-2</v>
      </c>
      <c r="O41" s="33">
        <f>'Dane - październik 2018 r'!X45</f>
        <v>30</v>
      </c>
    </row>
    <row r="42" spans="1:15" ht="21.75" thickBot="1" x14ac:dyDescent="0.25">
      <c r="A42" s="251" t="s">
        <v>145</v>
      </c>
      <c r="B42" s="251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131308460.40750001</v>
      </c>
      <c r="G42" s="50">
        <f t="shared" si="9"/>
        <v>30596621.401691683</v>
      </c>
      <c r="H42" s="51">
        <f t="shared" si="0"/>
        <v>0.41144622133119058</v>
      </c>
      <c r="I42" s="50">
        <f t="shared" si="9"/>
        <v>49108300.296999998</v>
      </c>
      <c r="J42" s="50">
        <f t="shared" si="9"/>
        <v>11442888.502423339</v>
      </c>
      <c r="K42" s="51">
        <f t="shared" si="3"/>
        <v>0.15387755313323245</v>
      </c>
      <c r="L42" s="50">
        <f t="shared" si="9"/>
        <v>22959772.540000003</v>
      </c>
      <c r="M42" s="50">
        <f>SUM(M39:M41)</f>
        <v>5349933.0179886296</v>
      </c>
      <c r="N42" s="51">
        <f t="shared" si="1"/>
        <v>7.1942901659877045E-2</v>
      </c>
      <c r="O42" s="52">
        <f t="shared" si="9"/>
        <v>985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październik 2018 r'!Z47</f>
        <v>14522572.52</v>
      </c>
      <c r="G43" s="31">
        <f>F43/'Dane - październik 2018 r'!$B$3</f>
        <v>3383952.9592692703</v>
      </c>
      <c r="H43" s="32">
        <f t="shared" si="0"/>
        <v>0.1936081508373366</v>
      </c>
      <c r="I43" s="31">
        <f>'Dane - październik 2018 r'!AK47</f>
        <v>1175868.1499999999</v>
      </c>
      <c r="J43" s="31">
        <f>I43/'Dane - październik 2018 r'!$B$3</f>
        <v>273992.95134681702</v>
      </c>
      <c r="K43" s="32">
        <f t="shared" si="3"/>
        <v>1.5676124724906513E-2</v>
      </c>
      <c r="L43" s="31">
        <f>'Dane - październik 2018 r'!AQ47</f>
        <v>0</v>
      </c>
      <c r="M43" s="31">
        <f>L43/'Dane - październik 2018 r'!$B$3</f>
        <v>0</v>
      </c>
      <c r="N43" s="32">
        <f t="shared" si="1"/>
        <v>0</v>
      </c>
      <c r="O43" s="33">
        <f>'Dane - październik 2018 r'!X47</f>
        <v>9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październik 2018 r'!Z48</f>
        <v>0</v>
      </c>
      <c r="G44" s="31">
        <f>F44/'Dane - październik 2018 r'!$B$3</f>
        <v>0</v>
      </c>
      <c r="H44" s="18">
        <f t="shared" si="0"/>
        <v>0</v>
      </c>
      <c r="I44" s="31">
        <f>'Dane - październik 2018 r'!AK48</f>
        <v>0</v>
      </c>
      <c r="J44" s="31">
        <f>I44/'Dane - październik 2018 r'!$B$3</f>
        <v>0</v>
      </c>
      <c r="K44" s="18">
        <f t="shared" si="3"/>
        <v>0</v>
      </c>
      <c r="L44" s="31">
        <f>'Dane - październik 2018 r'!AQ48</f>
        <v>0</v>
      </c>
      <c r="M44" s="31">
        <f>L44/'Dane - październik 2018 r'!$B$3</f>
        <v>0</v>
      </c>
      <c r="N44" s="18">
        <f t="shared" si="1"/>
        <v>0</v>
      </c>
      <c r="O44" s="33">
        <f>'Dane - październik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październik 2018 r'!Z49</f>
        <v>7852902.6399999997</v>
      </c>
      <c r="G45" s="31">
        <f>F45/'Dane - październik 2018 r'!$B$3</f>
        <v>1829830.9814521391</v>
      </c>
      <c r="H45" s="18">
        <f t="shared" si="0"/>
        <v>0.18539320987357033</v>
      </c>
      <c r="I45" s="31">
        <f>'Dane - październik 2018 r'!AK49</f>
        <v>4518303.63</v>
      </c>
      <c r="J45" s="31">
        <f>I45/'Dane - październik 2018 r'!$B$3</f>
        <v>1052824.9673781341</v>
      </c>
      <c r="K45" s="18">
        <f t="shared" si="3"/>
        <v>0.10666919628957792</v>
      </c>
      <c r="L45" s="31">
        <f>'Dane - październik 2018 r'!AQ49</f>
        <v>4354317.79</v>
      </c>
      <c r="M45" s="31">
        <f>L45/'Dane - październik 2018 r'!$B$3</f>
        <v>1014614.080995433</v>
      </c>
      <c r="N45" s="18">
        <f t="shared" si="1"/>
        <v>0.10279777922952715</v>
      </c>
      <c r="O45" s="33">
        <f>'Dane - październik 2018 r'!X49</f>
        <v>9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październik 2018 r'!Z50</f>
        <v>42662457.397500008</v>
      </c>
      <c r="G46" s="31">
        <f>F46/'Dane - październik 2018 r'!$B$3</f>
        <v>9940921.1943098176</v>
      </c>
      <c r="H46" s="27">
        <f t="shared" si="0"/>
        <v>0.35630541915088954</v>
      </c>
      <c r="I46" s="31">
        <f>'Dane - październik 2018 r'!AK50</f>
        <v>10953203.24</v>
      </c>
      <c r="J46" s="31">
        <f>I46/'Dane - październik 2018 r'!$B$3</f>
        <v>2552242.3431820301</v>
      </c>
      <c r="K46" s="27">
        <f t="shared" si="3"/>
        <v>9.1478220185735842E-2</v>
      </c>
      <c r="L46" s="31">
        <f>'Dane - październik 2018 r'!AQ50</f>
        <v>4395626.96</v>
      </c>
      <c r="M46" s="31">
        <f>L46/'Dane - październik 2018 r'!$B$3</f>
        <v>1024239.6681890205</v>
      </c>
      <c r="N46" s="27">
        <f t="shared" si="1"/>
        <v>3.6711099218244461E-2</v>
      </c>
      <c r="O46" s="33">
        <f>'Dane - październik 2018 r'!X50</f>
        <v>46</v>
      </c>
    </row>
    <row r="47" spans="1:15" ht="21.75" thickBot="1" x14ac:dyDescent="0.25">
      <c r="A47" s="251" t="s">
        <v>152</v>
      </c>
      <c r="B47" s="251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65037932.557500005</v>
      </c>
      <c r="G47" s="50">
        <f t="shared" si="10"/>
        <v>15154705.135031227</v>
      </c>
      <c r="H47" s="51">
        <f t="shared" si="0"/>
        <v>0.26238568747359386</v>
      </c>
      <c r="I47" s="50">
        <f t="shared" si="10"/>
        <v>16647375.02</v>
      </c>
      <c r="J47" s="50">
        <f t="shared" si="10"/>
        <v>3879060.2619069815</v>
      </c>
      <c r="K47" s="51">
        <f t="shared" si="3"/>
        <v>6.7161312905997708E-2</v>
      </c>
      <c r="L47" s="50">
        <f t="shared" si="10"/>
        <v>8749944.75</v>
      </c>
      <c r="M47" s="50">
        <f t="shared" si="10"/>
        <v>2038853.7491844534</v>
      </c>
      <c r="N47" s="51">
        <f t="shared" si="1"/>
        <v>3.5300326721716506E-2</v>
      </c>
      <c r="O47" s="52">
        <f t="shared" si="10"/>
        <v>64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październik 2018 r'!Z52</f>
        <v>0</v>
      </c>
      <c r="G48" s="31">
        <f>F48/'Dane - październik 2018 r'!$B$3</f>
        <v>0</v>
      </c>
      <c r="H48" s="32">
        <f t="shared" si="0"/>
        <v>0</v>
      </c>
      <c r="I48" s="31">
        <f>'Dane - październik 2018 r'!AK52</f>
        <v>0</v>
      </c>
      <c r="J48" s="31">
        <f>I48/'Dane - październik 2018 r'!$B$3</f>
        <v>0</v>
      </c>
      <c r="K48" s="32">
        <f t="shared" si="3"/>
        <v>0</v>
      </c>
      <c r="L48" s="31">
        <f>'Dane - październik 2018 r'!AQ52</f>
        <v>0</v>
      </c>
      <c r="M48" s="31">
        <f>L48/'Dane - październik 2018 r'!$B$3</f>
        <v>0</v>
      </c>
      <c r="N48" s="32">
        <f t="shared" si="1"/>
        <v>0</v>
      </c>
      <c r="O48" s="33">
        <f>'Dane - październik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październik 2018 r'!Z53</f>
        <v>0</v>
      </c>
      <c r="G49" s="31">
        <f>F49/'Dane - październik 2018 r'!$B$3</f>
        <v>0</v>
      </c>
      <c r="H49" s="18">
        <f t="shared" si="0"/>
        <v>0</v>
      </c>
      <c r="I49" s="31">
        <f>'Dane - październik 2018 r'!AK53</f>
        <v>0</v>
      </c>
      <c r="J49" s="31">
        <f>I49/'Dane - październik 2018 r'!$B$3</f>
        <v>0</v>
      </c>
      <c r="K49" s="18">
        <f t="shared" si="3"/>
        <v>0</v>
      </c>
      <c r="L49" s="31">
        <f>'Dane - październik 2018 r'!AQ53</f>
        <v>0</v>
      </c>
      <c r="M49" s="31">
        <f>L49/'Dane - październik 2018 r'!$B$3</f>
        <v>0</v>
      </c>
      <c r="N49" s="18">
        <f t="shared" si="1"/>
        <v>0</v>
      </c>
      <c r="O49" s="33">
        <f>'Dane - październik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październik 2018 r'!Z54</f>
        <v>0</v>
      </c>
      <c r="G50" s="31">
        <f>F50/'Dane - październik 2018 r'!$B$3</f>
        <v>0</v>
      </c>
      <c r="H50" s="27">
        <f t="shared" si="0"/>
        <v>0</v>
      </c>
      <c r="I50" s="31">
        <f>'Dane - październik 2018 r'!AK54</f>
        <v>0</v>
      </c>
      <c r="J50" s="31">
        <f>I50/'Dane - październik 2018 r'!$B$3</f>
        <v>0</v>
      </c>
      <c r="K50" s="27">
        <f t="shared" si="3"/>
        <v>0</v>
      </c>
      <c r="L50" s="31">
        <f>'Dane - październik 2018 r'!AQ54</f>
        <v>0</v>
      </c>
      <c r="M50" s="31">
        <f>L50/'Dane - październik 2018 r'!$B$3</f>
        <v>0</v>
      </c>
      <c r="N50" s="27">
        <f t="shared" si="1"/>
        <v>0</v>
      </c>
      <c r="O50" s="33">
        <f>'Dane - październik 2018 r'!X54</f>
        <v>0</v>
      </c>
    </row>
    <row r="51" spans="1:15" ht="32.25" thickBot="1" x14ac:dyDescent="0.25">
      <c r="A51" s="251" t="s">
        <v>161</v>
      </c>
      <c r="B51" s="251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51" t="s">
        <v>170</v>
      </c>
      <c r="B52" s="251"/>
      <c r="C52" s="49" t="s">
        <v>168</v>
      </c>
      <c r="D52" s="50">
        <v>42497556</v>
      </c>
      <c r="E52" s="50">
        <v>31873167</v>
      </c>
      <c r="F52" s="50">
        <f>'Dane - październik 2018 r'!Z56</f>
        <v>42767560.219999999</v>
      </c>
      <c r="G52" s="50">
        <f>F52/'Dane - październik 2018 r'!$B$3</f>
        <v>9965411.5528008211</v>
      </c>
      <c r="H52" s="51">
        <f t="shared" si="0"/>
        <v>0.31265834213464955</v>
      </c>
      <c r="I52" s="50">
        <f>'Dane - październik 2018 r'!AK56-'Dane - październik 2018 r'!AM56</f>
        <v>13980210.07</v>
      </c>
      <c r="J52" s="50">
        <f>I52/'Dane - październik 2018 r'!B3</f>
        <v>3257575.2796159941</v>
      </c>
      <c r="K52" s="51">
        <f t="shared" si="3"/>
        <v>0.10220431749427329</v>
      </c>
      <c r="L52" s="50">
        <f>'Dane - październik 2018 r'!AQ56</f>
        <v>13980210.07</v>
      </c>
      <c r="M52" s="50">
        <f>L52/'Dane - październik 2018 r'!$B$3</f>
        <v>3257575.2796159941</v>
      </c>
      <c r="N52" s="51">
        <f t="shared" si="1"/>
        <v>0.10220431749427329</v>
      </c>
      <c r="O52" s="52">
        <f>'Dane - październik 2018 r'!X56</f>
        <v>39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903254967.16999996</v>
      </c>
      <c r="G53" s="35">
        <f t="shared" si="12"/>
        <v>210470446.26013613</v>
      </c>
      <c r="H53" s="28">
        <f t="shared" si="0"/>
        <v>0.42149196122618643</v>
      </c>
      <c r="I53" s="35">
        <f t="shared" si="12"/>
        <v>418183109.51699996</v>
      </c>
      <c r="J53" s="35">
        <f t="shared" si="12"/>
        <v>97442238.21348682</v>
      </c>
      <c r="K53" s="28">
        <f t="shared" si="3"/>
        <v>0.19513960663203492</v>
      </c>
      <c r="L53" s="35">
        <f t="shared" si="12"/>
        <v>327714649.86999995</v>
      </c>
      <c r="M53" s="35">
        <f t="shared" si="12"/>
        <v>76361881.319321468</v>
      </c>
      <c r="N53" s="28">
        <f t="shared" si="1"/>
        <v>0.15292369875256082</v>
      </c>
      <c r="O53" s="36">
        <f t="shared" si="12"/>
        <v>4428</v>
      </c>
    </row>
    <row r="54" spans="1:15" x14ac:dyDescent="0.2">
      <c r="A54" s="6" t="s">
        <v>211</v>
      </c>
    </row>
    <row r="55" spans="1:15" x14ac:dyDescent="0.2">
      <c r="A55" s="6" t="s">
        <v>221</v>
      </c>
    </row>
    <row r="56" spans="1:15" x14ac:dyDescent="0.2">
      <c r="A56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9" zoomScaleNormal="100" workbookViewId="0">
      <selection activeCell="M17" sqref="M17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1.7109375" bestFit="1" customWidth="1"/>
    <col min="12" max="12" width="21.5703125" customWidth="1"/>
    <col min="13" max="13" width="20.42578125" customWidth="1"/>
    <col min="14" max="14" width="16.42578125" customWidth="1"/>
    <col min="15" max="15" width="18.7109375" style="213" customWidth="1"/>
    <col min="18" max="18" width="16.140625" customWidth="1"/>
  </cols>
  <sheetData>
    <row r="1" spans="1:18" ht="63" customHeight="1" thickTop="1" x14ac:dyDescent="0.25">
      <c r="A1" s="267" t="s">
        <v>192</v>
      </c>
      <c r="B1" s="270" t="s">
        <v>193</v>
      </c>
      <c r="C1" s="103" t="s">
        <v>213</v>
      </c>
      <c r="D1" s="103" t="s">
        <v>214</v>
      </c>
      <c r="E1" s="103" t="s">
        <v>215</v>
      </c>
      <c r="F1" s="103" t="s">
        <v>223</v>
      </c>
      <c r="G1" s="103" t="s">
        <v>216</v>
      </c>
      <c r="H1" s="103" t="s">
        <v>224</v>
      </c>
      <c r="I1" s="103" t="s">
        <v>217</v>
      </c>
      <c r="J1" s="103" t="s">
        <v>218</v>
      </c>
      <c r="K1" s="273" t="s">
        <v>194</v>
      </c>
      <c r="L1" s="281" t="s">
        <v>220</v>
      </c>
      <c r="M1" s="276" t="s">
        <v>219</v>
      </c>
      <c r="N1" s="210" t="s">
        <v>195</v>
      </c>
      <c r="O1" s="279" t="s">
        <v>225</v>
      </c>
      <c r="P1" s="213"/>
    </row>
    <row r="2" spans="1:18" ht="15.75" x14ac:dyDescent="0.25">
      <c r="A2" s="268"/>
      <c r="B2" s="271"/>
      <c r="C2" s="104"/>
      <c r="D2" s="104"/>
      <c r="E2" s="104"/>
      <c r="F2" s="104"/>
      <c r="G2" s="104"/>
      <c r="H2" s="104"/>
      <c r="I2" s="104"/>
      <c r="J2" s="104"/>
      <c r="K2" s="274"/>
      <c r="L2" s="282"/>
      <c r="M2" s="277"/>
      <c r="N2" s="211"/>
      <c r="O2" s="279"/>
    </row>
    <row r="3" spans="1:18" ht="16.5" thickBot="1" x14ac:dyDescent="0.3">
      <c r="A3" s="269"/>
      <c r="B3" s="272"/>
      <c r="C3" s="105"/>
      <c r="D3" s="105"/>
      <c r="E3" s="105"/>
      <c r="F3" s="105"/>
      <c r="G3" s="105"/>
      <c r="H3" s="105"/>
      <c r="I3" s="105"/>
      <c r="J3" s="105"/>
      <c r="K3" s="275"/>
      <c r="L3" s="283"/>
      <c r="M3" s="278"/>
      <c r="N3" s="212"/>
      <c r="O3" s="280"/>
    </row>
    <row r="4" spans="1:18" ht="18.75" thickTop="1" thickBot="1" x14ac:dyDescent="0.3">
      <c r="A4" s="291" t="s">
        <v>196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3"/>
    </row>
    <row r="5" spans="1:18" ht="33" thickTop="1" thickBot="1" x14ac:dyDescent="0.3">
      <c r="A5" s="99" t="s">
        <v>197</v>
      </c>
      <c r="B5" s="115" t="s">
        <v>103</v>
      </c>
      <c r="C5" s="115">
        <f>'Dane - październik 2018 r'!C19</f>
        <v>1639</v>
      </c>
      <c r="D5" s="116">
        <f>'Dane - październik 2018 r'!D19/'Dane - październik 2018 r'!$B$3</f>
        <v>24124102.898685805</v>
      </c>
      <c r="E5" s="115">
        <f>'Dane - październik 2018 r'!X19</f>
        <v>1560</v>
      </c>
      <c r="F5" s="116">
        <f>'Dane - październik 2018 r'!Y19/'Dane - październik 2018 r'!$B$3</f>
        <v>22811771.833348867</v>
      </c>
      <c r="G5" s="115">
        <f>'Dane - październik 2018 r'!AB19</f>
        <v>1560</v>
      </c>
      <c r="H5" s="116">
        <f>'Dane - październik 2018 r'!AD19/'Dane - październik 2018 r'!$B$3</f>
        <v>22838917.886103086</v>
      </c>
      <c r="I5" s="115">
        <f>'Dane - październik 2018 r'!AO19</f>
        <v>1558</v>
      </c>
      <c r="J5" s="116">
        <f>'Dane - październik 2018 r'!AP19/'Dane - październik 2018 r'!$B$3</f>
        <v>22770178.954236183</v>
      </c>
      <c r="K5" s="117">
        <v>1400</v>
      </c>
      <c r="L5" s="117">
        <f>G5</f>
        <v>1560</v>
      </c>
      <c r="M5" s="117">
        <f>I5</f>
        <v>1558</v>
      </c>
      <c r="N5" s="207">
        <f>M5/K5</f>
        <v>1.1128571428571428</v>
      </c>
      <c r="O5" s="222">
        <f>L5/K5</f>
        <v>1.1142857142857143</v>
      </c>
    </row>
    <row r="6" spans="1:18" ht="43.5" customHeight="1" thickTop="1" thickBot="1" x14ac:dyDescent="0.3">
      <c r="A6" s="294" t="s">
        <v>198</v>
      </c>
      <c r="B6" s="115" t="s">
        <v>93</v>
      </c>
      <c r="C6" s="115">
        <f>'Dane - październik 2018 r'!C14</f>
        <v>10</v>
      </c>
      <c r="D6" s="116">
        <f>'Dane - październik 2018 r'!D14/'Dane - październik 2018 r'!$B$3</f>
        <v>4971168.3614502754</v>
      </c>
      <c r="E6" s="115">
        <f>'Dane - październik 2018 r'!X14</f>
        <v>7</v>
      </c>
      <c r="F6" s="116">
        <f>'Dane - październik 2018 r'!Y14/'Dane - październik 2018 r'!$B$3</f>
        <v>3165366.9517196389</v>
      </c>
      <c r="G6" s="115">
        <f>'Dane - październik 2018 r'!AB14</f>
        <v>5</v>
      </c>
      <c r="H6" s="116">
        <f>'Dane - październik 2018 r'!AD14/'Dane - październik 2018 r'!$B$3</f>
        <v>1524686.9396029452</v>
      </c>
      <c r="I6" s="115">
        <f>'Dane - październik 2018 r'!AO14</f>
        <v>4</v>
      </c>
      <c r="J6" s="116">
        <f>'Dane - październik 2018 r'!AP14/'Dane - październik 2018 r'!$B$3</f>
        <v>1524239.7893559514</v>
      </c>
      <c r="K6" s="284">
        <v>24</v>
      </c>
      <c r="L6" s="284">
        <f>G6+G7+G8</f>
        <v>14</v>
      </c>
      <c r="M6" s="284">
        <f>I6+I7+I8</f>
        <v>7</v>
      </c>
      <c r="N6" s="289">
        <f>M6/K6</f>
        <v>0.29166666666666669</v>
      </c>
      <c r="O6" s="263">
        <f>L6/K6</f>
        <v>0.58333333333333337</v>
      </c>
    </row>
    <row r="7" spans="1:18" ht="39.75" customHeight="1" thickTop="1" thickBot="1" x14ac:dyDescent="0.3">
      <c r="A7" s="295"/>
      <c r="B7" s="115" t="s">
        <v>105</v>
      </c>
      <c r="C7" s="115">
        <f>'Dane - październik 2018 r'!C20</f>
        <v>204</v>
      </c>
      <c r="D7" s="116">
        <f>'Dane - październik 2018 r'!D20/'Dane - październik 2018 r'!$B$3</f>
        <v>11278085.376083514</v>
      </c>
      <c r="E7" s="115">
        <f>'Dane - październik 2018 r'!X20</f>
        <v>151</v>
      </c>
      <c r="F7" s="116">
        <f>'Dane - październik 2018 r'!Y20/'Dane - październik 2018 r'!$B$3</f>
        <v>7145809.6840339256</v>
      </c>
      <c r="G7" s="115">
        <f>'Dane - październik 2018 r'!AB20</f>
        <v>8</v>
      </c>
      <c r="H7" s="116">
        <f>'Dane - październik 2018 r'!AD20/'Dane - październik 2018 r'!$B$3</f>
        <v>217790.68412713209</v>
      </c>
      <c r="I7" s="115">
        <f>'Dane - październik 2018 r'!AO20</f>
        <v>3</v>
      </c>
      <c r="J7" s="116">
        <f>'Dane - październik 2018 r'!AP20/'Dane - październik 2018 r'!$B$3</f>
        <v>63980.091341224725</v>
      </c>
      <c r="K7" s="301"/>
      <c r="L7" s="285"/>
      <c r="M7" s="301"/>
      <c r="N7" s="290"/>
      <c r="O7" s="263"/>
    </row>
    <row r="8" spans="1:18" ht="51" customHeight="1" thickTop="1" thickBot="1" x14ac:dyDescent="0.3">
      <c r="A8" s="295"/>
      <c r="B8" s="115" t="s">
        <v>107</v>
      </c>
      <c r="C8" s="115">
        <f>'Dane - październik 2018 r'!C21</f>
        <v>14</v>
      </c>
      <c r="D8" s="116">
        <f>'Dane - październik 2018 r'!D21/'Dane - październik 2018 r'!$B$3</f>
        <v>64580349.405816011</v>
      </c>
      <c r="E8" s="115">
        <f>'Dane - październik 2018 r'!X21</f>
        <v>2</v>
      </c>
      <c r="F8" s="116">
        <f>'Dane - październik 2018 r'!Y21/'Dane - październik 2018 r'!$B$3</f>
        <v>44035608.120514497</v>
      </c>
      <c r="G8" s="115">
        <f>'Dane - październik 2018 r'!AB21</f>
        <v>1</v>
      </c>
      <c r="H8" s="116">
        <f>'Dane - październik 2018 r'!AD21/'Dane - październik 2018 r'!$B$3</f>
        <v>19870.167303569764</v>
      </c>
      <c r="I8" s="115">
        <f>'Dane - październik 2018 r'!AO21</f>
        <v>0</v>
      </c>
      <c r="J8" s="116">
        <f>'Dane - październik 2018 r'!AP21/'Dane - październik 2018 r'!$B$3</f>
        <v>0</v>
      </c>
      <c r="K8" s="301"/>
      <c r="L8" s="286"/>
      <c r="M8" s="301"/>
      <c r="N8" s="290"/>
      <c r="O8" s="263"/>
      <c r="R8" s="213"/>
    </row>
    <row r="9" spans="1:18" ht="17.25" thickTop="1" thickBot="1" x14ac:dyDescent="0.3">
      <c r="A9" s="265" t="s">
        <v>199</v>
      </c>
      <c r="B9" s="266"/>
      <c r="C9" s="205"/>
      <c r="D9" s="205"/>
      <c r="E9" s="205"/>
      <c r="F9" s="205"/>
      <c r="G9" s="205"/>
      <c r="H9" s="205"/>
      <c r="I9" s="205"/>
      <c r="J9" s="205"/>
      <c r="K9" s="214">
        <v>14800000</v>
      </c>
      <c r="L9" s="214"/>
      <c r="M9" s="214">
        <f>'Dane - październik 2018 r'!AP6/'Dane - październik 2018 r'!$B$3</f>
        <v>43196862.477863736</v>
      </c>
      <c r="N9" s="287">
        <f>M9/K9</f>
        <v>2.9187069241799821</v>
      </c>
      <c r="O9" s="288"/>
    </row>
    <row r="10" spans="1:18" ht="18.75" thickTop="1" thickBot="1" x14ac:dyDescent="0.3">
      <c r="A10" s="302" t="s">
        <v>222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4"/>
    </row>
    <row r="11" spans="1:18" ht="16.5" thickTop="1" thickBot="1" x14ac:dyDescent="0.3">
      <c r="A11" s="305" t="s">
        <v>200</v>
      </c>
      <c r="B11" s="115" t="s">
        <v>124</v>
      </c>
      <c r="C11" s="115">
        <f>'Dane - październik 2018 r'!C30</f>
        <v>413</v>
      </c>
      <c r="D11" s="116">
        <f>'Dane - październik 2018 r'!D30/'Dane - październik 2018 r'!$B$3</f>
        <v>74531765.439463153</v>
      </c>
      <c r="E11" s="115">
        <f>'Dane - październik 2018 r'!X30</f>
        <v>217</v>
      </c>
      <c r="F11" s="116">
        <f>'Dane - październik 2018 r'!Y30/'Dane - październik 2018 r'!$B$3</f>
        <v>32463551.582160495</v>
      </c>
      <c r="G11" s="115">
        <f>'Dane - październik 2018 r'!AB30</f>
        <v>97</v>
      </c>
      <c r="H11" s="116">
        <f>'Dane - październik 2018 r'!AD30/'Dane - październik 2018 r'!$B$3</f>
        <v>10327898.685804827</v>
      </c>
      <c r="I11" s="115">
        <f>'Dane - październik 2018 r'!AO30</f>
        <v>40</v>
      </c>
      <c r="J11" s="116">
        <f>'Dane - październik 2018 r'!AP30/'Dane - październik 2018 r'!$B$3</f>
        <v>3903921.09702675</v>
      </c>
      <c r="K11" s="284">
        <v>30</v>
      </c>
      <c r="L11" s="284">
        <f>G11+G12+G13</f>
        <v>101</v>
      </c>
      <c r="M11" s="284">
        <f>I11+I12+I13</f>
        <v>40</v>
      </c>
      <c r="N11" s="208"/>
      <c r="O11" s="262">
        <f>L11/K11</f>
        <v>3.3666666666666667</v>
      </c>
    </row>
    <row r="12" spans="1:18" ht="16.5" thickTop="1" thickBot="1" x14ac:dyDescent="0.3">
      <c r="A12" s="306"/>
      <c r="B12" s="115" t="s">
        <v>126</v>
      </c>
      <c r="C12" s="115">
        <f>'Dane - październik 2018 r'!C31</f>
        <v>44</v>
      </c>
      <c r="D12" s="116">
        <f>'Dane - październik 2018 r'!D31/'Dane - październik 2018 r'!$B$3</f>
        <v>3116419.708267313</v>
      </c>
      <c r="E12" s="115">
        <f>'Dane - październik 2018 r'!X31</f>
        <v>5</v>
      </c>
      <c r="F12" s="116">
        <f>'Dane - październik 2018 r'!Y31/'Dane - październik 2018 r'!$B$3</f>
        <v>430886.10774536309</v>
      </c>
      <c r="G12" s="115">
        <f>'Dane - październik 2018 r'!AB31</f>
        <v>1</v>
      </c>
      <c r="H12" s="116">
        <f>'Dane - październik 2018 r'!AD31/'Dane - październik 2018 r'!$B$3</f>
        <v>50987.293783204404</v>
      </c>
      <c r="I12" s="115">
        <f>'Dane - październik 2018 r'!AO31</f>
        <v>0</v>
      </c>
      <c r="J12" s="116">
        <f>'Dane - październik 2018 r'!AP31/'Dane - październik 2018 r'!$B$3</f>
        <v>0</v>
      </c>
      <c r="K12" s="301"/>
      <c r="L12" s="285"/>
      <c r="M12" s="301"/>
      <c r="N12" s="209">
        <f>M11/K11</f>
        <v>1.3333333333333333</v>
      </c>
      <c r="O12" s="263"/>
    </row>
    <row r="13" spans="1:18" ht="16.5" thickTop="1" thickBot="1" x14ac:dyDescent="0.3">
      <c r="A13" s="306"/>
      <c r="B13" s="118" t="s">
        <v>128</v>
      </c>
      <c r="C13" s="115">
        <f>'Dane - październik 2018 r'!C32</f>
        <v>84</v>
      </c>
      <c r="D13" s="116">
        <f>'Dane - październik 2018 r'!D32/'Dane - październik 2018 r'!$B$3</f>
        <v>45586155.825333215</v>
      </c>
      <c r="E13" s="115">
        <f>'Dane - październik 2018 r'!X32</f>
        <v>10</v>
      </c>
      <c r="F13" s="116">
        <f>'Dane - październik 2018 r'!Y32/'Dane - październik 2018 r'!$B$3</f>
        <v>5026180.8765961416</v>
      </c>
      <c r="G13" s="115">
        <f>'Dane - październik 2018 r'!AB32</f>
        <v>3</v>
      </c>
      <c r="H13" s="116">
        <f>'Dane - październik 2018 r'!AD32/'Dane - październik 2018 r'!$B$3</f>
        <v>564150.13980799704</v>
      </c>
      <c r="I13" s="115">
        <f>'Dane - październik 2018 r'!AO32</f>
        <v>0</v>
      </c>
      <c r="J13" s="116">
        <f>'Dane - październik 2018 r'!AP32/'Dane - październik 2018 r'!$B$3</f>
        <v>0</v>
      </c>
      <c r="K13" s="301"/>
      <c r="L13" s="286"/>
      <c r="M13" s="301"/>
      <c r="N13" s="209"/>
      <c r="O13" s="264"/>
    </row>
    <row r="14" spans="1:18" ht="17.25" thickTop="1" thickBot="1" x14ac:dyDescent="0.3">
      <c r="A14" s="265" t="s">
        <v>199</v>
      </c>
      <c r="B14" s="266"/>
      <c r="C14" s="106"/>
      <c r="D14" s="106"/>
      <c r="E14" s="106"/>
      <c r="F14" s="106"/>
      <c r="G14" s="106"/>
      <c r="H14" s="106"/>
      <c r="I14" s="106"/>
      <c r="J14" s="106"/>
      <c r="K14" s="123">
        <v>5000000</v>
      </c>
      <c r="L14" s="123"/>
      <c r="M14" s="123">
        <f>'Dane - październik 2018 r'!AP26/'Dane - październik 2018 r'!$B$3</f>
        <v>50364818.419703603</v>
      </c>
      <c r="N14" s="287">
        <f>M14/K14</f>
        <v>10.072963683940721</v>
      </c>
      <c r="O14" s="288"/>
    </row>
    <row r="15" spans="1:18" ht="18.75" thickTop="1" thickBot="1" x14ac:dyDescent="0.3">
      <c r="A15" s="296" t="s">
        <v>201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3"/>
    </row>
    <row r="16" spans="1:18" ht="64.5" thickTop="1" thickBot="1" x14ac:dyDescent="0.3">
      <c r="A16" s="100" t="s">
        <v>202</v>
      </c>
      <c r="B16" s="204" t="s">
        <v>140</v>
      </c>
      <c r="C16" s="115">
        <f>'Dane - październik 2018 r'!C39</f>
        <v>35</v>
      </c>
      <c r="D16" s="116">
        <f>'Dane - październik 2018 r'!D39/'Dane - październik 2018 r'!$B$3</f>
        <v>4803935.4436573777</v>
      </c>
      <c r="E16" s="115">
        <f>'Dane - październik 2018 r'!X39</f>
        <v>35</v>
      </c>
      <c r="F16" s="116">
        <f>'Dane - październik 2018 r'!Y39/'Dane - październik 2018 r'!$B$3</f>
        <v>4685239.6192562217</v>
      </c>
      <c r="G16" s="115">
        <f>'Dane - październik 2018 r'!AB39</f>
        <v>20</v>
      </c>
      <c r="H16" s="116">
        <f>'Dane - październik 2018 r'!AD39/'Dane - październik 2018 r'!$B$3</f>
        <v>2257156.3076707986</v>
      </c>
      <c r="I16" s="115">
        <f>'Dane - październik 2018 r'!AO39</f>
        <v>14</v>
      </c>
      <c r="J16" s="116">
        <f>'Dane - październik 2018 r'!AP39/'Dane - październik 2018 r'!$B$3</f>
        <v>1860976.8571162273</v>
      </c>
      <c r="K16" s="119">
        <v>4</v>
      </c>
      <c r="L16" s="119">
        <f>G16</f>
        <v>20</v>
      </c>
      <c r="M16" s="119">
        <f>I16</f>
        <v>14</v>
      </c>
      <c r="N16" s="215">
        <f>M16/K16</f>
        <v>3.5</v>
      </c>
      <c r="O16" s="222">
        <f>L16/K16</f>
        <v>5</v>
      </c>
    </row>
    <row r="17" spans="1:15" ht="17.25" thickTop="1" thickBot="1" x14ac:dyDescent="0.3">
      <c r="A17" s="265" t="s">
        <v>199</v>
      </c>
      <c r="B17" s="266"/>
      <c r="C17" s="106"/>
      <c r="D17" s="106"/>
      <c r="E17" s="106"/>
      <c r="F17" s="106"/>
      <c r="G17" s="106"/>
      <c r="H17" s="106"/>
      <c r="I17" s="106"/>
      <c r="J17" s="106"/>
      <c r="K17" s="123">
        <v>500000</v>
      </c>
      <c r="L17" s="123"/>
      <c r="M17" s="123">
        <f>'Dane - październik 2018 r'!AP37/'Dane - październik 2018 r'!$B$3</f>
        <v>5221928.0315034017</v>
      </c>
      <c r="N17" s="287">
        <f>M17/K17</f>
        <v>10.443856063006804</v>
      </c>
      <c r="O17" s="288"/>
    </row>
    <row r="18" spans="1:15" ht="18.75" thickTop="1" thickBot="1" x14ac:dyDescent="0.3">
      <c r="A18" s="298" t="s">
        <v>203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300"/>
    </row>
    <row r="19" spans="1:15" ht="33" thickTop="1" thickBot="1" x14ac:dyDescent="0.3">
      <c r="A19" s="216" t="s">
        <v>171</v>
      </c>
      <c r="B19" s="217" t="s">
        <v>148</v>
      </c>
      <c r="C19" s="218">
        <f>'Dane - październik 2018 r'!C44</f>
        <v>1791</v>
      </c>
      <c r="D19" s="219">
        <f>'Dane - październik 2018 r'!D44/'Dane - październik 2018 r'!$B$3</f>
        <v>63532475.852828786</v>
      </c>
      <c r="E19" s="218">
        <f>'Dane - październik 2018 r'!X44</f>
        <v>950</v>
      </c>
      <c r="F19" s="219">
        <f>'Dane - październik 2018 r'!Y44/'Dane - październik 2018 r'!$B$3</f>
        <v>35604336.652996555</v>
      </c>
      <c r="G19" s="218">
        <f>'Dane - październik 2018 r'!AB44</f>
        <v>415</v>
      </c>
      <c r="H19" s="219">
        <f>'Dane - październik 2018 r'!AD44/'Dane - październik 2018 r'!$B$3</f>
        <v>14008595.425948365</v>
      </c>
      <c r="I19" s="218">
        <f>'Dane - październik 2018 r'!AO44</f>
        <v>208</v>
      </c>
      <c r="J19" s="219">
        <f>'Dane - październik 2018 r'!AP44/'Dane - październik 2018 r'!$B$3</f>
        <v>6225299.8065989381</v>
      </c>
      <c r="K19" s="206">
        <v>36</v>
      </c>
      <c r="L19" s="206">
        <v>36</v>
      </c>
      <c r="M19" s="206">
        <v>36</v>
      </c>
      <c r="N19" s="220">
        <f>L19/K19</f>
        <v>1</v>
      </c>
      <c r="O19" s="224">
        <f>M19/K19</f>
        <v>1</v>
      </c>
    </row>
    <row r="20" spans="1:15" ht="17.25" thickTop="1" thickBot="1" x14ac:dyDescent="0.3">
      <c r="A20" s="265" t="s">
        <v>199</v>
      </c>
      <c r="B20" s="266"/>
      <c r="C20" s="106"/>
      <c r="D20" s="106"/>
      <c r="E20" s="106"/>
      <c r="F20" s="106"/>
      <c r="G20" s="106"/>
      <c r="H20" s="106"/>
      <c r="I20" s="106"/>
      <c r="J20" s="106"/>
      <c r="K20" s="123">
        <v>2500000</v>
      </c>
      <c r="L20" s="123"/>
      <c r="M20" s="123">
        <f>'Dane - październik 2018 r'!AP42/'Dane - październik 2018 r'!$B$3</f>
        <v>6294039.0087613016</v>
      </c>
      <c r="N20" s="287">
        <f>M20/K20</f>
        <v>2.5176156035045207</v>
      </c>
      <c r="O20" s="288"/>
    </row>
    <row r="21" spans="1:15" ht="18.75" thickTop="1" thickBot="1" x14ac:dyDescent="0.3">
      <c r="A21" s="296" t="s">
        <v>204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3"/>
    </row>
    <row r="22" spans="1:15" ht="96" thickTop="1" thickBot="1" x14ac:dyDescent="0.3">
      <c r="A22" s="101" t="s">
        <v>172</v>
      </c>
      <c r="B22" s="120" t="s">
        <v>153</v>
      </c>
      <c r="C22" s="115">
        <f>'Dane - październik 2018 r'!C47</f>
        <v>14</v>
      </c>
      <c r="D22" s="116">
        <f>'Dane - październik 2018 r'!D47/'Dane - październik 2018 r'!$B$3</f>
        <v>6339911.6599869523</v>
      </c>
      <c r="E22" s="115">
        <f>'Dane - październik 2018 r'!X47</f>
        <v>9</v>
      </c>
      <c r="F22" s="116">
        <f>'Dane - październik 2018 r'!Y47/'Dane - październik 2018 r'!$B$3</f>
        <v>4511937.2914530719</v>
      </c>
      <c r="G22" s="115">
        <f>'Dane - październik 2018 r'!AB47</f>
        <v>7</v>
      </c>
      <c r="H22" s="116">
        <f>'Dane - październik 2018 r'!AD47/'Dane - październik 2018 r'!$B$3</f>
        <v>2168759.0362568744</v>
      </c>
      <c r="I22" s="115">
        <f>'Dane - październik 2018 r'!AO47</f>
        <v>0</v>
      </c>
      <c r="J22" s="116">
        <f>'Dane - październik 2018 r'!AP47/'Dane - październik 2018 r'!$B$3</f>
        <v>0</v>
      </c>
      <c r="K22" s="119">
        <v>0</v>
      </c>
      <c r="L22" s="119">
        <v>13</v>
      </c>
      <c r="M22" s="121">
        <v>13</v>
      </c>
      <c r="N22" s="208" t="e">
        <f>L22/K22</f>
        <v>#DIV/0!</v>
      </c>
      <c r="O22" s="223" t="e">
        <f>M22/K22</f>
        <v>#DIV/0!</v>
      </c>
    </row>
    <row r="23" spans="1:15" ht="33" thickTop="1" thickBot="1" x14ac:dyDescent="0.3">
      <c r="A23" s="102" t="s">
        <v>205</v>
      </c>
      <c r="B23" s="122" t="s">
        <v>159</v>
      </c>
      <c r="C23" s="115">
        <f>'Dane - październik 2018 r'!C50</f>
        <v>85</v>
      </c>
      <c r="D23" s="116">
        <f>'Dane - październik 2018 r'!D50/'Dane - październik 2018 r'!$B$3</f>
        <v>30932330.119302824</v>
      </c>
      <c r="E23" s="115">
        <f>'Dane - październik 2018 r'!X50</f>
        <v>46</v>
      </c>
      <c r="F23" s="116">
        <f>'Dane - październik 2018 r'!Y50/'Dane - październik 2018 r'!$B$3</f>
        <v>13254561.629695218</v>
      </c>
      <c r="G23" s="115">
        <f>'Dane - październik 2018 r'!AB50</f>
        <v>21</v>
      </c>
      <c r="H23" s="116">
        <f>'Dane - październik 2018 r'!AD50/'Dane - październik 2018 r'!$B$3</f>
        <v>3570855.4059092184</v>
      </c>
      <c r="I23" s="115">
        <f>'Dane - październik 2018 r'!AO50</f>
        <v>12</v>
      </c>
      <c r="J23" s="116">
        <f>'Dane - październik 2018 r'!AP50/'Dane - październik 2018 r'!$B$3</f>
        <v>1365652.9056762047</v>
      </c>
      <c r="K23" s="119">
        <v>10</v>
      </c>
      <c r="L23" s="119">
        <f>G23</f>
        <v>21</v>
      </c>
      <c r="M23" s="121">
        <f>I23</f>
        <v>12</v>
      </c>
      <c r="N23" s="215">
        <f>M23/K23</f>
        <v>1.2</v>
      </c>
      <c r="O23" s="223">
        <f>L23/K23</f>
        <v>2.1</v>
      </c>
    </row>
    <row r="24" spans="1:15" ht="17.25" thickTop="1" thickBot="1" x14ac:dyDescent="0.3">
      <c r="A24" s="265" t="s">
        <v>199</v>
      </c>
      <c r="B24" s="266"/>
      <c r="C24" s="106"/>
      <c r="D24" s="106"/>
      <c r="E24" s="106"/>
      <c r="F24" s="106"/>
      <c r="G24" s="106"/>
      <c r="H24" s="106"/>
      <c r="I24" s="106"/>
      <c r="J24" s="106"/>
      <c r="K24" s="214">
        <v>8000000</v>
      </c>
      <c r="L24" s="214"/>
      <c r="M24" s="214">
        <f>'Dane - październik 2018 r'!AP46/'Dane - październik 2018 r'!$B$3</f>
        <v>2718471.6888806038</v>
      </c>
      <c r="N24" s="307">
        <f>M24/K24</f>
        <v>0.33980896111007547</v>
      </c>
      <c r="O24" s="308"/>
    </row>
    <row r="25" spans="1:15" ht="18.75" thickTop="1" thickBot="1" x14ac:dyDescent="0.3">
      <c r="A25" s="311" t="s">
        <v>206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3"/>
    </row>
    <row r="26" spans="1:15" ht="33" thickTop="1" thickBot="1" x14ac:dyDescent="0.3">
      <c r="A26" s="100" t="s">
        <v>207</v>
      </c>
      <c r="B26" s="204" t="s">
        <v>162</v>
      </c>
      <c r="C26" s="115">
        <f>'Dane - październik 2018 r'!C51</f>
        <v>10</v>
      </c>
      <c r="D26" s="116">
        <f>'Dane - październik 2018 r'!D51/'Dane - październik 2018 r'!$B$3</f>
        <v>853046.6679094045</v>
      </c>
      <c r="E26" s="115">
        <f>'Dane - październik 2018 r'!X51</f>
        <v>0</v>
      </c>
      <c r="F26" s="116">
        <f>'Dane - październik 2018 r'!Y51/'Dane - październik 2018 r'!$B$3</f>
        <v>0</v>
      </c>
      <c r="G26" s="115">
        <f>'Dane - październik 2018 r'!AB51</f>
        <v>0</v>
      </c>
      <c r="H26" s="116">
        <f>'Dane - październik 2018 r'!AD51/'Dane - październik 2018 r'!$B$3</f>
        <v>0</v>
      </c>
      <c r="I26" s="115">
        <f>'Dane - październik 2018 r'!AO51</f>
        <v>0</v>
      </c>
      <c r="J26" s="116">
        <f>'Dane - październik 2018 r'!AP51/'Dane - październik 2018 r'!$B$3</f>
        <v>0</v>
      </c>
      <c r="K26" s="119">
        <v>2</v>
      </c>
      <c r="L26" s="119">
        <f>G26</f>
        <v>0</v>
      </c>
      <c r="M26" s="119">
        <v>0</v>
      </c>
      <c r="N26" s="221">
        <f>L26/K26</f>
        <v>0</v>
      </c>
      <c r="O26" s="222">
        <f>M26/K26</f>
        <v>0</v>
      </c>
    </row>
    <row r="27" spans="1:15" ht="17.25" thickTop="1" thickBot="1" x14ac:dyDescent="0.3">
      <c r="A27" s="314" t="s">
        <v>199</v>
      </c>
      <c r="B27" s="315"/>
      <c r="C27" s="107"/>
      <c r="D27" s="107"/>
      <c r="E27" s="107"/>
      <c r="F27" s="107"/>
      <c r="G27" s="107"/>
      <c r="H27" s="107"/>
      <c r="I27" s="107"/>
      <c r="J27" s="107"/>
      <c r="K27" s="124">
        <v>400000</v>
      </c>
      <c r="L27" s="124"/>
      <c r="M27" s="124">
        <f>'Dane - październik 2018 r'!AP51/'Dane - październik 2018 r'!$B$3</f>
        <v>0</v>
      </c>
      <c r="N27" s="309">
        <f>M27/K27</f>
        <v>0</v>
      </c>
      <c r="O27" s="310"/>
    </row>
    <row r="28" spans="1:15" ht="15.75" thickTop="1" x14ac:dyDescent="0.25">
      <c r="A28"/>
    </row>
    <row r="29" spans="1:15" x14ac:dyDescent="0.25">
      <c r="A29"/>
    </row>
    <row r="30" spans="1:15" x14ac:dyDescent="0.25">
      <c r="A30"/>
    </row>
    <row r="31" spans="1:15" x14ac:dyDescent="0.25">
      <c r="A31"/>
    </row>
    <row r="32" spans="1:15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35">
    <mergeCell ref="N27:O27"/>
    <mergeCell ref="A25:O25"/>
    <mergeCell ref="A27:B27"/>
    <mergeCell ref="O6:O8"/>
    <mergeCell ref="A10:O10"/>
    <mergeCell ref="A11:A13"/>
    <mergeCell ref="K11:K13"/>
    <mergeCell ref="M11:M13"/>
    <mergeCell ref="A14:B14"/>
    <mergeCell ref="A15:O15"/>
    <mergeCell ref="A24:B24"/>
    <mergeCell ref="A17:B17"/>
    <mergeCell ref="A18:O18"/>
    <mergeCell ref="A20:B20"/>
    <mergeCell ref="A21:O21"/>
    <mergeCell ref="N14:O14"/>
    <mergeCell ref="N20:O20"/>
    <mergeCell ref="N17:O17"/>
    <mergeCell ref="N24:O24"/>
    <mergeCell ref="O11:O13"/>
    <mergeCell ref="A9:B9"/>
    <mergeCell ref="A1:A3"/>
    <mergeCell ref="B1:B3"/>
    <mergeCell ref="K1:K3"/>
    <mergeCell ref="M1:M3"/>
    <mergeCell ref="O1:O3"/>
    <mergeCell ref="L1:L3"/>
    <mergeCell ref="L6:L8"/>
    <mergeCell ref="L11:L13"/>
    <mergeCell ref="N9:O9"/>
    <mergeCell ref="N6:N8"/>
    <mergeCell ref="A4:O4"/>
    <mergeCell ref="A6:A8"/>
    <mergeCell ref="K6:K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październik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2019-01-02T14:02:25Z</dcterms:modified>
</cp:coreProperties>
</file>