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eczne\sprawozdanie na koniec lipca 2019\"/>
    </mc:Choice>
  </mc:AlternateContent>
  <bookViews>
    <workbookView xWindow="0" yWindow="0" windowWidth="28800" windowHeight="11535"/>
  </bookViews>
  <sheets>
    <sheet name="Dane - 31 lipca 2019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52511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</workbook>
</file>

<file path=xl/calcChain.xml><?xml version="1.0" encoding="utf-8"?>
<calcChain xmlns="http://schemas.openxmlformats.org/spreadsheetml/2006/main">
  <c r="Z18" i="1" l="1"/>
  <c r="AH46" i="1" l="1"/>
  <c r="AG46" i="1"/>
  <c r="AE56" i="1"/>
  <c r="C6" i="1" l="1"/>
  <c r="D6" i="1"/>
  <c r="E6" i="1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C26" i="1"/>
  <c r="D26" i="1"/>
  <c r="E26" i="1"/>
  <c r="C37" i="1"/>
  <c r="D37" i="1"/>
  <c r="E37" i="1"/>
  <c r="AN56" i="1" l="1"/>
  <c r="AN55" i="1" s="1"/>
  <c r="AN54" i="1"/>
  <c r="AN53" i="1"/>
  <c r="AN52" i="1"/>
  <c r="AN50" i="1"/>
  <c r="AN49" i="1"/>
  <c r="AN48" i="1"/>
  <c r="AN47" i="1"/>
  <c r="AN45" i="1"/>
  <c r="AN44" i="1"/>
  <c r="AN43" i="1"/>
  <c r="AN41" i="1"/>
  <c r="AN40" i="1"/>
  <c r="AN39" i="1"/>
  <c r="AN38" i="1"/>
  <c r="AN36" i="1"/>
  <c r="AN35" i="1"/>
  <c r="AN34" i="1"/>
  <c r="AN32" i="1"/>
  <c r="AN31" i="1"/>
  <c r="AN30" i="1"/>
  <c r="AN29" i="1"/>
  <c r="AN28" i="1"/>
  <c r="AN27" i="1"/>
  <c r="AR56" i="1"/>
  <c r="AR55" i="1" s="1"/>
  <c r="AR54" i="1"/>
  <c r="AR53" i="1"/>
  <c r="AR52" i="1"/>
  <c r="AR50" i="1"/>
  <c r="AR49" i="1"/>
  <c r="AR48" i="1"/>
  <c r="AR47" i="1"/>
  <c r="AR45" i="1"/>
  <c r="AR44" i="1"/>
  <c r="AR43" i="1"/>
  <c r="AR41" i="1"/>
  <c r="AR40" i="1"/>
  <c r="AR39" i="1"/>
  <c r="AR38" i="1"/>
  <c r="AR36" i="1"/>
  <c r="AR35" i="1"/>
  <c r="AR34" i="1"/>
  <c r="AR32" i="1"/>
  <c r="AR31" i="1"/>
  <c r="AR30" i="1"/>
  <c r="AR29" i="1"/>
  <c r="AR28" i="1"/>
  <c r="AR27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R9" i="1"/>
  <c r="AR8" i="1"/>
  <c r="AR7" i="1"/>
  <c r="AF56" i="1"/>
  <c r="AF55" i="1" s="1"/>
  <c r="AF54" i="1"/>
  <c r="AF53" i="1"/>
  <c r="AF52" i="1"/>
  <c r="AF50" i="1"/>
  <c r="AF49" i="1"/>
  <c r="AF48" i="1"/>
  <c r="AF47" i="1"/>
  <c r="AF45" i="1"/>
  <c r="AF44" i="1"/>
  <c r="AF43" i="1"/>
  <c r="AF41" i="1"/>
  <c r="AF40" i="1"/>
  <c r="AF39" i="1"/>
  <c r="AF38" i="1"/>
  <c r="AF36" i="1"/>
  <c r="AF35" i="1"/>
  <c r="AF34" i="1"/>
  <c r="AF32" i="1"/>
  <c r="AF31" i="1"/>
  <c r="AF30" i="1"/>
  <c r="AF29" i="1"/>
  <c r="AF28" i="1"/>
  <c r="AF27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A56" i="1"/>
  <c r="AA55" i="1" s="1"/>
  <c r="AA54" i="1"/>
  <c r="AA53" i="1"/>
  <c r="AA52" i="1"/>
  <c r="AA50" i="1"/>
  <c r="AA49" i="1"/>
  <c r="AA48" i="1"/>
  <c r="AA47" i="1"/>
  <c r="AA45" i="1"/>
  <c r="AA44" i="1"/>
  <c r="AA43" i="1"/>
  <c r="AA41" i="1"/>
  <c r="AA40" i="1"/>
  <c r="AA39" i="1"/>
  <c r="AA38" i="1"/>
  <c r="AA36" i="1"/>
  <c r="AA35" i="1"/>
  <c r="AA34" i="1"/>
  <c r="AA32" i="1"/>
  <c r="AA31" i="1"/>
  <c r="AA30" i="1"/>
  <c r="AA29" i="1"/>
  <c r="AA28" i="1"/>
  <c r="AA27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Q56" i="1"/>
  <c r="Q55" i="1" s="1"/>
  <c r="Q54" i="1"/>
  <c r="Q53" i="1"/>
  <c r="Q52" i="1"/>
  <c r="Q50" i="1"/>
  <c r="Q49" i="1"/>
  <c r="Q48" i="1"/>
  <c r="Q47" i="1"/>
  <c r="Q45" i="1"/>
  <c r="Q44" i="1"/>
  <c r="Q43" i="1"/>
  <c r="Q41" i="1"/>
  <c r="Q40" i="1"/>
  <c r="Q39" i="1"/>
  <c r="Q38" i="1"/>
  <c r="Q36" i="1"/>
  <c r="Q35" i="1"/>
  <c r="Q34" i="1"/>
  <c r="Q32" i="1"/>
  <c r="Q31" i="1"/>
  <c r="Q30" i="1"/>
  <c r="Q29" i="1"/>
  <c r="Q28" i="1"/>
  <c r="Q27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J56" i="1"/>
  <c r="J55" i="1" s="1"/>
  <c r="J54" i="1"/>
  <c r="J53" i="1"/>
  <c r="J52" i="1"/>
  <c r="J50" i="1"/>
  <c r="J49" i="1"/>
  <c r="J48" i="1"/>
  <c r="J47" i="1"/>
  <c r="J45" i="1"/>
  <c r="J44" i="1"/>
  <c r="J43" i="1"/>
  <c r="J41" i="1"/>
  <c r="J40" i="1"/>
  <c r="J39" i="1"/>
  <c r="J38" i="1"/>
  <c r="J36" i="1"/>
  <c r="J35" i="1"/>
  <c r="J34" i="1"/>
  <c r="J32" i="1"/>
  <c r="J31" i="1"/>
  <c r="J30" i="1"/>
  <c r="J29" i="1"/>
  <c r="J28" i="1"/>
  <c r="J27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F56" i="1"/>
  <c r="F55" i="1" s="1"/>
  <c r="F54" i="1"/>
  <c r="F53" i="1"/>
  <c r="F52" i="1"/>
  <c r="F50" i="1"/>
  <c r="F49" i="1"/>
  <c r="F48" i="1"/>
  <c r="F47" i="1"/>
  <c r="F45" i="1"/>
  <c r="F44" i="1"/>
  <c r="F43" i="1"/>
  <c r="F41" i="1"/>
  <c r="F40" i="1"/>
  <c r="F39" i="1"/>
  <c r="F38" i="1"/>
  <c r="F36" i="1"/>
  <c r="F35" i="1"/>
  <c r="F34" i="1"/>
  <c r="F32" i="1"/>
  <c r="F31" i="1"/>
  <c r="F30" i="1"/>
  <c r="F29" i="1"/>
  <c r="F28" i="1"/>
  <c r="F27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AQ55" i="1"/>
  <c r="AP55" i="1"/>
  <c r="AO55" i="1"/>
  <c r="AM55" i="1"/>
  <c r="AL55" i="1"/>
  <c r="AK55" i="1"/>
  <c r="AJ55" i="1"/>
  <c r="AI55" i="1"/>
  <c r="AH55" i="1"/>
  <c r="AG55" i="1"/>
  <c r="AE55" i="1"/>
  <c r="AD55" i="1"/>
  <c r="AC55" i="1"/>
  <c r="AB55" i="1"/>
  <c r="Z55" i="1"/>
  <c r="Y55" i="1"/>
  <c r="X55" i="1"/>
  <c r="W55" i="1"/>
  <c r="V55" i="1"/>
  <c r="U55" i="1"/>
  <c r="T55" i="1"/>
  <c r="S55" i="1"/>
  <c r="R55" i="1"/>
  <c r="P55" i="1"/>
  <c r="O55" i="1"/>
  <c r="N55" i="1"/>
  <c r="M55" i="1"/>
  <c r="L55" i="1"/>
  <c r="K55" i="1"/>
  <c r="I55" i="1"/>
  <c r="H55" i="1"/>
  <c r="G55" i="1"/>
  <c r="E55" i="1"/>
  <c r="D55" i="1"/>
  <c r="C55" i="1"/>
  <c r="M51" i="1"/>
  <c r="L51" i="1"/>
  <c r="K51" i="1"/>
  <c r="I51" i="1"/>
  <c r="H51" i="1"/>
  <c r="G51" i="1"/>
  <c r="E51" i="1"/>
  <c r="D51" i="1"/>
  <c r="C51" i="1"/>
  <c r="AQ46" i="1"/>
  <c r="AP46" i="1"/>
  <c r="AO46" i="1"/>
  <c r="AM46" i="1"/>
  <c r="AL46" i="1"/>
  <c r="AK46" i="1"/>
  <c r="AJ46" i="1"/>
  <c r="AI46" i="1"/>
  <c r="AE46" i="1"/>
  <c r="AD46" i="1"/>
  <c r="AC46" i="1"/>
  <c r="AB46" i="1"/>
  <c r="Z46" i="1"/>
  <c r="Y46" i="1"/>
  <c r="X46" i="1"/>
  <c r="W46" i="1"/>
  <c r="V46" i="1"/>
  <c r="U46" i="1"/>
  <c r="T46" i="1"/>
  <c r="S46" i="1"/>
  <c r="R46" i="1"/>
  <c r="P46" i="1"/>
  <c r="O46" i="1"/>
  <c r="N46" i="1"/>
  <c r="M46" i="1"/>
  <c r="L46" i="1"/>
  <c r="K46" i="1"/>
  <c r="I46" i="1"/>
  <c r="H46" i="1"/>
  <c r="G46" i="1"/>
  <c r="E46" i="1"/>
  <c r="D46" i="1"/>
  <c r="C46" i="1"/>
  <c r="AQ42" i="1"/>
  <c r="AP42" i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L42" i="1"/>
  <c r="K42" i="1"/>
  <c r="I42" i="1"/>
  <c r="H42" i="1"/>
  <c r="G42" i="1"/>
  <c r="E42" i="1"/>
  <c r="D42" i="1"/>
  <c r="C42" i="1"/>
  <c r="AQ37" i="1"/>
  <c r="AP37" i="1"/>
  <c r="AO37" i="1"/>
  <c r="AM37" i="1"/>
  <c r="AL37" i="1"/>
  <c r="AK37" i="1"/>
  <c r="AJ37" i="1"/>
  <c r="AI37" i="1"/>
  <c r="AH37" i="1"/>
  <c r="AG37" i="1"/>
  <c r="AE37" i="1"/>
  <c r="AD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I37" i="1"/>
  <c r="H37" i="1"/>
  <c r="G37" i="1"/>
  <c r="AQ26" i="1"/>
  <c r="AP26" i="1"/>
  <c r="AO26" i="1"/>
  <c r="AM26" i="1"/>
  <c r="AL26" i="1"/>
  <c r="AK26" i="1"/>
  <c r="AJ26" i="1"/>
  <c r="AI26" i="1"/>
  <c r="AH26" i="1"/>
  <c r="AG26" i="1"/>
  <c r="AE26" i="1"/>
  <c r="AD26" i="1"/>
  <c r="AC26" i="1"/>
  <c r="AB26" i="1"/>
  <c r="Z26" i="1"/>
  <c r="Y26" i="1"/>
  <c r="X26" i="1"/>
  <c r="W26" i="1"/>
  <c r="V26" i="1"/>
  <c r="U26" i="1"/>
  <c r="T26" i="1"/>
  <c r="S26" i="1"/>
  <c r="R26" i="1"/>
  <c r="P26" i="1"/>
  <c r="O26" i="1"/>
  <c r="N26" i="1"/>
  <c r="M26" i="1"/>
  <c r="L26" i="1"/>
  <c r="K26" i="1"/>
  <c r="I26" i="1"/>
  <c r="H26" i="1"/>
  <c r="G26" i="1"/>
  <c r="AQ6" i="1"/>
  <c r="AP6" i="1"/>
  <c r="AO6" i="1"/>
  <c r="AM6" i="1"/>
  <c r="AL6" i="1"/>
  <c r="AK6" i="1"/>
  <c r="AJ6" i="1"/>
  <c r="AI6" i="1"/>
  <c r="AH6" i="1"/>
  <c r="AG6" i="1"/>
  <c r="AE6" i="1"/>
  <c r="AD6" i="1"/>
  <c r="AC6" i="1"/>
  <c r="AB6" i="1"/>
  <c r="Z6" i="1"/>
  <c r="Y6" i="1"/>
  <c r="X6" i="1"/>
  <c r="W6" i="1"/>
  <c r="V6" i="1"/>
  <c r="U6" i="1"/>
  <c r="T6" i="1"/>
  <c r="S6" i="1"/>
  <c r="R6" i="1"/>
  <c r="P6" i="1"/>
  <c r="O6" i="1"/>
  <c r="N6" i="1"/>
  <c r="M6" i="1"/>
  <c r="L6" i="1"/>
  <c r="K6" i="1"/>
  <c r="I6" i="1"/>
  <c r="H6" i="1"/>
  <c r="G6" i="1"/>
  <c r="AM57" i="1" l="1"/>
  <c r="G57" i="1"/>
  <c r="AI57" i="1"/>
  <c r="P57" i="1"/>
  <c r="L57" i="1"/>
  <c r="H57" i="1"/>
  <c r="R57" i="1"/>
  <c r="I57" i="1"/>
  <c r="C57" i="1"/>
  <c r="M57" i="1"/>
  <c r="AO57" i="1"/>
  <c r="N57" i="1"/>
  <c r="S57" i="1"/>
  <c r="AG57" i="1"/>
  <c r="AK57" i="1"/>
  <c r="AP57" i="1"/>
  <c r="E57" i="1"/>
  <c r="K57" i="1"/>
  <c r="T57" i="1"/>
  <c r="X57" i="1"/>
  <c r="AH57" i="1"/>
  <c r="AL57" i="1"/>
  <c r="AQ57" i="1"/>
  <c r="W57" i="1"/>
  <c r="AB57" i="1"/>
  <c r="D57" i="1"/>
  <c r="AC57" i="1"/>
  <c r="O57" i="1"/>
  <c r="U57" i="1"/>
  <c r="AJ57" i="1"/>
  <c r="V57" i="1"/>
  <c r="Z57" i="1"/>
  <c r="Y57" i="1"/>
  <c r="AE57" i="1"/>
  <c r="AD57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2" i="1" l="1"/>
  <c r="B46" i="1"/>
  <c r="B51" i="1"/>
  <c r="B55" i="1"/>
  <c r="J46" i="1" l="1"/>
  <c r="AN46" i="1"/>
  <c r="AA46" i="1"/>
  <c r="F46" i="1"/>
  <c r="AF46" i="1"/>
  <c r="AR46" i="1"/>
  <c r="Q46" i="1"/>
  <c r="J42" i="1"/>
  <c r="AR42" i="1"/>
  <c r="Q42" i="1"/>
  <c r="AF42" i="1"/>
  <c r="AN42" i="1"/>
  <c r="AA42" i="1"/>
  <c r="F42" i="1"/>
  <c r="AF51" i="1"/>
  <c r="AA51" i="1"/>
  <c r="AN51" i="1"/>
  <c r="Q51" i="1"/>
  <c r="F51" i="1"/>
  <c r="AR51" i="1"/>
  <c r="J51" i="1"/>
  <c r="B37" i="1"/>
  <c r="B26" i="1"/>
  <c r="B6" i="1"/>
  <c r="AF37" i="1" l="1"/>
  <c r="J37" i="1"/>
  <c r="AA37" i="1"/>
  <c r="AN37" i="1"/>
  <c r="F37" i="1"/>
  <c r="AR37" i="1"/>
  <c r="Q37" i="1"/>
  <c r="AR6" i="1"/>
  <c r="AN6" i="1"/>
  <c r="AA6" i="1"/>
  <c r="F6" i="1"/>
  <c r="Q6" i="1"/>
  <c r="AF6" i="1"/>
  <c r="J6" i="1"/>
  <c r="AF26" i="1"/>
  <c r="J26" i="1"/>
  <c r="AN26" i="1"/>
  <c r="F26" i="1"/>
  <c r="AR26" i="1"/>
  <c r="AA26" i="1"/>
  <c r="Q26" i="1"/>
  <c r="B57" i="1"/>
  <c r="J57" i="1" l="1"/>
  <c r="AR57" i="1"/>
  <c r="AN57" i="1"/>
  <c r="AF57" i="1"/>
  <c r="AA57" i="1"/>
  <c r="Q57" i="1"/>
  <c r="F57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L11" i="3" s="1"/>
  <c r="M11" i="3" s="1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F43" i="2"/>
  <c r="E42" i="2"/>
  <c r="D42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8" i="2"/>
  <c r="D38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33" i="2"/>
  <c r="D33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22" i="2"/>
  <c r="D22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I47" i="2" l="1"/>
  <c r="O6" i="2"/>
  <c r="L6" i="3"/>
  <c r="M6" i="3" s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G25" i="2"/>
  <c r="H25" i="2" s="1"/>
  <c r="I6" i="2"/>
  <c r="I22" i="2" s="1"/>
  <c r="L6" i="2"/>
  <c r="L22" i="2" s="1"/>
  <c r="O22" i="2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J34" i="2"/>
  <c r="K34" i="2" s="1"/>
  <c r="H37" i="2"/>
  <c r="G42" i="2"/>
  <c r="H42" i="2" s="1"/>
  <c r="H10" i="2"/>
  <c r="H26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<sst xmlns="http://schemas.openxmlformats.org/spreadsheetml/2006/main" count="323" uniqueCount="226">
  <si>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</si>
  <si>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</si>
  <si>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</si>
  <si>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</si>
  <si>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</si>
  <si>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</si>
  <si>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</si>
  <si>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</si>
  <si>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</si>
  <si>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</si>
  <si>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</si>
  <si>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</si>
  <si>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</si>
  <si>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</si>
  <si>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</si>
  <si>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</si>
  <si>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</si>
  <si>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</si>
  <si>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</si>
  <si>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</si>
  <si>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</si>
  <si>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</si>
  <si>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</si>
  <si>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</si>
  <si>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</si>
  <si>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</si>
  <si>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</si>
  <si>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</si>
  <si>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</si>
  <si>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</si>
  <si>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</si>
  <si>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</si>
  <si>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</si>
  <si>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</si>
  <si>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</si>
  <si>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</si>
  <si>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</si>
  <si>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</si>
  <si>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</si>
  <si>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</si>
  <si>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</si>
  <si>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</si>
  <si>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</si>
  <si>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</si>
  <si>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</si>
  <si>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</si>
  <si>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</si>
  <si>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</si>
  <si>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</si>
  <si>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</si>
  <si>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</si>
  <si>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</si>
  <si>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</si>
  <si>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</si>
  <si>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</si>
  <si>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</si>
  <si>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</si>
  <si>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</si>
  <si>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</si>
  <si>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</si>
  <si>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</si>
  <si>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</si>
  <si>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</si>
  <si>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</si>
  <si>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</si>
  <si>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</si>
  <si>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</si>
  <si>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</si>
  <si>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</si>
  <si>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</si>
  <si>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</si>
  <si>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</si>
  <si>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</si>
  <si>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</si>
  <si>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</si>
  <si>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</si>
  <si>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</si>
  <si>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</si>
  <si>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</si>
  <si>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</si>
  <si>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</si>
  <si>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</si>
  <si>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</si>
  <si>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</si>
  <si>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</si>
  <si>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</si>
  <si>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</si>
  <si>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</si>
  <si>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</si>
  <si>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</si>
  <si>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</si>
  <si>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</si>
  <si>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</si>
  <si>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</si>
  <si>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</si>
  <si>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</si>
  <si>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</si>
  <si>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</si>
  <si>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</si>
  <si>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</si>
  <si>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</si>
  <si>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</si>
  <si>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</si>
  <si>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</si>
  <si>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</si>
  <si>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</si>
  <si>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</si>
  <si>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</si>
  <si>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</si>
  <si>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</si>
  <si>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</si>
  <si>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</si>
  <si>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</si>
  <si>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</si>
  <si>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</si>
  <si>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</si>
  <si>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</si>
  <si>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</si>
  <si>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</si>
  <si>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</si>
  <si>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</si>
  <si>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</si>
  <si>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</si>
  <si>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</si>
  <si>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</si>
  <si>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</si>
  <si>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</si>
  <si>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</si>
  <si>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</si>
  <si>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</si>
  <si>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</si>
  <si>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</si>
  <si>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</si>
  <si>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</si>
  <si>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</si>
  <si>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</si>
  <si>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</si>
  <si>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</si>
  <si>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</si>
  <si>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</si>
  <si>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</si>
  <si>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</si>
  <si>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</si>
  <si>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</si>
  <si>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</si>
  <si>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</si>
  <si>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</si>
  <si>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</si>
  <si>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</si>
  <si>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</si>
  <si>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</si>
  <si>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</si>
  <si>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</si>
  <si>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</si>
  <si>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</si>
  <si>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</si>
  <si>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</si>
  <si>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</si>
  <si>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</si>
  <si>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</si>
  <si>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</si>
  <si>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</si>
  <si>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</si>
  <si>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</si>
  <si>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</si>
  <si>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</si>
  <si>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</si>
  <si>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</si>
  <si>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</si>
  <si>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</si>
  <si>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</si>
  <si>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</si>
  <si>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</si>
  <si>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</si>
  <si>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</si>
  <si>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</si>
  <si>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</si>
  <si>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</si>
  <si>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</si>
  <si>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</si>
  <si>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</si>
  <si>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</si>
  <si>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</si>
  <si>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</si>
  <si>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</si>
  <si>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</si>
  <si>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</si>
  <si>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</si>
  <si>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</si>
  <si>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</si>
  <si>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</si>
  <si>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</si>
  <si>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</si>
  <si>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</si>
  <si>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</si>
  <si>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</si>
  <si>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</si>
  <si>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</si>
  <si>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</si>
  <si>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</si>
  <si>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</si>
  <si>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</si>
  <si>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</si>
  <si>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</si>
  <si>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</si>
  <si>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</si>
  <si>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</si>
  <si>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</si>
  <si>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</si>
  <si>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</si>
  <si>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</si>
  <si>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</si>
  <si>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</si>
  <si>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</si>
  <si>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</si>
  <si>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</si>
  <si>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</si>
  <si>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</si>
  <si>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</si>
  <si>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</si>
  <si>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</si>
  <si>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</si>
  <si>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t>4.Wydatki możliwe do poświadczenia - nie uwzględniają zwrotów i środków odzyskanych.</t>
  </si>
  <si>
    <t xml:space="preserve">Limit finansowy zgodny z arkuszem kalkulacyjnym z dnia 08.08.2019     </t>
  </si>
  <si>
    <t>31.07.2019 r.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</si>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</sst>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  <numFmt numFmtId="171" formatCode="_-* #,##0.00_-;\-* #,##0.00_-;_-* &quot;-&quot;??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71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0" xfId="0" applyNumberFormat="1" applyFont="1" applyFill="1" applyBorder="1" applyAlignment="1">
      <alignment horizontal="center" vertical="center" wrapText="1"/>
    </xf>
    <xf numFmtId="170" fontId="10" fillId="5" borderId="61" xfId="0" applyNumberFormat="1" applyFont="1" applyFill="1" applyBorder="1" applyAlignment="1">
      <alignment horizontal="center" vertical="center" wrapText="1"/>
    </xf>
    <xf numFmtId="170" fontId="13" fillId="5" borderId="61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167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16" fillId="0" borderId="17" xfId="0" applyFont="1" applyFill="1" applyBorder="1" applyAlignment="1">
      <alignment horizontal="center" vertical="center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39"/>
  <sheetViews>
    <sheetView showGridLines="0" tabSelected="1" zoomScale="70" zoomScaleNormal="70" workbookViewId="0">
      <pane xSplit="2" ySplit="6" topLeftCell="X7" activePane="bottomRight" state="frozen"/>
      <selection pane="topRight" activeCell="C1" sqref="C1"/>
      <selection pane="bottomLeft" activeCell="A7" sqref="A7"/>
      <selection pane="bottomRight" activeCell="AF11" sqref="AF11"/>
    </sheetView>
  </sheetViews>
  <sheetFormatPr defaultRowHeight="12.75" outlineLevelRow="1" x14ac:dyDescent="0.2"/>
  <cols>
    <col min="1" max="1" width="44.8554687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0.140625" style="81" customWidth="1"/>
    <col min="14" max="14" width="9.42578125" style="63" customWidth="1"/>
    <col min="15" max="15" width="26.5703125" style="63" customWidth="1"/>
    <col min="16" max="16" width="21.28515625" style="63" customWidth="1"/>
    <col min="17" max="17" width="23" style="63" customWidth="1"/>
    <col min="18" max="18" width="21.140625" style="63" customWidth="1"/>
    <col min="19" max="19" width="21.85546875" style="8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bestFit="1" customWidth="1"/>
    <col min="35" max="35" width="14.28515625" style="81" customWidth="1"/>
    <col min="36" max="36" width="25" style="82" customWidth="1"/>
    <col min="37" max="37" width="23.85546875" style="82" bestFit="1" customWidth="1"/>
    <col min="38" max="38" width="23.7109375" style="82" customWidth="1"/>
    <col min="39" max="39" width="23.85546875" style="82" bestFit="1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0.28515625" style="90" customWidth="1"/>
    <col min="44" max="44" width="23.28515625" style="82" customWidth="1"/>
    <col min="45" max="45" width="9.140625" style="81"/>
    <col min="46" max="46" width="19.28515625" style="81" bestFit="1" customWidth="1"/>
    <col min="47" max="47" width="20.28515625" style="81" bestFit="1" customWidth="1"/>
    <col min="48" max="16384" width="9.140625" style="81"/>
  </cols>
  <sheetData>
    <row r="1" spans="1:49" s="59" customFormat="1" ht="20.25" customHeight="1" x14ac:dyDescent="0.2">
      <c r="A1" s="68" t="s">
        <v>68</v>
      </c>
      <c r="B1" s="69"/>
      <c r="C1" s="53"/>
      <c r="D1" s="54"/>
      <c r="E1" s="54"/>
      <c r="F1" s="55"/>
      <c r="G1" s="56"/>
      <c r="H1" s="56"/>
      <c r="I1" s="56"/>
      <c r="J1" s="56"/>
      <c r="K1" s="218"/>
      <c r="L1" s="218"/>
      <c r="M1" s="218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9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J2" s="60"/>
      <c r="AK2" s="58"/>
      <c r="AL2" s="58"/>
      <c r="AM2" s="58"/>
      <c r="AN2" s="58"/>
      <c r="AO2" s="58"/>
      <c r="AP2" s="60"/>
      <c r="AQ2" s="60"/>
      <c r="AR2" s="58"/>
    </row>
    <row r="3" spans="1:49" s="59" customFormat="1" ht="45" customHeight="1" thickBot="1" x14ac:dyDescent="0.25">
      <c r="A3" s="70" t="s">
        <v>223</v>
      </c>
      <c r="B3" s="131">
        <v>4.2911999999999999</v>
      </c>
      <c r="C3" s="220"/>
      <c r="D3" s="220"/>
      <c r="E3" s="61"/>
      <c r="F3" s="221"/>
      <c r="G3" s="221"/>
      <c r="H3" s="221"/>
      <c r="I3" s="221"/>
      <c r="J3" s="221"/>
      <c r="K3" s="71"/>
      <c r="L3" s="71"/>
      <c r="M3" s="72"/>
      <c r="N3" s="73"/>
      <c r="O3" s="74" t="s">
        <v>0</v>
      </c>
      <c r="P3" s="230" t="s">
        <v>224</v>
      </c>
      <c r="Q3" s="230"/>
      <c r="R3" s="222"/>
      <c r="S3" s="222"/>
      <c r="T3" s="222"/>
      <c r="U3" s="71"/>
      <c r="V3" s="71"/>
      <c r="W3" s="71"/>
      <c r="X3" s="71"/>
      <c r="Y3" s="71"/>
      <c r="Z3" s="71"/>
      <c r="AA3" s="71"/>
      <c r="AB3" s="74"/>
      <c r="AJ3" s="58"/>
      <c r="AK3" s="58" t="s">
        <v>225</v>
      </c>
      <c r="AL3" s="58"/>
      <c r="AM3" s="58"/>
      <c r="AN3" s="58"/>
      <c r="AO3" s="58"/>
      <c r="AP3" s="60"/>
      <c r="AQ3" s="60" t="s">
        <v>225</v>
      </c>
      <c r="AR3" s="58"/>
    </row>
    <row r="4" spans="1:49" s="75" customFormat="1" ht="28.5" customHeight="1" thickBot="1" x14ac:dyDescent="0.3">
      <c r="A4" s="231" t="s">
        <v>1</v>
      </c>
      <c r="B4" s="232" t="s">
        <v>2</v>
      </c>
      <c r="C4" s="216" t="s">
        <v>180</v>
      </c>
      <c r="D4" s="216"/>
      <c r="E4" s="216"/>
      <c r="F4" s="233"/>
      <c r="G4" s="234" t="s">
        <v>179</v>
      </c>
      <c r="H4" s="235"/>
      <c r="I4" s="235"/>
      <c r="J4" s="236"/>
      <c r="K4" s="226" t="s">
        <v>181</v>
      </c>
      <c r="L4" s="226"/>
      <c r="M4" s="226"/>
      <c r="N4" s="223" t="s">
        <v>3</v>
      </c>
      <c r="O4" s="223"/>
      <c r="P4" s="223"/>
      <c r="Q4" s="224"/>
      <c r="R4" s="225"/>
      <c r="S4" s="225"/>
      <c r="T4" s="225"/>
      <c r="U4" s="226" t="s">
        <v>4</v>
      </c>
      <c r="V4" s="226"/>
      <c r="W4" s="226"/>
      <c r="X4" s="226" t="s">
        <v>5</v>
      </c>
      <c r="Y4" s="226"/>
      <c r="Z4" s="226"/>
      <c r="AA4" s="227"/>
      <c r="AB4" s="216" t="s">
        <v>6</v>
      </c>
      <c r="AC4" s="228"/>
      <c r="AD4" s="228"/>
      <c r="AE4" s="228"/>
      <c r="AF4" s="229"/>
      <c r="AG4" s="228"/>
      <c r="AH4" s="228"/>
      <c r="AI4" s="216" t="s">
        <v>7</v>
      </c>
      <c r="AJ4" s="216"/>
      <c r="AK4" s="216"/>
      <c r="AL4" s="216"/>
      <c r="AM4" s="216"/>
      <c r="AN4" s="229"/>
      <c r="AO4" s="216" t="s">
        <v>173</v>
      </c>
      <c r="AP4" s="216"/>
      <c r="AQ4" s="216"/>
      <c r="AR4" s="217"/>
    </row>
    <row r="5" spans="1:49" s="75" customFormat="1" ht="60.75" thickBot="1" x14ac:dyDescent="0.3">
      <c r="A5" s="231"/>
      <c r="B5" s="232"/>
      <c r="C5" s="114" t="s">
        <v>8</v>
      </c>
      <c r="D5" s="113" t="s">
        <v>9</v>
      </c>
      <c r="E5" s="113" t="s">
        <v>10</v>
      </c>
      <c r="F5" s="91" t="s">
        <v>11</v>
      </c>
      <c r="G5" s="114" t="s">
        <v>8</v>
      </c>
      <c r="H5" s="113" t="s">
        <v>9</v>
      </c>
      <c r="I5" s="113" t="s">
        <v>10</v>
      </c>
      <c r="J5" s="91" t="s">
        <v>11</v>
      </c>
      <c r="K5" s="115" t="s">
        <v>174</v>
      </c>
      <c r="L5" s="113" t="s">
        <v>175</v>
      </c>
      <c r="M5" s="113" t="s">
        <v>10</v>
      </c>
      <c r="N5" s="114" t="s">
        <v>8</v>
      </c>
      <c r="O5" s="113" t="s">
        <v>12</v>
      </c>
      <c r="P5" s="113" t="s">
        <v>10</v>
      </c>
      <c r="Q5" s="91" t="s">
        <v>11</v>
      </c>
      <c r="R5" s="115" t="s">
        <v>176</v>
      </c>
      <c r="S5" s="113" t="s">
        <v>177</v>
      </c>
      <c r="T5" s="113" t="s">
        <v>10</v>
      </c>
      <c r="U5" s="114" t="s">
        <v>8</v>
      </c>
      <c r="V5" s="113" t="s">
        <v>12</v>
      </c>
      <c r="W5" s="113" t="s">
        <v>10</v>
      </c>
      <c r="X5" s="115" t="s">
        <v>8</v>
      </c>
      <c r="Y5" s="113" t="s">
        <v>12</v>
      </c>
      <c r="Z5" s="113" t="s">
        <v>10</v>
      </c>
      <c r="AA5" s="91" t="s">
        <v>11</v>
      </c>
      <c r="AB5" s="115" t="s">
        <v>13</v>
      </c>
      <c r="AC5" s="115" t="s">
        <v>14</v>
      </c>
      <c r="AD5" s="113" t="s">
        <v>9</v>
      </c>
      <c r="AE5" s="113" t="s">
        <v>10</v>
      </c>
      <c r="AF5" s="91" t="s">
        <v>11</v>
      </c>
      <c r="AG5" s="115" t="s">
        <v>178</v>
      </c>
      <c r="AH5" s="113" t="s">
        <v>182</v>
      </c>
      <c r="AI5" s="115" t="s">
        <v>13</v>
      </c>
      <c r="AJ5" s="113" t="s">
        <v>12</v>
      </c>
      <c r="AK5" s="113" t="s">
        <v>10</v>
      </c>
      <c r="AL5" s="113" t="s">
        <v>15</v>
      </c>
      <c r="AM5" s="113" t="s">
        <v>16</v>
      </c>
      <c r="AN5" s="91" t="s">
        <v>11</v>
      </c>
      <c r="AO5" s="115" t="s">
        <v>13</v>
      </c>
      <c r="AP5" s="113" t="s">
        <v>12</v>
      </c>
      <c r="AQ5" s="113" t="s">
        <v>10</v>
      </c>
      <c r="AR5" s="91" t="s">
        <v>11</v>
      </c>
    </row>
    <row r="6" spans="1:49" s="75" customFormat="1" ht="51.75" thickBot="1" x14ac:dyDescent="0.3">
      <c r="A6" s="165" t="s">
        <v>183</v>
      </c>
      <c r="B6" s="135">
        <f>SUM(B7+B8+B9+B10+B14+B15+B16+B17+B18+B19+B20+B21+B22+B23+B24+B25)</f>
        <v>1043229845.7946988</v>
      </c>
      <c r="C6" s="146">
        <f>SUM(C7+C8+C9+C10+C14+C15+C16+C17+C18+C19+C20+C21+C22+C23+C24+C25)</f>
        <v>3858</v>
      </c>
      <c r="D6" s="147">
        <f t="shared" ref="D6:AQ6" si="0">SUM(D7+D8+D9+D10+D14+D15+D16+D17+D18+D19+D20+D21+D22+D23+D24+D25)</f>
        <v>900819184.28999996</v>
      </c>
      <c r="E6" s="147">
        <f t="shared" si="0"/>
        <v>622367606.75749993</v>
      </c>
      <c r="F6" s="195">
        <f>D6/B6</f>
        <v>0.86349061802750182</v>
      </c>
      <c r="G6" s="146">
        <f t="shared" si="0"/>
        <v>3484</v>
      </c>
      <c r="H6" s="147">
        <f t="shared" si="0"/>
        <v>688437960.76999998</v>
      </c>
      <c r="I6" s="147">
        <f t="shared" si="0"/>
        <v>465299239.12</v>
      </c>
      <c r="J6" s="195">
        <f>H6/B6</f>
        <v>0.65991014688193683</v>
      </c>
      <c r="K6" s="146">
        <f t="shared" si="0"/>
        <v>388</v>
      </c>
      <c r="L6" s="147">
        <f t="shared" si="0"/>
        <v>155720107.97</v>
      </c>
      <c r="M6" s="147">
        <f t="shared" si="0"/>
        <v>112661765.23</v>
      </c>
      <c r="N6" s="146">
        <f t="shared" si="0"/>
        <v>3043</v>
      </c>
      <c r="O6" s="147">
        <f t="shared" si="0"/>
        <v>542521405.38</v>
      </c>
      <c r="P6" s="147">
        <f t="shared" si="0"/>
        <v>359154636.63499993</v>
      </c>
      <c r="Q6" s="195">
        <f>O6/B6</f>
        <v>0.52004014989307046</v>
      </c>
      <c r="R6" s="146">
        <f t="shared" si="0"/>
        <v>15</v>
      </c>
      <c r="S6" s="147">
        <f t="shared" si="0"/>
        <v>5102083.76</v>
      </c>
      <c r="T6" s="147">
        <f t="shared" si="0"/>
        <v>2921210.97</v>
      </c>
      <c r="U6" s="146">
        <f t="shared" si="0"/>
        <v>48</v>
      </c>
      <c r="V6" s="147">
        <f t="shared" si="0"/>
        <v>936630.35000000033</v>
      </c>
      <c r="W6" s="147">
        <f t="shared" si="0"/>
        <v>702472.76250000019</v>
      </c>
      <c r="X6" s="146">
        <f t="shared" si="0"/>
        <v>3028</v>
      </c>
      <c r="Y6" s="147">
        <f t="shared" si="0"/>
        <v>536482691.26999998</v>
      </c>
      <c r="Z6" s="147">
        <f t="shared" si="0"/>
        <v>355530952.90249997</v>
      </c>
      <c r="AA6" s="195">
        <f>Y6/B6</f>
        <v>0.51425167083992385</v>
      </c>
      <c r="AB6" s="146">
        <f t="shared" si="0"/>
        <v>2566</v>
      </c>
      <c r="AC6" s="146">
        <f t="shared" si="0"/>
        <v>2572</v>
      </c>
      <c r="AD6" s="147">
        <f t="shared" si="0"/>
        <v>260532613.54999998</v>
      </c>
      <c r="AE6" s="147">
        <f t="shared" si="0"/>
        <v>151572542.91999999</v>
      </c>
      <c r="AF6" s="195">
        <f>AD6/B6</f>
        <v>0.24973654137697204</v>
      </c>
      <c r="AG6" s="146">
        <f t="shared" si="0"/>
        <v>5</v>
      </c>
      <c r="AH6" s="147">
        <f t="shared" si="0"/>
        <v>232500</v>
      </c>
      <c r="AI6" s="146">
        <f t="shared" si="0"/>
        <v>2778</v>
      </c>
      <c r="AJ6" s="147">
        <f t="shared" si="0"/>
        <v>287263425.81</v>
      </c>
      <c r="AK6" s="147">
        <f t="shared" si="0"/>
        <v>169894844.65000001</v>
      </c>
      <c r="AL6" s="147">
        <f t="shared" si="0"/>
        <v>99010995.030000001</v>
      </c>
      <c r="AM6" s="147">
        <f t="shared" si="0"/>
        <v>74258245.819999993</v>
      </c>
      <c r="AN6" s="195">
        <f>AJ6/B6</f>
        <v>0.27535966974868514</v>
      </c>
      <c r="AO6" s="146">
        <f t="shared" si="0"/>
        <v>2412</v>
      </c>
      <c r="AP6" s="147">
        <f t="shared" si="0"/>
        <v>237775559.22</v>
      </c>
      <c r="AQ6" s="147">
        <f t="shared" si="0"/>
        <v>132778944.97999999</v>
      </c>
      <c r="AR6" s="139">
        <f>AP6/B6</f>
        <v>0.22792250449743437</v>
      </c>
      <c r="AT6" s="215"/>
      <c r="AU6" s="215"/>
      <c r="AV6" s="215"/>
      <c r="AW6" s="215"/>
    </row>
    <row r="7" spans="1:49" ht="25.5" x14ac:dyDescent="0.2">
      <c r="A7" s="166" t="s">
        <v>18</v>
      </c>
      <c r="B7" s="175">
        <v>8472201.9839999992</v>
      </c>
      <c r="C7" s="140">
        <v>3</v>
      </c>
      <c r="D7" s="141">
        <v>9954416.0800000001</v>
      </c>
      <c r="E7" s="142">
        <v>7465812.0600000005</v>
      </c>
      <c r="F7" s="194">
        <f>D7/B7</f>
        <v>1.1749502784281118</v>
      </c>
      <c r="G7" s="143">
        <v>1</v>
      </c>
      <c r="H7" s="141">
        <v>8181268.0800000001</v>
      </c>
      <c r="I7" s="141">
        <v>6135951.0600000005</v>
      </c>
      <c r="J7" s="194">
        <f>H7/$B7</f>
        <v>0.96566017848141061</v>
      </c>
      <c r="K7" s="143">
        <v>1</v>
      </c>
      <c r="L7" s="141">
        <v>411000</v>
      </c>
      <c r="M7" s="144">
        <v>308250</v>
      </c>
      <c r="N7" s="143">
        <v>0</v>
      </c>
      <c r="O7" s="141">
        <v>0</v>
      </c>
      <c r="P7" s="141">
        <v>0</v>
      </c>
      <c r="Q7" s="194">
        <f>O7/$B7</f>
        <v>0</v>
      </c>
      <c r="R7" s="143">
        <v>0</v>
      </c>
      <c r="S7" s="141">
        <v>0</v>
      </c>
      <c r="T7" s="144">
        <v>0</v>
      </c>
      <c r="U7" s="143">
        <v>0</v>
      </c>
      <c r="V7" s="141">
        <v>0</v>
      </c>
      <c r="W7" s="144">
        <v>0</v>
      </c>
      <c r="X7" s="143">
        <v>0</v>
      </c>
      <c r="Y7" s="141">
        <v>0</v>
      </c>
      <c r="Z7" s="141">
        <v>0</v>
      </c>
      <c r="AA7" s="194">
        <f>Y7/$B7</f>
        <v>0</v>
      </c>
      <c r="AB7" s="143">
        <v>0</v>
      </c>
      <c r="AC7" s="145">
        <v>0</v>
      </c>
      <c r="AD7" s="141">
        <v>0</v>
      </c>
      <c r="AE7" s="141">
        <v>0</v>
      </c>
      <c r="AF7" s="194">
        <f>AD7/$B7</f>
        <v>0</v>
      </c>
      <c r="AG7" s="145">
        <v>0</v>
      </c>
      <c r="AH7" s="144">
        <v>0</v>
      </c>
      <c r="AI7" s="143">
        <v>0</v>
      </c>
      <c r="AJ7" s="141">
        <v>0</v>
      </c>
      <c r="AK7" s="141">
        <v>0</v>
      </c>
      <c r="AL7" s="141">
        <v>0</v>
      </c>
      <c r="AM7" s="141">
        <v>0</v>
      </c>
      <c r="AN7" s="194">
        <f>AJ7/$B7</f>
        <v>0</v>
      </c>
      <c r="AO7" s="143">
        <v>0</v>
      </c>
      <c r="AP7" s="141">
        <v>0</v>
      </c>
      <c r="AQ7" s="141">
        <v>0</v>
      </c>
      <c r="AR7" s="194">
        <f>AP7/$B7</f>
        <v>0</v>
      </c>
      <c r="AS7" s="75"/>
      <c r="AT7" s="215"/>
      <c r="AU7" s="215"/>
      <c r="AV7" s="215"/>
      <c r="AW7" s="215"/>
    </row>
    <row r="8" spans="1:49" ht="25.5" x14ac:dyDescent="0.2">
      <c r="A8" s="167" t="s">
        <v>19</v>
      </c>
      <c r="B8" s="176">
        <v>20572139.040256001</v>
      </c>
      <c r="C8" s="76">
        <v>349</v>
      </c>
      <c r="D8" s="77">
        <v>20674049.059999999</v>
      </c>
      <c r="E8" s="92">
        <v>15505536.794999998</v>
      </c>
      <c r="F8" s="194">
        <f t="shared" ref="F8:F56" si="1">D8/B8</f>
        <v>1.0049537882057173</v>
      </c>
      <c r="G8" s="79">
        <v>211</v>
      </c>
      <c r="H8" s="77">
        <v>9705908.9400000013</v>
      </c>
      <c r="I8" s="77">
        <v>7279431.705000001</v>
      </c>
      <c r="J8" s="194">
        <f t="shared" ref="J8:J57" si="2">H8/$B8</f>
        <v>0.47179872355554625</v>
      </c>
      <c r="K8" s="79">
        <v>54</v>
      </c>
      <c r="L8" s="77">
        <v>3183571.88</v>
      </c>
      <c r="M8" s="78">
        <v>2387678.91</v>
      </c>
      <c r="N8" s="79">
        <v>240</v>
      </c>
      <c r="O8" s="77">
        <v>13045221.620000001</v>
      </c>
      <c r="P8" s="77">
        <v>9783916.2149999999</v>
      </c>
      <c r="Q8" s="194">
        <f t="shared" ref="Q8:Q25" si="3">O8/$B8</f>
        <v>0.63412081721170721</v>
      </c>
      <c r="R8" s="79">
        <v>1</v>
      </c>
      <c r="S8" s="77">
        <v>41472</v>
      </c>
      <c r="T8" s="78">
        <v>31104</v>
      </c>
      <c r="U8" s="79">
        <v>7</v>
      </c>
      <c r="V8" s="77">
        <v>14707.2</v>
      </c>
      <c r="W8" s="78">
        <v>11030.400000000001</v>
      </c>
      <c r="X8" s="79">
        <v>239</v>
      </c>
      <c r="Y8" s="77">
        <v>12989042.420000002</v>
      </c>
      <c r="Z8" s="77">
        <v>9741781.8150000013</v>
      </c>
      <c r="AA8" s="194">
        <f t="shared" ref="AA8:AA57" si="4">Y8/$B8</f>
        <v>0.63138997819248477</v>
      </c>
      <c r="AB8" s="79">
        <v>65</v>
      </c>
      <c r="AC8" s="80">
        <v>65</v>
      </c>
      <c r="AD8" s="77">
        <v>2863848.4699999997</v>
      </c>
      <c r="AE8" s="77">
        <v>2147886.3525</v>
      </c>
      <c r="AF8" s="194">
        <f t="shared" ref="AF8:AF57" si="5">AD8/$B8</f>
        <v>0.13921004832778738</v>
      </c>
      <c r="AG8" s="80">
        <v>0</v>
      </c>
      <c r="AH8" s="78">
        <v>0</v>
      </c>
      <c r="AI8" s="79">
        <v>136</v>
      </c>
      <c r="AJ8" s="77">
        <v>6255158.7999999998</v>
      </c>
      <c r="AK8" s="77">
        <v>4691369.0999999996</v>
      </c>
      <c r="AL8" s="77">
        <v>6134918.7999999998</v>
      </c>
      <c r="AM8" s="77">
        <v>4601189.0999999996</v>
      </c>
      <c r="AN8" s="194">
        <f t="shared" ref="AN8:AN57" si="6">AJ8/$B8</f>
        <v>0.30405971823152522</v>
      </c>
      <c r="AO8" s="79">
        <v>4</v>
      </c>
      <c r="AP8" s="77">
        <v>175920</v>
      </c>
      <c r="AQ8" s="77">
        <v>131940</v>
      </c>
      <c r="AR8" s="194">
        <f t="shared" ref="AR8:AR57" si="7">AP8/$B8</f>
        <v>8.5513713306990587E-3</v>
      </c>
      <c r="AS8" s="75"/>
      <c r="AT8" s="215"/>
      <c r="AU8" s="215"/>
      <c r="AV8" s="215"/>
      <c r="AW8" s="215"/>
    </row>
    <row r="9" spans="1:49" s="82" customFormat="1" ht="25.5" x14ac:dyDescent="0.2">
      <c r="A9" s="167" t="s">
        <v>20</v>
      </c>
      <c r="B9" s="176">
        <v>10084320</v>
      </c>
      <c r="C9" s="102">
        <v>5</v>
      </c>
      <c r="D9" s="98">
        <v>16285508.65</v>
      </c>
      <c r="E9" s="99">
        <v>12214131.487500001</v>
      </c>
      <c r="F9" s="194">
        <f t="shared" si="1"/>
        <v>1.6149337436733464</v>
      </c>
      <c r="G9" s="100">
        <v>3</v>
      </c>
      <c r="H9" s="98">
        <v>9465904.4499999993</v>
      </c>
      <c r="I9" s="98">
        <v>7099428.3374999994</v>
      </c>
      <c r="J9" s="194">
        <f t="shared" si="2"/>
        <v>0.93867553290653205</v>
      </c>
      <c r="K9" s="100">
        <v>0</v>
      </c>
      <c r="L9" s="98">
        <v>0</v>
      </c>
      <c r="M9" s="103">
        <v>0</v>
      </c>
      <c r="N9" s="100">
        <v>0</v>
      </c>
      <c r="O9" s="98">
        <v>0</v>
      </c>
      <c r="P9" s="98">
        <v>0</v>
      </c>
      <c r="Q9" s="194">
        <f t="shared" si="3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4">
        <f t="shared" si="4"/>
        <v>0</v>
      </c>
      <c r="AB9" s="100">
        <v>0</v>
      </c>
      <c r="AC9" s="101">
        <v>0</v>
      </c>
      <c r="AD9" s="98">
        <v>0</v>
      </c>
      <c r="AE9" s="98">
        <v>0</v>
      </c>
      <c r="AF9" s="194">
        <f t="shared" si="5"/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4">
        <f t="shared" si="6"/>
        <v>0</v>
      </c>
      <c r="AO9" s="100">
        <v>0</v>
      </c>
      <c r="AP9" s="98">
        <v>0</v>
      </c>
      <c r="AQ9" s="98">
        <v>0</v>
      </c>
      <c r="AR9" s="194">
        <f t="shared" si="7"/>
        <v>0</v>
      </c>
      <c r="AS9" s="75"/>
      <c r="AT9" s="215"/>
      <c r="AU9" s="215"/>
      <c r="AV9" s="215"/>
      <c r="AW9" s="215"/>
    </row>
    <row r="10" spans="1:49" s="82" customFormat="1" ht="25.5" x14ac:dyDescent="0.2">
      <c r="A10" s="167" t="s">
        <v>21</v>
      </c>
      <c r="B10" s="176">
        <v>168008133.52194133</v>
      </c>
      <c r="C10" s="79">
        <v>22</v>
      </c>
      <c r="D10" s="104">
        <v>62928511.590000004</v>
      </c>
      <c r="E10" s="104">
        <v>47196383.692499995</v>
      </c>
      <c r="F10" s="194">
        <f t="shared" si="1"/>
        <v>0.3745563400463689</v>
      </c>
      <c r="G10" s="79">
        <v>15</v>
      </c>
      <c r="H10" s="104">
        <v>56831360.590000004</v>
      </c>
      <c r="I10" s="104">
        <v>42623520.442500003</v>
      </c>
      <c r="J10" s="194">
        <f t="shared" si="2"/>
        <v>0.33826553154688793</v>
      </c>
      <c r="K10" s="79">
        <v>7</v>
      </c>
      <c r="L10" s="104">
        <v>6097151</v>
      </c>
      <c r="M10" s="78">
        <v>4572863.25</v>
      </c>
      <c r="N10" s="100">
        <v>14</v>
      </c>
      <c r="O10" s="104">
        <v>50600014.969999999</v>
      </c>
      <c r="P10" s="104">
        <v>37950011.227499992</v>
      </c>
      <c r="Q10" s="194">
        <f t="shared" si="3"/>
        <v>0.30117598421740571</v>
      </c>
      <c r="R10" s="79">
        <v>0</v>
      </c>
      <c r="S10" s="104">
        <v>0</v>
      </c>
      <c r="T10" s="78">
        <v>0</v>
      </c>
      <c r="U10" s="100">
        <v>4</v>
      </c>
      <c r="V10" s="104">
        <v>292474.5700000003</v>
      </c>
      <c r="W10" s="104">
        <v>219355.92750000022</v>
      </c>
      <c r="X10" s="100">
        <v>14</v>
      </c>
      <c r="Y10" s="104">
        <v>50307540.399999999</v>
      </c>
      <c r="Z10" s="104">
        <v>37730655.299999997</v>
      </c>
      <c r="AA10" s="194">
        <f t="shared" si="4"/>
        <v>0.29943514843839386</v>
      </c>
      <c r="AB10" s="100">
        <v>10</v>
      </c>
      <c r="AC10" s="101">
        <v>13</v>
      </c>
      <c r="AD10" s="104">
        <v>27197586.030000001</v>
      </c>
      <c r="AE10" s="104">
        <v>20398189.522500001</v>
      </c>
      <c r="AF10" s="194">
        <f t="shared" si="5"/>
        <v>0.1618825556826276</v>
      </c>
      <c r="AG10" s="100">
        <v>1</v>
      </c>
      <c r="AH10" s="78">
        <v>0</v>
      </c>
      <c r="AI10" s="100">
        <v>9</v>
      </c>
      <c r="AJ10" s="104">
        <v>31323398.18</v>
      </c>
      <c r="AK10" s="104">
        <v>23492548.59</v>
      </c>
      <c r="AL10" s="104">
        <v>30278719.990000002</v>
      </c>
      <c r="AM10" s="104">
        <v>22709039.969999999</v>
      </c>
      <c r="AN10" s="194">
        <f t="shared" si="6"/>
        <v>0.18643977242869175</v>
      </c>
      <c r="AO10" s="100">
        <v>6</v>
      </c>
      <c r="AP10" s="104">
        <v>26085154.539999999</v>
      </c>
      <c r="AQ10" s="104">
        <v>19563865.869999997</v>
      </c>
      <c r="AR10" s="194">
        <f t="shared" si="7"/>
        <v>0.15526126023293604</v>
      </c>
      <c r="AS10" s="75"/>
      <c r="AT10" s="215"/>
      <c r="AU10" s="215"/>
      <c r="AV10" s="215"/>
      <c r="AW10" s="215"/>
    </row>
    <row r="11" spans="1:49" s="132" customFormat="1" ht="25.5" outlineLevel="1" collapsed="1" x14ac:dyDescent="0.2">
      <c r="A11" s="168" t="s">
        <v>22</v>
      </c>
      <c r="B11" s="177">
        <v>84606076.199317321</v>
      </c>
      <c r="C11" s="76">
        <v>6</v>
      </c>
      <c r="D11" s="77">
        <v>34208973</v>
      </c>
      <c r="E11" s="92">
        <v>25656729.75</v>
      </c>
      <c r="F11" s="194">
        <f t="shared" si="1"/>
        <v>0.40433234274344032</v>
      </c>
      <c r="G11" s="79">
        <v>5</v>
      </c>
      <c r="H11" s="77">
        <v>28182502</v>
      </c>
      <c r="I11" s="77">
        <v>21136876.5</v>
      </c>
      <c r="J11" s="194">
        <f t="shared" si="2"/>
        <v>0.33310257685992772</v>
      </c>
      <c r="K11" s="79">
        <v>1</v>
      </c>
      <c r="L11" s="77">
        <v>6026471</v>
      </c>
      <c r="M11" s="78">
        <v>4519853.25</v>
      </c>
      <c r="N11" s="79">
        <v>5</v>
      </c>
      <c r="O11" s="77">
        <v>26519695.399999999</v>
      </c>
      <c r="P11" s="77">
        <v>19889771.550000001</v>
      </c>
      <c r="Q11" s="194">
        <f t="shared" si="3"/>
        <v>0.31344906407814221</v>
      </c>
      <c r="R11" s="79">
        <v>0</v>
      </c>
      <c r="S11" s="77">
        <v>0</v>
      </c>
      <c r="T11" s="78">
        <v>0</v>
      </c>
      <c r="U11" s="79">
        <v>4</v>
      </c>
      <c r="V11" s="77">
        <v>292474.5700000003</v>
      </c>
      <c r="W11" s="78">
        <v>219355.92750000022</v>
      </c>
      <c r="X11" s="79">
        <v>5</v>
      </c>
      <c r="Y11" s="77">
        <v>26227220.829999998</v>
      </c>
      <c r="Z11" s="77">
        <v>19670415.622499999</v>
      </c>
      <c r="AA11" s="194">
        <f t="shared" si="4"/>
        <v>0.30999216614434633</v>
      </c>
      <c r="AB11" s="79">
        <v>5</v>
      </c>
      <c r="AC11" s="80">
        <v>8</v>
      </c>
      <c r="AD11" s="77">
        <v>26005140.300000001</v>
      </c>
      <c r="AE11" s="77">
        <v>19503855.225000001</v>
      </c>
      <c r="AF11" s="194">
        <f t="shared" si="5"/>
        <v>0.30736728930362373</v>
      </c>
      <c r="AG11" s="80">
        <v>1</v>
      </c>
      <c r="AH11" s="78">
        <v>0</v>
      </c>
      <c r="AI11" s="79">
        <v>5</v>
      </c>
      <c r="AJ11" s="77">
        <v>27325156.950000003</v>
      </c>
      <c r="AK11" s="77">
        <v>20493867.670000002</v>
      </c>
      <c r="AL11" s="77">
        <v>26282699.960000001</v>
      </c>
      <c r="AM11" s="77">
        <v>19712024.949999999</v>
      </c>
      <c r="AN11" s="194">
        <f t="shared" si="6"/>
        <v>0.32296920242024518</v>
      </c>
      <c r="AO11" s="79">
        <v>5</v>
      </c>
      <c r="AP11" s="77">
        <v>26082933.34</v>
      </c>
      <c r="AQ11" s="77">
        <v>19562199.969999999</v>
      </c>
      <c r="AR11" s="194">
        <f t="shared" si="7"/>
        <v>0.30828676274447603</v>
      </c>
      <c r="AS11" s="75"/>
      <c r="AT11" s="215"/>
      <c r="AU11" s="215"/>
      <c r="AV11" s="215"/>
      <c r="AW11" s="215"/>
    </row>
    <row r="12" spans="1:49" s="132" customFormat="1" ht="25.5" outlineLevel="1" x14ac:dyDescent="0.2">
      <c r="A12" s="168" t="s">
        <v>23</v>
      </c>
      <c r="B12" s="177">
        <v>67267143.302399993</v>
      </c>
      <c r="C12" s="76">
        <v>6</v>
      </c>
      <c r="D12" s="77">
        <v>28397521.890000001</v>
      </c>
      <c r="E12" s="92">
        <v>21298141.417499997</v>
      </c>
      <c r="F12" s="194">
        <f t="shared" si="1"/>
        <v>0.42216036679807717</v>
      </c>
      <c r="G12" s="79">
        <v>6</v>
      </c>
      <c r="H12" s="77">
        <v>28397521.890000001</v>
      </c>
      <c r="I12" s="77">
        <v>21298141.4175</v>
      </c>
      <c r="J12" s="194">
        <f t="shared" si="2"/>
        <v>0.42216036679807717</v>
      </c>
      <c r="K12" s="79">
        <v>0</v>
      </c>
      <c r="L12" s="77">
        <v>0</v>
      </c>
      <c r="M12" s="78">
        <v>0</v>
      </c>
      <c r="N12" s="79">
        <v>5</v>
      </c>
      <c r="O12" s="77">
        <v>23832332.369999997</v>
      </c>
      <c r="P12" s="77">
        <v>17874249.277499996</v>
      </c>
      <c r="Q12" s="194">
        <f t="shared" si="3"/>
        <v>0.35429380823950785</v>
      </c>
      <c r="R12" s="79">
        <v>0</v>
      </c>
      <c r="S12" s="77">
        <v>0</v>
      </c>
      <c r="T12" s="78">
        <v>0</v>
      </c>
      <c r="U12" s="79">
        <v>0</v>
      </c>
      <c r="V12" s="77">
        <v>0</v>
      </c>
      <c r="W12" s="78">
        <v>0</v>
      </c>
      <c r="X12" s="79">
        <v>5</v>
      </c>
      <c r="Y12" s="77">
        <v>23832332.369999997</v>
      </c>
      <c r="Z12" s="77">
        <v>17874249.277499996</v>
      </c>
      <c r="AA12" s="194">
        <f t="shared" si="4"/>
        <v>0.35429380823950785</v>
      </c>
      <c r="AB12" s="79">
        <v>1</v>
      </c>
      <c r="AC12" s="80">
        <v>1</v>
      </c>
      <c r="AD12" s="77">
        <v>944459.03</v>
      </c>
      <c r="AE12" s="77">
        <v>708344.27249999996</v>
      </c>
      <c r="AF12" s="194">
        <f t="shared" si="5"/>
        <v>1.4040421276018468E-2</v>
      </c>
      <c r="AG12" s="80">
        <v>0</v>
      </c>
      <c r="AH12" s="78">
        <v>0</v>
      </c>
      <c r="AI12" s="79">
        <v>3</v>
      </c>
      <c r="AJ12" s="77">
        <v>3996020.0300000003</v>
      </c>
      <c r="AK12" s="77">
        <v>2997015.02</v>
      </c>
      <c r="AL12" s="77">
        <v>3996020.0300000003</v>
      </c>
      <c r="AM12" s="77">
        <v>2997015.02</v>
      </c>
      <c r="AN12" s="194">
        <f t="shared" si="6"/>
        <v>5.9405228672129863E-2</v>
      </c>
      <c r="AO12" s="79">
        <v>0</v>
      </c>
      <c r="AP12" s="77">
        <v>0</v>
      </c>
      <c r="AQ12" s="77">
        <v>0</v>
      </c>
      <c r="AR12" s="194">
        <f t="shared" si="7"/>
        <v>0</v>
      </c>
      <c r="AS12" s="75"/>
      <c r="AT12" s="215"/>
      <c r="AU12" s="215"/>
      <c r="AV12" s="215"/>
      <c r="AW12" s="215"/>
    </row>
    <row r="13" spans="1:49" s="133" customFormat="1" ht="38.25" outlineLevel="1" x14ac:dyDescent="0.2">
      <c r="A13" s="168" t="s">
        <v>24</v>
      </c>
      <c r="B13" s="177">
        <v>16134914.020223999</v>
      </c>
      <c r="C13" s="76">
        <v>10</v>
      </c>
      <c r="D13" s="77">
        <v>322016.7</v>
      </c>
      <c r="E13" s="92">
        <v>241512.52499999999</v>
      </c>
      <c r="F13" s="194">
        <f t="shared" si="1"/>
        <v>1.9957757419492558E-2</v>
      </c>
      <c r="G13" s="79">
        <v>4</v>
      </c>
      <c r="H13" s="77">
        <v>251336.7</v>
      </c>
      <c r="I13" s="77">
        <v>188502.52500000002</v>
      </c>
      <c r="J13" s="194">
        <f t="shared" si="2"/>
        <v>1.5577194875966914E-2</v>
      </c>
      <c r="K13" s="79">
        <v>6</v>
      </c>
      <c r="L13" s="77">
        <v>70680</v>
      </c>
      <c r="M13" s="78">
        <v>53010</v>
      </c>
      <c r="N13" s="79">
        <v>4</v>
      </c>
      <c r="O13" s="77">
        <v>247987.20000000001</v>
      </c>
      <c r="P13" s="77">
        <v>185990.39999999999</v>
      </c>
      <c r="Q13" s="194">
        <f t="shared" si="3"/>
        <v>1.5369601578859683E-2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4</v>
      </c>
      <c r="Y13" s="77">
        <v>247987.20000000001</v>
      </c>
      <c r="Z13" s="77">
        <v>185990.39999999999</v>
      </c>
      <c r="AA13" s="194">
        <f t="shared" si="4"/>
        <v>1.5369601578859683E-2</v>
      </c>
      <c r="AB13" s="79">
        <v>4</v>
      </c>
      <c r="AC13" s="80">
        <v>4</v>
      </c>
      <c r="AD13" s="77">
        <v>247986.7</v>
      </c>
      <c r="AE13" s="77">
        <v>185990.02499999999</v>
      </c>
      <c r="AF13" s="194">
        <f t="shared" si="5"/>
        <v>1.5369570590160309E-2</v>
      </c>
      <c r="AG13" s="80">
        <v>0</v>
      </c>
      <c r="AH13" s="78">
        <v>0</v>
      </c>
      <c r="AI13" s="79">
        <v>1</v>
      </c>
      <c r="AJ13" s="77">
        <v>2221.1999999999998</v>
      </c>
      <c r="AK13" s="77">
        <v>1665.9</v>
      </c>
      <c r="AL13" s="77">
        <v>0</v>
      </c>
      <c r="AM13" s="77">
        <v>0</v>
      </c>
      <c r="AN13" s="194">
        <f t="shared" si="6"/>
        <v>1.3766419809959192E-4</v>
      </c>
      <c r="AO13" s="79">
        <v>1</v>
      </c>
      <c r="AP13" s="77">
        <v>2221.1999999999998</v>
      </c>
      <c r="AQ13" s="77">
        <v>1665.9</v>
      </c>
      <c r="AR13" s="194">
        <f t="shared" si="7"/>
        <v>1.3766419809959192E-4</v>
      </c>
      <c r="AS13" s="75"/>
      <c r="AT13" s="215"/>
      <c r="AU13" s="215"/>
      <c r="AV13" s="215"/>
      <c r="AW13" s="215"/>
    </row>
    <row r="14" spans="1:49" ht="36.75" customHeight="1" x14ac:dyDescent="0.2">
      <c r="A14" s="167" t="s">
        <v>25</v>
      </c>
      <c r="B14" s="176">
        <v>32365851.333013333</v>
      </c>
      <c r="C14" s="76">
        <v>10</v>
      </c>
      <c r="D14" s="77">
        <v>21334266.140000001</v>
      </c>
      <c r="E14" s="92">
        <v>16000699.605</v>
      </c>
      <c r="F14" s="194">
        <f t="shared" si="1"/>
        <v>0.6591597397050063</v>
      </c>
      <c r="G14" s="79">
        <v>10</v>
      </c>
      <c r="H14" s="77">
        <v>21334266.140000001</v>
      </c>
      <c r="I14" s="77">
        <v>16000699.605</v>
      </c>
      <c r="J14" s="194">
        <f t="shared" si="2"/>
        <v>0.6591597397050063</v>
      </c>
      <c r="K14" s="79">
        <v>2</v>
      </c>
      <c r="L14" s="77">
        <v>4564005.91</v>
      </c>
      <c r="M14" s="78">
        <v>3423004.4325000001</v>
      </c>
      <c r="N14" s="79">
        <v>8</v>
      </c>
      <c r="O14" s="77">
        <v>16134871.16</v>
      </c>
      <c r="P14" s="77">
        <v>12101153.369999999</v>
      </c>
      <c r="Q14" s="194">
        <f t="shared" si="3"/>
        <v>0.49851527135769635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8</v>
      </c>
      <c r="Y14" s="77">
        <v>16134871.16</v>
      </c>
      <c r="Z14" s="77">
        <v>12101153.369999999</v>
      </c>
      <c r="AA14" s="194">
        <f t="shared" si="4"/>
        <v>0.49851527135769635</v>
      </c>
      <c r="AB14" s="79">
        <v>6</v>
      </c>
      <c r="AC14" s="80">
        <v>7</v>
      </c>
      <c r="AD14" s="77">
        <v>13112089.83</v>
      </c>
      <c r="AE14" s="77">
        <v>9834067.3725000005</v>
      </c>
      <c r="AF14" s="194">
        <f t="shared" si="5"/>
        <v>0.40512111654624089</v>
      </c>
      <c r="AG14" s="80">
        <v>0</v>
      </c>
      <c r="AH14" s="78">
        <v>0</v>
      </c>
      <c r="AI14" s="79">
        <v>7</v>
      </c>
      <c r="AJ14" s="77">
        <v>13302259.260000002</v>
      </c>
      <c r="AK14" s="77">
        <v>9976694.4199999999</v>
      </c>
      <c r="AL14" s="77">
        <v>11227758.25</v>
      </c>
      <c r="AM14" s="77">
        <v>8420818.6699999999</v>
      </c>
      <c r="AN14" s="194">
        <f t="shared" si="6"/>
        <v>0.4109967361319376</v>
      </c>
      <c r="AO14" s="79">
        <v>6</v>
      </c>
      <c r="AP14" s="77">
        <v>12490346.470000001</v>
      </c>
      <c r="AQ14" s="77">
        <v>9367759.8300000001</v>
      </c>
      <c r="AR14" s="194">
        <f t="shared" si="7"/>
        <v>0.38591126003411452</v>
      </c>
      <c r="AS14" s="75"/>
      <c r="AT14" s="215"/>
      <c r="AU14" s="215"/>
      <c r="AV14" s="215"/>
      <c r="AW14" s="215"/>
    </row>
    <row r="15" spans="1:49" ht="25.5" x14ac:dyDescent="0.2">
      <c r="A15" s="167" t="s">
        <v>26</v>
      </c>
      <c r="B15" s="176">
        <v>63963274.727264002</v>
      </c>
      <c r="C15" s="76">
        <v>207</v>
      </c>
      <c r="D15" s="77">
        <v>71015925.830000013</v>
      </c>
      <c r="E15" s="92">
        <v>35507962.915000007</v>
      </c>
      <c r="F15" s="194">
        <f t="shared" si="1"/>
        <v>1.1102609447813319</v>
      </c>
      <c r="G15" s="79">
        <v>207</v>
      </c>
      <c r="H15" s="77">
        <v>71015925.829999983</v>
      </c>
      <c r="I15" s="77">
        <v>35507962.914999992</v>
      </c>
      <c r="J15" s="194">
        <f t="shared" si="2"/>
        <v>1.1102609447813314</v>
      </c>
      <c r="K15" s="79">
        <v>51</v>
      </c>
      <c r="L15" s="77">
        <v>11225762.990000002</v>
      </c>
      <c r="M15" s="78">
        <v>5612881.495000001</v>
      </c>
      <c r="N15" s="79">
        <v>156</v>
      </c>
      <c r="O15" s="77">
        <v>58485169.599999994</v>
      </c>
      <c r="P15" s="77">
        <v>29242584.799999997</v>
      </c>
      <c r="Q15" s="194">
        <f t="shared" si="3"/>
        <v>0.91435546177674054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27490381.100000001</v>
      </c>
      <c r="AA15" s="194">
        <f t="shared" si="4"/>
        <v>0.85956765713505201</v>
      </c>
      <c r="AB15" s="79">
        <v>46</v>
      </c>
      <c r="AC15" s="80">
        <v>46</v>
      </c>
      <c r="AD15" s="77">
        <v>44344668.970000006</v>
      </c>
      <c r="AE15" s="77">
        <v>22172334.485000003</v>
      </c>
      <c r="AF15" s="194">
        <f t="shared" si="5"/>
        <v>0.69328328105593895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4">
        <f t="shared" si="6"/>
        <v>0.83909706278879526</v>
      </c>
      <c r="AO15" s="79">
        <v>154</v>
      </c>
      <c r="AP15" s="77">
        <v>53671395.949999988</v>
      </c>
      <c r="AQ15" s="77">
        <v>26835697.869999997</v>
      </c>
      <c r="AR15" s="194">
        <f t="shared" si="7"/>
        <v>0.83909706278879503</v>
      </c>
      <c r="AS15" s="75"/>
      <c r="AT15" s="215"/>
      <c r="AU15" s="215"/>
      <c r="AV15" s="215"/>
      <c r="AW15" s="215"/>
    </row>
    <row r="16" spans="1:49" ht="25.5" x14ac:dyDescent="0.2">
      <c r="A16" s="167" t="s">
        <v>27</v>
      </c>
      <c r="B16" s="176">
        <v>4033728</v>
      </c>
      <c r="C16" s="76">
        <v>1</v>
      </c>
      <c r="D16" s="77">
        <v>300000</v>
      </c>
      <c r="E16" s="92">
        <v>225000</v>
      </c>
      <c r="F16" s="194">
        <f t="shared" si="1"/>
        <v>7.4372887809986202E-2</v>
      </c>
      <c r="G16" s="79">
        <v>1</v>
      </c>
      <c r="H16" s="77">
        <v>300000</v>
      </c>
      <c r="I16" s="77">
        <v>225000</v>
      </c>
      <c r="J16" s="194">
        <f t="shared" si="2"/>
        <v>7.4372887809986202E-2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194">
        <f t="shared" si="3"/>
        <v>7.4372887809986202E-2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194">
        <f t="shared" si="4"/>
        <v>7.4372887809986202E-2</v>
      </c>
      <c r="AB16" s="79">
        <v>0</v>
      </c>
      <c r="AC16" s="80">
        <v>0</v>
      </c>
      <c r="AD16" s="77">
        <v>0</v>
      </c>
      <c r="AE16" s="77">
        <v>0</v>
      </c>
      <c r="AF16" s="194">
        <f t="shared" si="5"/>
        <v>0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94">
        <f t="shared" si="6"/>
        <v>0</v>
      </c>
      <c r="AO16" s="79">
        <v>0</v>
      </c>
      <c r="AP16" s="77">
        <v>0</v>
      </c>
      <c r="AQ16" s="77">
        <v>0</v>
      </c>
      <c r="AR16" s="194">
        <f t="shared" si="7"/>
        <v>0</v>
      </c>
      <c r="AS16" s="75"/>
      <c r="AT16" s="215"/>
      <c r="AU16" s="215"/>
      <c r="AV16" s="215"/>
      <c r="AW16" s="215"/>
    </row>
    <row r="17" spans="1:49" ht="25.5" x14ac:dyDescent="0.2">
      <c r="A17" s="167" t="s">
        <v>28</v>
      </c>
      <c r="B17" s="176">
        <v>88985003.108607993</v>
      </c>
      <c r="C17" s="76">
        <v>258</v>
      </c>
      <c r="D17" s="77">
        <v>62063608.159999996</v>
      </c>
      <c r="E17" s="92">
        <v>46547706.1175</v>
      </c>
      <c r="F17" s="194">
        <f t="shared" si="1"/>
        <v>0.69746143722948584</v>
      </c>
      <c r="G17" s="79">
        <v>211</v>
      </c>
      <c r="H17" s="77">
        <v>47806430.629999995</v>
      </c>
      <c r="I17" s="77">
        <v>35854822.972499996</v>
      </c>
      <c r="J17" s="194">
        <f t="shared" si="2"/>
        <v>0.5372414334992075</v>
      </c>
      <c r="K17" s="79">
        <v>64</v>
      </c>
      <c r="L17" s="77">
        <v>16332932.460000001</v>
      </c>
      <c r="M17" s="78">
        <v>12249699.344999999</v>
      </c>
      <c r="N17" s="79">
        <v>102</v>
      </c>
      <c r="O17" s="77">
        <v>20594148.799999997</v>
      </c>
      <c r="P17" s="77">
        <v>15445611.6</v>
      </c>
      <c r="Q17" s="194">
        <f t="shared" si="3"/>
        <v>0.23143392797171028</v>
      </c>
      <c r="R17" s="79">
        <v>4</v>
      </c>
      <c r="S17" s="77">
        <v>717790.55999999994</v>
      </c>
      <c r="T17" s="78">
        <v>538342.91999999993</v>
      </c>
      <c r="U17" s="79">
        <v>3</v>
      </c>
      <c r="V17" s="77">
        <v>40902.22</v>
      </c>
      <c r="W17" s="78">
        <v>30676.665000000001</v>
      </c>
      <c r="X17" s="79">
        <v>98</v>
      </c>
      <c r="Y17" s="77">
        <v>19835456.02</v>
      </c>
      <c r="Z17" s="77">
        <v>14876592.015000001</v>
      </c>
      <c r="AA17" s="194">
        <f t="shared" si="4"/>
        <v>0.22290785331310745</v>
      </c>
      <c r="AB17" s="79">
        <v>64</v>
      </c>
      <c r="AC17" s="80">
        <v>64</v>
      </c>
      <c r="AD17" s="77">
        <v>12421909.24</v>
      </c>
      <c r="AE17" s="77">
        <v>9316431.9299999997</v>
      </c>
      <c r="AF17" s="194">
        <f t="shared" si="5"/>
        <v>0.13959553639436084</v>
      </c>
      <c r="AG17" s="80">
        <v>0</v>
      </c>
      <c r="AH17" s="78">
        <v>0</v>
      </c>
      <c r="AI17" s="79">
        <v>75</v>
      </c>
      <c r="AJ17" s="78">
        <v>13019356.02</v>
      </c>
      <c r="AK17" s="104">
        <v>9764516.7899999991</v>
      </c>
      <c r="AL17" s="77">
        <v>12162718.379999999</v>
      </c>
      <c r="AM17" s="77">
        <v>9122038.6099999994</v>
      </c>
      <c r="AN17" s="194">
        <f t="shared" si="6"/>
        <v>0.14630955290420805</v>
      </c>
      <c r="AO17" s="79">
        <v>44</v>
      </c>
      <c r="AP17" s="77">
        <v>7419945.3600000003</v>
      </c>
      <c r="AQ17" s="77">
        <v>5564958.8600000003</v>
      </c>
      <c r="AR17" s="194">
        <f t="shared" si="7"/>
        <v>8.3384223192573326E-2</v>
      </c>
      <c r="AS17" s="75"/>
      <c r="AT17" s="215"/>
      <c r="AU17" s="215"/>
      <c r="AV17" s="215"/>
      <c r="AW17" s="215"/>
    </row>
    <row r="18" spans="1:49" x14ac:dyDescent="0.2">
      <c r="A18" s="167" t="s">
        <v>29</v>
      </c>
      <c r="B18" s="176">
        <v>36035466.348202929</v>
      </c>
      <c r="C18" s="76">
        <v>321</v>
      </c>
      <c r="D18" s="77">
        <v>39220016.230000004</v>
      </c>
      <c r="E18" s="92">
        <v>29415012.172499999</v>
      </c>
      <c r="F18" s="194">
        <f t="shared" si="1"/>
        <v>1.0883726562888199</v>
      </c>
      <c r="G18" s="79">
        <v>269</v>
      </c>
      <c r="H18" s="77">
        <v>32659185.249999993</v>
      </c>
      <c r="I18" s="77">
        <v>24494388.937499993</v>
      </c>
      <c r="J18" s="194">
        <f t="shared" si="2"/>
        <v>0.90630671834301624</v>
      </c>
      <c r="K18" s="79">
        <v>61</v>
      </c>
      <c r="L18" s="77">
        <v>6822480.8599999994</v>
      </c>
      <c r="M18" s="78">
        <v>5116860.6449999996</v>
      </c>
      <c r="N18" s="79">
        <v>199</v>
      </c>
      <c r="O18" s="77">
        <v>18020259.91</v>
      </c>
      <c r="P18" s="77">
        <v>13515194.932500001</v>
      </c>
      <c r="Q18" s="194">
        <f t="shared" si="3"/>
        <v>0.50007011802966894</v>
      </c>
      <c r="R18" s="79">
        <v>2</v>
      </c>
      <c r="S18" s="77">
        <v>44700.800000000003</v>
      </c>
      <c r="T18" s="78">
        <v>33525.600000000006</v>
      </c>
      <c r="U18" s="79">
        <v>17</v>
      </c>
      <c r="V18" s="77">
        <v>76251.170000000013</v>
      </c>
      <c r="W18" s="78">
        <v>57188.377500000002</v>
      </c>
      <c r="X18" s="79">
        <v>197</v>
      </c>
      <c r="Y18" s="77">
        <v>17899307.940000001</v>
      </c>
      <c r="Z18" s="77">
        <f>P18-T18-W18</f>
        <v>13424480.955000002</v>
      </c>
      <c r="AA18" s="194">
        <f t="shared" si="4"/>
        <v>0.49671364780027694</v>
      </c>
      <c r="AB18" s="79">
        <v>129</v>
      </c>
      <c r="AC18" s="80">
        <v>129</v>
      </c>
      <c r="AD18" s="77">
        <v>8470917.4100000001</v>
      </c>
      <c r="AE18" s="77">
        <v>6353188.0575000001</v>
      </c>
      <c r="AF18" s="194">
        <f t="shared" si="5"/>
        <v>0.23507167433736958</v>
      </c>
      <c r="AG18" s="80">
        <v>0</v>
      </c>
      <c r="AH18" s="78">
        <v>0</v>
      </c>
      <c r="AI18" s="79">
        <v>152</v>
      </c>
      <c r="AJ18" s="77">
        <v>10707574.77</v>
      </c>
      <c r="AK18" s="77">
        <v>8030680.9199999999</v>
      </c>
      <c r="AL18" s="77">
        <v>9879251.1099999994</v>
      </c>
      <c r="AM18" s="77">
        <v>7409438.2199999997</v>
      </c>
      <c r="AN18" s="194">
        <f t="shared" si="6"/>
        <v>0.29713989730381224</v>
      </c>
      <c r="AO18" s="79">
        <v>62</v>
      </c>
      <c r="AP18" s="77">
        <v>4015154.32</v>
      </c>
      <c r="AQ18" s="77">
        <v>3011365.66</v>
      </c>
      <c r="AR18" s="194">
        <f t="shared" si="7"/>
        <v>0.11142229383692251</v>
      </c>
      <c r="AS18" s="75"/>
      <c r="AT18" s="215"/>
      <c r="AU18" s="215"/>
      <c r="AV18" s="215"/>
      <c r="AW18" s="215"/>
    </row>
    <row r="19" spans="1:49" ht="25.5" x14ac:dyDescent="0.2">
      <c r="A19" s="167" t="s">
        <v>30</v>
      </c>
      <c r="B19" s="176">
        <v>152104778.36332798</v>
      </c>
      <c r="C19" s="76">
        <v>2273</v>
      </c>
      <c r="D19" s="77">
        <v>141971200</v>
      </c>
      <c r="E19" s="92">
        <v>70985600</v>
      </c>
      <c r="F19" s="194">
        <f t="shared" si="1"/>
        <v>0.93337764617018004</v>
      </c>
      <c r="G19" s="79">
        <v>2174</v>
      </c>
      <c r="H19" s="77">
        <v>133101000</v>
      </c>
      <c r="I19" s="77">
        <v>66550500</v>
      </c>
      <c r="J19" s="194">
        <f t="shared" si="2"/>
        <v>0.8750612665307973</v>
      </c>
      <c r="K19" s="79">
        <v>88</v>
      </c>
      <c r="L19" s="77">
        <v>5287500</v>
      </c>
      <c r="M19" s="78">
        <v>2643750</v>
      </c>
      <c r="N19" s="79">
        <v>2152</v>
      </c>
      <c r="O19" s="77">
        <v>132460500</v>
      </c>
      <c r="P19" s="77">
        <v>66230250</v>
      </c>
      <c r="Q19" s="194">
        <f t="shared" si="3"/>
        <v>0.87085035345566664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2151</v>
      </c>
      <c r="Y19" s="77">
        <v>132343500</v>
      </c>
      <c r="Z19" s="77">
        <v>66171750</v>
      </c>
      <c r="AA19" s="194">
        <f t="shared" si="4"/>
        <v>0.87008114685177851</v>
      </c>
      <c r="AB19" s="79">
        <v>2134</v>
      </c>
      <c r="AC19" s="80">
        <v>2135</v>
      </c>
      <c r="AD19" s="77">
        <v>130963000</v>
      </c>
      <c r="AE19" s="77">
        <v>65481500</v>
      </c>
      <c r="AF19" s="194">
        <f t="shared" si="5"/>
        <v>0.8610051663674414</v>
      </c>
      <c r="AG19" s="80">
        <v>3</v>
      </c>
      <c r="AH19" s="78">
        <v>160500</v>
      </c>
      <c r="AI19" s="79">
        <v>2102</v>
      </c>
      <c r="AJ19" s="77">
        <v>128539500</v>
      </c>
      <c r="AK19" s="77">
        <v>64269750</v>
      </c>
      <c r="AL19" s="77">
        <v>0</v>
      </c>
      <c r="AM19" s="77">
        <v>0</v>
      </c>
      <c r="AN19" s="194">
        <f t="shared" si="6"/>
        <v>0.84507207060229017</v>
      </c>
      <c r="AO19" s="79">
        <v>2102</v>
      </c>
      <c r="AP19" s="77">
        <v>128539500</v>
      </c>
      <c r="AQ19" s="77">
        <v>64269750</v>
      </c>
      <c r="AR19" s="194">
        <f t="shared" si="7"/>
        <v>0.84507207060229017</v>
      </c>
      <c r="AS19" s="75"/>
      <c r="AT19" s="215"/>
      <c r="AU19" s="215"/>
      <c r="AV19" s="215"/>
      <c r="AW19" s="215"/>
    </row>
    <row r="20" spans="1:49" ht="38.25" x14ac:dyDescent="0.2">
      <c r="A20" s="167" t="s">
        <v>31</v>
      </c>
      <c r="B20" s="176">
        <v>103762751.16827732</v>
      </c>
      <c r="C20" s="76">
        <v>365</v>
      </c>
      <c r="D20" s="77">
        <v>93155020.539999992</v>
      </c>
      <c r="E20" s="92">
        <v>69866265.404999986</v>
      </c>
      <c r="F20" s="194">
        <f t="shared" si="1"/>
        <v>0.89776937765389209</v>
      </c>
      <c r="G20" s="79">
        <v>365</v>
      </c>
      <c r="H20" s="77">
        <v>93155020.540000007</v>
      </c>
      <c r="I20" s="77">
        <v>69866265.405000001</v>
      </c>
      <c r="J20" s="194">
        <f t="shared" si="2"/>
        <v>0.8977693776538922</v>
      </c>
      <c r="K20" s="79">
        <v>44</v>
      </c>
      <c r="L20" s="77">
        <v>10677031.65</v>
      </c>
      <c r="M20" s="78">
        <v>8007773.7375000007</v>
      </c>
      <c r="N20" s="79">
        <v>165</v>
      </c>
      <c r="O20" s="77">
        <v>35200093.960000001</v>
      </c>
      <c r="P20" s="77">
        <v>26400070.469999999</v>
      </c>
      <c r="Q20" s="194">
        <f t="shared" si="3"/>
        <v>0.33923632096949918</v>
      </c>
      <c r="R20" s="79">
        <v>5</v>
      </c>
      <c r="S20" s="77">
        <v>676713</v>
      </c>
      <c r="T20" s="78">
        <v>507534.75</v>
      </c>
      <c r="U20" s="79">
        <v>17</v>
      </c>
      <c r="V20" s="77">
        <v>512295.18999999994</v>
      </c>
      <c r="W20" s="78">
        <v>384221.39250000002</v>
      </c>
      <c r="X20" s="79">
        <v>160</v>
      </c>
      <c r="Y20" s="77">
        <v>34011085.769999996</v>
      </c>
      <c r="Z20" s="77">
        <v>25508314.327499997</v>
      </c>
      <c r="AA20" s="194">
        <f t="shared" si="4"/>
        <v>0.32777740939850841</v>
      </c>
      <c r="AB20" s="79">
        <v>111</v>
      </c>
      <c r="AC20" s="80">
        <v>112</v>
      </c>
      <c r="AD20" s="77">
        <v>21073318.789999999</v>
      </c>
      <c r="AE20" s="77">
        <v>15804989.092499999</v>
      </c>
      <c r="AF20" s="194">
        <f t="shared" si="5"/>
        <v>0.20309136518387344</v>
      </c>
      <c r="AG20" s="80">
        <v>1</v>
      </c>
      <c r="AH20" s="78">
        <v>72000</v>
      </c>
      <c r="AI20" s="79">
        <v>139</v>
      </c>
      <c r="AJ20" s="77">
        <v>27155081.07</v>
      </c>
      <c r="AK20" s="77">
        <v>20366310.650000002</v>
      </c>
      <c r="AL20" s="77">
        <v>26123201.550000001</v>
      </c>
      <c r="AM20" s="77">
        <v>19592401.039999999</v>
      </c>
      <c r="AN20" s="194">
        <f t="shared" si="6"/>
        <v>0.26170355704968951</v>
      </c>
      <c r="AO20" s="79">
        <v>33</v>
      </c>
      <c r="AP20" s="77">
        <v>5292867.7699999996</v>
      </c>
      <c r="AQ20" s="77">
        <v>3969650.79</v>
      </c>
      <c r="AR20" s="194">
        <f t="shared" si="7"/>
        <v>5.1009323773772028E-2</v>
      </c>
      <c r="AS20" s="75"/>
      <c r="AT20" s="215"/>
      <c r="AU20" s="215"/>
      <c r="AV20" s="215"/>
      <c r="AW20" s="215"/>
    </row>
    <row r="21" spans="1:49" ht="25.5" collapsed="1" x14ac:dyDescent="0.2">
      <c r="A21" s="167" t="s">
        <v>32</v>
      </c>
      <c r="B21" s="176">
        <v>299311207.96940798</v>
      </c>
      <c r="C21" s="76">
        <v>14</v>
      </c>
      <c r="D21" s="77">
        <v>277153027.50999999</v>
      </c>
      <c r="E21" s="92">
        <v>207864770.63249999</v>
      </c>
      <c r="F21" s="194">
        <f t="shared" si="1"/>
        <v>0.9259694262378817</v>
      </c>
      <c r="G21" s="79">
        <v>3</v>
      </c>
      <c r="H21" s="77">
        <v>189080322.06</v>
      </c>
      <c r="I21" s="77">
        <v>141810241.54500002</v>
      </c>
      <c r="J21" s="194">
        <f t="shared" si="2"/>
        <v>0.63171814828706829</v>
      </c>
      <c r="K21" s="79">
        <v>12</v>
      </c>
      <c r="L21" s="77">
        <v>83292026.699999988</v>
      </c>
      <c r="M21" s="78">
        <v>62469020.024999999</v>
      </c>
      <c r="N21" s="79">
        <v>2</v>
      </c>
      <c r="O21" s="77">
        <v>188983215.81</v>
      </c>
      <c r="P21" s="77">
        <v>141737411.85750002</v>
      </c>
      <c r="Q21" s="194">
        <f t="shared" si="3"/>
        <v>0.63139371589892357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141737411.85750002</v>
      </c>
      <c r="AA21" s="194">
        <f t="shared" si="4"/>
        <v>0.63139371589892357</v>
      </c>
      <c r="AB21" s="79">
        <v>1</v>
      </c>
      <c r="AC21" s="80">
        <v>1</v>
      </c>
      <c r="AD21" s="77">
        <v>85274.81</v>
      </c>
      <c r="AE21" s="77">
        <v>63956.107499999998</v>
      </c>
      <c r="AF21" s="194">
        <f t="shared" si="5"/>
        <v>2.8490349752861833E-4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194">
        <f t="shared" si="6"/>
        <v>2.8490349752861833E-4</v>
      </c>
      <c r="AO21" s="79">
        <v>1</v>
      </c>
      <c r="AP21" s="77">
        <v>85274.81</v>
      </c>
      <c r="AQ21" s="77">
        <v>63956.1</v>
      </c>
      <c r="AR21" s="194">
        <f t="shared" si="7"/>
        <v>2.8490349752861833E-4</v>
      </c>
      <c r="AS21" s="75"/>
      <c r="AT21" s="215"/>
      <c r="AU21" s="215"/>
      <c r="AV21" s="215"/>
      <c r="AW21" s="215"/>
    </row>
    <row r="22" spans="1:49" ht="25.5" x14ac:dyDescent="0.2">
      <c r="A22" s="167" t="s">
        <v>33</v>
      </c>
      <c r="B22" s="176">
        <v>30925249.430399999</v>
      </c>
      <c r="C22" s="76">
        <v>18</v>
      </c>
      <c r="D22" s="77">
        <v>79805440.74000001</v>
      </c>
      <c r="E22" s="92">
        <v>59854080.555</v>
      </c>
      <c r="F22" s="194">
        <f t="shared" si="1"/>
        <v>2.5805916592397806</v>
      </c>
      <c r="G22" s="79">
        <v>4</v>
      </c>
      <c r="H22" s="77">
        <v>11754054.310000001</v>
      </c>
      <c r="I22" s="77">
        <v>8815540.7324999999</v>
      </c>
      <c r="J22" s="194">
        <f t="shared" si="2"/>
        <v>0.38007953133744438</v>
      </c>
      <c r="K22" s="79">
        <v>3</v>
      </c>
      <c r="L22" s="77">
        <v>7609668.5199999996</v>
      </c>
      <c r="M22" s="78">
        <v>5707251.3899999997</v>
      </c>
      <c r="N22" s="79">
        <v>2</v>
      </c>
      <c r="O22" s="77">
        <v>7645826.5999999996</v>
      </c>
      <c r="P22" s="77">
        <v>5734369.9499999993</v>
      </c>
      <c r="Q22" s="194">
        <f t="shared" si="3"/>
        <v>0.24723572940640645</v>
      </c>
      <c r="R22" s="79">
        <v>0</v>
      </c>
      <c r="S22" s="77">
        <v>0</v>
      </c>
      <c r="T22" s="78">
        <v>0</v>
      </c>
      <c r="U22" s="79">
        <v>0</v>
      </c>
      <c r="V22" s="77">
        <v>0</v>
      </c>
      <c r="W22" s="78">
        <v>0</v>
      </c>
      <c r="X22" s="79">
        <v>2</v>
      </c>
      <c r="Y22" s="77">
        <v>7645826.5999999996</v>
      </c>
      <c r="Z22" s="77">
        <v>5734369.9499999993</v>
      </c>
      <c r="AA22" s="194">
        <f t="shared" si="4"/>
        <v>0.24723572940640645</v>
      </c>
      <c r="AB22" s="79">
        <v>0</v>
      </c>
      <c r="AC22" s="80">
        <v>0</v>
      </c>
      <c r="AD22" s="77">
        <v>0</v>
      </c>
      <c r="AE22" s="77">
        <v>0</v>
      </c>
      <c r="AF22" s="194">
        <f t="shared" si="5"/>
        <v>0</v>
      </c>
      <c r="AG22" s="80">
        <v>0</v>
      </c>
      <c r="AH22" s="78">
        <v>0</v>
      </c>
      <c r="AI22" s="79">
        <v>2</v>
      </c>
      <c r="AJ22" s="77">
        <v>2192344</v>
      </c>
      <c r="AK22" s="77">
        <v>1644258</v>
      </c>
      <c r="AL22" s="77">
        <v>2192344</v>
      </c>
      <c r="AM22" s="77">
        <v>1644258</v>
      </c>
      <c r="AN22" s="194">
        <f t="shared" si="6"/>
        <v>7.0891716004880201E-2</v>
      </c>
      <c r="AO22" s="79">
        <v>0</v>
      </c>
      <c r="AP22" s="77">
        <v>0</v>
      </c>
      <c r="AQ22" s="77">
        <v>0</v>
      </c>
      <c r="AR22" s="194">
        <f t="shared" si="7"/>
        <v>0</v>
      </c>
      <c r="AS22" s="75"/>
      <c r="AT22" s="215"/>
      <c r="AU22" s="215"/>
      <c r="AV22" s="215"/>
      <c r="AW22" s="215"/>
    </row>
    <row r="23" spans="1:49" ht="25.5" x14ac:dyDescent="0.2">
      <c r="A23" s="167" t="s">
        <v>34</v>
      </c>
      <c r="B23" s="176">
        <v>8067456</v>
      </c>
      <c r="C23" s="76">
        <v>0</v>
      </c>
      <c r="D23" s="77">
        <v>0</v>
      </c>
      <c r="E23" s="92">
        <v>0</v>
      </c>
      <c r="F23" s="194">
        <f t="shared" si="1"/>
        <v>0</v>
      </c>
      <c r="G23" s="79">
        <v>0</v>
      </c>
      <c r="H23" s="77">
        <v>0</v>
      </c>
      <c r="I23" s="77">
        <v>0</v>
      </c>
      <c r="J23" s="194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94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94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194">
        <f t="shared" si="5"/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94">
        <f t="shared" si="6"/>
        <v>0</v>
      </c>
      <c r="AO23" s="79">
        <v>0</v>
      </c>
      <c r="AP23" s="77">
        <v>0</v>
      </c>
      <c r="AQ23" s="77">
        <v>0</v>
      </c>
      <c r="AR23" s="194">
        <f t="shared" si="7"/>
        <v>0</v>
      </c>
      <c r="AS23" s="75"/>
      <c r="AT23" s="215"/>
      <c r="AU23" s="215"/>
      <c r="AV23" s="215"/>
      <c r="AW23" s="215"/>
    </row>
    <row r="24" spans="1:49" ht="25.5" x14ac:dyDescent="0.2">
      <c r="A24" s="167" t="s">
        <v>35</v>
      </c>
      <c r="B24" s="176">
        <v>10084320</v>
      </c>
      <c r="C24" s="76">
        <v>0</v>
      </c>
      <c r="D24" s="77">
        <v>0</v>
      </c>
      <c r="E24" s="92">
        <v>0</v>
      </c>
      <c r="F24" s="194">
        <f t="shared" si="1"/>
        <v>0</v>
      </c>
      <c r="G24" s="79">
        <v>0</v>
      </c>
      <c r="H24" s="77">
        <v>0</v>
      </c>
      <c r="I24" s="77">
        <v>0</v>
      </c>
      <c r="J24" s="194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94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94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194">
        <f t="shared" si="5"/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94">
        <f t="shared" si="6"/>
        <v>0</v>
      </c>
      <c r="AO24" s="79">
        <v>0</v>
      </c>
      <c r="AP24" s="77">
        <v>0</v>
      </c>
      <c r="AQ24" s="77">
        <v>0</v>
      </c>
      <c r="AR24" s="194">
        <f t="shared" si="7"/>
        <v>0</v>
      </c>
      <c r="AS24" s="75"/>
      <c r="AT24" s="215"/>
      <c r="AU24" s="215"/>
      <c r="AV24" s="215"/>
      <c r="AW24" s="215"/>
    </row>
    <row r="25" spans="1:49" ht="26.25" thickBot="1" x14ac:dyDescent="0.25">
      <c r="A25" s="169" t="s">
        <v>36</v>
      </c>
      <c r="B25" s="178">
        <v>6453964.7999999998</v>
      </c>
      <c r="C25" s="102">
        <v>12</v>
      </c>
      <c r="D25" s="98">
        <v>4958193.76</v>
      </c>
      <c r="E25" s="99">
        <v>3718645.32</v>
      </c>
      <c r="F25" s="194">
        <f t="shared" si="1"/>
        <v>0.7682399755263617</v>
      </c>
      <c r="G25" s="100">
        <v>10</v>
      </c>
      <c r="H25" s="98">
        <v>4047313.95</v>
      </c>
      <c r="I25" s="98">
        <v>3035485.4625000004</v>
      </c>
      <c r="J25" s="194">
        <f t="shared" si="2"/>
        <v>0.62710505486487933</v>
      </c>
      <c r="K25" s="100">
        <v>1</v>
      </c>
      <c r="L25" s="98">
        <v>216976</v>
      </c>
      <c r="M25" s="103">
        <v>162732</v>
      </c>
      <c r="N25" s="100">
        <v>2</v>
      </c>
      <c r="O25" s="98">
        <v>1052082.95</v>
      </c>
      <c r="P25" s="98">
        <v>789062.21249999991</v>
      </c>
      <c r="Q25" s="194">
        <f t="shared" si="3"/>
        <v>0.16301343168156107</v>
      </c>
      <c r="R25" s="100">
        <v>0</v>
      </c>
      <c r="S25" s="98">
        <v>0</v>
      </c>
      <c r="T25" s="103">
        <v>0</v>
      </c>
      <c r="U25" s="100">
        <v>0</v>
      </c>
      <c r="V25" s="98">
        <v>0</v>
      </c>
      <c r="W25" s="103">
        <v>0</v>
      </c>
      <c r="X25" s="100">
        <v>2</v>
      </c>
      <c r="Y25" s="98">
        <v>1052082.95</v>
      </c>
      <c r="Z25" s="98">
        <v>789062.21249999991</v>
      </c>
      <c r="AA25" s="194">
        <f t="shared" si="4"/>
        <v>0.16301343168156107</v>
      </c>
      <c r="AB25" s="100">
        <v>0</v>
      </c>
      <c r="AC25" s="101">
        <v>0</v>
      </c>
      <c r="AD25" s="98">
        <v>0</v>
      </c>
      <c r="AE25" s="98">
        <v>0</v>
      </c>
      <c r="AF25" s="194">
        <f t="shared" si="5"/>
        <v>0</v>
      </c>
      <c r="AG25" s="101">
        <v>0</v>
      </c>
      <c r="AH25" s="103">
        <v>0</v>
      </c>
      <c r="AI25" s="100">
        <v>1</v>
      </c>
      <c r="AJ25" s="98">
        <v>1012082.95</v>
      </c>
      <c r="AK25" s="98">
        <v>759062.21</v>
      </c>
      <c r="AL25" s="98">
        <v>1012082.95</v>
      </c>
      <c r="AM25" s="98">
        <v>759062.21</v>
      </c>
      <c r="AN25" s="194">
        <f t="shared" si="6"/>
        <v>0.1568156910307289</v>
      </c>
      <c r="AO25" s="100">
        <v>0</v>
      </c>
      <c r="AP25" s="98">
        <v>0</v>
      </c>
      <c r="AQ25" s="98">
        <v>0</v>
      </c>
      <c r="AR25" s="194">
        <f t="shared" si="7"/>
        <v>0</v>
      </c>
      <c r="AS25" s="75"/>
      <c r="AT25" s="215"/>
      <c r="AU25" s="215"/>
      <c r="AV25" s="215"/>
      <c r="AW25" s="215"/>
    </row>
    <row r="26" spans="1:49" s="83" customFormat="1" ht="51.75" thickBot="1" x14ac:dyDescent="0.25">
      <c r="A26" s="165" t="s">
        <v>184</v>
      </c>
      <c r="B26" s="135">
        <f>SUM(B27+B28+B29+B33+B34+B35+B36)</f>
        <v>870317048.87797618</v>
      </c>
      <c r="C26" s="146">
        <f>SUM(C27+C28+C29+C33+C34+C35+C36)</f>
        <v>1936</v>
      </c>
      <c r="D26" s="147">
        <f t="shared" ref="D26:AQ26" si="8">SUM(D27+D28+D29+D33+D34+D35+D36)</f>
        <v>1064992637.1700002</v>
      </c>
      <c r="E26" s="147">
        <f t="shared" si="8"/>
        <v>798744477.87750006</v>
      </c>
      <c r="F26" s="195">
        <f>D26/B26</f>
        <v>1.223683528368199</v>
      </c>
      <c r="G26" s="146">
        <f t="shared" si="8"/>
        <v>1629</v>
      </c>
      <c r="H26" s="147">
        <f t="shared" si="8"/>
        <v>754406409.49000001</v>
      </c>
      <c r="I26" s="147">
        <f t="shared" si="8"/>
        <v>565804807.11749995</v>
      </c>
      <c r="J26" s="195">
        <f t="shared" ref="J26" si="9">H26/B26</f>
        <v>0.86681791476174153</v>
      </c>
      <c r="K26" s="146">
        <f t="shared" si="8"/>
        <v>291</v>
      </c>
      <c r="L26" s="147">
        <f t="shared" si="8"/>
        <v>228181742.34999999</v>
      </c>
      <c r="M26" s="147">
        <f t="shared" si="8"/>
        <v>171136306.76250002</v>
      </c>
      <c r="N26" s="146">
        <f t="shared" si="8"/>
        <v>1252</v>
      </c>
      <c r="O26" s="147">
        <f t="shared" si="8"/>
        <v>475398140.04000002</v>
      </c>
      <c r="P26" s="147">
        <f t="shared" si="8"/>
        <v>356548605.02999997</v>
      </c>
      <c r="Q26" s="195">
        <f t="shared" ref="Q26" si="10">O26/B26</f>
        <v>0.54623558236953917</v>
      </c>
      <c r="R26" s="146">
        <f t="shared" si="8"/>
        <v>8</v>
      </c>
      <c r="S26" s="147">
        <f t="shared" si="8"/>
        <v>4384824.1900000004</v>
      </c>
      <c r="T26" s="147">
        <f t="shared" si="8"/>
        <v>3288618.1425000001</v>
      </c>
      <c r="U26" s="146">
        <f t="shared" si="8"/>
        <v>31</v>
      </c>
      <c r="V26" s="147">
        <f t="shared" si="8"/>
        <v>601991.34</v>
      </c>
      <c r="W26" s="147">
        <f t="shared" si="8"/>
        <v>451493.505</v>
      </c>
      <c r="X26" s="146">
        <f t="shared" si="8"/>
        <v>1244</v>
      </c>
      <c r="Y26" s="147">
        <f t="shared" si="8"/>
        <v>470411324.51000005</v>
      </c>
      <c r="Z26" s="147">
        <f t="shared" si="8"/>
        <v>352808493.38250005</v>
      </c>
      <c r="AA26" s="195">
        <f t="shared" si="4"/>
        <v>0.54050569860312436</v>
      </c>
      <c r="AB26" s="146">
        <f t="shared" si="8"/>
        <v>162</v>
      </c>
      <c r="AC26" s="146">
        <f t="shared" si="8"/>
        <v>177</v>
      </c>
      <c r="AD26" s="147">
        <f t="shared" si="8"/>
        <v>69443509.349999994</v>
      </c>
      <c r="AE26" s="147">
        <f t="shared" si="8"/>
        <v>52082632.012500003</v>
      </c>
      <c r="AF26" s="195">
        <f t="shared" si="5"/>
        <v>7.9791047916994678E-2</v>
      </c>
      <c r="AG26" s="146">
        <f t="shared" si="8"/>
        <v>5</v>
      </c>
      <c r="AH26" s="147">
        <f t="shared" si="8"/>
        <v>2339526.5099999998</v>
      </c>
      <c r="AI26" s="146">
        <f t="shared" si="8"/>
        <v>1148</v>
      </c>
      <c r="AJ26" s="147">
        <f t="shared" si="8"/>
        <v>322377334.74000001</v>
      </c>
      <c r="AK26" s="147">
        <f t="shared" si="8"/>
        <v>241782997.12000003</v>
      </c>
      <c r="AL26" s="147">
        <f t="shared" si="8"/>
        <v>75230971.019999996</v>
      </c>
      <c r="AM26" s="147">
        <f t="shared" si="8"/>
        <v>56423227.969999991</v>
      </c>
      <c r="AN26" s="195">
        <f t="shared" si="6"/>
        <v>0.37041367298918593</v>
      </c>
      <c r="AO26" s="146">
        <f t="shared" si="8"/>
        <v>1023</v>
      </c>
      <c r="AP26" s="147">
        <f t="shared" si="8"/>
        <v>255113190.42000002</v>
      </c>
      <c r="AQ26" s="147">
        <f t="shared" si="8"/>
        <v>191334938.61000001</v>
      </c>
      <c r="AR26" s="195">
        <f t="shared" si="7"/>
        <v>0.29312672979220067</v>
      </c>
      <c r="AS26" s="75"/>
      <c r="AT26" s="215"/>
      <c r="AU26" s="215"/>
      <c r="AV26" s="215"/>
      <c r="AW26" s="215"/>
    </row>
    <row r="27" spans="1:49" s="82" customFormat="1" x14ac:dyDescent="0.2">
      <c r="A27" s="170" t="s">
        <v>38</v>
      </c>
      <c r="B27" s="175">
        <v>86098636.799999997</v>
      </c>
      <c r="C27" s="148">
        <v>17</v>
      </c>
      <c r="D27" s="149">
        <v>107043703.35000001</v>
      </c>
      <c r="E27" s="149">
        <v>80282777.512500003</v>
      </c>
      <c r="F27" s="194">
        <f t="shared" si="1"/>
        <v>1.243268271466988</v>
      </c>
      <c r="G27" s="150">
        <v>12</v>
      </c>
      <c r="H27" s="149">
        <v>83038062.680000007</v>
      </c>
      <c r="I27" s="149">
        <v>62278547.010000005</v>
      </c>
      <c r="J27" s="194">
        <f t="shared" si="2"/>
        <v>0.9644526994415783</v>
      </c>
      <c r="K27" s="150">
        <v>2</v>
      </c>
      <c r="L27" s="149">
        <v>14665555.199999999</v>
      </c>
      <c r="M27" s="151">
        <v>10999166.4</v>
      </c>
      <c r="N27" s="150">
        <v>1</v>
      </c>
      <c r="O27" s="149">
        <v>5911449.7800000003</v>
      </c>
      <c r="P27" s="149">
        <v>4433587.335</v>
      </c>
      <c r="Q27" s="194">
        <f t="shared" ref="Q27:Q57" si="11">O27/$B27</f>
        <v>6.8659040371705407E-2</v>
      </c>
      <c r="R27" s="150">
        <v>0</v>
      </c>
      <c r="S27" s="149">
        <v>0</v>
      </c>
      <c r="T27" s="151">
        <v>0</v>
      </c>
      <c r="U27" s="150">
        <v>0</v>
      </c>
      <c r="V27" s="149">
        <v>0</v>
      </c>
      <c r="W27" s="151">
        <v>0</v>
      </c>
      <c r="X27" s="150">
        <v>1</v>
      </c>
      <c r="Y27" s="149">
        <v>5911449.7800000003</v>
      </c>
      <c r="Z27" s="149">
        <v>4433587.335</v>
      </c>
      <c r="AA27" s="194">
        <f t="shared" si="4"/>
        <v>6.8659040371705407E-2</v>
      </c>
      <c r="AB27" s="150">
        <v>0</v>
      </c>
      <c r="AC27" s="152">
        <v>0</v>
      </c>
      <c r="AD27" s="149">
        <v>0</v>
      </c>
      <c r="AE27" s="149">
        <v>0</v>
      </c>
      <c r="AF27" s="194">
        <f t="shared" si="5"/>
        <v>0</v>
      </c>
      <c r="AG27" s="152">
        <v>0</v>
      </c>
      <c r="AH27" s="151">
        <v>0</v>
      </c>
      <c r="AI27" s="150">
        <v>1</v>
      </c>
      <c r="AJ27" s="149">
        <v>2361531.44</v>
      </c>
      <c r="AK27" s="149">
        <v>1771148.56</v>
      </c>
      <c r="AL27" s="149">
        <v>2361531.44</v>
      </c>
      <c r="AM27" s="149">
        <v>1771148.56</v>
      </c>
      <c r="AN27" s="194">
        <f t="shared" si="6"/>
        <v>2.7428209409234225E-2</v>
      </c>
      <c r="AO27" s="150">
        <v>0</v>
      </c>
      <c r="AP27" s="149">
        <v>0</v>
      </c>
      <c r="AQ27" s="149">
        <v>0</v>
      </c>
      <c r="AR27" s="194">
        <f t="shared" si="7"/>
        <v>0</v>
      </c>
      <c r="AS27" s="75"/>
      <c r="AT27" s="215"/>
      <c r="AU27" s="215"/>
      <c r="AV27" s="215"/>
      <c r="AW27" s="215"/>
    </row>
    <row r="28" spans="1:49" s="75" customFormat="1" ht="25.5" x14ac:dyDescent="0.25">
      <c r="A28" s="167" t="s">
        <v>39</v>
      </c>
      <c r="B28" s="176">
        <v>17164800</v>
      </c>
      <c r="C28" s="76">
        <v>32</v>
      </c>
      <c r="D28" s="98">
        <v>13950137.9</v>
      </c>
      <c r="E28" s="98">
        <v>10462603.424999999</v>
      </c>
      <c r="F28" s="194">
        <f t="shared" si="1"/>
        <v>0.8127177654269202</v>
      </c>
      <c r="G28" s="79">
        <v>32</v>
      </c>
      <c r="H28" s="98">
        <v>13950137.9</v>
      </c>
      <c r="I28" s="98">
        <v>10462603.425000001</v>
      </c>
      <c r="J28" s="194">
        <f t="shared" si="2"/>
        <v>0.8127177654269202</v>
      </c>
      <c r="K28" s="79">
        <v>11</v>
      </c>
      <c r="L28" s="98">
        <v>820048</v>
      </c>
      <c r="M28" s="78">
        <v>615036</v>
      </c>
      <c r="N28" s="79">
        <v>5</v>
      </c>
      <c r="O28" s="98">
        <v>2278460.91</v>
      </c>
      <c r="P28" s="98">
        <v>1708845.6824999999</v>
      </c>
      <c r="Q28" s="194">
        <f t="shared" si="11"/>
        <v>0.13274031215044743</v>
      </c>
      <c r="R28" s="100">
        <v>0</v>
      </c>
      <c r="S28" s="98">
        <v>0</v>
      </c>
      <c r="T28" s="78">
        <v>0</v>
      </c>
      <c r="U28" s="79">
        <v>0</v>
      </c>
      <c r="V28" s="98">
        <v>0</v>
      </c>
      <c r="W28" s="78">
        <v>0</v>
      </c>
      <c r="X28" s="79">
        <v>5</v>
      </c>
      <c r="Y28" s="98">
        <v>2278460.91</v>
      </c>
      <c r="Z28" s="98">
        <v>1708845.6824999999</v>
      </c>
      <c r="AA28" s="194">
        <f t="shared" si="4"/>
        <v>0.13274031215044743</v>
      </c>
      <c r="AB28" s="79">
        <v>0</v>
      </c>
      <c r="AC28" s="101">
        <v>0</v>
      </c>
      <c r="AD28" s="98">
        <v>0</v>
      </c>
      <c r="AE28" s="98">
        <v>0</v>
      </c>
      <c r="AF28" s="194">
        <f t="shared" si="5"/>
        <v>0</v>
      </c>
      <c r="AG28" s="101">
        <v>0</v>
      </c>
      <c r="AH28" s="78">
        <v>0</v>
      </c>
      <c r="AI28" s="79">
        <v>3</v>
      </c>
      <c r="AJ28" s="98">
        <v>631249.69999999995</v>
      </c>
      <c r="AK28" s="98">
        <v>473437.27</v>
      </c>
      <c r="AL28" s="98">
        <v>631249.69999999995</v>
      </c>
      <c r="AM28" s="98">
        <v>473437.27</v>
      </c>
      <c r="AN28" s="194">
        <f t="shared" si="6"/>
        <v>3.6775826109246831E-2</v>
      </c>
      <c r="AO28" s="79">
        <v>0</v>
      </c>
      <c r="AP28" s="98">
        <v>0</v>
      </c>
      <c r="AQ28" s="98">
        <v>0</v>
      </c>
      <c r="AR28" s="194">
        <f t="shared" si="7"/>
        <v>0</v>
      </c>
      <c r="AT28" s="215"/>
      <c r="AU28" s="215"/>
      <c r="AV28" s="215"/>
      <c r="AW28" s="215"/>
    </row>
    <row r="29" spans="1:49" s="75" customFormat="1" ht="39" customHeight="1" x14ac:dyDescent="0.25">
      <c r="A29" s="167" t="s">
        <v>40</v>
      </c>
      <c r="B29" s="176">
        <v>546580664.80170953</v>
      </c>
      <c r="C29" s="79">
        <v>898</v>
      </c>
      <c r="D29" s="104">
        <v>711983750.38000011</v>
      </c>
      <c r="E29" s="104">
        <v>533987812.78500003</v>
      </c>
      <c r="F29" s="194">
        <f t="shared" si="1"/>
        <v>1.302614227377209</v>
      </c>
      <c r="G29" s="79">
        <v>609</v>
      </c>
      <c r="H29" s="104">
        <v>434221265.43999994</v>
      </c>
      <c r="I29" s="104">
        <v>325665949.07999992</v>
      </c>
      <c r="J29" s="194">
        <f t="shared" si="2"/>
        <v>0.79443217333260085</v>
      </c>
      <c r="K29" s="79">
        <v>214</v>
      </c>
      <c r="L29" s="104">
        <v>205422580.06999999</v>
      </c>
      <c r="M29" s="78">
        <v>154066935.05250001</v>
      </c>
      <c r="N29" s="100">
        <v>330</v>
      </c>
      <c r="O29" s="104">
        <v>256025922.03999999</v>
      </c>
      <c r="P29" s="104">
        <v>192019441.52999997</v>
      </c>
      <c r="Q29" s="194">
        <f t="shared" si="11"/>
        <v>0.46841379237752945</v>
      </c>
      <c r="R29" s="79">
        <v>6</v>
      </c>
      <c r="S29" s="104">
        <v>4121414.0900000003</v>
      </c>
      <c r="T29" s="78">
        <v>3091060.5674999999</v>
      </c>
      <c r="U29" s="100">
        <v>30</v>
      </c>
      <c r="V29" s="104">
        <v>598544.89</v>
      </c>
      <c r="W29" s="104">
        <v>448908.66749999998</v>
      </c>
      <c r="X29" s="100">
        <v>324</v>
      </c>
      <c r="Y29" s="104">
        <v>251305963.06000003</v>
      </c>
      <c r="Z29" s="104">
        <v>188479472.29499999</v>
      </c>
      <c r="AA29" s="194">
        <f t="shared" si="4"/>
        <v>0.45977836254264448</v>
      </c>
      <c r="AB29" s="100">
        <v>160</v>
      </c>
      <c r="AC29" s="101">
        <v>172</v>
      </c>
      <c r="AD29" s="104">
        <v>67954183.890000001</v>
      </c>
      <c r="AE29" s="104">
        <v>50965637.917500004</v>
      </c>
      <c r="AF29" s="194">
        <f t="shared" si="5"/>
        <v>0.12432599297059412</v>
      </c>
      <c r="AG29" s="100">
        <v>5</v>
      </c>
      <c r="AH29" s="78">
        <v>2339526.5099999998</v>
      </c>
      <c r="AI29" s="100">
        <v>230</v>
      </c>
      <c r="AJ29" s="104">
        <v>109463770.40000001</v>
      </c>
      <c r="AK29" s="104">
        <v>82097827.25999999</v>
      </c>
      <c r="AL29" s="104">
        <v>71330477.469999999</v>
      </c>
      <c r="AM29" s="104">
        <v>53497857.849999994</v>
      </c>
      <c r="AN29" s="194">
        <f t="shared" si="6"/>
        <v>0.20027011098116992</v>
      </c>
      <c r="AO29" s="100">
        <v>111</v>
      </c>
      <c r="AP29" s="104">
        <v>45876291.740000002</v>
      </c>
      <c r="AQ29" s="104">
        <v>34407267.960000001</v>
      </c>
      <c r="AR29" s="194">
        <f t="shared" si="7"/>
        <v>8.3933250285469149E-2</v>
      </c>
      <c r="AT29" s="215"/>
      <c r="AU29" s="215"/>
      <c r="AV29" s="215"/>
      <c r="AW29" s="215"/>
    </row>
    <row r="30" spans="1:49" s="134" customFormat="1" ht="35.25" customHeight="1" outlineLevel="1" x14ac:dyDescent="0.25">
      <c r="A30" s="168" t="s">
        <v>41</v>
      </c>
      <c r="B30" s="177">
        <v>332295129.51255655</v>
      </c>
      <c r="C30" s="76">
        <v>709</v>
      </c>
      <c r="D30" s="77">
        <v>487750272.21000004</v>
      </c>
      <c r="E30" s="77">
        <v>365812704.15750003</v>
      </c>
      <c r="F30" s="194">
        <f t="shared" si="1"/>
        <v>1.4678225134550738</v>
      </c>
      <c r="G30" s="79">
        <v>504</v>
      </c>
      <c r="H30" s="77">
        <v>323844370.81999993</v>
      </c>
      <c r="I30" s="77">
        <v>242883278.11499995</v>
      </c>
      <c r="J30" s="194">
        <f t="shared" si="2"/>
        <v>0.97456851472679418</v>
      </c>
      <c r="K30" s="79">
        <v>177</v>
      </c>
      <c r="L30" s="77">
        <v>148681486.53</v>
      </c>
      <c r="M30" s="78">
        <v>111511114.89750001</v>
      </c>
      <c r="N30" s="79">
        <v>265</v>
      </c>
      <c r="O30" s="77">
        <v>174658122.41999999</v>
      </c>
      <c r="P30" s="77">
        <v>130993591.815</v>
      </c>
      <c r="Q30" s="194">
        <f t="shared" si="11"/>
        <v>0.52561144268411586</v>
      </c>
      <c r="R30" s="79">
        <v>5</v>
      </c>
      <c r="S30" s="77">
        <v>1323164.0899999999</v>
      </c>
      <c r="T30" s="78">
        <v>992373.06749999989</v>
      </c>
      <c r="U30" s="79">
        <v>29</v>
      </c>
      <c r="V30" s="77">
        <v>585344.89</v>
      </c>
      <c r="W30" s="78">
        <v>439008.66749999998</v>
      </c>
      <c r="X30" s="79">
        <v>260</v>
      </c>
      <c r="Y30" s="77">
        <v>172749613.43999997</v>
      </c>
      <c r="Z30" s="77">
        <v>129562210.07999998</v>
      </c>
      <c r="AA30" s="194">
        <f t="shared" si="4"/>
        <v>0.51986802723652981</v>
      </c>
      <c r="AB30" s="79">
        <v>144</v>
      </c>
      <c r="AC30" s="80">
        <v>155</v>
      </c>
      <c r="AD30" s="77">
        <v>64358489.200000003</v>
      </c>
      <c r="AE30" s="77">
        <v>48268866.900000006</v>
      </c>
      <c r="AF30" s="194">
        <f t="shared" si="5"/>
        <v>0.19367870150371272</v>
      </c>
      <c r="AG30" s="80">
        <v>5</v>
      </c>
      <c r="AH30" s="78">
        <v>2339526.5099999998</v>
      </c>
      <c r="AI30" s="79">
        <v>193</v>
      </c>
      <c r="AJ30" s="77">
        <v>89374024.370000005</v>
      </c>
      <c r="AK30" s="77">
        <v>67030517.769999988</v>
      </c>
      <c r="AL30" s="77">
        <v>51980364.5</v>
      </c>
      <c r="AM30" s="77">
        <v>38985273.150000006</v>
      </c>
      <c r="AN30" s="194">
        <f t="shared" si="6"/>
        <v>0.26895977831845652</v>
      </c>
      <c r="AO30" s="79">
        <v>107</v>
      </c>
      <c r="AP30" s="77">
        <v>45136658.68</v>
      </c>
      <c r="AQ30" s="77">
        <v>33852543.170000002</v>
      </c>
      <c r="AR30" s="194">
        <f t="shared" si="7"/>
        <v>0.13583304319329303</v>
      </c>
      <c r="AS30" s="75"/>
      <c r="AT30" s="215"/>
      <c r="AU30" s="215"/>
      <c r="AV30" s="215"/>
      <c r="AW30" s="215"/>
    </row>
    <row r="31" spans="1:49" s="134" customFormat="1" ht="25.5" outlineLevel="1" x14ac:dyDescent="0.25">
      <c r="A31" s="168" t="s">
        <v>42</v>
      </c>
      <c r="B31" s="177">
        <v>104971354.7949172</v>
      </c>
      <c r="C31" s="76">
        <v>105</v>
      </c>
      <c r="D31" s="77">
        <v>28595931.829999998</v>
      </c>
      <c r="E31" s="77">
        <v>21446948.872499999</v>
      </c>
      <c r="F31" s="194">
        <f t="shared" si="1"/>
        <v>0.2724165262596443</v>
      </c>
      <c r="G31" s="79">
        <v>61</v>
      </c>
      <c r="H31" s="77">
        <v>15247216.08</v>
      </c>
      <c r="I31" s="77">
        <v>11435412.060000001</v>
      </c>
      <c r="J31" s="194">
        <f t="shared" si="2"/>
        <v>0.14525120791084886</v>
      </c>
      <c r="K31" s="79">
        <v>15</v>
      </c>
      <c r="L31" s="77">
        <v>3314625.24</v>
      </c>
      <c r="M31" s="78">
        <v>2485968.9300000002</v>
      </c>
      <c r="N31" s="79">
        <v>30</v>
      </c>
      <c r="O31" s="77">
        <v>8510242.3000000007</v>
      </c>
      <c r="P31" s="77">
        <v>6382681.7249999996</v>
      </c>
      <c r="Q31" s="194">
        <f t="shared" si="11"/>
        <v>8.1072044050745876E-2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30</v>
      </c>
      <c r="Y31" s="77">
        <v>8510242.3000000007</v>
      </c>
      <c r="Z31" s="77">
        <v>6382681.7249999996</v>
      </c>
      <c r="AA31" s="194">
        <f t="shared" si="4"/>
        <v>8.1072044050745876E-2</v>
      </c>
      <c r="AB31" s="79">
        <v>9</v>
      </c>
      <c r="AC31" s="80">
        <v>9</v>
      </c>
      <c r="AD31" s="77">
        <v>779706.57000000007</v>
      </c>
      <c r="AE31" s="77">
        <v>584779.92749999999</v>
      </c>
      <c r="AF31" s="194">
        <f t="shared" si="5"/>
        <v>7.4278032471174135E-3</v>
      </c>
      <c r="AG31" s="80">
        <v>0</v>
      </c>
      <c r="AH31" s="78">
        <v>0</v>
      </c>
      <c r="AI31" s="79">
        <v>17</v>
      </c>
      <c r="AJ31" s="77">
        <v>3071836.0700000003</v>
      </c>
      <c r="AK31" s="77">
        <v>2303877.04</v>
      </c>
      <c r="AL31" s="77">
        <v>2853019</v>
      </c>
      <c r="AM31" s="77">
        <v>2139764.2399999998</v>
      </c>
      <c r="AN31" s="194">
        <f t="shared" si="6"/>
        <v>2.9263565055452072E-2</v>
      </c>
      <c r="AO31" s="79">
        <v>1</v>
      </c>
      <c r="AP31" s="77">
        <v>218817.06999999998</v>
      </c>
      <c r="AQ31" s="77">
        <v>164112.79999999999</v>
      </c>
      <c r="AR31" s="194">
        <f t="shared" si="7"/>
        <v>2.0845407818876251E-3</v>
      </c>
      <c r="AS31" s="75"/>
      <c r="AT31" s="215"/>
      <c r="AU31" s="215"/>
      <c r="AV31" s="215"/>
      <c r="AW31" s="215"/>
    </row>
    <row r="32" spans="1:49" s="134" customFormat="1" outlineLevel="1" x14ac:dyDescent="0.25">
      <c r="A32" s="168" t="s">
        <v>43</v>
      </c>
      <c r="B32" s="177">
        <v>109314180.49423577</v>
      </c>
      <c r="C32" s="76">
        <v>84</v>
      </c>
      <c r="D32" s="77">
        <v>195637546.34</v>
      </c>
      <c r="E32" s="77">
        <v>146728159.755</v>
      </c>
      <c r="F32" s="194">
        <f t="shared" si="1"/>
        <v>1.7896813154110061</v>
      </c>
      <c r="G32" s="79">
        <v>44</v>
      </c>
      <c r="H32" s="77">
        <v>95129678.540000007</v>
      </c>
      <c r="I32" s="77">
        <v>71347258.905000001</v>
      </c>
      <c r="J32" s="194">
        <f t="shared" si="2"/>
        <v>0.87024097065811401</v>
      </c>
      <c r="K32" s="79">
        <v>22</v>
      </c>
      <c r="L32" s="77">
        <v>53426468.299999997</v>
      </c>
      <c r="M32" s="78">
        <v>40069851.225000001</v>
      </c>
      <c r="N32" s="79">
        <v>35</v>
      </c>
      <c r="O32" s="77">
        <v>72857557.319999993</v>
      </c>
      <c r="P32" s="77">
        <v>54643167.989999995</v>
      </c>
      <c r="Q32" s="194">
        <f t="shared" si="11"/>
        <v>0.66649685329564201</v>
      </c>
      <c r="R32" s="79">
        <v>1</v>
      </c>
      <c r="S32" s="77">
        <v>2798250</v>
      </c>
      <c r="T32" s="78">
        <v>2098687.5</v>
      </c>
      <c r="U32" s="79">
        <v>1</v>
      </c>
      <c r="V32" s="77">
        <v>13200</v>
      </c>
      <c r="W32" s="78">
        <v>9900</v>
      </c>
      <c r="X32" s="79">
        <v>34</v>
      </c>
      <c r="Y32" s="77">
        <v>70046107.319999993</v>
      </c>
      <c r="Z32" s="77">
        <v>52534580.489999995</v>
      </c>
      <c r="AA32" s="194">
        <f t="shared" si="4"/>
        <v>0.64077786617714783</v>
      </c>
      <c r="AB32" s="79">
        <v>7</v>
      </c>
      <c r="AC32" s="80">
        <v>8</v>
      </c>
      <c r="AD32" s="77">
        <v>2815988.1199999996</v>
      </c>
      <c r="AE32" s="77">
        <v>2111991.0900000003</v>
      </c>
      <c r="AF32" s="194">
        <f t="shared" si="5"/>
        <v>2.5760501586054418E-2</v>
      </c>
      <c r="AG32" s="80">
        <v>0</v>
      </c>
      <c r="AH32" s="78">
        <v>0</v>
      </c>
      <c r="AI32" s="79">
        <v>20</v>
      </c>
      <c r="AJ32" s="77">
        <v>17017909.960000001</v>
      </c>
      <c r="AK32" s="77">
        <v>12763432.449999999</v>
      </c>
      <c r="AL32" s="77">
        <v>16497093.969999999</v>
      </c>
      <c r="AM32" s="77">
        <v>12372820.460000001</v>
      </c>
      <c r="AN32" s="194">
        <f t="shared" si="6"/>
        <v>0.15567888706714836</v>
      </c>
      <c r="AO32" s="79">
        <v>3</v>
      </c>
      <c r="AP32" s="77">
        <v>520815.99</v>
      </c>
      <c r="AQ32" s="77">
        <v>390611.99</v>
      </c>
      <c r="AR32" s="194">
        <f t="shared" si="7"/>
        <v>4.764395503357984E-3</v>
      </c>
      <c r="AS32" s="75"/>
      <c r="AT32" s="215"/>
      <c r="AU32" s="215"/>
      <c r="AV32" s="215"/>
      <c r="AW32" s="215"/>
    </row>
    <row r="33" spans="1:49" s="75" customFormat="1" x14ac:dyDescent="0.25">
      <c r="A33" s="167" t="s">
        <v>44</v>
      </c>
      <c r="B33" s="176">
        <v>0</v>
      </c>
      <c r="C33" s="76">
        <v>0</v>
      </c>
      <c r="D33" s="77">
        <v>0</v>
      </c>
      <c r="E33" s="77">
        <v>0</v>
      </c>
      <c r="F33" s="194">
        <v>0</v>
      </c>
      <c r="G33" s="79">
        <v>0</v>
      </c>
      <c r="H33" s="77">
        <v>0</v>
      </c>
      <c r="I33" s="77">
        <v>0</v>
      </c>
      <c r="J33" s="194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94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94">
        <v>0</v>
      </c>
      <c r="AB33" s="79">
        <v>0</v>
      </c>
      <c r="AC33" s="80">
        <v>0</v>
      </c>
      <c r="AD33" s="77">
        <v>0</v>
      </c>
      <c r="AE33" s="77">
        <v>0</v>
      </c>
      <c r="AF33" s="194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94">
        <v>0</v>
      </c>
      <c r="AO33" s="79">
        <v>0</v>
      </c>
      <c r="AP33" s="78">
        <v>0</v>
      </c>
      <c r="AQ33" s="104">
        <v>0</v>
      </c>
      <c r="AR33" s="194">
        <v>0</v>
      </c>
      <c r="AT33" s="215"/>
      <c r="AU33" s="215"/>
      <c r="AV33" s="215"/>
      <c r="AW33" s="215"/>
    </row>
    <row r="34" spans="1:49" ht="25.5" x14ac:dyDescent="0.2">
      <c r="A34" s="167" t="s">
        <v>45</v>
      </c>
      <c r="B34" s="176">
        <v>208371668.43012267</v>
      </c>
      <c r="C34" s="76">
        <v>965</v>
      </c>
      <c r="D34" s="77">
        <v>219687470.92000002</v>
      </c>
      <c r="E34" s="77">
        <v>164765603.18999997</v>
      </c>
      <c r="F34" s="194">
        <f t="shared" si="1"/>
        <v>1.0543058592136392</v>
      </c>
      <c r="G34" s="79">
        <v>965</v>
      </c>
      <c r="H34" s="77">
        <v>219687470.92000002</v>
      </c>
      <c r="I34" s="77">
        <v>164765603.19</v>
      </c>
      <c r="J34" s="194">
        <f t="shared" si="2"/>
        <v>1.0543058592136392</v>
      </c>
      <c r="K34" s="79">
        <v>55</v>
      </c>
      <c r="L34" s="77">
        <v>4388540.75</v>
      </c>
      <c r="M34" s="78">
        <v>3291405.5624999995</v>
      </c>
      <c r="N34" s="79">
        <v>910</v>
      </c>
      <c r="O34" s="77">
        <v>208222883.06000003</v>
      </c>
      <c r="P34" s="77">
        <v>156167162.29500002</v>
      </c>
      <c r="Q34" s="194">
        <f t="shared" si="11"/>
        <v>0.9992859616125187</v>
      </c>
      <c r="R34" s="79">
        <v>1</v>
      </c>
      <c r="S34" s="77">
        <v>188440.1</v>
      </c>
      <c r="T34" s="78">
        <v>141330.07500000001</v>
      </c>
      <c r="U34" s="79">
        <v>1</v>
      </c>
      <c r="V34" s="77">
        <v>3446.45</v>
      </c>
      <c r="W34" s="78">
        <v>2584.8374999999996</v>
      </c>
      <c r="X34" s="79">
        <v>909</v>
      </c>
      <c r="Y34" s="77">
        <v>208030996.51000002</v>
      </c>
      <c r="Z34" s="77">
        <v>156023247.38250002</v>
      </c>
      <c r="AA34" s="194">
        <f t="shared" si="4"/>
        <v>0.99836507562333554</v>
      </c>
      <c r="AB34" s="79">
        <v>0</v>
      </c>
      <c r="AC34" s="80">
        <v>0</v>
      </c>
      <c r="AD34" s="77">
        <v>0</v>
      </c>
      <c r="AE34" s="77">
        <v>0</v>
      </c>
      <c r="AF34" s="194">
        <f t="shared" si="5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194">
        <f t="shared" si="6"/>
        <v>0.99926942169600319</v>
      </c>
      <c r="AO34" s="79">
        <v>910</v>
      </c>
      <c r="AP34" s="77">
        <v>208219436.61000001</v>
      </c>
      <c r="AQ34" s="77">
        <v>156164574.12</v>
      </c>
      <c r="AR34" s="194">
        <f t="shared" si="7"/>
        <v>0.99926942169600319</v>
      </c>
      <c r="AS34" s="75"/>
      <c r="AT34" s="215"/>
      <c r="AU34" s="215"/>
      <c r="AV34" s="215"/>
      <c r="AW34" s="215"/>
    </row>
    <row r="35" spans="1:49" x14ac:dyDescent="0.2">
      <c r="A35" s="167" t="s">
        <v>46</v>
      </c>
      <c r="B35" s="176">
        <v>8067550.846144001</v>
      </c>
      <c r="C35" s="76">
        <v>24</v>
      </c>
      <c r="D35" s="77">
        <v>12327574.620000001</v>
      </c>
      <c r="E35" s="77">
        <v>9245680.9649999999</v>
      </c>
      <c r="F35" s="194">
        <f t="shared" si="1"/>
        <v>1.5280442423108047</v>
      </c>
      <c r="G35" s="79">
        <v>11</v>
      </c>
      <c r="H35" s="77">
        <v>3509472.55</v>
      </c>
      <c r="I35" s="77">
        <v>2632104.4124999996</v>
      </c>
      <c r="J35" s="194">
        <f t="shared" si="2"/>
        <v>0.43501089945747307</v>
      </c>
      <c r="K35" s="79">
        <v>9</v>
      </c>
      <c r="L35" s="77">
        <v>2885018.33</v>
      </c>
      <c r="M35" s="78">
        <v>2163763.7475000001</v>
      </c>
      <c r="N35" s="79">
        <v>6</v>
      </c>
      <c r="O35" s="77">
        <v>2959424.25</v>
      </c>
      <c r="P35" s="77">
        <v>2219568.1875</v>
      </c>
      <c r="Q35" s="194">
        <f t="shared" si="11"/>
        <v>0.36683056685220622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5</v>
      </c>
      <c r="Y35" s="77">
        <v>2884454.25</v>
      </c>
      <c r="Z35" s="77">
        <v>2163340.6875</v>
      </c>
      <c r="AA35" s="194">
        <f t="shared" si="4"/>
        <v>0.35753778377221701</v>
      </c>
      <c r="AB35" s="79">
        <v>2</v>
      </c>
      <c r="AC35" s="80">
        <v>5</v>
      </c>
      <c r="AD35" s="77">
        <v>1489325.46</v>
      </c>
      <c r="AE35" s="77">
        <v>1116994.095</v>
      </c>
      <c r="AF35" s="194">
        <f t="shared" si="5"/>
        <v>0.18460688855922661</v>
      </c>
      <c r="AG35" s="80">
        <v>0</v>
      </c>
      <c r="AH35" s="78">
        <v>0</v>
      </c>
      <c r="AI35" s="79">
        <v>4</v>
      </c>
      <c r="AJ35" s="77">
        <v>1701346.59</v>
      </c>
      <c r="AK35" s="77">
        <v>1276009.9099999999</v>
      </c>
      <c r="AL35" s="77">
        <v>907712.40999999992</v>
      </c>
      <c r="AM35" s="77">
        <v>680784.29</v>
      </c>
      <c r="AN35" s="194">
        <f t="shared" si="6"/>
        <v>0.21088761911097004</v>
      </c>
      <c r="AO35" s="79">
        <v>2</v>
      </c>
      <c r="AP35" s="77">
        <v>1017462.0700000001</v>
      </c>
      <c r="AQ35" s="77">
        <v>763096.53</v>
      </c>
      <c r="AR35" s="194">
        <f t="shared" si="7"/>
        <v>0.12611783791685804</v>
      </c>
      <c r="AS35" s="75"/>
      <c r="AT35" s="215"/>
      <c r="AU35" s="215"/>
      <c r="AV35" s="215"/>
      <c r="AW35" s="215"/>
    </row>
    <row r="36" spans="1:49" ht="26.25" thickBot="1" x14ac:dyDescent="0.25">
      <c r="A36" s="169" t="s">
        <v>47</v>
      </c>
      <c r="B36" s="178">
        <v>4033728</v>
      </c>
      <c r="C36" s="102">
        <v>0</v>
      </c>
      <c r="D36" s="98">
        <v>0</v>
      </c>
      <c r="E36" s="98">
        <v>0</v>
      </c>
      <c r="F36" s="194">
        <f t="shared" si="1"/>
        <v>0</v>
      </c>
      <c r="G36" s="100">
        <v>0</v>
      </c>
      <c r="H36" s="98">
        <v>0</v>
      </c>
      <c r="I36" s="98">
        <v>0</v>
      </c>
      <c r="J36" s="194">
        <f t="shared" si="2"/>
        <v>0</v>
      </c>
      <c r="K36" s="100">
        <v>0</v>
      </c>
      <c r="L36" s="98">
        <v>0</v>
      </c>
      <c r="M36" s="103">
        <v>0</v>
      </c>
      <c r="N36" s="100">
        <v>0</v>
      </c>
      <c r="O36" s="98">
        <v>0</v>
      </c>
      <c r="P36" s="98">
        <v>0</v>
      </c>
      <c r="Q36" s="194">
        <f t="shared" si="11"/>
        <v>0</v>
      </c>
      <c r="R36" s="100">
        <v>0</v>
      </c>
      <c r="S36" s="98">
        <v>0</v>
      </c>
      <c r="T36" s="103">
        <v>0</v>
      </c>
      <c r="U36" s="100">
        <v>0</v>
      </c>
      <c r="V36" s="98">
        <v>0</v>
      </c>
      <c r="W36" s="103">
        <v>0</v>
      </c>
      <c r="X36" s="100">
        <v>0</v>
      </c>
      <c r="Y36" s="98">
        <v>0</v>
      </c>
      <c r="Z36" s="98">
        <v>0</v>
      </c>
      <c r="AA36" s="194">
        <f t="shared" si="4"/>
        <v>0</v>
      </c>
      <c r="AB36" s="100">
        <v>0</v>
      </c>
      <c r="AC36" s="101">
        <v>0</v>
      </c>
      <c r="AD36" s="98">
        <v>0</v>
      </c>
      <c r="AE36" s="98">
        <v>0</v>
      </c>
      <c r="AF36" s="194">
        <f t="shared" si="5"/>
        <v>0</v>
      </c>
      <c r="AG36" s="101">
        <v>0</v>
      </c>
      <c r="AH36" s="103">
        <v>0</v>
      </c>
      <c r="AI36" s="100">
        <v>0</v>
      </c>
      <c r="AJ36" s="98">
        <v>0</v>
      </c>
      <c r="AK36" s="98">
        <v>0</v>
      </c>
      <c r="AL36" s="98">
        <v>0</v>
      </c>
      <c r="AM36" s="98">
        <v>0</v>
      </c>
      <c r="AN36" s="194">
        <f t="shared" si="6"/>
        <v>0</v>
      </c>
      <c r="AO36" s="100">
        <v>0</v>
      </c>
      <c r="AP36" s="98">
        <v>0</v>
      </c>
      <c r="AQ36" s="98">
        <v>0</v>
      </c>
      <c r="AR36" s="194">
        <f t="shared" si="7"/>
        <v>0</v>
      </c>
      <c r="AS36" s="75"/>
      <c r="AT36" s="215"/>
      <c r="AU36" s="215"/>
      <c r="AV36" s="215"/>
      <c r="AW36" s="215"/>
    </row>
    <row r="37" spans="1:49" s="83" customFormat="1" ht="26.25" thickBot="1" x14ac:dyDescent="0.25">
      <c r="A37" s="165" t="s">
        <v>185</v>
      </c>
      <c r="B37" s="135">
        <f>SUM(B38+B41)</f>
        <v>120592888.82476674</v>
      </c>
      <c r="C37" s="146">
        <f>SUM(C38+C41)</f>
        <v>48</v>
      </c>
      <c r="D37" s="147">
        <f t="shared" ref="D37:AQ37" si="12">SUM(D38+D41)</f>
        <v>105339191.53</v>
      </c>
      <c r="E37" s="147">
        <f t="shared" si="12"/>
        <v>81903303.559</v>
      </c>
      <c r="F37" s="195">
        <f>D37/B37</f>
        <v>0.87351080612280674</v>
      </c>
      <c r="G37" s="146">
        <f>SUM(G38+G41)</f>
        <v>48</v>
      </c>
      <c r="H37" s="147">
        <f t="shared" si="12"/>
        <v>105339191.53</v>
      </c>
      <c r="I37" s="147">
        <f t="shared" si="12"/>
        <v>81903303.559</v>
      </c>
      <c r="J37" s="195">
        <f t="shared" ref="J37" si="13">H37/B37</f>
        <v>0.87351080612280674</v>
      </c>
      <c r="K37" s="146">
        <f t="shared" si="12"/>
        <v>0</v>
      </c>
      <c r="L37" s="147">
        <f t="shared" si="12"/>
        <v>0</v>
      </c>
      <c r="M37" s="147">
        <f t="shared" si="12"/>
        <v>0</v>
      </c>
      <c r="N37" s="146">
        <f t="shared" si="12"/>
        <v>42</v>
      </c>
      <c r="O37" s="147">
        <f t="shared" si="12"/>
        <v>102102773.59</v>
      </c>
      <c r="P37" s="147">
        <f t="shared" si="12"/>
        <v>79108146.180000007</v>
      </c>
      <c r="Q37" s="195">
        <f t="shared" ref="Q37" si="14">O37/B37</f>
        <v>0.84667325399564242</v>
      </c>
      <c r="R37" s="146">
        <f t="shared" si="12"/>
        <v>0</v>
      </c>
      <c r="S37" s="147">
        <f t="shared" si="12"/>
        <v>0</v>
      </c>
      <c r="T37" s="147">
        <f t="shared" si="12"/>
        <v>0</v>
      </c>
      <c r="U37" s="146">
        <f t="shared" si="12"/>
        <v>3</v>
      </c>
      <c r="V37" s="147">
        <f t="shared" si="12"/>
        <v>591011.5</v>
      </c>
      <c r="W37" s="147">
        <f t="shared" si="12"/>
        <v>531910.35</v>
      </c>
      <c r="X37" s="146">
        <f t="shared" si="12"/>
        <v>42</v>
      </c>
      <c r="Y37" s="147">
        <f t="shared" si="12"/>
        <v>101511762.09</v>
      </c>
      <c r="Z37" s="147">
        <f t="shared" si="12"/>
        <v>78576235.856999993</v>
      </c>
      <c r="AA37" s="195">
        <f t="shared" si="4"/>
        <v>0.84177237214630884</v>
      </c>
      <c r="AB37" s="146">
        <f t="shared" si="12"/>
        <v>37</v>
      </c>
      <c r="AC37" s="146">
        <f t="shared" si="12"/>
        <v>62</v>
      </c>
      <c r="AD37" s="147">
        <f t="shared" si="12"/>
        <v>30850989.91</v>
      </c>
      <c r="AE37" s="147">
        <f t="shared" si="12"/>
        <v>26218487.563000001</v>
      </c>
      <c r="AF37" s="195">
        <f t="shared" si="5"/>
        <v>0.25582760485014588</v>
      </c>
      <c r="AG37" s="146">
        <f t="shared" si="12"/>
        <v>1</v>
      </c>
      <c r="AH37" s="147">
        <f t="shared" si="12"/>
        <v>139922.82999999999</v>
      </c>
      <c r="AI37" s="146">
        <f t="shared" si="12"/>
        <v>30</v>
      </c>
      <c r="AJ37" s="147">
        <f t="shared" si="12"/>
        <v>38245152.840000004</v>
      </c>
      <c r="AK37" s="147">
        <f t="shared" si="12"/>
        <v>31945245.16</v>
      </c>
      <c r="AL37" s="147">
        <f t="shared" si="12"/>
        <v>4000000</v>
      </c>
      <c r="AM37" s="147">
        <f t="shared" si="12"/>
        <v>3200000</v>
      </c>
      <c r="AN37" s="195">
        <f t="shared" si="6"/>
        <v>0.31714268737333218</v>
      </c>
      <c r="AO37" s="146">
        <f t="shared" si="12"/>
        <v>30</v>
      </c>
      <c r="AP37" s="147">
        <f t="shared" si="12"/>
        <v>34245152.840000004</v>
      </c>
      <c r="AQ37" s="147">
        <f t="shared" si="12"/>
        <v>28745245.16</v>
      </c>
      <c r="AR37" s="195">
        <f t="shared" si="7"/>
        <v>0.28397323568358629</v>
      </c>
      <c r="AS37" s="75"/>
      <c r="AT37" s="215"/>
      <c r="AU37" s="215"/>
      <c r="AV37" s="215"/>
      <c r="AW37" s="215"/>
    </row>
    <row r="38" spans="1:49" s="82" customFormat="1" x14ac:dyDescent="0.2">
      <c r="A38" s="170" t="s">
        <v>49</v>
      </c>
      <c r="B38" s="175">
        <v>82869834.924086735</v>
      </c>
      <c r="C38" s="148">
        <v>45</v>
      </c>
      <c r="D38" s="153">
        <v>68273503.349999994</v>
      </c>
      <c r="E38" s="153">
        <v>52250753.015000001</v>
      </c>
      <c r="F38" s="194">
        <f t="shared" si="1"/>
        <v>0.82386435803259683</v>
      </c>
      <c r="G38" s="150">
        <v>45</v>
      </c>
      <c r="H38" s="154">
        <v>68273503.349999994</v>
      </c>
      <c r="I38" s="154">
        <v>52250753.015000001</v>
      </c>
      <c r="J38" s="194">
        <f t="shared" si="2"/>
        <v>0.82386435803259683</v>
      </c>
      <c r="K38" s="150">
        <v>0</v>
      </c>
      <c r="L38" s="149">
        <v>0</v>
      </c>
      <c r="M38" s="151">
        <v>0</v>
      </c>
      <c r="N38" s="150">
        <v>39</v>
      </c>
      <c r="O38" s="154">
        <v>66208933.350000001</v>
      </c>
      <c r="P38" s="154">
        <v>50393074</v>
      </c>
      <c r="Q38" s="194">
        <f t="shared" si="11"/>
        <v>0.79895095013343487</v>
      </c>
      <c r="R38" s="150">
        <v>0</v>
      </c>
      <c r="S38" s="149">
        <v>0</v>
      </c>
      <c r="T38" s="151">
        <v>0</v>
      </c>
      <c r="U38" s="150">
        <v>3</v>
      </c>
      <c r="V38" s="149">
        <v>591011.5</v>
      </c>
      <c r="W38" s="151">
        <v>531910.35</v>
      </c>
      <c r="X38" s="150">
        <v>39</v>
      </c>
      <c r="Y38" s="154">
        <v>65617921.850000001</v>
      </c>
      <c r="Z38" s="154">
        <v>49861163.664999999</v>
      </c>
      <c r="AA38" s="194">
        <f t="shared" si="4"/>
        <v>0.79181914517036966</v>
      </c>
      <c r="AB38" s="150">
        <v>35</v>
      </c>
      <c r="AC38" s="150">
        <v>59</v>
      </c>
      <c r="AD38" s="154">
        <v>15402556.35</v>
      </c>
      <c r="AE38" s="154">
        <v>13859740.715</v>
      </c>
      <c r="AF38" s="194">
        <f t="shared" si="5"/>
        <v>0.1858644507269693</v>
      </c>
      <c r="AG38" s="152">
        <v>1</v>
      </c>
      <c r="AH38" s="151">
        <v>139922.82999999999</v>
      </c>
      <c r="AI38" s="150">
        <v>27</v>
      </c>
      <c r="AJ38" s="154">
        <v>13516829.92</v>
      </c>
      <c r="AK38" s="154">
        <v>12162586.84</v>
      </c>
      <c r="AL38" s="154">
        <v>0</v>
      </c>
      <c r="AM38" s="154">
        <v>0</v>
      </c>
      <c r="AN38" s="194">
        <f t="shared" si="6"/>
        <v>0.16310916912507609</v>
      </c>
      <c r="AO38" s="150">
        <v>27</v>
      </c>
      <c r="AP38" s="154">
        <v>13516829.92</v>
      </c>
      <c r="AQ38" s="154">
        <v>12162586.84</v>
      </c>
      <c r="AR38" s="194">
        <f t="shared" si="7"/>
        <v>0.16310916912507609</v>
      </c>
      <c r="AS38" s="75"/>
      <c r="AT38" s="215"/>
      <c r="AU38" s="215"/>
      <c r="AV38" s="215"/>
      <c r="AW38" s="215"/>
    </row>
    <row r="39" spans="1:49" s="132" customFormat="1" ht="37.5" customHeight="1" outlineLevel="1" x14ac:dyDescent="0.2">
      <c r="A39" s="171" t="s">
        <v>50</v>
      </c>
      <c r="B39" s="177">
        <v>36770094.355058417</v>
      </c>
      <c r="C39" s="189">
        <v>42</v>
      </c>
      <c r="D39" s="190">
        <v>22296503.350000001</v>
      </c>
      <c r="E39" s="190">
        <v>20066853.015000001</v>
      </c>
      <c r="F39" s="194">
        <f t="shared" si="1"/>
        <v>0.60637601673526031</v>
      </c>
      <c r="G39" s="191">
        <v>42</v>
      </c>
      <c r="H39" s="190">
        <v>22296503.350000001</v>
      </c>
      <c r="I39" s="190">
        <v>20066853.015000001</v>
      </c>
      <c r="J39" s="194">
        <f t="shared" si="2"/>
        <v>0.60637601673526031</v>
      </c>
      <c r="K39" s="191">
        <v>0</v>
      </c>
      <c r="L39" s="190">
        <v>0</v>
      </c>
      <c r="M39" s="192">
        <v>0</v>
      </c>
      <c r="N39" s="191">
        <v>36</v>
      </c>
      <c r="O39" s="190">
        <v>20234103.350000001</v>
      </c>
      <c r="P39" s="190">
        <v>18210693</v>
      </c>
      <c r="Q39" s="194">
        <f t="shared" si="11"/>
        <v>0.55028695750998036</v>
      </c>
      <c r="R39" s="191">
        <v>0</v>
      </c>
      <c r="S39" s="190">
        <v>0</v>
      </c>
      <c r="T39" s="192">
        <v>0</v>
      </c>
      <c r="U39" s="191">
        <v>3</v>
      </c>
      <c r="V39" s="190">
        <v>591011.5</v>
      </c>
      <c r="W39" s="192">
        <v>531910.35</v>
      </c>
      <c r="X39" s="191">
        <v>36</v>
      </c>
      <c r="Y39" s="190">
        <v>19643091.850000001</v>
      </c>
      <c r="Z39" s="190">
        <v>17678782.665000003</v>
      </c>
      <c r="AA39" s="194">
        <f t="shared" si="4"/>
        <v>0.53421380049566625</v>
      </c>
      <c r="AB39" s="191">
        <v>34</v>
      </c>
      <c r="AC39" s="193">
        <v>58</v>
      </c>
      <c r="AD39" s="190">
        <v>15389756.35</v>
      </c>
      <c r="AE39" s="190">
        <v>13850780.715</v>
      </c>
      <c r="AF39" s="194">
        <f t="shared" si="5"/>
        <v>0.41854002879062097</v>
      </c>
      <c r="AG39" s="193">
        <v>0</v>
      </c>
      <c r="AH39" s="192">
        <v>0</v>
      </c>
      <c r="AI39" s="191">
        <v>26</v>
      </c>
      <c r="AJ39" s="190">
        <v>13504029.92</v>
      </c>
      <c r="AK39" s="190">
        <v>12153626.84</v>
      </c>
      <c r="AL39" s="190">
        <v>0</v>
      </c>
      <c r="AM39" s="190">
        <v>0</v>
      </c>
      <c r="AN39" s="194">
        <f t="shared" si="6"/>
        <v>0.36725578644435181</v>
      </c>
      <c r="AO39" s="191">
        <v>26</v>
      </c>
      <c r="AP39" s="190">
        <v>13504029.92</v>
      </c>
      <c r="AQ39" s="190">
        <v>12153626.84</v>
      </c>
      <c r="AR39" s="194">
        <f t="shared" si="7"/>
        <v>0.36725578644435181</v>
      </c>
      <c r="AS39" s="75"/>
      <c r="AT39" s="215"/>
      <c r="AU39" s="215"/>
      <c r="AV39" s="215"/>
      <c r="AW39" s="215"/>
    </row>
    <row r="40" spans="1:49" s="132" customFormat="1" ht="25.5" outlineLevel="1" x14ac:dyDescent="0.2">
      <c r="A40" s="171" t="s">
        <v>51</v>
      </c>
      <c r="B40" s="177">
        <v>46099740.569028318</v>
      </c>
      <c r="C40" s="125">
        <v>3</v>
      </c>
      <c r="D40" s="126">
        <v>45977000</v>
      </c>
      <c r="E40" s="126">
        <v>32183899.999999996</v>
      </c>
      <c r="F40" s="194">
        <f t="shared" si="1"/>
        <v>0.99733749978821395</v>
      </c>
      <c r="G40" s="127">
        <v>3</v>
      </c>
      <c r="H40" s="126">
        <v>45977000</v>
      </c>
      <c r="I40" s="126">
        <v>32183899.999999996</v>
      </c>
      <c r="J40" s="194">
        <f t="shared" si="2"/>
        <v>0.99733749978821395</v>
      </c>
      <c r="K40" s="127">
        <v>0</v>
      </c>
      <c r="L40" s="126">
        <v>0</v>
      </c>
      <c r="M40" s="128">
        <v>0</v>
      </c>
      <c r="N40" s="127">
        <v>3</v>
      </c>
      <c r="O40" s="126">
        <v>45974830</v>
      </c>
      <c r="P40" s="126">
        <v>32182380.999999996</v>
      </c>
      <c r="Q40" s="194">
        <f t="shared" si="11"/>
        <v>0.99729042793979983</v>
      </c>
      <c r="R40" s="127">
        <v>0</v>
      </c>
      <c r="S40" s="126">
        <v>0</v>
      </c>
      <c r="T40" s="128">
        <v>0</v>
      </c>
      <c r="U40" s="127">
        <v>0</v>
      </c>
      <c r="V40" s="126">
        <v>0</v>
      </c>
      <c r="W40" s="128">
        <v>0</v>
      </c>
      <c r="X40" s="127">
        <v>3</v>
      </c>
      <c r="Y40" s="126">
        <v>45974830</v>
      </c>
      <c r="Z40" s="126">
        <v>32182380.999999996</v>
      </c>
      <c r="AA40" s="194">
        <f t="shared" si="4"/>
        <v>0.99729042793979983</v>
      </c>
      <c r="AB40" s="127">
        <v>1</v>
      </c>
      <c r="AC40" s="129">
        <v>1</v>
      </c>
      <c r="AD40" s="126">
        <v>12800</v>
      </c>
      <c r="AE40" s="126">
        <v>8960</v>
      </c>
      <c r="AF40" s="194">
        <f t="shared" si="5"/>
        <v>2.776588293557461E-4</v>
      </c>
      <c r="AG40" s="129">
        <v>0</v>
      </c>
      <c r="AH40" s="128">
        <v>0</v>
      </c>
      <c r="AI40" s="127">
        <v>1</v>
      </c>
      <c r="AJ40" s="126">
        <v>12800</v>
      </c>
      <c r="AK40" s="126">
        <v>8960</v>
      </c>
      <c r="AL40" s="126">
        <v>0</v>
      </c>
      <c r="AM40" s="126">
        <v>0</v>
      </c>
      <c r="AN40" s="194">
        <f t="shared" si="6"/>
        <v>2.776588293557461E-4</v>
      </c>
      <c r="AO40" s="127">
        <v>1</v>
      </c>
      <c r="AP40" s="126">
        <v>12800</v>
      </c>
      <c r="AQ40" s="126">
        <v>8960</v>
      </c>
      <c r="AR40" s="194">
        <f t="shared" si="7"/>
        <v>2.776588293557461E-4</v>
      </c>
      <c r="AS40" s="75"/>
      <c r="AT40" s="215"/>
      <c r="AU40" s="215"/>
      <c r="AV40" s="215"/>
      <c r="AW40" s="215"/>
    </row>
    <row r="41" spans="1:49" s="82" customFormat="1" ht="13.5" thickBot="1" x14ac:dyDescent="0.25">
      <c r="A41" s="172" t="s">
        <v>52</v>
      </c>
      <c r="B41" s="178">
        <v>37723053.900680006</v>
      </c>
      <c r="C41" s="125">
        <v>3</v>
      </c>
      <c r="D41" s="126">
        <v>37065688.18</v>
      </c>
      <c r="E41" s="126">
        <v>29652550.544</v>
      </c>
      <c r="F41" s="194">
        <f t="shared" si="1"/>
        <v>0.98257389970571407</v>
      </c>
      <c r="G41" s="127">
        <v>3</v>
      </c>
      <c r="H41" s="126">
        <v>37065688.18</v>
      </c>
      <c r="I41" s="126">
        <v>29652550.544</v>
      </c>
      <c r="J41" s="194">
        <f t="shared" si="2"/>
        <v>0.98257389970571407</v>
      </c>
      <c r="K41" s="127">
        <v>0</v>
      </c>
      <c r="L41" s="126">
        <v>0</v>
      </c>
      <c r="M41" s="128">
        <v>0</v>
      </c>
      <c r="N41" s="127">
        <v>3</v>
      </c>
      <c r="O41" s="126">
        <v>35893840.240000002</v>
      </c>
      <c r="P41" s="126">
        <v>28715072.18</v>
      </c>
      <c r="Q41" s="194">
        <f t="shared" si="11"/>
        <v>0.95150939620381503</v>
      </c>
      <c r="R41" s="127">
        <v>0</v>
      </c>
      <c r="S41" s="126">
        <v>0</v>
      </c>
      <c r="T41" s="128">
        <v>0</v>
      </c>
      <c r="U41" s="127">
        <v>0</v>
      </c>
      <c r="V41" s="126">
        <v>0</v>
      </c>
      <c r="W41" s="128">
        <v>0</v>
      </c>
      <c r="X41" s="127">
        <v>3</v>
      </c>
      <c r="Y41" s="126">
        <v>35893840.240000002</v>
      </c>
      <c r="Z41" s="126">
        <v>28715072.192000002</v>
      </c>
      <c r="AA41" s="194">
        <f t="shared" si="4"/>
        <v>0.95150939620381503</v>
      </c>
      <c r="AB41" s="127">
        <v>2</v>
      </c>
      <c r="AC41" s="129">
        <v>3</v>
      </c>
      <c r="AD41" s="126">
        <v>15448433.560000001</v>
      </c>
      <c r="AE41" s="126">
        <v>12358746.848000001</v>
      </c>
      <c r="AF41" s="194">
        <f t="shared" si="5"/>
        <v>0.40952234675044491</v>
      </c>
      <c r="AG41" s="129">
        <v>0</v>
      </c>
      <c r="AH41" s="128">
        <v>0</v>
      </c>
      <c r="AI41" s="127">
        <v>3</v>
      </c>
      <c r="AJ41" s="126">
        <v>24728322.920000002</v>
      </c>
      <c r="AK41" s="126">
        <v>19782658.32</v>
      </c>
      <c r="AL41" s="126">
        <v>4000000</v>
      </c>
      <c r="AM41" s="126">
        <v>3200000</v>
      </c>
      <c r="AN41" s="194">
        <f t="shared" si="6"/>
        <v>0.6555228265746067</v>
      </c>
      <c r="AO41" s="127">
        <v>3</v>
      </c>
      <c r="AP41" s="126">
        <v>20728322.920000002</v>
      </c>
      <c r="AQ41" s="126">
        <v>16582658.32</v>
      </c>
      <c r="AR41" s="194">
        <f t="shared" si="7"/>
        <v>0.54948687279070874</v>
      </c>
      <c r="AS41" s="75"/>
      <c r="AT41" s="215"/>
      <c r="AU41" s="215"/>
      <c r="AV41" s="215"/>
      <c r="AW41" s="215"/>
    </row>
    <row r="42" spans="1:49" s="83" customFormat="1" ht="26.25" thickBot="1" x14ac:dyDescent="0.25">
      <c r="A42" s="165" t="s">
        <v>186</v>
      </c>
      <c r="B42" s="135">
        <f>SUM(B43:B45)</f>
        <v>375505333.60743886</v>
      </c>
      <c r="C42" s="146">
        <f>SUM(C43:C45)</f>
        <v>2288</v>
      </c>
      <c r="D42" s="147">
        <f t="shared" ref="D42:AQ42" si="15">SUM(D43:D45)</f>
        <v>335895274.07000005</v>
      </c>
      <c r="E42" s="147">
        <f t="shared" si="15"/>
        <v>285266004.09050006</v>
      </c>
      <c r="F42" s="195">
        <f>D42/B42</f>
        <v>0.89451532110899923</v>
      </c>
      <c r="G42" s="146">
        <f t="shared" si="15"/>
        <v>2261</v>
      </c>
      <c r="H42" s="147">
        <f t="shared" si="15"/>
        <v>332886649.00000006</v>
      </c>
      <c r="I42" s="147">
        <f t="shared" si="15"/>
        <v>282526641.03400004</v>
      </c>
      <c r="J42" s="195">
        <f t="shared" ref="J42" si="16">H42/B42</f>
        <v>0.88650311781724711</v>
      </c>
      <c r="K42" s="146">
        <f t="shared" si="15"/>
        <v>494</v>
      </c>
      <c r="L42" s="147">
        <f t="shared" si="15"/>
        <v>69014007.590000004</v>
      </c>
      <c r="M42" s="147">
        <f t="shared" si="15"/>
        <v>58541580.965499997</v>
      </c>
      <c r="N42" s="146">
        <f t="shared" si="15"/>
        <v>1402</v>
      </c>
      <c r="O42" s="147">
        <f t="shared" si="15"/>
        <v>208519863.16</v>
      </c>
      <c r="P42" s="147">
        <f t="shared" si="15"/>
        <v>177241883.39800003</v>
      </c>
      <c r="Q42" s="195">
        <f t="shared" si="11"/>
        <v>0.55530466413558599</v>
      </c>
      <c r="R42" s="146">
        <f t="shared" si="15"/>
        <v>42</v>
      </c>
      <c r="S42" s="147">
        <f t="shared" si="15"/>
        <v>6693945.2599999998</v>
      </c>
      <c r="T42" s="147">
        <f t="shared" si="15"/>
        <v>5689853.4699999997</v>
      </c>
      <c r="U42" s="146">
        <f t="shared" si="15"/>
        <v>151</v>
      </c>
      <c r="V42" s="147">
        <f t="shared" si="15"/>
        <v>2051578.1300000006</v>
      </c>
      <c r="W42" s="147">
        <f t="shared" si="15"/>
        <v>1743841.453</v>
      </c>
      <c r="X42" s="146">
        <f t="shared" si="15"/>
        <v>1360</v>
      </c>
      <c r="Y42" s="147">
        <f t="shared" si="15"/>
        <v>199774339.77249998</v>
      </c>
      <c r="Z42" s="147">
        <f t="shared" si="15"/>
        <v>169808188.49149999</v>
      </c>
      <c r="AA42" s="195">
        <f t="shared" si="4"/>
        <v>0.53201465303645523</v>
      </c>
      <c r="AB42" s="146">
        <f t="shared" si="15"/>
        <v>838</v>
      </c>
      <c r="AC42" s="146">
        <f t="shared" si="15"/>
        <v>894</v>
      </c>
      <c r="AD42" s="147">
        <f t="shared" si="15"/>
        <v>118436198.69</v>
      </c>
      <c r="AE42" s="147">
        <f t="shared" si="15"/>
        <v>100670762.24049999</v>
      </c>
      <c r="AF42" s="195">
        <f t="shared" si="5"/>
        <v>0.31540483740189873</v>
      </c>
      <c r="AG42" s="146">
        <f t="shared" si="15"/>
        <v>4</v>
      </c>
      <c r="AH42" s="147">
        <f t="shared" si="15"/>
        <v>793081.66</v>
      </c>
      <c r="AI42" s="146">
        <f t="shared" si="15"/>
        <v>872</v>
      </c>
      <c r="AJ42" s="147">
        <f t="shared" si="15"/>
        <v>119932830.82000001</v>
      </c>
      <c r="AK42" s="147">
        <f t="shared" si="15"/>
        <v>101942905.28999999</v>
      </c>
      <c r="AL42" s="147">
        <f t="shared" si="15"/>
        <v>73854763.689999983</v>
      </c>
      <c r="AM42" s="147">
        <f t="shared" si="15"/>
        <v>62776548.805</v>
      </c>
      <c r="AN42" s="195">
        <f t="shared" si="6"/>
        <v>0.31939048553004123</v>
      </c>
      <c r="AO42" s="146">
        <f t="shared" si="15"/>
        <v>572</v>
      </c>
      <c r="AP42" s="147">
        <f t="shared" si="15"/>
        <v>75752625.770000011</v>
      </c>
      <c r="AQ42" s="147">
        <f t="shared" si="15"/>
        <v>64389731.07</v>
      </c>
      <c r="AR42" s="195">
        <f t="shared" si="7"/>
        <v>0.20173515258026506</v>
      </c>
      <c r="AS42" s="75"/>
      <c r="AT42" s="215"/>
      <c r="AU42" s="215"/>
      <c r="AV42" s="215"/>
      <c r="AW42" s="215"/>
    </row>
    <row r="43" spans="1:49" s="120" customFormat="1" x14ac:dyDescent="0.2">
      <c r="A43" s="166" t="s">
        <v>54</v>
      </c>
      <c r="B43" s="175">
        <v>108924.80201411765</v>
      </c>
      <c r="C43" s="209">
        <v>5</v>
      </c>
      <c r="D43" s="155">
        <v>99811</v>
      </c>
      <c r="E43" s="155">
        <v>84839.35</v>
      </c>
      <c r="F43" s="210">
        <f t="shared" si="1"/>
        <v>0.91632941400309897</v>
      </c>
      <c r="G43" s="156">
        <v>5</v>
      </c>
      <c r="H43" s="155">
        <v>99811</v>
      </c>
      <c r="I43" s="155">
        <v>84839.35</v>
      </c>
      <c r="J43" s="210">
        <f t="shared" si="2"/>
        <v>0.91632941400309897</v>
      </c>
      <c r="K43" s="156">
        <v>0</v>
      </c>
      <c r="L43" s="155">
        <v>0</v>
      </c>
      <c r="M43" s="157">
        <v>0</v>
      </c>
      <c r="N43" s="156">
        <v>5</v>
      </c>
      <c r="O43" s="155">
        <v>99811</v>
      </c>
      <c r="P43" s="155">
        <v>84839.35</v>
      </c>
      <c r="Q43" s="210">
        <f t="shared" si="11"/>
        <v>0.91632941400309897</v>
      </c>
      <c r="R43" s="156">
        <v>0</v>
      </c>
      <c r="S43" s="155">
        <v>0</v>
      </c>
      <c r="T43" s="157">
        <v>0</v>
      </c>
      <c r="U43" s="156">
        <v>0</v>
      </c>
      <c r="V43" s="155">
        <v>0</v>
      </c>
      <c r="W43" s="157">
        <v>0</v>
      </c>
      <c r="X43" s="156">
        <v>5</v>
      </c>
      <c r="Y43" s="155">
        <v>99811</v>
      </c>
      <c r="Z43" s="155">
        <v>84839.35</v>
      </c>
      <c r="AA43" s="210">
        <f t="shared" si="4"/>
        <v>0.91632941400309897</v>
      </c>
      <c r="AB43" s="156">
        <v>5</v>
      </c>
      <c r="AC43" s="158">
        <v>5</v>
      </c>
      <c r="AD43" s="155">
        <v>99811</v>
      </c>
      <c r="AE43" s="155">
        <v>84839.35</v>
      </c>
      <c r="AF43" s="210">
        <f t="shared" si="5"/>
        <v>0.91632941400309897</v>
      </c>
      <c r="AG43" s="158">
        <v>0</v>
      </c>
      <c r="AH43" s="157">
        <v>0</v>
      </c>
      <c r="AI43" s="156">
        <v>5</v>
      </c>
      <c r="AJ43" s="155">
        <v>99811</v>
      </c>
      <c r="AK43" s="155">
        <v>84839.35</v>
      </c>
      <c r="AL43" s="155">
        <v>0</v>
      </c>
      <c r="AM43" s="155">
        <v>0</v>
      </c>
      <c r="AN43" s="210">
        <f t="shared" si="6"/>
        <v>0.91632941400309897</v>
      </c>
      <c r="AO43" s="156">
        <v>5</v>
      </c>
      <c r="AP43" s="155">
        <v>99811</v>
      </c>
      <c r="AQ43" s="155">
        <v>84839.35</v>
      </c>
      <c r="AR43" s="210">
        <f t="shared" si="7"/>
        <v>0.91632941400309897</v>
      </c>
      <c r="AS43" s="75"/>
      <c r="AT43" s="215"/>
      <c r="AU43" s="215"/>
      <c r="AV43" s="215"/>
      <c r="AW43" s="215"/>
    </row>
    <row r="44" spans="1:49" s="120" customFormat="1" ht="25.5" x14ac:dyDescent="0.2">
      <c r="A44" s="167" t="s">
        <v>55</v>
      </c>
      <c r="B44" s="176">
        <v>363786681.39350235</v>
      </c>
      <c r="C44" s="211">
        <v>2227</v>
      </c>
      <c r="D44" s="116">
        <v>332067190.70000005</v>
      </c>
      <c r="E44" s="116">
        <v>282012133.25000006</v>
      </c>
      <c r="F44" s="210">
        <f t="shared" si="1"/>
        <v>0.91280744371399392</v>
      </c>
      <c r="G44" s="117">
        <v>2200</v>
      </c>
      <c r="H44" s="116">
        <v>329058565.63000005</v>
      </c>
      <c r="I44" s="116">
        <v>279272770.19350004</v>
      </c>
      <c r="J44" s="210">
        <f t="shared" si="2"/>
        <v>0.9045371434971875</v>
      </c>
      <c r="K44" s="117">
        <v>491</v>
      </c>
      <c r="L44" s="116">
        <v>68494007.590000004</v>
      </c>
      <c r="M44" s="118">
        <v>58099580.965499997</v>
      </c>
      <c r="N44" s="117">
        <v>1344</v>
      </c>
      <c r="O44" s="116">
        <v>205245012.88999999</v>
      </c>
      <c r="P44" s="116">
        <v>174458260.67800003</v>
      </c>
      <c r="Q44" s="210">
        <f t="shared" si="11"/>
        <v>0.56419056383207633</v>
      </c>
      <c r="R44" s="117">
        <v>42</v>
      </c>
      <c r="S44" s="116">
        <v>6693945.2599999998</v>
      </c>
      <c r="T44" s="118">
        <v>5689853.4699999997</v>
      </c>
      <c r="U44" s="117">
        <v>141</v>
      </c>
      <c r="V44" s="116">
        <v>2009433.2400000007</v>
      </c>
      <c r="W44" s="118">
        <v>1708018.2930000001</v>
      </c>
      <c r="X44" s="117">
        <v>1302</v>
      </c>
      <c r="Y44" s="116">
        <v>196541634.39249998</v>
      </c>
      <c r="Z44" s="116">
        <v>167060388.93149999</v>
      </c>
      <c r="AA44" s="210">
        <f t="shared" si="4"/>
        <v>0.54026616268533478</v>
      </c>
      <c r="AB44" s="117">
        <v>798</v>
      </c>
      <c r="AC44" s="119">
        <v>854</v>
      </c>
      <c r="AD44" s="116">
        <v>116612096.05</v>
      </c>
      <c r="AE44" s="116">
        <v>99120275.001499996</v>
      </c>
      <c r="AF44" s="210">
        <f t="shared" si="5"/>
        <v>0.32055075684275125</v>
      </c>
      <c r="AG44" s="119">
        <v>4</v>
      </c>
      <c r="AH44" s="118">
        <v>793081.66</v>
      </c>
      <c r="AI44" s="117">
        <v>829</v>
      </c>
      <c r="AJ44" s="116">
        <v>117555389.72000001</v>
      </c>
      <c r="AK44" s="116">
        <v>99865854.590000004</v>
      </c>
      <c r="AL44" s="116">
        <v>72025587.779999986</v>
      </c>
      <c r="AM44" s="116">
        <v>61221749.284000002</v>
      </c>
      <c r="AN44" s="210">
        <f t="shared" si="6"/>
        <v>0.32314374256280753</v>
      </c>
      <c r="AO44" s="117">
        <v>542</v>
      </c>
      <c r="AP44" s="116">
        <v>74532487.74000001</v>
      </c>
      <c r="AQ44" s="116">
        <v>63352613.780000001</v>
      </c>
      <c r="AR44" s="210">
        <f t="shared" si="7"/>
        <v>0.20487964939920211</v>
      </c>
      <c r="AS44" s="75"/>
      <c r="AT44" s="215"/>
      <c r="AU44" s="215"/>
      <c r="AV44" s="215"/>
      <c r="AW44" s="215"/>
    </row>
    <row r="45" spans="1:49" s="120" customFormat="1" ht="33.75" customHeight="1" thickBot="1" x14ac:dyDescent="0.25">
      <c r="A45" s="169" t="s">
        <v>56</v>
      </c>
      <c r="B45" s="178">
        <v>11609727.411922408</v>
      </c>
      <c r="C45" s="212">
        <v>56</v>
      </c>
      <c r="D45" s="121">
        <v>3728272.37</v>
      </c>
      <c r="E45" s="121">
        <v>3169031.4905000003</v>
      </c>
      <c r="F45" s="210">
        <f t="shared" si="1"/>
        <v>0.32113349760230508</v>
      </c>
      <c r="G45" s="122">
        <v>56</v>
      </c>
      <c r="H45" s="121">
        <v>3728272.37</v>
      </c>
      <c r="I45" s="121">
        <v>3169031.4905000003</v>
      </c>
      <c r="J45" s="210">
        <f t="shared" si="2"/>
        <v>0.32113349760230508</v>
      </c>
      <c r="K45" s="122">
        <v>3</v>
      </c>
      <c r="L45" s="121">
        <v>520000</v>
      </c>
      <c r="M45" s="123">
        <v>442000</v>
      </c>
      <c r="N45" s="122">
        <v>53</v>
      </c>
      <c r="O45" s="121">
        <v>3175039.27</v>
      </c>
      <c r="P45" s="121">
        <v>2698783.37</v>
      </c>
      <c r="Q45" s="210">
        <f t="shared" si="11"/>
        <v>0.27348094897899572</v>
      </c>
      <c r="R45" s="122">
        <v>0</v>
      </c>
      <c r="S45" s="121">
        <v>0</v>
      </c>
      <c r="T45" s="123">
        <v>0</v>
      </c>
      <c r="U45" s="122">
        <v>10</v>
      </c>
      <c r="V45" s="121">
        <v>42144.89</v>
      </c>
      <c r="W45" s="123">
        <v>35823.159999999996</v>
      </c>
      <c r="X45" s="122">
        <v>53</v>
      </c>
      <c r="Y45" s="121">
        <v>3132894.38</v>
      </c>
      <c r="Z45" s="121">
        <v>2662960.21</v>
      </c>
      <c r="AA45" s="210">
        <f t="shared" si="4"/>
        <v>0.26985081292974444</v>
      </c>
      <c r="AB45" s="122">
        <v>35</v>
      </c>
      <c r="AC45" s="124">
        <v>35</v>
      </c>
      <c r="AD45" s="121">
        <v>1724291.64</v>
      </c>
      <c r="AE45" s="121">
        <v>1465647.889</v>
      </c>
      <c r="AF45" s="210">
        <f t="shared" si="5"/>
        <v>0.14852128554106003</v>
      </c>
      <c r="AG45" s="124">
        <v>0</v>
      </c>
      <c r="AH45" s="123">
        <v>0</v>
      </c>
      <c r="AI45" s="122">
        <v>38</v>
      </c>
      <c r="AJ45" s="121">
        <v>2277630.1</v>
      </c>
      <c r="AK45" s="121">
        <v>1992211.35</v>
      </c>
      <c r="AL45" s="121">
        <v>1829175.91</v>
      </c>
      <c r="AM45" s="121">
        <v>1554799.5210000002</v>
      </c>
      <c r="AN45" s="210">
        <f t="shared" si="6"/>
        <v>0.19618290931284291</v>
      </c>
      <c r="AO45" s="122">
        <v>25</v>
      </c>
      <c r="AP45" s="121">
        <v>1120327.03</v>
      </c>
      <c r="AQ45" s="121">
        <v>952277.94000000006</v>
      </c>
      <c r="AR45" s="210">
        <f t="shared" si="7"/>
        <v>9.6498995217536257E-2</v>
      </c>
      <c r="AS45" s="75"/>
      <c r="AT45" s="215"/>
      <c r="AU45" s="215"/>
      <c r="AV45" s="215"/>
      <c r="AW45" s="215"/>
    </row>
    <row r="46" spans="1:49" s="83" customFormat="1" ht="48" customHeight="1" thickBot="1" x14ac:dyDescent="0.25">
      <c r="A46" s="165" t="s">
        <v>187</v>
      </c>
      <c r="B46" s="135">
        <f>SUM(B47:B50)</f>
        <v>326878360.88537598</v>
      </c>
      <c r="C46" s="146">
        <f>C47+C48+C49+C50</f>
        <v>196</v>
      </c>
      <c r="D46" s="147">
        <f t="shared" ref="D46:E46" si="17">D47+D48+D49+D50</f>
        <v>324381323.42000002</v>
      </c>
      <c r="E46" s="147">
        <f t="shared" si="17"/>
        <v>243285992.565</v>
      </c>
      <c r="F46" s="195">
        <f>D46/B46</f>
        <v>0.99236095819064762</v>
      </c>
      <c r="G46" s="146">
        <f>G47+G48+G49+G50</f>
        <v>154</v>
      </c>
      <c r="H46" s="147">
        <f t="shared" ref="H46:AE46" si="18">H47+H48+H49+H50</f>
        <v>243621086.05000001</v>
      </c>
      <c r="I46" s="147">
        <f t="shared" si="18"/>
        <v>182715814.53500003</v>
      </c>
      <c r="J46" s="195">
        <f t="shared" si="2"/>
        <v>0.74529585069544824</v>
      </c>
      <c r="K46" s="146">
        <f t="shared" si="18"/>
        <v>57</v>
      </c>
      <c r="L46" s="147">
        <f t="shared" si="18"/>
        <v>85924879.049999997</v>
      </c>
      <c r="M46" s="147">
        <f t="shared" si="18"/>
        <v>64443659.287500001</v>
      </c>
      <c r="N46" s="146">
        <f t="shared" si="18"/>
        <v>75</v>
      </c>
      <c r="O46" s="147">
        <f t="shared" si="18"/>
        <v>123136898.75999999</v>
      </c>
      <c r="P46" s="147">
        <f t="shared" si="18"/>
        <v>92352674.069999993</v>
      </c>
      <c r="Q46" s="195">
        <f t="shared" si="11"/>
        <v>0.3767055684765242</v>
      </c>
      <c r="R46" s="146">
        <f t="shared" si="18"/>
        <v>1</v>
      </c>
      <c r="S46" s="146">
        <f t="shared" si="18"/>
        <v>34698.800000000003</v>
      </c>
      <c r="T46" s="146">
        <f t="shared" si="18"/>
        <v>26024.100000000002</v>
      </c>
      <c r="U46" s="146">
        <f t="shared" si="18"/>
        <v>5</v>
      </c>
      <c r="V46" s="147">
        <f t="shared" si="18"/>
        <v>313958.48</v>
      </c>
      <c r="W46" s="147">
        <f t="shared" si="18"/>
        <v>235468.86000000002</v>
      </c>
      <c r="X46" s="146">
        <f t="shared" si="18"/>
        <v>74</v>
      </c>
      <c r="Y46" s="147">
        <f t="shared" si="18"/>
        <v>122788241.47999999</v>
      </c>
      <c r="Z46" s="147">
        <f t="shared" si="18"/>
        <v>92091181.109999999</v>
      </c>
      <c r="AA46" s="195">
        <f t="shared" si="4"/>
        <v>0.37563894149315452</v>
      </c>
      <c r="AB46" s="146">
        <f t="shared" si="18"/>
        <v>56</v>
      </c>
      <c r="AC46" s="146">
        <f t="shared" si="18"/>
        <v>69</v>
      </c>
      <c r="AD46" s="147">
        <f t="shared" si="18"/>
        <v>53474859.060000002</v>
      </c>
      <c r="AE46" s="147">
        <f t="shared" si="18"/>
        <v>40106144.295000002</v>
      </c>
      <c r="AF46" s="195">
        <f t="shared" si="5"/>
        <v>0.16359253306079699</v>
      </c>
      <c r="AG46" s="146">
        <f>SUM(AG47:AG50)</f>
        <v>1</v>
      </c>
      <c r="AH46" s="146">
        <f>SUM(AH47:AH50)</f>
        <v>32938.699999999997</v>
      </c>
      <c r="AI46" s="146">
        <f t="shared" ref="AI46:AM46" si="19">AI47+AI48+AI49+AI50</f>
        <v>56</v>
      </c>
      <c r="AJ46" s="147">
        <f t="shared" si="19"/>
        <v>48867574.009999998</v>
      </c>
      <c r="AK46" s="147">
        <f t="shared" si="19"/>
        <v>36650680.32</v>
      </c>
      <c r="AL46" s="147">
        <f t="shared" si="19"/>
        <v>26586163.25</v>
      </c>
      <c r="AM46" s="147">
        <f t="shared" si="19"/>
        <v>19939622.350000001</v>
      </c>
      <c r="AN46" s="195">
        <f t="shared" si="6"/>
        <v>0.14949773327802518</v>
      </c>
      <c r="AO46" s="146">
        <f t="shared" ref="AO46:AQ46" si="20">AO47+AO48+AO49+AO50</f>
        <v>34</v>
      </c>
      <c r="AP46" s="147">
        <f t="shared" si="20"/>
        <v>29871237.57</v>
      </c>
      <c r="AQ46" s="147">
        <f t="shared" si="20"/>
        <v>22403428.039999999</v>
      </c>
      <c r="AR46" s="195">
        <f t="shared" si="7"/>
        <v>9.1383343605527703E-2</v>
      </c>
      <c r="AS46" s="75"/>
      <c r="AT46" s="215"/>
      <c r="AU46" s="215"/>
      <c r="AV46" s="215"/>
      <c r="AW46" s="215"/>
    </row>
    <row r="47" spans="1:49" x14ac:dyDescent="0.2">
      <c r="A47" s="166" t="s">
        <v>58</v>
      </c>
      <c r="B47" s="175">
        <v>100003899.84996267</v>
      </c>
      <c r="C47" s="140">
        <v>27</v>
      </c>
      <c r="D47" s="141">
        <v>38653978.299999997</v>
      </c>
      <c r="E47" s="141">
        <v>28990483.725000001</v>
      </c>
      <c r="F47" s="194">
        <f t="shared" si="1"/>
        <v>0.38652470911627579</v>
      </c>
      <c r="G47" s="143">
        <v>27</v>
      </c>
      <c r="H47" s="141">
        <v>38653978.299999997</v>
      </c>
      <c r="I47" s="141">
        <v>28990483.725000001</v>
      </c>
      <c r="J47" s="194">
        <f t="shared" si="2"/>
        <v>0.38652470911627579</v>
      </c>
      <c r="K47" s="143">
        <v>1</v>
      </c>
      <c r="L47" s="141">
        <v>34737</v>
      </c>
      <c r="M47" s="144">
        <v>26052.75</v>
      </c>
      <c r="N47" s="143">
        <v>12</v>
      </c>
      <c r="O47" s="141">
        <v>21551204.68</v>
      </c>
      <c r="P47" s="141">
        <v>16163403.510000002</v>
      </c>
      <c r="Q47" s="194">
        <f t="shared" si="11"/>
        <v>0.21550364248127915</v>
      </c>
      <c r="R47" s="143">
        <v>1</v>
      </c>
      <c r="S47" s="141">
        <v>34698.800000000003</v>
      </c>
      <c r="T47" s="144">
        <v>26024.100000000002</v>
      </c>
      <c r="U47" s="143">
        <v>0</v>
      </c>
      <c r="V47" s="141">
        <v>0</v>
      </c>
      <c r="W47" s="144">
        <v>0</v>
      </c>
      <c r="X47" s="143">
        <v>11</v>
      </c>
      <c r="Y47" s="141">
        <v>21516505.879999999</v>
      </c>
      <c r="Z47" s="141">
        <v>16137379.41</v>
      </c>
      <c r="AA47" s="194">
        <f t="shared" si="4"/>
        <v>0.21515666801276281</v>
      </c>
      <c r="AB47" s="143">
        <v>12</v>
      </c>
      <c r="AC47" s="145">
        <v>19</v>
      </c>
      <c r="AD47" s="141">
        <v>19471277.799999997</v>
      </c>
      <c r="AE47" s="141">
        <v>14603458.350000001</v>
      </c>
      <c r="AF47" s="194">
        <f t="shared" si="5"/>
        <v>0.19470518478992363</v>
      </c>
      <c r="AG47" s="145">
        <v>1</v>
      </c>
      <c r="AH47" s="144">
        <v>32938.699999999997</v>
      </c>
      <c r="AI47" s="143">
        <v>8</v>
      </c>
      <c r="AJ47" s="141">
        <v>11808532.710000001</v>
      </c>
      <c r="AK47" s="141">
        <v>8856399.5099999998</v>
      </c>
      <c r="AL47" s="141">
        <v>4351080.67</v>
      </c>
      <c r="AM47" s="141">
        <v>3263310.5</v>
      </c>
      <c r="AN47" s="194">
        <f t="shared" si="6"/>
        <v>0.11808072212900214</v>
      </c>
      <c r="AO47" s="143">
        <v>7</v>
      </c>
      <c r="AP47" s="141">
        <v>7832452.04</v>
      </c>
      <c r="AQ47" s="141">
        <v>5874339.0099999998</v>
      </c>
      <c r="AR47" s="194">
        <f t="shared" si="7"/>
        <v>7.8321465980338206E-2</v>
      </c>
      <c r="AS47" s="75"/>
      <c r="AT47" s="215"/>
      <c r="AU47" s="215"/>
      <c r="AV47" s="215"/>
      <c r="AW47" s="215"/>
    </row>
    <row r="48" spans="1:49" x14ac:dyDescent="0.2">
      <c r="A48" s="167" t="s">
        <v>59</v>
      </c>
      <c r="B48" s="176">
        <v>10766629.3824</v>
      </c>
      <c r="C48" s="76">
        <v>0</v>
      </c>
      <c r="D48" s="77">
        <v>0</v>
      </c>
      <c r="E48" s="77">
        <v>0</v>
      </c>
      <c r="F48" s="194">
        <f t="shared" si="1"/>
        <v>0</v>
      </c>
      <c r="G48" s="79">
        <v>0</v>
      </c>
      <c r="H48" s="77">
        <v>0</v>
      </c>
      <c r="I48" s="77">
        <v>0</v>
      </c>
      <c r="J48" s="194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94">
        <f t="shared" si="11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94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194">
        <f t="shared" si="5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94">
        <f t="shared" si="6"/>
        <v>0</v>
      </c>
      <c r="AO48" s="79">
        <v>0</v>
      </c>
      <c r="AP48" s="77">
        <v>0</v>
      </c>
      <c r="AQ48" s="77">
        <v>0</v>
      </c>
      <c r="AR48" s="194">
        <f t="shared" si="7"/>
        <v>0</v>
      </c>
      <c r="AS48" s="75"/>
      <c r="AT48" s="215"/>
      <c r="AU48" s="215"/>
      <c r="AV48" s="215"/>
      <c r="AW48" s="215"/>
    </row>
    <row r="49" spans="1:49" x14ac:dyDescent="0.2">
      <c r="A49" s="167" t="s">
        <v>60</v>
      </c>
      <c r="B49" s="176">
        <v>56473489.468394667</v>
      </c>
      <c r="C49" s="76">
        <v>25</v>
      </c>
      <c r="D49" s="77">
        <v>58506610.090000004</v>
      </c>
      <c r="E49" s="77">
        <v>43879957.567500003</v>
      </c>
      <c r="F49" s="194">
        <f t="shared" si="1"/>
        <v>1.0360013280699287</v>
      </c>
      <c r="G49" s="79">
        <v>20</v>
      </c>
      <c r="H49" s="77">
        <v>51788348.070000008</v>
      </c>
      <c r="I49" s="77">
        <v>38841261.049999997</v>
      </c>
      <c r="J49" s="194">
        <f t="shared" si="2"/>
        <v>0.91703821664824348</v>
      </c>
      <c r="K49" s="79">
        <v>10</v>
      </c>
      <c r="L49" s="77">
        <v>15020351.77</v>
      </c>
      <c r="M49" s="78">
        <v>11265263.827500001</v>
      </c>
      <c r="N49" s="79">
        <v>12</v>
      </c>
      <c r="O49" s="77">
        <v>39575172.82</v>
      </c>
      <c r="P49" s="77">
        <v>29681379.615000002</v>
      </c>
      <c r="Q49" s="194">
        <f t="shared" si="11"/>
        <v>0.70077434903589952</v>
      </c>
      <c r="R49" s="79">
        <v>0</v>
      </c>
      <c r="S49" s="77">
        <v>0</v>
      </c>
      <c r="T49" s="78">
        <v>0</v>
      </c>
      <c r="U49" s="79">
        <v>1</v>
      </c>
      <c r="V49" s="77">
        <v>152632.85</v>
      </c>
      <c r="W49" s="78">
        <v>114474.63750000001</v>
      </c>
      <c r="X49" s="79">
        <v>12</v>
      </c>
      <c r="Y49" s="77">
        <v>39422539.969999999</v>
      </c>
      <c r="Z49" s="77">
        <v>29566904.977500003</v>
      </c>
      <c r="AA49" s="194">
        <f t="shared" si="4"/>
        <v>0.69807161450617961</v>
      </c>
      <c r="AB49" s="79">
        <v>8</v>
      </c>
      <c r="AC49" s="80">
        <v>9</v>
      </c>
      <c r="AD49" s="77">
        <v>7202952.0300000003</v>
      </c>
      <c r="AE49" s="77">
        <v>5402214.0225000009</v>
      </c>
      <c r="AF49" s="194">
        <f t="shared" si="5"/>
        <v>0.12754572274183845</v>
      </c>
      <c r="AG49" s="80">
        <v>0</v>
      </c>
      <c r="AH49" s="78">
        <v>0</v>
      </c>
      <c r="AI49" s="79">
        <v>10</v>
      </c>
      <c r="AJ49" s="77">
        <v>11207345.65</v>
      </c>
      <c r="AK49" s="77">
        <v>8405509.2000000011</v>
      </c>
      <c r="AL49" s="77">
        <v>10792794.09</v>
      </c>
      <c r="AM49" s="77">
        <v>8094595.5399999991</v>
      </c>
      <c r="AN49" s="194">
        <f t="shared" si="6"/>
        <v>0.19845321681905598</v>
      </c>
      <c r="AO49" s="79">
        <v>5</v>
      </c>
      <c r="AP49" s="77">
        <v>5975169.5499999998</v>
      </c>
      <c r="AQ49" s="77">
        <v>4481377.13</v>
      </c>
      <c r="AR49" s="194">
        <f t="shared" si="7"/>
        <v>0.10580485828388553</v>
      </c>
      <c r="AS49" s="75"/>
      <c r="AT49" s="215"/>
      <c r="AU49" s="215"/>
      <c r="AV49" s="215"/>
      <c r="AW49" s="215"/>
    </row>
    <row r="50" spans="1:49" ht="26.25" thickBot="1" x14ac:dyDescent="0.25">
      <c r="A50" s="169" t="s">
        <v>61</v>
      </c>
      <c r="B50" s="178">
        <v>159634342.18461865</v>
      </c>
      <c r="C50" s="102">
        <v>144</v>
      </c>
      <c r="D50" s="98">
        <v>227220735.03</v>
      </c>
      <c r="E50" s="98">
        <v>170415551.27250001</v>
      </c>
      <c r="F50" s="194">
        <f t="shared" si="1"/>
        <v>1.4233825373691649</v>
      </c>
      <c r="G50" s="100">
        <v>107</v>
      </c>
      <c r="H50" s="98">
        <v>153178759.68000001</v>
      </c>
      <c r="I50" s="98">
        <v>114884069.76000001</v>
      </c>
      <c r="J50" s="194">
        <f t="shared" si="2"/>
        <v>0.95956018976698199</v>
      </c>
      <c r="K50" s="100">
        <v>46</v>
      </c>
      <c r="L50" s="98">
        <v>70869790.280000001</v>
      </c>
      <c r="M50" s="103">
        <v>53152342.710000001</v>
      </c>
      <c r="N50" s="100">
        <v>51</v>
      </c>
      <c r="O50" s="98">
        <v>62010521.259999998</v>
      </c>
      <c r="P50" s="98">
        <v>46507890.945</v>
      </c>
      <c r="Q50" s="194">
        <f t="shared" si="11"/>
        <v>0.38845351452185795</v>
      </c>
      <c r="R50" s="100">
        <v>0</v>
      </c>
      <c r="S50" s="98">
        <v>0</v>
      </c>
      <c r="T50" s="103">
        <v>0</v>
      </c>
      <c r="U50" s="100">
        <v>4</v>
      </c>
      <c r="V50" s="98">
        <v>161325.63</v>
      </c>
      <c r="W50" s="103">
        <v>120994.2225</v>
      </c>
      <c r="X50" s="100">
        <v>51</v>
      </c>
      <c r="Y50" s="98">
        <v>61849195.629999995</v>
      </c>
      <c r="Z50" s="98">
        <v>46386896.722499996</v>
      </c>
      <c r="AA50" s="194">
        <f t="shared" si="4"/>
        <v>0.38744291976015288</v>
      </c>
      <c r="AB50" s="100">
        <v>36</v>
      </c>
      <c r="AC50" s="101">
        <v>41</v>
      </c>
      <c r="AD50" s="98">
        <v>26800629.23</v>
      </c>
      <c r="AE50" s="98">
        <v>20100471.922499999</v>
      </c>
      <c r="AF50" s="194">
        <f t="shared" si="5"/>
        <v>0.16788761655687356</v>
      </c>
      <c r="AG50" s="101">
        <v>0</v>
      </c>
      <c r="AH50" s="103">
        <v>0</v>
      </c>
      <c r="AI50" s="100">
        <v>38</v>
      </c>
      <c r="AJ50" s="98">
        <v>25851695.649999999</v>
      </c>
      <c r="AK50" s="98">
        <v>19388771.609999999</v>
      </c>
      <c r="AL50" s="98">
        <v>11442288.49</v>
      </c>
      <c r="AM50" s="98">
        <v>8581716.3100000005</v>
      </c>
      <c r="AN50" s="194">
        <f t="shared" si="6"/>
        <v>0.16194319653412836</v>
      </c>
      <c r="AO50" s="100">
        <v>22</v>
      </c>
      <c r="AP50" s="98">
        <v>16063615.98</v>
      </c>
      <c r="AQ50" s="98">
        <v>12047711.9</v>
      </c>
      <c r="AR50" s="194">
        <f t="shared" si="7"/>
        <v>0.10062757023436895</v>
      </c>
      <c r="AS50" s="75"/>
      <c r="AT50" s="215"/>
      <c r="AU50" s="215"/>
      <c r="AV50" s="215"/>
      <c r="AW50" s="215"/>
    </row>
    <row r="51" spans="1:49" s="83" customFormat="1" ht="26.25" thickBot="1" x14ac:dyDescent="0.25">
      <c r="A51" s="165" t="s">
        <v>188</v>
      </c>
      <c r="B51" s="135">
        <f>SUM(B52:B54)</f>
        <v>13445762.8608</v>
      </c>
      <c r="C51" s="146">
        <f>C52+C53+C54</f>
        <v>10</v>
      </c>
      <c r="D51" s="147">
        <f>D52+D53+D54</f>
        <v>3660935.08</v>
      </c>
      <c r="E51" s="147">
        <f>E52+E53+E54</f>
        <v>2745701.31</v>
      </c>
      <c r="F51" s="195">
        <f>D51/B51</f>
        <v>0.27227425605379008</v>
      </c>
      <c r="G51" s="146">
        <f>G52+G53+G54</f>
        <v>10</v>
      </c>
      <c r="H51" s="147">
        <f>H52+H53+H54</f>
        <v>3660935.08</v>
      </c>
      <c r="I51" s="147">
        <f>I52+I53+I54</f>
        <v>2745701.31</v>
      </c>
      <c r="J51" s="195">
        <f t="shared" si="2"/>
        <v>0.27227425605379008</v>
      </c>
      <c r="K51" s="146">
        <f>K52+K53+K54</f>
        <v>9</v>
      </c>
      <c r="L51" s="147">
        <f>L52+L53+L54</f>
        <v>2531274.2400000002</v>
      </c>
      <c r="M51" s="147">
        <f>M52+M53+M54</f>
        <v>1898455.68</v>
      </c>
      <c r="N51" s="146">
        <v>0</v>
      </c>
      <c r="O51" s="147">
        <v>0</v>
      </c>
      <c r="P51" s="147">
        <v>0</v>
      </c>
      <c r="Q51" s="195">
        <f t="shared" si="11"/>
        <v>0</v>
      </c>
      <c r="R51" s="146">
        <v>0</v>
      </c>
      <c r="S51" s="147">
        <v>0</v>
      </c>
      <c r="T51" s="147">
        <v>0</v>
      </c>
      <c r="U51" s="146">
        <v>0</v>
      </c>
      <c r="V51" s="147">
        <v>0</v>
      </c>
      <c r="W51" s="147">
        <v>0</v>
      </c>
      <c r="X51" s="146">
        <v>0</v>
      </c>
      <c r="Y51" s="147">
        <v>0</v>
      </c>
      <c r="Z51" s="147">
        <v>0</v>
      </c>
      <c r="AA51" s="195">
        <f t="shared" si="4"/>
        <v>0</v>
      </c>
      <c r="AB51" s="146">
        <v>0</v>
      </c>
      <c r="AC51" s="146">
        <v>0</v>
      </c>
      <c r="AD51" s="147">
        <v>0</v>
      </c>
      <c r="AE51" s="147">
        <v>0</v>
      </c>
      <c r="AF51" s="195">
        <f t="shared" si="5"/>
        <v>0</v>
      </c>
      <c r="AG51" s="146">
        <v>0</v>
      </c>
      <c r="AH51" s="147">
        <v>0</v>
      </c>
      <c r="AI51" s="146">
        <v>0</v>
      </c>
      <c r="AJ51" s="147">
        <v>0</v>
      </c>
      <c r="AK51" s="147">
        <v>0</v>
      </c>
      <c r="AL51" s="147">
        <v>0</v>
      </c>
      <c r="AM51" s="147">
        <v>0</v>
      </c>
      <c r="AN51" s="195">
        <f t="shared" si="6"/>
        <v>0</v>
      </c>
      <c r="AO51" s="146">
        <v>0</v>
      </c>
      <c r="AP51" s="147">
        <v>0</v>
      </c>
      <c r="AQ51" s="147">
        <v>0</v>
      </c>
      <c r="AR51" s="195">
        <f t="shared" si="7"/>
        <v>0</v>
      </c>
      <c r="AS51" s="75"/>
      <c r="AT51" s="215"/>
      <c r="AU51" s="215"/>
      <c r="AV51" s="215"/>
      <c r="AW51" s="215"/>
    </row>
    <row r="52" spans="1:49" x14ac:dyDescent="0.2">
      <c r="A52" s="166" t="s">
        <v>63</v>
      </c>
      <c r="B52" s="175">
        <v>7775847.5039999997</v>
      </c>
      <c r="C52" s="140">
        <v>4</v>
      </c>
      <c r="D52" s="141">
        <v>3030195.58</v>
      </c>
      <c r="E52" s="141">
        <v>2272646.6850000001</v>
      </c>
      <c r="F52" s="194">
        <f t="shared" si="1"/>
        <v>0.38969328789449986</v>
      </c>
      <c r="G52" s="143">
        <v>4</v>
      </c>
      <c r="H52" s="141">
        <v>3030195.58</v>
      </c>
      <c r="I52" s="141">
        <v>2272646.6850000001</v>
      </c>
      <c r="J52" s="194">
        <f t="shared" si="2"/>
        <v>0.38969328789449986</v>
      </c>
      <c r="K52" s="143">
        <v>3</v>
      </c>
      <c r="L52" s="141">
        <v>1900534.74</v>
      </c>
      <c r="M52" s="144">
        <v>1425401.0549999999</v>
      </c>
      <c r="N52" s="143">
        <v>0</v>
      </c>
      <c r="O52" s="141">
        <v>0</v>
      </c>
      <c r="P52" s="141">
        <v>0</v>
      </c>
      <c r="Q52" s="194">
        <f t="shared" si="11"/>
        <v>0</v>
      </c>
      <c r="R52" s="143">
        <v>0</v>
      </c>
      <c r="S52" s="141">
        <v>0</v>
      </c>
      <c r="T52" s="144">
        <v>0</v>
      </c>
      <c r="U52" s="143">
        <v>0</v>
      </c>
      <c r="V52" s="141">
        <v>0</v>
      </c>
      <c r="W52" s="144">
        <v>0</v>
      </c>
      <c r="X52" s="143">
        <v>0</v>
      </c>
      <c r="Y52" s="141">
        <v>0</v>
      </c>
      <c r="Z52" s="141">
        <v>0</v>
      </c>
      <c r="AA52" s="194">
        <f t="shared" si="4"/>
        <v>0</v>
      </c>
      <c r="AB52" s="143">
        <v>0</v>
      </c>
      <c r="AC52" s="145">
        <v>0</v>
      </c>
      <c r="AD52" s="141">
        <v>0</v>
      </c>
      <c r="AE52" s="141">
        <v>0</v>
      </c>
      <c r="AF52" s="194">
        <f t="shared" si="5"/>
        <v>0</v>
      </c>
      <c r="AG52" s="145">
        <v>0</v>
      </c>
      <c r="AH52" s="144">
        <v>0</v>
      </c>
      <c r="AI52" s="159">
        <v>0</v>
      </c>
      <c r="AJ52" s="141">
        <v>0</v>
      </c>
      <c r="AK52" s="141">
        <v>0</v>
      </c>
      <c r="AL52" s="141">
        <v>0</v>
      </c>
      <c r="AM52" s="141">
        <v>0</v>
      </c>
      <c r="AN52" s="194">
        <f t="shared" si="6"/>
        <v>0</v>
      </c>
      <c r="AO52" s="143">
        <v>0</v>
      </c>
      <c r="AP52" s="141">
        <v>0</v>
      </c>
      <c r="AQ52" s="141">
        <v>0</v>
      </c>
      <c r="AR52" s="194">
        <f t="shared" si="7"/>
        <v>0</v>
      </c>
      <c r="AS52" s="75"/>
      <c r="AT52" s="215"/>
      <c r="AU52" s="215"/>
      <c r="AV52" s="215"/>
      <c r="AW52" s="215"/>
    </row>
    <row r="53" spans="1:49" ht="51" x14ac:dyDescent="0.2">
      <c r="A53" s="167" t="s">
        <v>64</v>
      </c>
      <c r="B53" s="176">
        <v>2831685.6383999996</v>
      </c>
      <c r="C53" s="76">
        <v>3</v>
      </c>
      <c r="D53" s="77">
        <v>421000</v>
      </c>
      <c r="E53" s="77">
        <v>315750</v>
      </c>
      <c r="F53" s="194">
        <f t="shared" si="1"/>
        <v>0.14867469548557641</v>
      </c>
      <c r="G53" s="79">
        <v>3</v>
      </c>
      <c r="H53" s="77">
        <v>421000</v>
      </c>
      <c r="I53" s="77">
        <v>315750</v>
      </c>
      <c r="J53" s="194">
        <f t="shared" si="2"/>
        <v>0.14867469548557641</v>
      </c>
      <c r="K53" s="79">
        <v>3</v>
      </c>
      <c r="L53" s="77">
        <v>421000</v>
      </c>
      <c r="M53" s="78">
        <v>315750</v>
      </c>
      <c r="N53" s="79">
        <v>0</v>
      </c>
      <c r="O53" s="77">
        <v>0</v>
      </c>
      <c r="P53" s="77">
        <v>0</v>
      </c>
      <c r="Q53" s="194">
        <f t="shared" si="11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94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194">
        <f t="shared" si="5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94">
        <f t="shared" si="6"/>
        <v>0</v>
      </c>
      <c r="AO53" s="79">
        <v>0</v>
      </c>
      <c r="AP53" s="77">
        <v>0</v>
      </c>
      <c r="AQ53" s="77">
        <v>0</v>
      </c>
      <c r="AR53" s="194">
        <f t="shared" si="7"/>
        <v>0</v>
      </c>
      <c r="AS53" s="75"/>
      <c r="AT53" s="215"/>
      <c r="AU53" s="215"/>
      <c r="AV53" s="215"/>
      <c r="AW53" s="215"/>
    </row>
    <row r="54" spans="1:49" ht="26.25" thickBot="1" x14ac:dyDescent="0.25">
      <c r="A54" s="169" t="s">
        <v>65</v>
      </c>
      <c r="B54" s="178">
        <v>2838229.7184000001</v>
      </c>
      <c r="C54" s="102">
        <v>3</v>
      </c>
      <c r="D54" s="98">
        <v>209739.5</v>
      </c>
      <c r="E54" s="98">
        <v>157304.625</v>
      </c>
      <c r="F54" s="194">
        <f t="shared" si="1"/>
        <v>7.3898000095015848E-2</v>
      </c>
      <c r="G54" s="100">
        <v>3</v>
      </c>
      <c r="H54" s="98">
        <v>209739.5</v>
      </c>
      <c r="I54" s="98">
        <v>157304.625</v>
      </c>
      <c r="J54" s="194">
        <f t="shared" si="2"/>
        <v>7.3898000095015848E-2</v>
      </c>
      <c r="K54" s="100">
        <v>3</v>
      </c>
      <c r="L54" s="98">
        <v>209739.5</v>
      </c>
      <c r="M54" s="103">
        <v>157304.625</v>
      </c>
      <c r="N54" s="100">
        <v>0</v>
      </c>
      <c r="O54" s="98">
        <v>0</v>
      </c>
      <c r="P54" s="98">
        <v>0</v>
      </c>
      <c r="Q54" s="194">
        <f t="shared" si="11"/>
        <v>0</v>
      </c>
      <c r="R54" s="100">
        <v>0</v>
      </c>
      <c r="S54" s="98">
        <v>0</v>
      </c>
      <c r="T54" s="103">
        <v>0</v>
      </c>
      <c r="U54" s="100">
        <v>0</v>
      </c>
      <c r="V54" s="98">
        <v>0</v>
      </c>
      <c r="W54" s="103">
        <v>0</v>
      </c>
      <c r="X54" s="100">
        <v>0</v>
      </c>
      <c r="Y54" s="98">
        <v>0</v>
      </c>
      <c r="Z54" s="98">
        <v>0</v>
      </c>
      <c r="AA54" s="194">
        <f t="shared" si="4"/>
        <v>0</v>
      </c>
      <c r="AB54" s="100">
        <v>0</v>
      </c>
      <c r="AC54" s="101">
        <v>0</v>
      </c>
      <c r="AD54" s="98">
        <v>0</v>
      </c>
      <c r="AE54" s="98">
        <v>0</v>
      </c>
      <c r="AF54" s="194">
        <f t="shared" si="5"/>
        <v>0</v>
      </c>
      <c r="AG54" s="101">
        <v>0</v>
      </c>
      <c r="AH54" s="103">
        <v>0</v>
      </c>
      <c r="AI54" s="100">
        <v>0</v>
      </c>
      <c r="AJ54" s="98">
        <v>0</v>
      </c>
      <c r="AK54" s="98">
        <v>0</v>
      </c>
      <c r="AL54" s="98">
        <v>0</v>
      </c>
      <c r="AM54" s="98">
        <v>0</v>
      </c>
      <c r="AN54" s="194">
        <f t="shared" si="6"/>
        <v>0</v>
      </c>
      <c r="AO54" s="100">
        <v>0</v>
      </c>
      <c r="AP54" s="98">
        <v>0</v>
      </c>
      <c r="AQ54" s="98">
        <v>0</v>
      </c>
      <c r="AR54" s="194">
        <f t="shared" si="7"/>
        <v>0</v>
      </c>
      <c r="AS54" s="75"/>
      <c r="AT54" s="215"/>
      <c r="AU54" s="215"/>
      <c r="AV54" s="215"/>
      <c r="AW54" s="215"/>
    </row>
    <row r="55" spans="1:49" ht="13.5" thickBot="1" x14ac:dyDescent="0.25">
      <c r="A55" s="165" t="s">
        <v>189</v>
      </c>
      <c r="B55" s="135">
        <f>B56</f>
        <v>182383758.34114134</v>
      </c>
      <c r="C55" s="146">
        <f>C56</f>
        <v>70</v>
      </c>
      <c r="D55" s="147">
        <f>D56</f>
        <v>77672210.939999998</v>
      </c>
      <c r="E55" s="147">
        <f>E56</f>
        <v>57032002.049999997</v>
      </c>
      <c r="F55" s="195">
        <f t="shared" ref="F55" si="21">F56</f>
        <v>0.4258724112632733</v>
      </c>
      <c r="G55" s="146">
        <f t="shared" ref="G55:AR55" si="22">G56</f>
        <v>70</v>
      </c>
      <c r="H55" s="147">
        <f t="shared" si="22"/>
        <v>77672210.939999998</v>
      </c>
      <c r="I55" s="147">
        <f t="shared" si="22"/>
        <v>57032002.049999997</v>
      </c>
      <c r="J55" s="195">
        <f t="shared" si="22"/>
        <v>0.4258724112632733</v>
      </c>
      <c r="K55" s="146">
        <f t="shared" si="22"/>
        <v>0</v>
      </c>
      <c r="L55" s="147">
        <f t="shared" si="22"/>
        <v>0</v>
      </c>
      <c r="M55" s="147">
        <f t="shared" si="22"/>
        <v>0</v>
      </c>
      <c r="N55" s="146">
        <f t="shared" si="22"/>
        <v>60</v>
      </c>
      <c r="O55" s="147">
        <f t="shared" si="22"/>
        <v>71790829.480000004</v>
      </c>
      <c r="P55" s="147">
        <f t="shared" si="22"/>
        <v>53843122.109999999</v>
      </c>
      <c r="Q55" s="195">
        <f t="shared" si="22"/>
        <v>0.39362512393081733</v>
      </c>
      <c r="R55" s="146">
        <f t="shared" si="22"/>
        <v>0</v>
      </c>
      <c r="S55" s="147">
        <f t="shared" si="22"/>
        <v>0</v>
      </c>
      <c r="T55" s="147">
        <f t="shared" si="22"/>
        <v>0</v>
      </c>
      <c r="U55" s="146">
        <f t="shared" si="22"/>
        <v>3</v>
      </c>
      <c r="V55" s="147">
        <f t="shared" si="22"/>
        <v>131502.94</v>
      </c>
      <c r="W55" s="147">
        <f t="shared" si="22"/>
        <v>98627.205000000002</v>
      </c>
      <c r="X55" s="146">
        <f t="shared" si="22"/>
        <v>60</v>
      </c>
      <c r="Y55" s="147">
        <f t="shared" si="22"/>
        <v>71659326.540000007</v>
      </c>
      <c r="Z55" s="147">
        <f t="shared" si="22"/>
        <v>53744494.905000001</v>
      </c>
      <c r="AA55" s="195">
        <f t="shared" si="22"/>
        <v>0.39290410062700964</v>
      </c>
      <c r="AB55" s="146">
        <f t="shared" si="22"/>
        <v>44</v>
      </c>
      <c r="AC55" s="146">
        <f t="shared" si="22"/>
        <v>73</v>
      </c>
      <c r="AD55" s="147">
        <f t="shared" si="22"/>
        <v>57361073.880000003</v>
      </c>
      <c r="AE55" s="147">
        <f t="shared" si="22"/>
        <v>43020805.410000004</v>
      </c>
      <c r="AF55" s="195">
        <f t="shared" si="22"/>
        <v>0.3145075767805402</v>
      </c>
      <c r="AG55" s="146">
        <f t="shared" si="22"/>
        <v>0</v>
      </c>
      <c r="AH55" s="146">
        <f t="shared" si="22"/>
        <v>0</v>
      </c>
      <c r="AI55" s="146">
        <f t="shared" si="22"/>
        <v>29</v>
      </c>
      <c r="AJ55" s="147">
        <f t="shared" si="22"/>
        <v>52119744.780000001</v>
      </c>
      <c r="AK55" s="147">
        <f t="shared" si="22"/>
        <v>39089808.390000001</v>
      </c>
      <c r="AL55" s="146">
        <f t="shared" si="22"/>
        <v>0</v>
      </c>
      <c r="AM55" s="146">
        <f t="shared" si="22"/>
        <v>0</v>
      </c>
      <c r="AN55" s="195">
        <f t="shared" si="22"/>
        <v>0.28576966092842626</v>
      </c>
      <c r="AO55" s="146">
        <f t="shared" si="22"/>
        <v>29</v>
      </c>
      <c r="AP55" s="147">
        <f t="shared" si="22"/>
        <v>52119744.780000001</v>
      </c>
      <c r="AQ55" s="147">
        <f t="shared" si="22"/>
        <v>39089808.390000001</v>
      </c>
      <c r="AR55" s="195">
        <f t="shared" si="22"/>
        <v>0.28576966092842626</v>
      </c>
      <c r="AS55" s="75"/>
      <c r="AT55" s="215"/>
      <c r="AU55" s="215"/>
      <c r="AV55" s="215"/>
      <c r="AW55" s="215"/>
    </row>
    <row r="56" spans="1:49" ht="13.5" thickBot="1" x14ac:dyDescent="0.25">
      <c r="A56" s="173" t="s">
        <v>66</v>
      </c>
      <c r="B56" s="179">
        <v>182383758.34114134</v>
      </c>
      <c r="C56" s="160">
        <v>70</v>
      </c>
      <c r="D56" s="161">
        <v>77672210.939999998</v>
      </c>
      <c r="E56" s="161">
        <v>57032002.049999997</v>
      </c>
      <c r="F56" s="194">
        <f t="shared" si="1"/>
        <v>0.4258724112632733</v>
      </c>
      <c r="G56" s="162">
        <v>70</v>
      </c>
      <c r="H56" s="161">
        <v>77672210.939999998</v>
      </c>
      <c r="I56" s="161">
        <v>57032002.049999997</v>
      </c>
      <c r="J56" s="194">
        <f t="shared" si="2"/>
        <v>0.4258724112632733</v>
      </c>
      <c r="K56" s="162">
        <v>0</v>
      </c>
      <c r="L56" s="161">
        <v>0</v>
      </c>
      <c r="M56" s="163">
        <v>0</v>
      </c>
      <c r="N56" s="162">
        <v>60</v>
      </c>
      <c r="O56" s="161">
        <v>71790829.480000004</v>
      </c>
      <c r="P56" s="161">
        <v>53843122.109999999</v>
      </c>
      <c r="Q56" s="194">
        <f t="shared" si="11"/>
        <v>0.39362512393081733</v>
      </c>
      <c r="R56" s="162">
        <v>0</v>
      </c>
      <c r="S56" s="161">
        <v>0</v>
      </c>
      <c r="T56" s="163">
        <v>0</v>
      </c>
      <c r="U56" s="162">
        <v>3</v>
      </c>
      <c r="V56" s="161">
        <v>131502.94</v>
      </c>
      <c r="W56" s="163">
        <v>98627.205000000002</v>
      </c>
      <c r="X56" s="162">
        <v>60</v>
      </c>
      <c r="Y56" s="161">
        <v>71659326.540000007</v>
      </c>
      <c r="Z56" s="161">
        <v>53744494.905000001</v>
      </c>
      <c r="AA56" s="194">
        <f t="shared" si="4"/>
        <v>0.39290410062700964</v>
      </c>
      <c r="AB56" s="162">
        <v>44</v>
      </c>
      <c r="AC56" s="164">
        <v>73</v>
      </c>
      <c r="AD56" s="161">
        <v>57361073.880000003</v>
      </c>
      <c r="AE56" s="161">
        <f>AD56*0.75</f>
        <v>43020805.410000004</v>
      </c>
      <c r="AF56" s="194">
        <f t="shared" si="5"/>
        <v>0.3145075767805402</v>
      </c>
      <c r="AG56" s="164">
        <v>0</v>
      </c>
      <c r="AH56" s="163">
        <v>0</v>
      </c>
      <c r="AI56" s="162">
        <v>29</v>
      </c>
      <c r="AJ56" s="161">
        <v>52119744.780000001</v>
      </c>
      <c r="AK56" s="161">
        <v>39089808.390000001</v>
      </c>
      <c r="AL56" s="161">
        <v>0</v>
      </c>
      <c r="AM56" s="161">
        <v>0</v>
      </c>
      <c r="AN56" s="194">
        <f t="shared" si="6"/>
        <v>0.28576966092842626</v>
      </c>
      <c r="AO56" s="162">
        <v>29</v>
      </c>
      <c r="AP56" s="161">
        <v>52119744.780000001</v>
      </c>
      <c r="AQ56" s="161">
        <v>39089808.390000001</v>
      </c>
      <c r="AR56" s="194">
        <f t="shared" si="7"/>
        <v>0.28576966092842626</v>
      </c>
      <c r="AS56" s="75"/>
      <c r="AT56" s="215"/>
      <c r="AU56" s="215"/>
      <c r="AV56" s="215"/>
      <c r="AW56" s="215"/>
    </row>
    <row r="57" spans="1:49" ht="13.5" thickBot="1" x14ac:dyDescent="0.25">
      <c r="A57" s="174" t="s">
        <v>67</v>
      </c>
      <c r="B57" s="135">
        <f>SUM(B6+B26+B37+B42+B46+B51+B55)</f>
        <v>2932352999.1921978</v>
      </c>
      <c r="C57" s="136">
        <f>SUM(C6+C26+C37+C42+C46+C51+C55)</f>
        <v>8406</v>
      </c>
      <c r="D57" s="137">
        <f>SUM(D6+D26+D37+D42+D46+D51+D55)</f>
        <v>2812760756.5</v>
      </c>
      <c r="E57" s="137">
        <f>SUM(E6+E26+E37+E42+E46+E51+E55)</f>
        <v>2091345088.2095001</v>
      </c>
      <c r="F57" s="195">
        <f>D57/B57</f>
        <v>0.95921628715057738</v>
      </c>
      <c r="G57" s="136">
        <f>SUM(G6+G26+G37+G42+G46+G51+G55)</f>
        <v>7656</v>
      </c>
      <c r="H57" s="138">
        <f>SUM(H6+H26+H37+H42+H46+H51+H55)</f>
        <v>2206024442.8599997</v>
      </c>
      <c r="I57" s="138">
        <f>SUM(I6+I26+I37+I42+I46+I51+I55)</f>
        <v>1638027508.7255001</v>
      </c>
      <c r="J57" s="195">
        <f t="shared" si="2"/>
        <v>0.75230521136701944</v>
      </c>
      <c r="K57" s="136">
        <f t="shared" ref="K57:P57" si="23">SUM(K6+K26+K37+K42+K46+K51+K55)</f>
        <v>1239</v>
      </c>
      <c r="L57" s="138">
        <f t="shared" si="23"/>
        <v>541372011.19999993</v>
      </c>
      <c r="M57" s="138">
        <f t="shared" si="23"/>
        <v>408681767.92550004</v>
      </c>
      <c r="N57" s="136">
        <f t="shared" si="23"/>
        <v>5874</v>
      </c>
      <c r="O57" s="138">
        <f t="shared" si="23"/>
        <v>1523469910.4100001</v>
      </c>
      <c r="P57" s="138">
        <f t="shared" si="23"/>
        <v>1118249067.4229999</v>
      </c>
      <c r="Q57" s="195">
        <f t="shared" si="11"/>
        <v>0.51953837441456885</v>
      </c>
      <c r="R57" s="136">
        <f t="shared" ref="R57:Z57" si="24">SUM(R6+R26+R37+R42+R46+R51+R55)</f>
        <v>66</v>
      </c>
      <c r="S57" s="138">
        <f t="shared" si="24"/>
        <v>16215552.01</v>
      </c>
      <c r="T57" s="138">
        <f t="shared" si="24"/>
        <v>11925706.682499999</v>
      </c>
      <c r="U57" s="136">
        <f t="shared" si="24"/>
        <v>241</v>
      </c>
      <c r="V57" s="138">
        <f t="shared" si="24"/>
        <v>4626672.7400000012</v>
      </c>
      <c r="W57" s="138">
        <f t="shared" si="24"/>
        <v>3763814.1355000003</v>
      </c>
      <c r="X57" s="136">
        <f t="shared" si="24"/>
        <v>5808</v>
      </c>
      <c r="Y57" s="138">
        <f t="shared" si="24"/>
        <v>1502627685.6624999</v>
      </c>
      <c r="Z57" s="138">
        <f t="shared" si="24"/>
        <v>1102559546.6485002</v>
      </c>
      <c r="AA57" s="195">
        <f t="shared" si="4"/>
        <v>0.51243069510268457</v>
      </c>
      <c r="AB57" s="136">
        <f>SUM(AB6+AB26+AB37+AB42+AB46+AB51+AB55)</f>
        <v>3703</v>
      </c>
      <c r="AC57" s="136">
        <f>SUM(AC6+AC26+AC37+AC42+AC46+AC51+AC55)</f>
        <v>3847</v>
      </c>
      <c r="AD57" s="138">
        <f>SUM(AD6+AD26+AD37+AD42+AD46+AD51+AD55)</f>
        <v>590099244.44000006</v>
      </c>
      <c r="AE57" s="214">
        <f>SUM(AE6+AE26+AE37+AE42+AE46+AE51+AE55)</f>
        <v>413671374.44100004</v>
      </c>
      <c r="AF57" s="195">
        <f t="shared" si="5"/>
        <v>0.20123745149460523</v>
      </c>
      <c r="AG57" s="136">
        <f t="shared" ref="AG57:AM57" si="25">SUM(AG6+AG26+AG37+AG42+AG46+AG51+AG55)</f>
        <v>16</v>
      </c>
      <c r="AH57" s="138">
        <f t="shared" si="25"/>
        <v>3537969.7</v>
      </c>
      <c r="AI57" s="136">
        <f t="shared" si="25"/>
        <v>4913</v>
      </c>
      <c r="AJ57" s="137">
        <f t="shared" si="25"/>
        <v>868806063</v>
      </c>
      <c r="AK57" s="137">
        <f t="shared" si="25"/>
        <v>621306480.93000007</v>
      </c>
      <c r="AL57" s="137">
        <f t="shared" si="25"/>
        <v>278682892.99000001</v>
      </c>
      <c r="AM57" s="137">
        <f t="shared" si="25"/>
        <v>216597644.94499999</v>
      </c>
      <c r="AN57" s="195">
        <f t="shared" si="6"/>
        <v>0.29628290428858256</v>
      </c>
      <c r="AO57" s="136">
        <f>SUM(AO6+AO26+AO37+AO42+AO46+AO51+AO55)</f>
        <v>4100</v>
      </c>
      <c r="AP57" s="138">
        <f>SUM(AP6+AP26+AP37+AP42+AP46+AP51+AP55)</f>
        <v>684877510.60000002</v>
      </c>
      <c r="AQ57" s="138">
        <f>SUM(AQ6+AQ26+AQ37+AQ42+AQ46+AQ51+AQ55)</f>
        <v>478742096.25000006</v>
      </c>
      <c r="AR57" s="195">
        <f t="shared" si="7"/>
        <v>0.23355902607519269</v>
      </c>
      <c r="AS57" s="75"/>
      <c r="AT57" s="215"/>
      <c r="AU57" s="215"/>
      <c r="AV57" s="215"/>
      <c r="AW57" s="215"/>
    </row>
    <row r="58" spans="1:49" ht="31.5" customHeight="1" x14ac:dyDescent="0.2">
      <c r="A58" s="63" t="s">
        <v>172</v>
      </c>
      <c r="B58" s="84"/>
      <c r="C58" s="85"/>
      <c r="D58" s="65"/>
      <c r="F58" s="85"/>
      <c r="G58" s="66"/>
      <c r="H58" s="66"/>
      <c r="I58" s="66"/>
      <c r="J58" s="66"/>
      <c r="K58" s="62"/>
      <c r="L58" s="62"/>
      <c r="M58" s="86"/>
      <c r="S58" s="63"/>
      <c r="Y58" s="89"/>
      <c r="Z58" s="89"/>
      <c r="AB58" s="82"/>
      <c r="AC58" s="82"/>
      <c r="AD58" s="64"/>
      <c r="AE58" s="82"/>
      <c r="AF58" s="82"/>
      <c r="AG58" s="82"/>
      <c r="AH58" s="64"/>
      <c r="AJ58" s="81"/>
      <c r="AK58" s="81"/>
      <c r="AL58" s="81"/>
      <c r="AM58" s="81"/>
      <c r="AN58" s="81"/>
      <c r="AO58" s="81"/>
      <c r="AP58" s="87"/>
      <c r="AQ58" s="87"/>
      <c r="AR58" s="81"/>
      <c r="AS58" s="75"/>
      <c r="AT58" s="215"/>
      <c r="AU58" s="215"/>
      <c r="AV58" s="215"/>
      <c r="AW58" s="215"/>
    </row>
    <row r="59" spans="1:49" ht="24.75" customHeight="1" x14ac:dyDescent="0.2">
      <c r="A59" s="63" t="s">
        <v>171</v>
      </c>
      <c r="B59" s="84"/>
      <c r="F59" s="88"/>
      <c r="G59" s="66"/>
      <c r="H59" s="66"/>
      <c r="I59" s="66"/>
      <c r="J59" s="66"/>
      <c r="K59" s="63"/>
      <c r="L59" s="67"/>
      <c r="AB59" s="82"/>
      <c r="AC59" s="82"/>
      <c r="AD59" s="82"/>
      <c r="AE59" s="82"/>
      <c r="AF59" s="82"/>
      <c r="AG59" s="82"/>
      <c r="AH59" s="82"/>
      <c r="AJ59" s="81"/>
      <c r="AK59" s="81"/>
      <c r="AL59" s="81"/>
      <c r="AM59" s="81"/>
      <c r="AN59" s="81"/>
      <c r="AO59" s="81"/>
      <c r="AP59" s="87"/>
      <c r="AQ59" s="87"/>
      <c r="AR59" s="81"/>
      <c r="AS59" s="75"/>
      <c r="AT59" s="215"/>
      <c r="AU59" s="215"/>
      <c r="AV59" s="215"/>
      <c r="AW59" s="215"/>
    </row>
    <row r="60" spans="1:49" ht="24.75" customHeight="1" x14ac:dyDescent="0.2">
      <c r="A60" s="63" t="s">
        <v>222</v>
      </c>
      <c r="B60" s="84"/>
      <c r="F60" s="88"/>
      <c r="G60" s="66"/>
      <c r="H60" s="66"/>
      <c r="I60" s="66"/>
      <c r="J60" s="66"/>
      <c r="K60" s="63"/>
      <c r="L60" s="6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7"/>
      <c r="AQ60" s="87"/>
      <c r="AR60" s="81"/>
      <c r="AS60" s="75"/>
      <c r="AT60" s="215"/>
      <c r="AU60" s="215"/>
      <c r="AV60" s="215"/>
      <c r="AW60" s="215"/>
    </row>
    <row r="61" spans="1:49" ht="24.75" customHeight="1" x14ac:dyDescent="0.2">
      <c r="A61" s="63"/>
      <c r="B61" s="84"/>
      <c r="F61" s="88"/>
      <c r="G61" s="66"/>
      <c r="H61" s="66"/>
      <c r="I61" s="66"/>
      <c r="J61" s="66"/>
      <c r="K61" s="63"/>
      <c r="L61" s="67"/>
      <c r="AB61" s="82"/>
      <c r="AC61" s="82"/>
      <c r="AD61" s="82"/>
      <c r="AE61" s="82"/>
      <c r="AF61" s="82"/>
      <c r="AG61" s="82"/>
      <c r="AH61" s="82"/>
      <c r="AI61" s="87"/>
      <c r="AJ61" s="213"/>
      <c r="AK61" s="213"/>
      <c r="AL61" s="213"/>
      <c r="AM61" s="213"/>
      <c r="AN61" s="81"/>
      <c r="AO61" s="81"/>
      <c r="AP61" s="87"/>
      <c r="AQ61" s="87"/>
      <c r="AR61" s="81"/>
    </row>
    <row r="62" spans="1:49" ht="26.25" customHeight="1" x14ac:dyDescent="0.2">
      <c r="A62" s="63"/>
      <c r="B62" s="84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</row>
    <row r="63" spans="1:49" x14ac:dyDescent="0.2">
      <c r="A63" s="63"/>
      <c r="B63" s="84"/>
      <c r="C63" s="85"/>
      <c r="D63" s="65"/>
      <c r="F63" s="85"/>
      <c r="G63" s="66"/>
      <c r="H63" s="66"/>
      <c r="I63" s="66"/>
      <c r="J63" s="66"/>
      <c r="K63" s="63"/>
      <c r="L63" s="67"/>
      <c r="M63" s="63"/>
      <c r="S63" s="87"/>
      <c r="AB63" s="82"/>
      <c r="AC63" s="82"/>
      <c r="AD63" s="82"/>
      <c r="AE63" s="82"/>
      <c r="AF63" s="82"/>
      <c r="AG63" s="82"/>
      <c r="AH63" s="82"/>
      <c r="AJ63" s="81"/>
      <c r="AK63" s="81"/>
      <c r="AL63" s="81"/>
      <c r="AM63" s="81"/>
      <c r="AN63" s="81"/>
      <c r="AO63" s="81"/>
      <c r="AP63" s="87"/>
      <c r="AQ63" s="87"/>
      <c r="AR63" s="81"/>
    </row>
    <row r="64" spans="1:49" x14ac:dyDescent="0.2">
      <c r="B64" s="84"/>
      <c r="C64" s="85"/>
      <c r="D64" s="65"/>
      <c r="F64" s="85"/>
      <c r="G64" s="66"/>
      <c r="H64" s="66"/>
      <c r="I64" s="66"/>
      <c r="J64" s="66"/>
      <c r="K64" s="63"/>
      <c r="L64" s="67"/>
      <c r="M64" s="63"/>
      <c r="S64" s="63"/>
      <c r="AB64" s="82"/>
      <c r="AC64" s="82"/>
      <c r="AD64" s="82"/>
      <c r="AE64" s="82"/>
      <c r="AF64" s="82"/>
      <c r="AG64" s="82"/>
      <c r="AH64" s="82"/>
      <c r="AJ64" s="81"/>
      <c r="AK64" s="81"/>
      <c r="AL64" s="81"/>
      <c r="AM64" s="81"/>
      <c r="AN64" s="81"/>
      <c r="AO64" s="81"/>
      <c r="AP64" s="87"/>
      <c r="AQ64" s="87"/>
      <c r="AR64" s="81"/>
    </row>
    <row r="65" spans="2:44" x14ac:dyDescent="0.2">
      <c r="F65" s="88"/>
      <c r="G65" s="66"/>
      <c r="H65" s="66"/>
      <c r="I65" s="66"/>
      <c r="J65" s="66"/>
      <c r="K65" s="63"/>
      <c r="L65" s="67"/>
      <c r="R65" s="67"/>
      <c r="S65" s="67"/>
      <c r="T65" s="87"/>
      <c r="U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</row>
    <row r="66" spans="2:44" x14ac:dyDescent="0.2">
      <c r="B66" s="84"/>
      <c r="F66" s="88"/>
      <c r="G66" s="66"/>
      <c r="H66" s="66"/>
      <c r="I66" s="66"/>
      <c r="J66" s="66"/>
      <c r="K66" s="63"/>
      <c r="L66" s="63"/>
      <c r="S66" s="67"/>
      <c r="T66" s="67"/>
      <c r="U66" s="67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7"/>
      <c r="AQ66" s="87"/>
      <c r="AR66" s="81"/>
    </row>
    <row r="67" spans="2:44" x14ac:dyDescent="0.2">
      <c r="B67" s="84"/>
      <c r="F67" s="88"/>
      <c r="G67" s="66"/>
      <c r="H67" s="66"/>
      <c r="I67" s="66"/>
      <c r="J67" s="66"/>
      <c r="K67" s="63"/>
      <c r="L67" s="63"/>
      <c r="S67" s="87"/>
      <c r="T67" s="87"/>
      <c r="U67" s="87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7"/>
      <c r="AQ67" s="87"/>
      <c r="AR67" s="81"/>
    </row>
    <row r="68" spans="2:44" x14ac:dyDescent="0.2">
      <c r="B68" s="84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</row>
    <row r="69" spans="2:44" x14ac:dyDescent="0.2">
      <c r="B69" s="84"/>
      <c r="F69" s="88"/>
      <c r="G69" s="66"/>
      <c r="H69" s="66"/>
      <c r="I69" s="66"/>
      <c r="J69" s="66"/>
      <c r="S69" s="87"/>
      <c r="T69" s="87"/>
      <c r="U69" s="87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2:44" x14ac:dyDescent="0.2">
      <c r="B70" s="84"/>
      <c r="F70" s="88"/>
      <c r="G70" s="66"/>
      <c r="H70" s="66"/>
      <c r="I70" s="66"/>
      <c r="J70" s="66"/>
      <c r="AB70" s="82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7"/>
      <c r="AQ70" s="87"/>
      <c r="AR70" s="81"/>
    </row>
    <row r="71" spans="2:44" x14ac:dyDescent="0.2">
      <c r="B71" s="84"/>
      <c r="F71" s="88"/>
      <c r="G71" s="66"/>
      <c r="H71" s="66"/>
      <c r="I71" s="66"/>
      <c r="J71" s="66"/>
      <c r="S71" s="207"/>
      <c r="T71" s="207"/>
      <c r="U71" s="20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2:44" x14ac:dyDescent="0.2">
      <c r="B72" s="84"/>
      <c r="F72" s="88"/>
      <c r="G72" s="66"/>
      <c r="H72" s="66"/>
      <c r="I72" s="66"/>
      <c r="J72" s="66"/>
      <c r="X72" s="207"/>
      <c r="Y72" s="207"/>
      <c r="Z72" s="207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2:44" x14ac:dyDescent="0.2">
      <c r="B73" s="84"/>
      <c r="F73" s="88"/>
      <c r="G73" s="66"/>
      <c r="H73" s="66"/>
      <c r="I73" s="66"/>
      <c r="J73" s="66"/>
      <c r="S73" s="207"/>
      <c r="T73" s="207"/>
      <c r="U73" s="20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7"/>
      <c r="AQ73" s="87"/>
      <c r="AR73" s="81"/>
    </row>
    <row r="74" spans="2:44" x14ac:dyDescent="0.2">
      <c r="B74" s="84"/>
      <c r="F74" s="88"/>
      <c r="G74" s="66"/>
      <c r="H74" s="66"/>
      <c r="I74" s="66"/>
      <c r="J74" s="66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2:44" x14ac:dyDescent="0.2">
      <c r="B75" s="84"/>
      <c r="F75" s="88"/>
      <c r="G75" s="66"/>
      <c r="H75" s="66"/>
      <c r="I75" s="66"/>
      <c r="J75" s="66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2:44" x14ac:dyDescent="0.2">
      <c r="B76" s="84"/>
      <c r="F76" s="88"/>
      <c r="G76" s="66"/>
      <c r="H76" s="66"/>
      <c r="I76" s="66"/>
      <c r="J76" s="6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2:44" x14ac:dyDescent="0.2">
      <c r="B77" s="84"/>
      <c r="F77" s="88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2:44" x14ac:dyDescent="0.2">
      <c r="B78" s="84"/>
      <c r="F78" s="88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2:44" ht="18" x14ac:dyDescent="0.25">
      <c r="B79" s="84"/>
      <c r="F79" s="88"/>
      <c r="G79" s="66"/>
      <c r="H79" s="66"/>
      <c r="I79" s="66"/>
      <c r="J79" s="66"/>
      <c r="P79" s="208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2:44" x14ac:dyDescent="0.2">
      <c r="B80" s="84"/>
    </row>
    <row r="81" spans="2:44" x14ac:dyDescent="0.2">
      <c r="B81" s="84"/>
    </row>
    <row r="82" spans="2:44" x14ac:dyDescent="0.2">
      <c r="B82" s="84"/>
    </row>
    <row r="83" spans="2:44" x14ac:dyDescent="0.2">
      <c r="B83" s="84"/>
      <c r="P83" s="67"/>
    </row>
    <row r="84" spans="2:44" x14ac:dyDescent="0.2">
      <c r="B84" s="84"/>
    </row>
    <row r="85" spans="2:44" x14ac:dyDescent="0.2">
      <c r="B85" s="84"/>
    </row>
    <row r="86" spans="2:44" x14ac:dyDescent="0.2">
      <c r="B86" s="84"/>
    </row>
    <row r="87" spans="2:44" x14ac:dyDescent="0.2">
      <c r="B87" s="84"/>
    </row>
    <row r="88" spans="2:44" x14ac:dyDescent="0.2">
      <c r="B88" s="84"/>
    </row>
    <row r="89" spans="2:44" x14ac:dyDescent="0.2">
      <c r="B89" s="84"/>
      <c r="AJ89" s="81"/>
      <c r="AK89" s="81"/>
      <c r="AL89" s="81"/>
      <c r="AM89" s="81"/>
      <c r="AN89" s="81"/>
      <c r="AO89" s="81"/>
      <c r="AP89" s="87"/>
      <c r="AQ89" s="87"/>
      <c r="AR89" s="81"/>
    </row>
    <row r="90" spans="2:44" x14ac:dyDescent="0.2">
      <c r="B90" s="84"/>
      <c r="AJ90" s="81"/>
      <c r="AK90" s="81"/>
      <c r="AL90" s="81"/>
      <c r="AM90" s="81"/>
      <c r="AN90" s="81"/>
      <c r="AO90" s="81"/>
      <c r="AP90" s="87"/>
      <c r="AQ90" s="87"/>
      <c r="AR90" s="81"/>
    </row>
    <row r="91" spans="2:44" x14ac:dyDescent="0.2">
      <c r="B91" s="84"/>
      <c r="AJ91" s="81"/>
      <c r="AK91" s="81"/>
      <c r="AL91" s="81"/>
      <c r="AM91" s="81"/>
      <c r="AN91" s="81"/>
      <c r="AO91" s="81"/>
      <c r="AP91" s="87"/>
      <c r="AQ91" s="87"/>
      <c r="AR91" s="81"/>
    </row>
    <row r="92" spans="2:44" x14ac:dyDescent="0.2">
      <c r="B92" s="84"/>
      <c r="AJ92" s="81"/>
      <c r="AK92" s="81"/>
      <c r="AL92" s="81"/>
      <c r="AM92" s="81"/>
      <c r="AN92" s="81"/>
      <c r="AO92" s="81"/>
      <c r="AP92" s="87"/>
      <c r="AQ92" s="87"/>
      <c r="AR92" s="81"/>
    </row>
    <row r="93" spans="2:44" x14ac:dyDescent="0.2">
      <c r="B93" s="84"/>
      <c r="AJ93" s="81"/>
      <c r="AK93" s="81"/>
      <c r="AL93" s="81"/>
      <c r="AM93" s="81"/>
      <c r="AN93" s="81"/>
      <c r="AO93" s="81"/>
      <c r="AP93" s="87"/>
      <c r="AQ93" s="87"/>
      <c r="AR93" s="81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AJ1239" s="81"/>
      <c r="AK1239" s="81"/>
      <c r="AL1239" s="81"/>
      <c r="AM1239" s="81"/>
      <c r="AN1239" s="81"/>
      <c r="AO1239" s="81"/>
      <c r="AP1239" s="87"/>
      <c r="AQ1239" s="87"/>
      <c r="AR1239" s="81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7" right="0.17" top="0.28000000000000003" bottom="0.24" header="0.31496062992125984" footer="0.31496062992125984"/>
  <pageSetup paperSize="9" scale="16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90" zoomScaleNormal="90" workbookViewId="0">
      <selection activeCell="L14" sqref="L14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3" t="s">
        <v>69</v>
      </c>
      <c r="B1" s="243" t="s">
        <v>70</v>
      </c>
      <c r="C1" s="243"/>
      <c r="D1" s="243" t="s">
        <v>204</v>
      </c>
      <c r="E1" s="243" t="s">
        <v>71</v>
      </c>
      <c r="F1" s="247" t="s">
        <v>72</v>
      </c>
      <c r="G1" s="248"/>
      <c r="H1" s="249"/>
      <c r="I1" s="250" t="s">
        <v>205</v>
      </c>
      <c r="J1" s="251"/>
      <c r="K1" s="252"/>
      <c r="L1" s="237" t="s">
        <v>206</v>
      </c>
      <c r="M1" s="238"/>
      <c r="N1" s="239"/>
      <c r="O1" s="240" t="s">
        <v>73</v>
      </c>
    </row>
    <row r="2" spans="1:15" ht="30.75" customHeight="1" thickBot="1" x14ac:dyDescent="0.25">
      <c r="A2" s="244"/>
      <c r="B2" s="245"/>
      <c r="C2" s="244"/>
      <c r="D2" s="246"/>
      <c r="E2" s="244"/>
      <c r="F2" s="7" t="s">
        <v>74</v>
      </c>
      <c r="G2" s="8" t="s">
        <v>75</v>
      </c>
      <c r="H2" s="9" t="s">
        <v>76</v>
      </c>
      <c r="I2" s="8" t="s">
        <v>74</v>
      </c>
      <c r="J2" s="8" t="s">
        <v>75</v>
      </c>
      <c r="K2" s="10" t="s">
        <v>76</v>
      </c>
      <c r="L2" s="11" t="s">
        <v>74</v>
      </c>
      <c r="M2" s="12" t="s">
        <v>75</v>
      </c>
      <c r="N2" s="13" t="s">
        <v>76</v>
      </c>
      <c r="O2" s="241"/>
    </row>
    <row r="3" spans="1:15" x14ac:dyDescent="0.2">
      <c r="A3" s="14" t="s">
        <v>77</v>
      </c>
      <c r="B3" s="15" t="s">
        <v>78</v>
      </c>
      <c r="C3" s="1" t="s">
        <v>79</v>
      </c>
      <c r="D3" s="16">
        <v>1974320</v>
      </c>
      <c r="E3" s="16">
        <v>1480740</v>
      </c>
      <c r="F3" s="16">
        <f>'Dane - 31 lipca 2019 r'!Z7</f>
        <v>0</v>
      </c>
      <c r="G3" s="16">
        <f>F3/'Dane - 31 lipca 2019 r'!$B$3</f>
        <v>0</v>
      </c>
      <c r="H3" s="17">
        <f>G3/E3</f>
        <v>0</v>
      </c>
      <c r="I3" s="16">
        <f>'Dane - 31 lipca 2019 r'!AK7</f>
        <v>0</v>
      </c>
      <c r="J3" s="16">
        <f>I3/'Dane - 31 lipca 2019 r'!$B$3</f>
        <v>0</v>
      </c>
      <c r="K3" s="17">
        <f>J3/E3</f>
        <v>0</v>
      </c>
      <c r="L3" s="16">
        <f>'Dane - 31 lipca 2019 r'!AQ7</f>
        <v>0</v>
      </c>
      <c r="M3" s="16">
        <f>L3/'Dane - 31 lipca 2019 r'!$B$3</f>
        <v>0</v>
      </c>
      <c r="N3" s="17">
        <f>M3/E3</f>
        <v>0</v>
      </c>
      <c r="O3" s="19">
        <f>'Dane - 31 lipca 2019 r'!X7</f>
        <v>0</v>
      </c>
    </row>
    <row r="4" spans="1:15" x14ac:dyDescent="0.2">
      <c r="A4" s="20" t="s">
        <v>77</v>
      </c>
      <c r="B4" s="21" t="s">
        <v>80</v>
      </c>
      <c r="C4" s="2" t="s">
        <v>81</v>
      </c>
      <c r="D4" s="22">
        <v>4794000</v>
      </c>
      <c r="E4" s="22">
        <v>3595500</v>
      </c>
      <c r="F4" s="22">
        <f>'Dane - 31 lipca 2019 r'!Z8</f>
        <v>9741781.8150000013</v>
      </c>
      <c r="G4" s="22">
        <f>F4/'Dane - 31 lipca 2019 r'!$B$3</f>
        <v>2270176.5974552575</v>
      </c>
      <c r="H4" s="18">
        <f t="shared" ref="H4:H53" si="0">G4/E4</f>
        <v>0.63139385272013837</v>
      </c>
      <c r="I4" s="22">
        <f>'Dane - 31 lipca 2019 r'!AK8</f>
        <v>4691369.0999999996</v>
      </c>
      <c r="J4" s="22">
        <f>I4/'Dane - 31 lipca 2019 r'!$B$3</f>
        <v>1093253.4256152124</v>
      </c>
      <c r="K4" s="18">
        <f>J4/E4</f>
        <v>0.30406158409545608</v>
      </c>
      <c r="L4" s="22">
        <f>'Dane - 31 lipca 2019 r'!AQ8</f>
        <v>131940</v>
      </c>
      <c r="M4" s="22">
        <f>L4/'Dane - 31 lipca 2019 r'!$B$3</f>
        <v>30746.644295302012</v>
      </c>
      <c r="N4" s="18">
        <f t="shared" ref="N4:N53" si="1">M4/E4</f>
        <v>8.5514238062305691E-3</v>
      </c>
      <c r="O4" s="23">
        <f>'Dane - 31 lipca 2019 r'!X8</f>
        <v>239</v>
      </c>
    </row>
    <row r="5" spans="1:15" x14ac:dyDescent="0.2">
      <c r="A5" s="20" t="s">
        <v>77</v>
      </c>
      <c r="B5" s="21" t="s">
        <v>82</v>
      </c>
      <c r="C5" s="2" t="s">
        <v>83</v>
      </c>
      <c r="D5" s="22">
        <v>2350000</v>
      </c>
      <c r="E5" s="22">
        <v>1762500</v>
      </c>
      <c r="F5" s="22">
        <f>'Dane - 31 lipca 2019 r'!Z9</f>
        <v>0</v>
      </c>
      <c r="G5" s="22">
        <f>F5/'Dane - 31 lipca 2019 r'!$B$3</f>
        <v>0</v>
      </c>
      <c r="H5" s="18">
        <f t="shared" si="0"/>
        <v>0</v>
      </c>
      <c r="I5" s="22">
        <f>'Dane - 31 lipca 2019 r'!AK9</f>
        <v>0</v>
      </c>
      <c r="J5" s="22">
        <f>I5/'Dane - 31 lipca 2019 r'!$B$3</f>
        <v>0</v>
      </c>
      <c r="K5" s="18">
        <f>J5/E5</f>
        <v>0</v>
      </c>
      <c r="L5" s="22">
        <f>'Dane - 31 lipca 2019 r'!AQ9</f>
        <v>0</v>
      </c>
      <c r="M5" s="22">
        <f>L5/'Dane - 31 lipca 2019 r'!$B$3</f>
        <v>0</v>
      </c>
      <c r="N5" s="18">
        <f t="shared" si="1"/>
        <v>0</v>
      </c>
      <c r="O5" s="23">
        <f>'Dane - 31 lipca 2019 r'!X9</f>
        <v>0</v>
      </c>
    </row>
    <row r="6" spans="1:15" x14ac:dyDescent="0.2">
      <c r="A6" s="43" t="s">
        <v>77</v>
      </c>
      <c r="B6" s="44" t="s">
        <v>84</v>
      </c>
      <c r="C6" s="45" t="s">
        <v>85</v>
      </c>
      <c r="D6" s="46">
        <v>26485602</v>
      </c>
      <c r="E6" s="46">
        <v>19864202</v>
      </c>
      <c r="F6" s="46">
        <f t="shared" ref="F6:M6" si="2">SUM(F7:F9)</f>
        <v>37730655.29999999</v>
      </c>
      <c r="G6" s="46">
        <f t="shared" si="2"/>
        <v>8792565.0866890363</v>
      </c>
      <c r="H6" s="47">
        <f t="shared" si="0"/>
        <v>0.44263369284550352</v>
      </c>
      <c r="I6" s="46">
        <f t="shared" si="2"/>
        <v>23492548.59</v>
      </c>
      <c r="J6" s="46">
        <f t="shared" si="2"/>
        <v>5474587.1993847881</v>
      </c>
      <c r="K6" s="47">
        <f>J6/E6</f>
        <v>0.27560066089666163</v>
      </c>
      <c r="L6" s="46">
        <f t="shared" si="2"/>
        <v>19563865.869999997</v>
      </c>
      <c r="M6" s="46">
        <f t="shared" si="2"/>
        <v>4559066.4313012678</v>
      </c>
      <c r="N6" s="47">
        <f t="shared" si="1"/>
        <v>0.22951168294106492</v>
      </c>
      <c r="O6" s="48">
        <f>SUM(O7:O9)</f>
        <v>14</v>
      </c>
    </row>
    <row r="7" spans="1:15" x14ac:dyDescent="0.2">
      <c r="A7" s="20" t="s">
        <v>77</v>
      </c>
      <c r="B7" s="21" t="s">
        <v>86</v>
      </c>
      <c r="C7" s="2" t="s">
        <v>87</v>
      </c>
      <c r="D7" s="22">
        <v>7050000</v>
      </c>
      <c r="E7" s="22">
        <v>5287500</v>
      </c>
      <c r="F7" s="22">
        <f>'Dane - 31 lipca 2019 r'!Z11</f>
        <v>19670415.622499999</v>
      </c>
      <c r="G7" s="22">
        <f>F7/'Dane - 31 lipca 2019 r'!$B$3</f>
        <v>4583896.2580397092</v>
      </c>
      <c r="H7" s="18">
        <f t="shared" si="0"/>
        <v>0.86693073438103252</v>
      </c>
      <c r="I7" s="22">
        <f>'Dane - 31 lipca 2019 r'!AK11</f>
        <v>20493867.670000002</v>
      </c>
      <c r="J7" s="22">
        <f>I7/'Dane - 31 lipca 2019 r'!$B$3</f>
        <v>4775789.4458426554</v>
      </c>
      <c r="K7" s="18">
        <f>J7/E7</f>
        <v>0.90322259023028939</v>
      </c>
      <c r="L7" s="22">
        <f>'Dane - 31 lipca 2019 r'!AQ11</f>
        <v>19562199.969999999</v>
      </c>
      <c r="M7" s="22">
        <f>L7/'Dane - 31 lipca 2019 r'!$B$3</f>
        <v>4558678.2182140192</v>
      </c>
      <c r="N7" s="18">
        <f t="shared" si="1"/>
        <v>0.86216136514685937</v>
      </c>
      <c r="O7" s="23">
        <f>'Dane - 31 lipca 2019 r'!X11</f>
        <v>5</v>
      </c>
    </row>
    <row r="8" spans="1:15" x14ac:dyDescent="0.2">
      <c r="A8" s="20" t="s">
        <v>77</v>
      </c>
      <c r="B8" s="21" t="s">
        <v>88</v>
      </c>
      <c r="C8" s="2" t="s">
        <v>85</v>
      </c>
      <c r="D8" s="22">
        <v>15675602</v>
      </c>
      <c r="E8" s="22">
        <v>11756702</v>
      </c>
      <c r="F8" s="22">
        <f>'Dane - 31 lipca 2019 r'!Z12</f>
        <v>17874249.277499996</v>
      </c>
      <c r="G8" s="22">
        <f>F8/'Dane - 31 lipca 2019 r'!$B$3</f>
        <v>4165326.5467701335</v>
      </c>
      <c r="H8" s="18">
        <f t="shared" si="0"/>
        <v>0.3542937931717699</v>
      </c>
      <c r="I8" s="22">
        <f>'Dane - 31 lipca 2019 r'!AK12</f>
        <v>2997015.02</v>
      </c>
      <c r="J8" s="22">
        <f>I8/'Dane - 31 lipca 2019 r'!$B$3</f>
        <v>698409.54045488441</v>
      </c>
      <c r="K8" s="18">
        <f t="shared" ref="K8:K53" si="3">J8/E8</f>
        <v>5.9405226096135161E-2</v>
      </c>
      <c r="L8" s="22">
        <f>'Dane - 31 lipca 2019 r'!AQ12</f>
        <v>0</v>
      </c>
      <c r="M8" s="22">
        <f>L8/'Dane - 31 lipca 2019 r'!$B$3</f>
        <v>0</v>
      </c>
      <c r="N8" s="18">
        <f t="shared" si="1"/>
        <v>0</v>
      </c>
      <c r="O8" s="23">
        <f>'Dane - 31 lipca 2019 r'!X12</f>
        <v>5</v>
      </c>
    </row>
    <row r="9" spans="1:15" ht="21" x14ac:dyDescent="0.2">
      <c r="A9" s="20" t="s">
        <v>77</v>
      </c>
      <c r="B9" s="21" t="s">
        <v>89</v>
      </c>
      <c r="C9" s="2" t="s">
        <v>90</v>
      </c>
      <c r="D9" s="22">
        <v>3760000</v>
      </c>
      <c r="E9" s="22">
        <v>2820000</v>
      </c>
      <c r="F9" s="22">
        <f>'Dane - 31 lipca 2019 r'!Z13</f>
        <v>185990.39999999999</v>
      </c>
      <c r="G9" s="22">
        <f>F9/'Dane - 31 lipca 2019 r'!$B$3</f>
        <v>43342.281879194634</v>
      </c>
      <c r="H9" s="18">
        <f t="shared" si="0"/>
        <v>1.5369603503260509E-2</v>
      </c>
      <c r="I9" s="22">
        <f>'Dane - 31 lipca 2019 r'!AK13</f>
        <v>1665.9</v>
      </c>
      <c r="J9" s="22">
        <f>I9/'Dane - 31 lipca 2019 r'!$B$3</f>
        <v>388.21308724832215</v>
      </c>
      <c r="K9" s="18">
        <f t="shared" si="3"/>
        <v>1.3766421533628446E-4</v>
      </c>
      <c r="L9" s="22">
        <f>'Dane - 31 lipca 2019 r'!AQ13</f>
        <v>1665.9</v>
      </c>
      <c r="M9" s="22">
        <f>L9/'Dane - 31 lipca 2019 r'!$B$3</f>
        <v>388.21308724832215</v>
      </c>
      <c r="N9" s="18">
        <f t="shared" si="1"/>
        <v>1.3766421533628446E-4</v>
      </c>
      <c r="O9" s="23">
        <f>'Dane - 31 lipca 2019 r'!X13</f>
        <v>4</v>
      </c>
    </row>
    <row r="10" spans="1:15" x14ac:dyDescent="0.2">
      <c r="A10" s="20" t="s">
        <v>77</v>
      </c>
      <c r="B10" s="21" t="s">
        <v>91</v>
      </c>
      <c r="C10" s="2" t="s">
        <v>92</v>
      </c>
      <c r="D10" s="22">
        <v>7520000</v>
      </c>
      <c r="E10" s="22">
        <v>5640000</v>
      </c>
      <c r="F10" s="22">
        <f>'Dane - 31 lipca 2019 r'!Z14</f>
        <v>12101153.369999999</v>
      </c>
      <c r="G10" s="22">
        <f>F10/'Dane - 31 lipca 2019 r'!$B$3</f>
        <v>2819992.862136465</v>
      </c>
      <c r="H10" s="18">
        <f t="shared" si="0"/>
        <v>0.49999873442135906</v>
      </c>
      <c r="I10" s="22">
        <f>'Dane - 31 lipca 2019 r'!AK14</f>
        <v>9976694.4199999999</v>
      </c>
      <c r="J10" s="22">
        <f>I10/'Dane - 31 lipca 2019 r'!$B$3</f>
        <v>2324919.4677479495</v>
      </c>
      <c r="K10" s="18">
        <f t="shared" si="3"/>
        <v>0.41221976378509745</v>
      </c>
      <c r="L10" s="22">
        <f>'Dane - 31 lipca 2019 r'!AQ14</f>
        <v>9367759.8300000001</v>
      </c>
      <c r="M10" s="22">
        <f>L10/'Dane - 31 lipca 2019 r'!$B$3</f>
        <v>2183016.3660514541</v>
      </c>
      <c r="N10" s="18">
        <f t="shared" si="1"/>
        <v>0.38705963937082521</v>
      </c>
      <c r="O10" s="23">
        <f>'Dane - 31 lipca 2019 r'!X14</f>
        <v>8</v>
      </c>
    </row>
    <row r="11" spans="1:15" x14ac:dyDescent="0.2">
      <c r="A11" s="20" t="s">
        <v>77</v>
      </c>
      <c r="B11" s="21" t="s">
        <v>93</v>
      </c>
      <c r="C11" s="2" t="s">
        <v>94</v>
      </c>
      <c r="D11" s="22">
        <v>14700474</v>
      </c>
      <c r="E11" s="22">
        <v>7350237</v>
      </c>
      <c r="F11" s="22">
        <f>'Dane - 31 lipca 2019 r'!Z15</f>
        <v>27490381.100000001</v>
      </c>
      <c r="G11" s="22">
        <f>F11/'Dane - 31 lipca 2019 r'!$B$3</f>
        <v>6406222.2921327371</v>
      </c>
      <c r="H11" s="18">
        <f t="shared" si="0"/>
        <v>0.87156676609648598</v>
      </c>
      <c r="I11" s="22">
        <f>'Dane - 31 lipca 2019 r'!AK15</f>
        <v>26835697.870000001</v>
      </c>
      <c r="J11" s="22">
        <f>I11/'Dane - 31 lipca 2019 r'!$B$3</f>
        <v>6253658.1538963467</v>
      </c>
      <c r="K11" s="18">
        <f t="shared" si="3"/>
        <v>0.85081040977268441</v>
      </c>
      <c r="L11" s="22">
        <f>'Dane - 31 lipca 2019 r'!AQ15</f>
        <v>26835697.869999997</v>
      </c>
      <c r="M11" s="22">
        <f>L11/'Dane - 31 lipca 2019 r'!$B$3</f>
        <v>6253658.1538963458</v>
      </c>
      <c r="N11" s="18">
        <f t="shared" si="1"/>
        <v>0.8508104097726843</v>
      </c>
      <c r="O11" s="23">
        <f>'Dane - 31 lipca 2019 r'!X15</f>
        <v>154</v>
      </c>
    </row>
    <row r="12" spans="1:15" x14ac:dyDescent="0.2">
      <c r="A12" s="20" t="s">
        <v>77</v>
      </c>
      <c r="B12" s="21" t="s">
        <v>95</v>
      </c>
      <c r="C12" s="2" t="s">
        <v>96</v>
      </c>
      <c r="D12" s="22">
        <v>940000</v>
      </c>
      <c r="E12" s="22">
        <v>705000</v>
      </c>
      <c r="F12" s="22">
        <f>'Dane - 31 lipca 2019 r'!Z16</f>
        <v>225000</v>
      </c>
      <c r="G12" s="22">
        <f>F12/'Dane - 31 lipca 2019 r'!$B$3</f>
        <v>52432.885906040268</v>
      </c>
      <c r="H12" s="18">
        <f t="shared" si="0"/>
        <v>7.4372887809986202E-2</v>
      </c>
      <c r="I12" s="22">
        <f>'Dane - 31 lipca 2019 r'!AK16</f>
        <v>0</v>
      </c>
      <c r="J12" s="22">
        <f>I12/'Dane - 31 lipca 2019 r'!$B$3</f>
        <v>0</v>
      </c>
      <c r="K12" s="18">
        <f t="shared" si="3"/>
        <v>0</v>
      </c>
      <c r="L12" s="22">
        <f>'Dane - 31 lipca 2019 r'!AQ16</f>
        <v>0</v>
      </c>
      <c r="M12" s="22">
        <f>L12/'Dane - 31 lipca 2019 r'!$B$3</f>
        <v>0</v>
      </c>
      <c r="N12" s="18">
        <f t="shared" si="1"/>
        <v>0</v>
      </c>
      <c r="O12" s="23">
        <f>'Dane - 31 lipca 2019 r'!X16</f>
        <v>1</v>
      </c>
    </row>
    <row r="13" spans="1:15" x14ac:dyDescent="0.2">
      <c r="A13" s="20" t="s">
        <v>77</v>
      </c>
      <c r="B13" s="21" t="s">
        <v>97</v>
      </c>
      <c r="C13" s="2" t="s">
        <v>98</v>
      </c>
      <c r="D13" s="22">
        <v>20738008</v>
      </c>
      <c r="E13" s="22">
        <v>15553506</v>
      </c>
      <c r="F13" s="22">
        <f>'Dane - 31 lipca 2019 r'!Z17</f>
        <v>14876592.015000001</v>
      </c>
      <c r="G13" s="22">
        <f>F13/'Dane - 31 lipca 2019 r'!$B$3</f>
        <v>3466767.341303132</v>
      </c>
      <c r="H13" s="18">
        <f t="shared" si="0"/>
        <v>0.22289298254060094</v>
      </c>
      <c r="I13" s="22">
        <f>'Dane - 31 lipca 2019 r'!AK17</f>
        <v>9764516.7899999991</v>
      </c>
      <c r="J13" s="22">
        <f>I13/'Dane - 31 lipca 2019 r'!$B$3</f>
        <v>2275474.6434563757</v>
      </c>
      <c r="K13" s="18">
        <f t="shared" si="3"/>
        <v>0.14629978883580175</v>
      </c>
      <c r="L13" s="22">
        <f>'Dane - 31 lipca 2019 r'!AQ17</f>
        <v>5564958.8600000003</v>
      </c>
      <c r="M13" s="22">
        <f>L13/'Dane - 31 lipca 2019 r'!$B$3</f>
        <v>1296830.4576808354</v>
      </c>
      <c r="N13" s="18">
        <f t="shared" si="1"/>
        <v>8.3378658013237364E-2</v>
      </c>
      <c r="O13" s="23">
        <f>'Dane - 31 lipca 2019 r'!X17</f>
        <v>98</v>
      </c>
    </row>
    <row r="14" spans="1:15" x14ac:dyDescent="0.2">
      <c r="A14" s="20" t="s">
        <v>77</v>
      </c>
      <c r="B14" s="21" t="s">
        <v>99</v>
      </c>
      <c r="C14" s="2" t="s">
        <v>100</v>
      </c>
      <c r="D14" s="22">
        <v>8397338</v>
      </c>
      <c r="E14" s="22">
        <v>6298003</v>
      </c>
      <c r="F14" s="22">
        <f>'Dane - 31 lipca 2019 r'!Z18</f>
        <v>13424480.955000002</v>
      </c>
      <c r="G14" s="22">
        <f>F14/'Dane - 31 lipca 2019 r'!$B$3</f>
        <v>3128374.570050336</v>
      </c>
      <c r="H14" s="18">
        <f t="shared" si="0"/>
        <v>0.49672484596313082</v>
      </c>
      <c r="I14" s="22">
        <f>'Dane - 31 lipca 2019 r'!AK18</f>
        <v>8030680.9199999999</v>
      </c>
      <c r="J14" s="22">
        <f>I14/'Dane - 31 lipca 2019 r'!$B$3</f>
        <v>1871430.1174496645</v>
      </c>
      <c r="K14" s="18">
        <f t="shared" si="3"/>
        <v>0.29714659034771251</v>
      </c>
      <c r="L14" s="22">
        <f>'Dane - 31 lipca 2019 r'!AQ18</f>
        <v>3011365.66</v>
      </c>
      <c r="M14" s="22">
        <f>L14/'Dane - 31 lipca 2019 r'!$B$3</f>
        <v>701753.74254287849</v>
      </c>
      <c r="N14" s="18">
        <f t="shared" si="1"/>
        <v>0.11142480283716577</v>
      </c>
      <c r="O14" s="23">
        <f>'Dane - 31 lipca 2019 r'!X18</f>
        <v>197</v>
      </c>
    </row>
    <row r="15" spans="1:15" x14ac:dyDescent="0.2">
      <c r="A15" s="20" t="s">
        <v>77</v>
      </c>
      <c r="B15" s="21" t="s">
        <v>101</v>
      </c>
      <c r="C15" s="2" t="s">
        <v>102</v>
      </c>
      <c r="D15" s="22">
        <v>33315810</v>
      </c>
      <c r="E15" s="22">
        <v>16657905</v>
      </c>
      <c r="F15" s="22">
        <f>'Dane - 31 lipca 2019 r'!Z19</f>
        <v>66171750</v>
      </c>
      <c r="G15" s="22">
        <f>F15/'Dane - 31 lipca 2019 r'!$B$3</f>
        <v>15420336.968680089</v>
      </c>
      <c r="H15" s="18">
        <f t="shared" si="0"/>
        <v>0.92570686221827347</v>
      </c>
      <c r="I15" s="22">
        <f>'Dane - 31 lipca 2019 r'!AK19</f>
        <v>64269750</v>
      </c>
      <c r="J15" s="22">
        <f>I15/'Dane - 31 lipca 2019 r'!$B$3</f>
        <v>14977104.306487696</v>
      </c>
      <c r="K15" s="18">
        <f t="shared" si="3"/>
        <v>0.89909891468871361</v>
      </c>
      <c r="L15" s="22">
        <f>'Dane - 31 lipca 2019 r'!AQ19</f>
        <v>64269750</v>
      </c>
      <c r="M15" s="22">
        <f>L15/'Dane - 31 lipca 2019 r'!$B$3</f>
        <v>14977104.306487696</v>
      </c>
      <c r="N15" s="18">
        <f t="shared" si="1"/>
        <v>0.89909891468871361</v>
      </c>
      <c r="O15" s="23">
        <f>'Dane - 31 lipca 2019 r'!X19</f>
        <v>2151</v>
      </c>
    </row>
    <row r="16" spans="1:15" ht="21" x14ac:dyDescent="0.2">
      <c r="A16" s="20" t="s">
        <v>77</v>
      </c>
      <c r="B16" s="21" t="s">
        <v>103</v>
      </c>
      <c r="C16" s="2" t="s">
        <v>104</v>
      </c>
      <c r="D16" s="22">
        <v>24180000</v>
      </c>
      <c r="E16" s="22">
        <v>18135000</v>
      </c>
      <c r="F16" s="22">
        <f>'Dane - 31 lipca 2019 r'!Z20</f>
        <v>25508314.327499997</v>
      </c>
      <c r="G16" s="22">
        <f>F16/'Dane - 31 lipca 2019 r'!$B$3</f>
        <v>5944331.2657298651</v>
      </c>
      <c r="H16" s="18">
        <f t="shared" si="0"/>
        <v>0.32778225893189222</v>
      </c>
      <c r="I16" s="22">
        <f>'Dane - 31 lipca 2019 r'!AK20</f>
        <v>20366310.650000002</v>
      </c>
      <c r="J16" s="22">
        <f>I16/'Dane - 31 lipca 2019 r'!$B$3</f>
        <v>4746064.1895041019</v>
      </c>
      <c r="K16" s="18">
        <f t="shared" si="3"/>
        <v>0.2617074270473726</v>
      </c>
      <c r="L16" s="22">
        <f>'Dane - 31 lipca 2019 r'!AQ20</f>
        <v>3969650.79</v>
      </c>
      <c r="M16" s="22">
        <f>L16/'Dane - 31 lipca 2019 r'!$B$3</f>
        <v>925067.76426174503</v>
      </c>
      <c r="N16" s="18">
        <f t="shared" si="1"/>
        <v>5.1010077985207888E-2</v>
      </c>
      <c r="O16" s="23">
        <f>'Dane - 31 lipca 2019 r'!X20</f>
        <v>160</v>
      </c>
    </row>
    <row r="17" spans="1:15" x14ac:dyDescent="0.2">
      <c r="A17" s="20" t="s">
        <v>77</v>
      </c>
      <c r="B17" s="21" t="s">
        <v>105</v>
      </c>
      <c r="C17" s="2" t="s">
        <v>106</v>
      </c>
      <c r="D17" s="22">
        <v>69750000</v>
      </c>
      <c r="E17" s="22">
        <v>52312500</v>
      </c>
      <c r="F17" s="22">
        <f>'Dane - 31 lipca 2019 r'!Z21</f>
        <v>141737411.85750002</v>
      </c>
      <c r="G17" s="22">
        <f>F17/'Dane - 31 lipca 2019 r'!$B$3</f>
        <v>33029784.642407723</v>
      </c>
      <c r="H17" s="18">
        <f t="shared" si="0"/>
        <v>0.63139373271030297</v>
      </c>
      <c r="I17" s="22">
        <f>'Dane - 31 lipca 2019 r'!AK21</f>
        <v>63956.1</v>
      </c>
      <c r="J17" s="22">
        <f>I17/'Dane - 31 lipca 2019 r'!$B$3</f>
        <v>14904.012863534675</v>
      </c>
      <c r="K17" s="18">
        <f t="shared" si="3"/>
        <v>2.8490347170436657E-4</v>
      </c>
      <c r="L17" s="22">
        <f>'Dane - 31 lipca 2019 r'!AQ21</f>
        <v>63956.1</v>
      </c>
      <c r="M17" s="22">
        <f>L17/'Dane - 31 lipca 2019 r'!$B$3</f>
        <v>14904.012863534675</v>
      </c>
      <c r="N17" s="18">
        <f t="shared" si="1"/>
        <v>2.8490347170436657E-4</v>
      </c>
      <c r="O17" s="23">
        <f>'Dane - 31 lipca 2019 r'!X21</f>
        <v>2</v>
      </c>
    </row>
    <row r="18" spans="1:15" x14ac:dyDescent="0.2">
      <c r="A18" s="20" t="s">
        <v>77</v>
      </c>
      <c r="B18" s="21" t="s">
        <v>107</v>
      </c>
      <c r="C18" s="2" t="s">
        <v>108</v>
      </c>
      <c r="D18" s="22">
        <v>7206667</v>
      </c>
      <c r="E18" s="22">
        <v>5405000</v>
      </c>
      <c r="F18" s="22">
        <f>'Dane - 31 lipca 2019 r'!Z22</f>
        <v>5734369.9499999993</v>
      </c>
      <c r="G18" s="22">
        <f>F18/'Dane - 31 lipca 2019 r'!$B$3</f>
        <v>1336309.1792505591</v>
      </c>
      <c r="H18" s="18">
        <f t="shared" si="0"/>
        <v>0.24723574084191657</v>
      </c>
      <c r="I18" s="22">
        <f>'Dane - 31 lipca 2019 r'!AK22</f>
        <v>1644258</v>
      </c>
      <c r="J18" s="22">
        <f>I18/'Dane - 31 lipca 2019 r'!$B$3</f>
        <v>383169.74272930651</v>
      </c>
      <c r="K18" s="18">
        <f t="shared" si="3"/>
        <v>7.089171928386799E-2</v>
      </c>
      <c r="L18" s="22">
        <f>'Dane - 31 lipca 2019 r'!AQ22</f>
        <v>0</v>
      </c>
      <c r="M18" s="22">
        <f>L18/'Dane - 31 lipca 2019 r'!$B$3</f>
        <v>0</v>
      </c>
      <c r="N18" s="18">
        <f t="shared" si="1"/>
        <v>0</v>
      </c>
      <c r="O18" s="23">
        <f>'Dane - 31 lipca 2019 r'!X22</f>
        <v>2</v>
      </c>
    </row>
    <row r="19" spans="1:15" x14ac:dyDescent="0.2">
      <c r="A19" s="20" t="s">
        <v>77</v>
      </c>
      <c r="B19" s="21" t="s">
        <v>109</v>
      </c>
      <c r="C19" s="2" t="s">
        <v>110</v>
      </c>
      <c r="D19" s="22">
        <v>1880000</v>
      </c>
      <c r="E19" s="22">
        <v>940000</v>
      </c>
      <c r="F19" s="22">
        <f>'Dane - 31 lipca 2019 r'!Z23</f>
        <v>0</v>
      </c>
      <c r="G19" s="22">
        <f>F19/'Dane - 31 lipca 2019 r'!$B$3</f>
        <v>0</v>
      </c>
      <c r="H19" s="18">
        <f t="shared" si="0"/>
        <v>0</v>
      </c>
      <c r="I19" s="22">
        <f>'Dane - 31 lipca 2019 r'!AK23</f>
        <v>0</v>
      </c>
      <c r="J19" s="22">
        <f>I19/'Dane - 31 lipca 2019 r'!$B$3</f>
        <v>0</v>
      </c>
      <c r="K19" s="18">
        <f t="shared" si="3"/>
        <v>0</v>
      </c>
      <c r="L19" s="22">
        <f>'Dane - 31 lipca 2019 r'!AQ23</f>
        <v>0</v>
      </c>
      <c r="M19" s="22">
        <f>L19/'Dane - 31 lipca 2019 r'!$B$3</f>
        <v>0</v>
      </c>
      <c r="N19" s="18">
        <f t="shared" si="1"/>
        <v>0</v>
      </c>
      <c r="O19" s="23">
        <f>'Dane - 31 lipca 2019 r'!X23</f>
        <v>0</v>
      </c>
    </row>
    <row r="20" spans="1:15" x14ac:dyDescent="0.2">
      <c r="A20" s="20" t="s">
        <v>77</v>
      </c>
      <c r="B20" s="21" t="s">
        <v>111</v>
      </c>
      <c r="C20" s="2" t="s">
        <v>112</v>
      </c>
      <c r="D20" s="22">
        <v>2350000</v>
      </c>
      <c r="E20" s="22">
        <v>1762500</v>
      </c>
      <c r="F20" s="22">
        <f>'Dane - 31 lipca 2019 r'!Z24</f>
        <v>0</v>
      </c>
      <c r="G20" s="22">
        <f>F20/'Dane - 31 lipca 2019 r'!$B$3</f>
        <v>0</v>
      </c>
      <c r="H20" s="18">
        <f t="shared" si="0"/>
        <v>0</v>
      </c>
      <c r="I20" s="22">
        <f>'Dane - 31 lipca 2019 r'!AK24</f>
        <v>0</v>
      </c>
      <c r="J20" s="22">
        <f>I20/'Dane - 31 lipca 2019 r'!$B$3</f>
        <v>0</v>
      </c>
      <c r="K20" s="18">
        <f t="shared" si="3"/>
        <v>0</v>
      </c>
      <c r="L20" s="22">
        <f>'Dane - 31 lipca 2019 r'!AQ24</f>
        <v>0</v>
      </c>
      <c r="M20" s="22">
        <f>L20/'Dane - 31 lipca 2019 r'!$B$3</f>
        <v>0</v>
      </c>
      <c r="N20" s="18">
        <f t="shared" si="1"/>
        <v>0</v>
      </c>
      <c r="O20" s="23">
        <f>'Dane - 31 lipca 2019 r'!X24</f>
        <v>0</v>
      </c>
    </row>
    <row r="21" spans="1:15" ht="12" thickBot="1" x14ac:dyDescent="0.25">
      <c r="A21" s="24" t="s">
        <v>77</v>
      </c>
      <c r="B21" s="25" t="s">
        <v>113</v>
      </c>
      <c r="C21" s="3" t="s">
        <v>114</v>
      </c>
      <c r="D21" s="26">
        <v>1504000</v>
      </c>
      <c r="E21" s="26">
        <v>1128000</v>
      </c>
      <c r="F21" s="22">
        <f>'Dane - 31 lipca 2019 r'!Z25</f>
        <v>789062.21249999991</v>
      </c>
      <c r="G21" s="22">
        <f>F21/'Dane - 31 lipca 2019 r'!$B$3</f>
        <v>183879.15093680087</v>
      </c>
      <c r="H21" s="27">
        <f t="shared" si="0"/>
        <v>0.16301343168156104</v>
      </c>
      <c r="I21" s="22">
        <f>'Dane - 31 lipca 2019 r'!AK25</f>
        <v>759062.21</v>
      </c>
      <c r="J21" s="22">
        <f>I21/'Dane - 31 lipca 2019 r'!$B$3</f>
        <v>176888.09890007458</v>
      </c>
      <c r="K21" s="27">
        <f t="shared" si="3"/>
        <v>0.15681569051425051</v>
      </c>
      <c r="L21" s="22">
        <f>'Dane - 31 lipca 2019 r'!AQ25</f>
        <v>0</v>
      </c>
      <c r="M21" s="22">
        <f>L21/'Dane - 31 lipca 2019 r'!$B$3</f>
        <v>0</v>
      </c>
      <c r="N21" s="27">
        <f t="shared" si="1"/>
        <v>0</v>
      </c>
      <c r="O21" s="23">
        <f>'Dane - 31 lipca 2019 r'!X25</f>
        <v>2</v>
      </c>
    </row>
    <row r="22" spans="1:15" ht="32.25" thickBot="1" x14ac:dyDescent="0.25">
      <c r="A22" s="242" t="s">
        <v>77</v>
      </c>
      <c r="B22" s="242"/>
      <c r="C22" s="49" t="s">
        <v>17</v>
      </c>
      <c r="D22" s="50">
        <f>SUM(D10:D21)+SUM(D3:D6)</f>
        <v>228086219</v>
      </c>
      <c r="E22" s="50">
        <f t="shared" ref="E22:O22" si="4">SUM(E10:E21)+SUM(E3:E6)</f>
        <v>158590593</v>
      </c>
      <c r="F22" s="50">
        <f t="shared" si="4"/>
        <v>355530952.90249997</v>
      </c>
      <c r="G22" s="50">
        <f t="shared" si="4"/>
        <v>82851172.842678025</v>
      </c>
      <c r="H22" s="51">
        <f>G22/E22</f>
        <v>0.522421735586032</v>
      </c>
      <c r="I22" s="50">
        <f t="shared" si="4"/>
        <v>169894844.65000001</v>
      </c>
      <c r="J22" s="50">
        <f t="shared" si="4"/>
        <v>39591453.35803505</v>
      </c>
      <c r="K22" s="51">
        <f t="shared" si="3"/>
        <v>0.24964566062272717</v>
      </c>
      <c r="L22" s="50">
        <f t="shared" si="4"/>
        <v>132778944.97999999</v>
      </c>
      <c r="M22" s="50">
        <f t="shared" si="4"/>
        <v>30942147.879381064</v>
      </c>
      <c r="N22" s="51">
        <f t="shared" si="1"/>
        <v>0.19510708229321688</v>
      </c>
      <c r="O22" s="52">
        <f t="shared" si="4"/>
        <v>3028</v>
      </c>
    </row>
    <row r="23" spans="1:15" x14ac:dyDescent="0.2">
      <c r="A23" s="29" t="s">
        <v>115</v>
      </c>
      <c r="B23" s="30" t="s">
        <v>116</v>
      </c>
      <c r="C23" s="4" t="s">
        <v>117</v>
      </c>
      <c r="D23" s="31">
        <v>20064000</v>
      </c>
      <c r="E23" s="31">
        <v>15048000</v>
      </c>
      <c r="F23" s="31">
        <f>'Dane - 31 lipca 2019 r'!Z27</f>
        <v>4433587.335</v>
      </c>
      <c r="G23" s="31">
        <f>F23/'Dane - 31 lipca 2019 r'!$B$3</f>
        <v>1033181.2395134228</v>
      </c>
      <c r="H23" s="32">
        <f t="shared" si="0"/>
        <v>6.8659040371705393E-2</v>
      </c>
      <c r="I23" s="31">
        <f>'Dane - 31 lipca 2019 r'!AK27</f>
        <v>1771148.56</v>
      </c>
      <c r="J23" s="31">
        <f>I23/'Dane - 31 lipca 2019 r'!$B$3</f>
        <v>412739.69052945566</v>
      </c>
      <c r="K23" s="32">
        <f t="shared" si="3"/>
        <v>2.7428209099511939E-2</v>
      </c>
      <c r="L23" s="31">
        <f>'Dane - 31 lipca 2019 r'!AQ27</f>
        <v>0</v>
      </c>
      <c r="M23" s="31">
        <f>L23/'Dane - 31 lipca 2019 r'!$B$3</f>
        <v>0</v>
      </c>
      <c r="N23" s="32">
        <f t="shared" si="1"/>
        <v>0</v>
      </c>
      <c r="O23" s="33">
        <f>'Dane - 31 lipca 2019 r'!X27</f>
        <v>1</v>
      </c>
    </row>
    <row r="24" spans="1:15" x14ac:dyDescent="0.2">
      <c r="A24" s="20" t="s">
        <v>115</v>
      </c>
      <c r="B24" s="21" t="s">
        <v>118</v>
      </c>
      <c r="C24" s="2" t="s">
        <v>119</v>
      </c>
      <c r="D24" s="22">
        <v>4000000</v>
      </c>
      <c r="E24" s="22">
        <v>3000000</v>
      </c>
      <c r="F24" s="31">
        <f>'Dane - 31 lipca 2019 r'!Z28</f>
        <v>1708845.6824999999</v>
      </c>
      <c r="G24" s="31">
        <f>F24/'Dane - 31 lipca 2019 r'!$B$3</f>
        <v>398220.93645134225</v>
      </c>
      <c r="H24" s="18">
        <f t="shared" si="0"/>
        <v>0.1327403121504474</v>
      </c>
      <c r="I24" s="31">
        <f>'Dane - 31 lipca 2019 r'!AK28</f>
        <v>473437.27</v>
      </c>
      <c r="J24" s="31">
        <f>I24/'Dane - 31 lipca 2019 r'!$B$3</f>
        <v>110327.47716256525</v>
      </c>
      <c r="K24" s="18">
        <f t="shared" si="3"/>
        <v>3.6775825720855082E-2</v>
      </c>
      <c r="L24" s="31">
        <f>'Dane - 31 lipca 2019 r'!AQ28</f>
        <v>0</v>
      </c>
      <c r="M24" s="31">
        <f>L24/'Dane - 31 lipca 2019 r'!$B$3</f>
        <v>0</v>
      </c>
      <c r="N24" s="18">
        <f t="shared" si="1"/>
        <v>0</v>
      </c>
      <c r="O24" s="33">
        <f>'Dane - 31 lipca 2019 r'!X28</f>
        <v>5</v>
      </c>
    </row>
    <row r="25" spans="1:15" x14ac:dyDescent="0.2">
      <c r="A25" s="43" t="s">
        <v>115</v>
      </c>
      <c r="B25" s="44" t="s">
        <v>120</v>
      </c>
      <c r="C25" s="45" t="s">
        <v>121</v>
      </c>
      <c r="D25" s="46">
        <v>127377659</v>
      </c>
      <c r="E25" s="46">
        <v>95533244</v>
      </c>
      <c r="F25" s="46">
        <f>SUM(F26:F28)</f>
        <v>188479472.29499996</v>
      </c>
      <c r="G25" s="46">
        <f t="shared" ref="G25:O25" si="5">SUM(G26:G28)</f>
        <v>43922322.9621085</v>
      </c>
      <c r="H25" s="47">
        <f t="shared" si="0"/>
        <v>0.4597595676967538</v>
      </c>
      <c r="I25" s="46">
        <f t="shared" si="5"/>
        <v>82097827.25999999</v>
      </c>
      <c r="J25" s="46">
        <f t="shared" si="5"/>
        <v>19131671.154921699</v>
      </c>
      <c r="K25" s="47">
        <f t="shared" si="3"/>
        <v>0.20026192301102744</v>
      </c>
      <c r="L25" s="46">
        <f t="shared" si="5"/>
        <v>34407267.960000001</v>
      </c>
      <c r="M25" s="46">
        <f t="shared" si="5"/>
        <v>8018099.3568232665</v>
      </c>
      <c r="N25" s="47">
        <f t="shared" si="1"/>
        <v>8.3929939161526496E-2</v>
      </c>
      <c r="O25" s="48">
        <f t="shared" si="5"/>
        <v>324</v>
      </c>
    </row>
    <row r="26" spans="1:15" x14ac:dyDescent="0.2">
      <c r="A26" s="20" t="s">
        <v>115</v>
      </c>
      <c r="B26" s="21" t="s">
        <v>122</v>
      </c>
      <c r="C26" s="2" t="s">
        <v>123</v>
      </c>
      <c r="D26" s="22">
        <v>77441659</v>
      </c>
      <c r="E26" s="22">
        <v>58081244</v>
      </c>
      <c r="F26" s="22">
        <f>'Dane - 31 lipca 2019 r'!Z30</f>
        <v>129562210.07999998</v>
      </c>
      <c r="G26" s="22">
        <f>F26/'Dane - 31 lipca 2019 r'!$B$3</f>
        <v>30192535.906040266</v>
      </c>
      <c r="H26" s="18">
        <f t="shared" si="0"/>
        <v>0.51983280361626316</v>
      </c>
      <c r="I26" s="22">
        <f>'Dane - 31 lipca 2019 r'!AK30</f>
        <v>67030517.769999988</v>
      </c>
      <c r="J26" s="22">
        <f>I26/'Dane - 31 lipca 2019 r'!$B$3</f>
        <v>15620459.957587618</v>
      </c>
      <c r="K26" s="18">
        <f t="shared" si="3"/>
        <v>0.26894155293208971</v>
      </c>
      <c r="L26" s="22">
        <f>'Dane - 31 lipca 2019 r'!AQ30</f>
        <v>33852543.170000002</v>
      </c>
      <c r="M26" s="22">
        <f>L26/'Dane - 31 lipca 2019 r'!$B$3</f>
        <v>7888829.0384973902</v>
      </c>
      <c r="N26" s="18">
        <f t="shared" si="1"/>
        <v>0.13582403707636478</v>
      </c>
      <c r="O26" s="23">
        <f>'Dane - 31 lipca 2019 r'!X30</f>
        <v>260</v>
      </c>
    </row>
    <row r="27" spans="1:15" x14ac:dyDescent="0.2">
      <c r="A27" s="20" t="s">
        <v>115</v>
      </c>
      <c r="B27" s="21" t="s">
        <v>124</v>
      </c>
      <c r="C27" s="2" t="s">
        <v>125</v>
      </c>
      <c r="D27" s="22">
        <v>24462000</v>
      </c>
      <c r="E27" s="22">
        <v>18346500</v>
      </c>
      <c r="F27" s="22">
        <f>'Dane - 31 lipca 2019 r'!Z31</f>
        <v>6382681.7249999996</v>
      </c>
      <c r="G27" s="22">
        <f>F27/'Dane - 31 lipca 2019 r'!$B$3</f>
        <v>1487388.5451621923</v>
      </c>
      <c r="H27" s="18">
        <f t="shared" si="0"/>
        <v>8.1072059802261592E-2</v>
      </c>
      <c r="I27" s="22">
        <f>'Dane - 31 lipca 2019 r'!AK31</f>
        <v>2303877.04</v>
      </c>
      <c r="J27" s="22">
        <f>I27/'Dane - 31 lipca 2019 r'!$B$3</f>
        <v>536884.09768829239</v>
      </c>
      <c r="K27" s="18">
        <f t="shared" si="3"/>
        <v>2.9263570582306837E-2</v>
      </c>
      <c r="L27" s="22">
        <f>'Dane - 31 lipca 2019 r'!AQ31</f>
        <v>164112.79999999999</v>
      </c>
      <c r="M27" s="22">
        <f>L27/'Dane - 31 lipca 2019 r'!$B$3</f>
        <v>38244.03430275913</v>
      </c>
      <c r="N27" s="18">
        <f t="shared" si="1"/>
        <v>2.0845411551390801E-3</v>
      </c>
      <c r="O27" s="23">
        <f>'Dane - 31 lipca 2019 r'!X31</f>
        <v>30</v>
      </c>
    </row>
    <row r="28" spans="1:15" x14ac:dyDescent="0.2">
      <c r="A28" s="20" t="s">
        <v>115</v>
      </c>
      <c r="B28" s="21" t="s">
        <v>126</v>
      </c>
      <c r="C28" s="2" t="s">
        <v>127</v>
      </c>
      <c r="D28" s="22">
        <v>25474000</v>
      </c>
      <c r="E28" s="22">
        <v>19105500</v>
      </c>
      <c r="F28" s="22">
        <f>'Dane - 31 lipca 2019 r'!Z32</f>
        <v>52534580.489999995</v>
      </c>
      <c r="G28" s="22">
        <f>F28/'Dane - 31 lipca 2019 r'!$B$3</f>
        <v>12242398.510906039</v>
      </c>
      <c r="H28" s="18">
        <f t="shared" si="0"/>
        <v>0.64077875537965712</v>
      </c>
      <c r="I28" s="22">
        <f>'Dane - 31 lipca 2019 r'!AK32</f>
        <v>12763432.449999999</v>
      </c>
      <c r="J28" s="22">
        <f>I28/'Dane - 31 lipca 2019 r'!$B$3</f>
        <v>2974327.0996457865</v>
      </c>
      <c r="K28" s="18">
        <f t="shared" si="3"/>
        <v>0.15567910285759526</v>
      </c>
      <c r="L28" s="22">
        <f>'Dane - 31 lipca 2019 r'!AQ32</f>
        <v>390611.99</v>
      </c>
      <c r="M28" s="22">
        <f>L28/'Dane - 31 lipca 2019 r'!$B$3</f>
        <v>91026.28402311707</v>
      </c>
      <c r="N28" s="18">
        <f t="shared" si="1"/>
        <v>4.7644020843797376E-3</v>
      </c>
      <c r="O28" s="23">
        <f>'Dane - 31 lipca 2019 r'!X32</f>
        <v>34</v>
      </c>
    </row>
    <row r="29" spans="1:15" x14ac:dyDescent="0.2">
      <c r="A29" s="20" t="s">
        <v>115</v>
      </c>
      <c r="B29" s="21" t="s">
        <v>128</v>
      </c>
      <c r="C29" s="2" t="s">
        <v>129</v>
      </c>
      <c r="D29" s="22">
        <v>0</v>
      </c>
      <c r="E29" s="22">
        <v>0</v>
      </c>
      <c r="F29" s="22">
        <f>'Dane - 31 lipca 2019 r'!Z33</f>
        <v>0</v>
      </c>
      <c r="G29" s="22">
        <f>F29/'Dane - 31 lipca 2019 r'!$B$3</f>
        <v>0</v>
      </c>
      <c r="H29" s="18">
        <v>0</v>
      </c>
      <c r="I29" s="22">
        <f>'Dane - 31 lipca 2019 r'!AK33</f>
        <v>0</v>
      </c>
      <c r="J29" s="22">
        <f>I29/'Dane - 31 lipca 2019 r'!$B$3</f>
        <v>0</v>
      </c>
      <c r="K29" s="18">
        <v>0</v>
      </c>
      <c r="L29" s="22">
        <f>'Dane - 31 lipca 2019 r'!AQ33</f>
        <v>0</v>
      </c>
      <c r="M29" s="22">
        <f>L29/'Dane - 31 lipca 2019 r'!$B$3</f>
        <v>0</v>
      </c>
      <c r="N29" s="18">
        <v>0</v>
      </c>
      <c r="O29" s="23">
        <f>'Dane - 31 lipca 2019 r'!X33</f>
        <v>0</v>
      </c>
    </row>
    <row r="30" spans="1:15" x14ac:dyDescent="0.2">
      <c r="A30" s="20" t="s">
        <v>115</v>
      </c>
      <c r="B30" s="21" t="s">
        <v>130</v>
      </c>
      <c r="C30" s="2" t="s">
        <v>131</v>
      </c>
      <c r="D30" s="22">
        <v>48674168</v>
      </c>
      <c r="E30" s="22">
        <v>36505626</v>
      </c>
      <c r="F30" s="22">
        <f>'Dane - 31 lipca 2019 r'!Z34</f>
        <v>156023247.38250002</v>
      </c>
      <c r="G30" s="22">
        <f>F30/'Dane - 31 lipca 2019 r'!$B$3</f>
        <v>36358885.016428977</v>
      </c>
      <c r="H30" s="18">
        <f t="shared" si="0"/>
        <v>0.99598031866181336</v>
      </c>
      <c r="I30" s="22">
        <f>'Dane - 31 lipca 2019 r'!AK34</f>
        <v>156164574.12000003</v>
      </c>
      <c r="J30" s="22">
        <f>I30/'Dane - 31 lipca 2019 r'!$B$3</f>
        <v>36391819.099552579</v>
      </c>
      <c r="K30" s="18">
        <f t="shared" si="3"/>
        <v>0.99688248325210416</v>
      </c>
      <c r="L30" s="22">
        <f>'Dane - 31 lipca 2019 r'!AQ34</f>
        <v>156164574.12</v>
      </c>
      <c r="M30" s="22">
        <f>L30/'Dane - 31 lipca 2019 r'!$B$3</f>
        <v>36391819.099552572</v>
      </c>
      <c r="N30" s="18">
        <f t="shared" si="1"/>
        <v>0.99688248325210393</v>
      </c>
      <c r="O30" s="23">
        <f>'Dane - 31 lipca 2019 r'!X34</f>
        <v>909</v>
      </c>
    </row>
    <row r="31" spans="1:15" x14ac:dyDescent="0.2">
      <c r="A31" s="20" t="s">
        <v>115</v>
      </c>
      <c r="B31" s="21" t="s">
        <v>132</v>
      </c>
      <c r="C31" s="2" t="s">
        <v>133</v>
      </c>
      <c r="D31" s="22">
        <v>1880000</v>
      </c>
      <c r="E31" s="22">
        <v>1410000</v>
      </c>
      <c r="F31" s="22">
        <f>'Dane - 31 lipca 2019 r'!Z35</f>
        <v>2163340.6875</v>
      </c>
      <c r="G31" s="22">
        <f>F31/'Dane - 31 lipca 2019 r'!$B$3</f>
        <v>504134.20197147655</v>
      </c>
      <c r="H31" s="18">
        <f t="shared" si="0"/>
        <v>0.35754198721381314</v>
      </c>
      <c r="I31" s="22">
        <f>'Dane - 31 lipca 2019 r'!AK35</f>
        <v>1276009.9099999999</v>
      </c>
      <c r="J31" s="22">
        <f>I31/'Dane - 31 lipca 2019 r'!$B$3</f>
        <v>297355.0312266965</v>
      </c>
      <c r="K31" s="18">
        <f t="shared" si="3"/>
        <v>0.21089009306857909</v>
      </c>
      <c r="L31" s="22">
        <f>'Dane - 31 lipca 2019 r'!AQ35</f>
        <v>763096.53</v>
      </c>
      <c r="M31" s="22">
        <f>L31/'Dane - 31 lipca 2019 r'!$B$3</f>
        <v>177828.23685682326</v>
      </c>
      <c r="N31" s="18">
        <f t="shared" si="1"/>
        <v>0.1261193169197328</v>
      </c>
      <c r="O31" s="23">
        <f>'Dane - 31 lipca 2019 r'!X35</f>
        <v>5</v>
      </c>
    </row>
    <row r="32" spans="1:15" ht="12" thickBot="1" x14ac:dyDescent="0.25">
      <c r="A32" s="24" t="s">
        <v>115</v>
      </c>
      <c r="B32" s="25" t="s">
        <v>134</v>
      </c>
      <c r="C32" s="3" t="s">
        <v>135</v>
      </c>
      <c r="D32" s="26">
        <v>940000</v>
      </c>
      <c r="E32" s="26">
        <v>705000</v>
      </c>
      <c r="F32" s="22">
        <f>'Dane - 31 lipca 2019 r'!Z36</f>
        <v>0</v>
      </c>
      <c r="G32" s="22">
        <f>F32/'Dane - 31 lipca 2019 r'!$B$3</f>
        <v>0</v>
      </c>
      <c r="H32" s="27">
        <f t="shared" si="0"/>
        <v>0</v>
      </c>
      <c r="I32" s="22">
        <f>'Dane - 31 lipca 2019 r'!AK36</f>
        <v>0</v>
      </c>
      <c r="J32" s="22">
        <f>I32/'Dane - 31 lipca 2019 r'!$B$3</f>
        <v>0</v>
      </c>
      <c r="K32" s="27">
        <f t="shared" si="3"/>
        <v>0</v>
      </c>
      <c r="L32" s="22">
        <f>'Dane - 31 lipca 2019 r'!AQ36</f>
        <v>0</v>
      </c>
      <c r="M32" s="22">
        <f>L32/'Dane - 31 lipca 2019 r'!$B$3</f>
        <v>0</v>
      </c>
      <c r="N32" s="27">
        <f t="shared" si="1"/>
        <v>0</v>
      </c>
      <c r="O32" s="23">
        <f>'Dane - 31 lipca 2019 r'!X36</f>
        <v>0</v>
      </c>
    </row>
    <row r="33" spans="1:15" ht="32.25" thickBot="1" x14ac:dyDescent="0.25">
      <c r="A33" s="242" t="s">
        <v>115</v>
      </c>
      <c r="B33" s="242"/>
      <c r="C33" s="49" t="s">
        <v>37</v>
      </c>
      <c r="D33" s="50">
        <f>SUM(D29:D32)+SUM(D23:D25)</f>
        <v>202935827</v>
      </c>
      <c r="E33" s="50">
        <f t="shared" ref="E33:O33" si="6">SUM(E29:E32)+SUM(E23:E25)</f>
        <v>152201870</v>
      </c>
      <c r="F33" s="50">
        <f t="shared" si="6"/>
        <v>352808493.38249999</v>
      </c>
      <c r="G33" s="50">
        <f t="shared" si="6"/>
        <v>82216744.356473714</v>
      </c>
      <c r="H33" s="51">
        <f t="shared" si="0"/>
        <v>0.54018222217948908</v>
      </c>
      <c r="I33" s="50">
        <f t="shared" si="6"/>
        <v>241782997.12</v>
      </c>
      <c r="J33" s="50">
        <f t="shared" si="6"/>
        <v>56343912.453392997</v>
      </c>
      <c r="K33" s="51">
        <f t="shared" si="3"/>
        <v>0.37019198550841065</v>
      </c>
      <c r="L33" s="50">
        <f t="shared" si="6"/>
        <v>191334938.61000001</v>
      </c>
      <c r="M33" s="50">
        <f t="shared" si="6"/>
        <v>44587746.693232663</v>
      </c>
      <c r="N33" s="51">
        <f t="shared" si="1"/>
        <v>0.29295137236640167</v>
      </c>
      <c r="O33" s="52">
        <f t="shared" si="6"/>
        <v>1244</v>
      </c>
    </row>
    <row r="34" spans="1:15" x14ac:dyDescent="0.2">
      <c r="A34" s="37" t="s">
        <v>136</v>
      </c>
      <c r="B34" s="38">
        <v>3.1</v>
      </c>
      <c r="C34" s="39" t="s">
        <v>137</v>
      </c>
      <c r="D34" s="40">
        <v>19300020</v>
      </c>
      <c r="E34" s="40">
        <v>15221446</v>
      </c>
      <c r="F34" s="40">
        <f t="shared" ref="F34:O34" si="7">SUM(F35:F36)</f>
        <v>49861163.664999999</v>
      </c>
      <c r="G34" s="40">
        <f t="shared" si="7"/>
        <v>11619398.691508204</v>
      </c>
      <c r="H34" s="41">
        <f t="shared" si="0"/>
        <v>0.76335708785539846</v>
      </c>
      <c r="I34" s="40">
        <f t="shared" si="7"/>
        <v>12162586.84</v>
      </c>
      <c r="J34" s="40">
        <f t="shared" si="7"/>
        <v>2834309.0137956752</v>
      </c>
      <c r="K34" s="41">
        <f t="shared" si="3"/>
        <v>0.18620497775281503</v>
      </c>
      <c r="L34" s="40">
        <f t="shared" si="7"/>
        <v>12162586.84</v>
      </c>
      <c r="M34" s="40">
        <f t="shared" si="7"/>
        <v>2834309.0137956752</v>
      </c>
      <c r="N34" s="41">
        <f t="shared" si="1"/>
        <v>0.18620497775281503</v>
      </c>
      <c r="O34" s="42">
        <f t="shared" si="7"/>
        <v>39</v>
      </c>
    </row>
    <row r="35" spans="1:15" x14ac:dyDescent="0.2">
      <c r="A35" s="20" t="s">
        <v>136</v>
      </c>
      <c r="B35" s="21" t="s">
        <v>138</v>
      </c>
      <c r="C35" s="2" t="s">
        <v>137</v>
      </c>
      <c r="D35" s="22">
        <v>8557165</v>
      </c>
      <c r="E35" s="22">
        <v>7701448</v>
      </c>
      <c r="F35" s="22">
        <f>'Dane - 31 lipca 2019 r'!Z39</f>
        <v>17678782.665000003</v>
      </c>
      <c r="G35" s="22">
        <f>F35/'Dane - 31 lipca 2019 r'!$B$3</f>
        <v>4119775.9752516784</v>
      </c>
      <c r="H35" s="18">
        <f t="shared" si="0"/>
        <v>0.53493524532681103</v>
      </c>
      <c r="I35" s="22">
        <f>'Dane - 31 lipca 2019 r'!AK39</f>
        <v>12153626.84</v>
      </c>
      <c r="J35" s="22">
        <f>I35/'Dane - 31 lipca 2019 r'!$B$3</f>
        <v>2832221.0197613724</v>
      </c>
      <c r="K35" s="18">
        <f t="shared" si="3"/>
        <v>0.3677517552233518</v>
      </c>
      <c r="L35" s="22">
        <f>'Dane - 31 lipca 2019 r'!AQ39</f>
        <v>12153626.84</v>
      </c>
      <c r="M35" s="22">
        <f>L35/'Dane - 31 lipca 2019 r'!$B$3</f>
        <v>2832221.0197613724</v>
      </c>
      <c r="N35" s="18">
        <f t="shared" si="1"/>
        <v>0.3677517552233518</v>
      </c>
      <c r="O35" s="23">
        <f>'Dane - 31 lipca 2019 r'!X39</f>
        <v>36</v>
      </c>
    </row>
    <row r="36" spans="1:15" x14ac:dyDescent="0.2">
      <c r="A36" s="20" t="s">
        <v>136</v>
      </c>
      <c r="B36" s="21" t="s">
        <v>139</v>
      </c>
      <c r="C36" s="2" t="s">
        <v>140</v>
      </c>
      <c r="D36" s="22">
        <v>10742855</v>
      </c>
      <c r="E36" s="22">
        <v>7519998</v>
      </c>
      <c r="F36" s="22">
        <f>'Dane - 31 lipca 2019 r'!Z40</f>
        <v>32182380.999999996</v>
      </c>
      <c r="G36" s="22">
        <f>F36/'Dane - 31 lipca 2019 r'!$B$3</f>
        <v>7499622.7162565244</v>
      </c>
      <c r="H36" s="18">
        <f t="shared" si="0"/>
        <v>0.99729052005818675</v>
      </c>
      <c r="I36" s="22">
        <f>'Dane - 31 lipca 2019 r'!AK40</f>
        <v>8960</v>
      </c>
      <c r="J36" s="22">
        <f>I36/'Dane - 31 lipca 2019 r'!$B$3</f>
        <v>2087.9940343027592</v>
      </c>
      <c r="K36" s="18">
        <f t="shared" si="3"/>
        <v>2.7765885500272196E-4</v>
      </c>
      <c r="L36" s="22">
        <f>'Dane - 31 lipca 2019 r'!AQ40</f>
        <v>8960</v>
      </c>
      <c r="M36" s="22">
        <f>L36/'Dane - 31 lipca 2019 r'!$B$3</f>
        <v>2087.9940343027592</v>
      </c>
      <c r="N36" s="18">
        <f t="shared" si="1"/>
        <v>2.7765885500272196E-4</v>
      </c>
      <c r="O36" s="23">
        <f>'Dane - 31 lipca 2019 r'!X40</f>
        <v>3</v>
      </c>
    </row>
    <row r="37" spans="1:15" ht="12" thickBot="1" x14ac:dyDescent="0.25">
      <c r="A37" s="24" t="s">
        <v>136</v>
      </c>
      <c r="B37" s="25" t="s">
        <v>141</v>
      </c>
      <c r="C37" s="3" t="s">
        <v>142</v>
      </c>
      <c r="D37" s="26">
        <v>8735315</v>
      </c>
      <c r="E37" s="26">
        <v>6988252</v>
      </c>
      <c r="F37" s="22">
        <f>'Dane - 31 lipca 2019 r'!Z41</f>
        <v>28715072.192000002</v>
      </c>
      <c r="G37" s="22">
        <f>F37/'Dane - 31 lipca 2019 r'!$B$3</f>
        <v>6691618.2401193148</v>
      </c>
      <c r="H37" s="27">
        <f t="shared" si="0"/>
        <v>0.95755250957168037</v>
      </c>
      <c r="I37" s="22">
        <f>'Dane - 31 lipca 2019 r'!AK41</f>
        <v>19782658.32</v>
      </c>
      <c r="J37" s="22">
        <f>I37/'Dane - 31 lipca 2019 r'!$B$3</f>
        <v>4610052.7404921697</v>
      </c>
      <c r="K37" s="27">
        <f t="shared" si="3"/>
        <v>0.6596861046928717</v>
      </c>
      <c r="L37" s="22">
        <f>'Dane - 31 lipca 2019 r'!AQ41</f>
        <v>16582658.32</v>
      </c>
      <c r="M37" s="22">
        <f>L37/'Dane - 31 lipca 2019 r'!$B$3</f>
        <v>3864340.585384042</v>
      </c>
      <c r="N37" s="27">
        <f t="shared" si="1"/>
        <v>0.5529767079641722</v>
      </c>
      <c r="O37" s="23">
        <f>'Dane - 31 lipca 2019 r'!X41</f>
        <v>3</v>
      </c>
    </row>
    <row r="38" spans="1:15" ht="12" thickBot="1" x14ac:dyDescent="0.25">
      <c r="A38" s="242" t="s">
        <v>136</v>
      </c>
      <c r="B38" s="242"/>
      <c r="C38" s="49" t="s">
        <v>48</v>
      </c>
      <c r="D38" s="50">
        <f>D37+D34</f>
        <v>28035335</v>
      </c>
      <c r="E38" s="50">
        <f t="shared" ref="E38:O38" si="8">E37+E34</f>
        <v>22209698</v>
      </c>
      <c r="F38" s="50">
        <f t="shared" si="8"/>
        <v>78576235.856999993</v>
      </c>
      <c r="G38" s="50">
        <f t="shared" si="8"/>
        <v>18311016.931627519</v>
      </c>
      <c r="H38" s="51">
        <f t="shared" si="0"/>
        <v>0.8244604195711045</v>
      </c>
      <c r="I38" s="50">
        <f t="shared" si="8"/>
        <v>31945245.16</v>
      </c>
      <c r="J38" s="50">
        <f t="shared" si="8"/>
        <v>7444361.7542878445</v>
      </c>
      <c r="K38" s="51">
        <f t="shared" si="3"/>
        <v>0.33518518596190927</v>
      </c>
      <c r="L38" s="50">
        <f t="shared" si="8"/>
        <v>28745245.16</v>
      </c>
      <c r="M38" s="50">
        <f t="shared" si="8"/>
        <v>6698649.5991797168</v>
      </c>
      <c r="N38" s="51">
        <f t="shared" si="1"/>
        <v>0.30160921590107692</v>
      </c>
      <c r="O38" s="52">
        <f t="shared" si="8"/>
        <v>42</v>
      </c>
    </row>
    <row r="39" spans="1:15" x14ac:dyDescent="0.2">
      <c r="A39" s="29" t="s">
        <v>143</v>
      </c>
      <c r="B39" s="30" t="s">
        <v>144</v>
      </c>
      <c r="C39" s="4" t="s">
        <v>145</v>
      </c>
      <c r="D39" s="31">
        <v>25000</v>
      </c>
      <c r="E39" s="31">
        <v>21250</v>
      </c>
      <c r="F39" s="31">
        <f>'Dane - 31 lipca 2019 r'!Z43</f>
        <v>84839.35</v>
      </c>
      <c r="G39" s="31">
        <f>F39/'Dane - 31 lipca 2019 r'!$B$3</f>
        <v>19770.542039522745</v>
      </c>
      <c r="H39" s="32">
        <f t="shared" si="0"/>
        <v>0.93037844891871735</v>
      </c>
      <c r="I39" s="31">
        <f>'Dane - 31 lipca 2019 r'!AK43</f>
        <v>84839.35</v>
      </c>
      <c r="J39" s="31">
        <f>I39/'Dane - 31 lipca 2019 r'!$B$3</f>
        <v>19770.542039522745</v>
      </c>
      <c r="K39" s="32">
        <f t="shared" si="3"/>
        <v>0.93037844891871735</v>
      </c>
      <c r="L39" s="31">
        <f>'Dane - 31 lipca 2019 r'!AQ43</f>
        <v>84839.35</v>
      </c>
      <c r="M39" s="31">
        <f>L39/'Dane - 31 lipca 2019 r'!$B$3</f>
        <v>19770.542039522745</v>
      </c>
      <c r="N39" s="32">
        <f t="shared" si="1"/>
        <v>0.93037844891871735</v>
      </c>
      <c r="O39" s="33">
        <f>'Dane - 31 lipca 2019 r'!X43</f>
        <v>5</v>
      </c>
    </row>
    <row r="40" spans="1:15" x14ac:dyDescent="0.2">
      <c r="A40" s="20" t="s">
        <v>143</v>
      </c>
      <c r="B40" s="21" t="s">
        <v>146</v>
      </c>
      <c r="C40" s="2" t="s">
        <v>147</v>
      </c>
      <c r="D40" s="22">
        <v>84756217</v>
      </c>
      <c r="E40" s="22">
        <v>72042784</v>
      </c>
      <c r="F40" s="31">
        <f>'Dane - 31 lipca 2019 r'!Z44</f>
        <v>167060388.93149999</v>
      </c>
      <c r="G40" s="31">
        <f>F40/'Dane - 31 lipca 2019 r'!$B$3</f>
        <v>38930925.832284674</v>
      </c>
      <c r="H40" s="18">
        <f t="shared" si="0"/>
        <v>0.54038619374127284</v>
      </c>
      <c r="I40" s="31">
        <f>'Dane - 31 lipca 2019 r'!AK44</f>
        <v>99865854.590000004</v>
      </c>
      <c r="J40" s="31">
        <f>I40/'Dane - 31 lipca 2019 r'!$B$3</f>
        <v>23272244.265007459</v>
      </c>
      <c r="K40" s="18">
        <f t="shared" si="3"/>
        <v>0.3230336610118712</v>
      </c>
      <c r="L40" s="31">
        <f>'Dane - 31 lipca 2019 r'!AQ44</f>
        <v>63352613.780000001</v>
      </c>
      <c r="M40" s="31">
        <f>L40/'Dane - 31 lipca 2019 r'!$B$3</f>
        <v>14763379.423005221</v>
      </c>
      <c r="N40" s="18">
        <f t="shared" si="1"/>
        <v>0.20492516534348842</v>
      </c>
      <c r="O40" s="33">
        <f>'Dane - 31 lipca 2019 r'!X44</f>
        <v>1302</v>
      </c>
    </row>
    <row r="41" spans="1:15" ht="12" thickBot="1" x14ac:dyDescent="0.25">
      <c r="A41" s="24" t="s">
        <v>143</v>
      </c>
      <c r="B41" s="25" t="s">
        <v>148</v>
      </c>
      <c r="C41" s="3" t="s">
        <v>149</v>
      </c>
      <c r="D41" s="26">
        <v>2705369</v>
      </c>
      <c r="E41" s="26">
        <v>2299564</v>
      </c>
      <c r="F41" s="31">
        <f>'Dane - 31 lipca 2019 r'!Z45</f>
        <v>2662960.21</v>
      </c>
      <c r="G41" s="31">
        <f>F41/'Dane - 31 lipca 2019 r'!$B$3</f>
        <v>620563.06161446683</v>
      </c>
      <c r="H41" s="27">
        <f t="shared" si="0"/>
        <v>0.26986118308273516</v>
      </c>
      <c r="I41" s="31">
        <f>'Dane - 31 lipca 2019 r'!AK45</f>
        <v>1992211.35</v>
      </c>
      <c r="J41" s="31">
        <f>I41/'Dane - 31 lipca 2019 r'!$B$3</f>
        <v>464255.06851230428</v>
      </c>
      <c r="K41" s="27">
        <f t="shared" si="3"/>
        <v>0.20188830078758593</v>
      </c>
      <c r="L41" s="31">
        <f>'Dane - 31 lipca 2019 r'!AQ45</f>
        <v>952277.94000000006</v>
      </c>
      <c r="M41" s="31">
        <f>L41/'Dane - 31 lipca 2019 r'!$B$3</f>
        <v>221914.13590604029</v>
      </c>
      <c r="N41" s="27">
        <f t="shared" si="1"/>
        <v>9.6502700471063338E-2</v>
      </c>
      <c r="O41" s="33">
        <f>'Dane - 31 lipca 2019 r'!X45</f>
        <v>53</v>
      </c>
    </row>
    <row r="42" spans="1:15" ht="12" thickBot="1" x14ac:dyDescent="0.25">
      <c r="A42" s="242" t="s">
        <v>143</v>
      </c>
      <c r="B42" s="242"/>
      <c r="C42" s="49" t="s">
        <v>53</v>
      </c>
      <c r="D42" s="50">
        <f>SUM(D39:D41)</f>
        <v>87486586</v>
      </c>
      <c r="E42" s="50">
        <f t="shared" ref="E42:O42" si="9">SUM(E39:E41)</f>
        <v>74363598</v>
      </c>
      <c r="F42" s="50">
        <f t="shared" si="9"/>
        <v>169808188.49149999</v>
      </c>
      <c r="G42" s="50">
        <f t="shared" si="9"/>
        <v>39571259.435938664</v>
      </c>
      <c r="H42" s="51">
        <f t="shared" si="0"/>
        <v>0.5321321251284622</v>
      </c>
      <c r="I42" s="50">
        <f t="shared" si="9"/>
        <v>101942905.28999999</v>
      </c>
      <c r="J42" s="50">
        <f t="shared" si="9"/>
        <v>23756269.875559285</v>
      </c>
      <c r="K42" s="51">
        <f t="shared" si="3"/>
        <v>0.31946100665488625</v>
      </c>
      <c r="L42" s="50">
        <f t="shared" si="9"/>
        <v>64389731.07</v>
      </c>
      <c r="M42" s="50">
        <f>SUM(M39:M41)</f>
        <v>15005064.100950785</v>
      </c>
      <c r="N42" s="51">
        <f t="shared" si="1"/>
        <v>0.2017796946961978</v>
      </c>
      <c r="O42" s="52">
        <f t="shared" si="9"/>
        <v>1360</v>
      </c>
    </row>
    <row r="43" spans="1:15" x14ac:dyDescent="0.2">
      <c r="A43" s="29" t="s">
        <v>150</v>
      </c>
      <c r="B43" s="30" t="s">
        <v>151</v>
      </c>
      <c r="C43" s="4" t="s">
        <v>152</v>
      </c>
      <c r="D43" s="31">
        <v>23304480</v>
      </c>
      <c r="E43" s="31">
        <v>17478360</v>
      </c>
      <c r="F43" s="31">
        <f>'Dane - 31 lipca 2019 r'!Z47</f>
        <v>16137379.41</v>
      </c>
      <c r="G43" s="31">
        <f>F43/'Dane - 31 lipca 2019 r'!$B$3</f>
        <v>3760574.9930089489</v>
      </c>
      <c r="H43" s="32">
        <f t="shared" si="0"/>
        <v>0.21515605543134189</v>
      </c>
      <c r="I43" s="31">
        <f>'Dane - 31 lipca 2019 r'!AK47</f>
        <v>8856399.5099999998</v>
      </c>
      <c r="J43" s="31">
        <f>I43/'Dane - 31 lipca 2019 r'!$B$3</f>
        <v>2063851.4890939598</v>
      </c>
      <c r="K43" s="32">
        <f t="shared" si="3"/>
        <v>0.11808038563652196</v>
      </c>
      <c r="L43" s="31">
        <f>'Dane - 31 lipca 2019 r'!AQ47</f>
        <v>5874339.0099999998</v>
      </c>
      <c r="M43" s="31">
        <f>L43/'Dane - 31 lipca 2019 r'!$B$3</f>
        <v>1368926.8759321403</v>
      </c>
      <c r="N43" s="32">
        <f t="shared" si="1"/>
        <v>7.8321242721407516E-2</v>
      </c>
      <c r="O43" s="33">
        <f>'Dane - 31 lipca 2019 r'!X47</f>
        <v>11</v>
      </c>
    </row>
    <row r="44" spans="1:15" x14ac:dyDescent="0.2">
      <c r="A44" s="20" t="s">
        <v>150</v>
      </c>
      <c r="B44" s="21" t="s">
        <v>153</v>
      </c>
      <c r="C44" s="2" t="s">
        <v>154</v>
      </c>
      <c r="D44" s="22">
        <v>2509002</v>
      </c>
      <c r="E44" s="22">
        <v>2509002</v>
      </c>
      <c r="F44" s="31">
        <f>'Dane - 31 lipca 2019 r'!Z48</f>
        <v>0</v>
      </c>
      <c r="G44" s="31">
        <f>F44/'Dane - 31 lipca 2019 r'!$B$3</f>
        <v>0</v>
      </c>
      <c r="H44" s="18">
        <f t="shared" si="0"/>
        <v>0</v>
      </c>
      <c r="I44" s="31">
        <f>'Dane - 31 lipca 2019 r'!AK48</f>
        <v>0</v>
      </c>
      <c r="J44" s="31">
        <f>I44/'Dane - 31 lipca 2019 r'!$B$3</f>
        <v>0</v>
      </c>
      <c r="K44" s="18">
        <f t="shared" si="3"/>
        <v>0</v>
      </c>
      <c r="L44" s="31">
        <f>'Dane - 31 lipca 2019 r'!AQ48</f>
        <v>0</v>
      </c>
      <c r="M44" s="31">
        <f>L44/'Dane - 31 lipca 2019 r'!$B$3</f>
        <v>0</v>
      </c>
      <c r="N44" s="18">
        <f t="shared" si="1"/>
        <v>0</v>
      </c>
      <c r="O44" s="33">
        <f>'Dane - 31 lipca 2019 r'!X48</f>
        <v>0</v>
      </c>
    </row>
    <row r="45" spans="1:15" x14ac:dyDescent="0.2">
      <c r="A45" s="20" t="s">
        <v>150</v>
      </c>
      <c r="B45" s="21" t="s">
        <v>155</v>
      </c>
      <c r="C45" s="2" t="s">
        <v>156</v>
      </c>
      <c r="D45" s="22">
        <v>13160000</v>
      </c>
      <c r="E45" s="22">
        <v>9870000</v>
      </c>
      <c r="F45" s="31">
        <f>'Dane - 31 lipca 2019 r'!Z49</f>
        <v>29566904.977500003</v>
      </c>
      <c r="G45" s="31">
        <f>F45/'Dane - 31 lipca 2019 r'!$B$3</f>
        <v>6890125.1345777409</v>
      </c>
      <c r="H45" s="18">
        <f t="shared" si="0"/>
        <v>0.698087652946073</v>
      </c>
      <c r="I45" s="31">
        <f>'Dane - 31 lipca 2019 r'!AK49</f>
        <v>8405509.2000000011</v>
      </c>
      <c r="J45" s="31">
        <f>I45/'Dane - 31 lipca 2019 r'!$B$3</f>
        <v>1958778.2438478749</v>
      </c>
      <c r="K45" s="18">
        <f t="shared" si="3"/>
        <v>0.19845777546584345</v>
      </c>
      <c r="L45" s="31">
        <f>'Dane - 31 lipca 2019 r'!AQ49</f>
        <v>4481377.13</v>
      </c>
      <c r="M45" s="31">
        <f>L45/'Dane - 31 lipca 2019 r'!$B$3</f>
        <v>1044317.9367076808</v>
      </c>
      <c r="N45" s="18">
        <f t="shared" si="1"/>
        <v>0.10580728842023109</v>
      </c>
      <c r="O45" s="33">
        <f>'Dane - 31 lipca 2019 r'!X49</f>
        <v>12</v>
      </c>
    </row>
    <row r="46" spans="1:15" ht="12" thickBot="1" x14ac:dyDescent="0.25">
      <c r="A46" s="24" t="s">
        <v>150</v>
      </c>
      <c r="B46" s="25" t="s">
        <v>157</v>
      </c>
      <c r="C46" s="3" t="s">
        <v>158</v>
      </c>
      <c r="D46" s="26">
        <v>37200000</v>
      </c>
      <c r="E46" s="26">
        <v>27900000</v>
      </c>
      <c r="F46" s="31">
        <f>'Dane - 31 lipca 2019 r'!Z50</f>
        <v>46386896.722499996</v>
      </c>
      <c r="G46" s="31">
        <f>F46/'Dane - 31 lipca 2019 r'!$B$3</f>
        <v>10809772.726160513</v>
      </c>
      <c r="H46" s="27">
        <f t="shared" si="0"/>
        <v>0.38744705111686428</v>
      </c>
      <c r="I46" s="31">
        <f>'Dane - 31 lipca 2019 r'!AK50</f>
        <v>19388771.609999999</v>
      </c>
      <c r="J46" s="31">
        <f>I46/'Dane - 31 lipca 2019 r'!$B$3</f>
        <v>4518263.3319351226</v>
      </c>
      <c r="K46" s="27">
        <f t="shared" si="3"/>
        <v>0.16194492229158144</v>
      </c>
      <c r="L46" s="31">
        <f>'Dane - 31 lipca 2019 r'!AQ50</f>
        <v>12047711.9</v>
      </c>
      <c r="M46" s="31">
        <f>L46/'Dane - 31 lipca 2019 r'!$B$3</f>
        <v>2807539.1265846384</v>
      </c>
      <c r="N46" s="27">
        <f t="shared" si="1"/>
        <v>0.10062864252991535</v>
      </c>
      <c r="O46" s="33">
        <f>'Dane - 31 lipca 2019 r'!X50</f>
        <v>51</v>
      </c>
    </row>
    <row r="47" spans="1:15" ht="12" thickBot="1" x14ac:dyDescent="0.25">
      <c r="A47" s="242" t="s">
        <v>150</v>
      </c>
      <c r="B47" s="242"/>
      <c r="C47" s="49" t="s">
        <v>57</v>
      </c>
      <c r="D47" s="50">
        <f>SUM(D43:D46)</f>
        <v>76173482</v>
      </c>
      <c r="E47" s="50">
        <f t="shared" ref="E47:O47" si="10">SUM(E43:E46)</f>
        <v>57757362</v>
      </c>
      <c r="F47" s="50">
        <f t="shared" si="10"/>
        <v>92091181.109999999</v>
      </c>
      <c r="G47" s="50">
        <f t="shared" si="10"/>
        <v>21460472.853747204</v>
      </c>
      <c r="H47" s="51">
        <f t="shared" si="0"/>
        <v>0.37156255255818649</v>
      </c>
      <c r="I47" s="50">
        <f t="shared" si="10"/>
        <v>36650680.32</v>
      </c>
      <c r="J47" s="50">
        <f t="shared" si="10"/>
        <v>8540893.0648769569</v>
      </c>
      <c r="K47" s="51">
        <f t="shared" si="3"/>
        <v>0.14787540097272719</v>
      </c>
      <c r="L47" s="50">
        <f t="shared" si="10"/>
        <v>22403428.039999999</v>
      </c>
      <c r="M47" s="50">
        <f t="shared" si="10"/>
        <v>5220783.9392244592</v>
      </c>
      <c r="N47" s="51">
        <f t="shared" si="1"/>
        <v>9.0391661918777719E-2</v>
      </c>
      <c r="O47" s="52">
        <f t="shared" si="10"/>
        <v>74</v>
      </c>
    </row>
    <row r="48" spans="1:15" x14ac:dyDescent="0.2">
      <c r="A48" s="29" t="s">
        <v>159</v>
      </c>
      <c r="B48" s="30" t="s">
        <v>160</v>
      </c>
      <c r="C48" s="4" t="s">
        <v>161</v>
      </c>
      <c r="D48" s="31">
        <v>1812045</v>
      </c>
      <c r="E48" s="31">
        <v>1359034</v>
      </c>
      <c r="F48" s="31">
        <f>'Dane - 31 lipca 2019 r'!Z52</f>
        <v>0</v>
      </c>
      <c r="G48" s="31">
        <f>F48/'Dane - 31 lipca 2019 r'!$B$3</f>
        <v>0</v>
      </c>
      <c r="H48" s="32">
        <f t="shared" si="0"/>
        <v>0</v>
      </c>
      <c r="I48" s="31">
        <f>'Dane - 31 lipca 2019 r'!AK52</f>
        <v>0</v>
      </c>
      <c r="J48" s="31">
        <f>I48/'Dane - 31 lipca 2019 r'!$B$3</f>
        <v>0</v>
      </c>
      <c r="K48" s="32">
        <f t="shared" si="3"/>
        <v>0</v>
      </c>
      <c r="L48" s="31">
        <f>'Dane - 31 lipca 2019 r'!AQ52</f>
        <v>0</v>
      </c>
      <c r="M48" s="31">
        <f>L48/'Dane - 31 lipca 2019 r'!$B$3</f>
        <v>0</v>
      </c>
      <c r="N48" s="32">
        <f t="shared" si="1"/>
        <v>0</v>
      </c>
      <c r="O48" s="33">
        <f>'Dane - 31 lipca 2019 r'!X52</f>
        <v>0</v>
      </c>
    </row>
    <row r="49" spans="1:15" ht="21" x14ac:dyDescent="0.2">
      <c r="A49" s="20" t="s">
        <v>159</v>
      </c>
      <c r="B49" s="21" t="s">
        <v>162</v>
      </c>
      <c r="C49" s="2" t="s">
        <v>163</v>
      </c>
      <c r="D49" s="22">
        <v>659882</v>
      </c>
      <c r="E49" s="22">
        <v>494911</v>
      </c>
      <c r="F49" s="31">
        <f>'Dane - 31 lipca 2019 r'!Z53</f>
        <v>0</v>
      </c>
      <c r="G49" s="31">
        <f>F49/'Dane - 31 lipca 2019 r'!$B$3</f>
        <v>0</v>
      </c>
      <c r="H49" s="18">
        <f t="shared" si="0"/>
        <v>0</v>
      </c>
      <c r="I49" s="31">
        <f>'Dane - 31 lipca 2019 r'!AK53</f>
        <v>0</v>
      </c>
      <c r="J49" s="31">
        <f>I49/'Dane - 31 lipca 2019 r'!$B$3</f>
        <v>0</v>
      </c>
      <c r="K49" s="18">
        <f t="shared" si="3"/>
        <v>0</v>
      </c>
      <c r="L49" s="31">
        <f>'Dane - 31 lipca 2019 r'!AQ53</f>
        <v>0</v>
      </c>
      <c r="M49" s="31">
        <f>L49/'Dane - 31 lipca 2019 r'!$B$3</f>
        <v>0</v>
      </c>
      <c r="N49" s="18">
        <f t="shared" si="1"/>
        <v>0</v>
      </c>
      <c r="O49" s="33">
        <f>'Dane - 31 lipca 2019 r'!X53</f>
        <v>0</v>
      </c>
    </row>
    <row r="50" spans="1:15" ht="12" thickBot="1" x14ac:dyDescent="0.25">
      <c r="A50" s="24" t="s">
        <v>159</v>
      </c>
      <c r="B50" s="25" t="s">
        <v>164</v>
      </c>
      <c r="C50" s="3" t="s">
        <v>165</v>
      </c>
      <c r="D50" s="26">
        <v>661407</v>
      </c>
      <c r="E50" s="26">
        <v>496055</v>
      </c>
      <c r="F50" s="31">
        <f>'Dane - 31 lipca 2019 r'!Z54</f>
        <v>0</v>
      </c>
      <c r="G50" s="31">
        <f>F50/'Dane - 31 lipca 2019 r'!$B$3</f>
        <v>0</v>
      </c>
      <c r="H50" s="27">
        <f t="shared" si="0"/>
        <v>0</v>
      </c>
      <c r="I50" s="31">
        <f>'Dane - 31 lipca 2019 r'!AK54</f>
        <v>0</v>
      </c>
      <c r="J50" s="31">
        <f>I50/'Dane - 31 lipca 2019 r'!$B$3</f>
        <v>0</v>
      </c>
      <c r="K50" s="27">
        <f t="shared" si="3"/>
        <v>0</v>
      </c>
      <c r="L50" s="31">
        <f>'Dane - 31 lipca 2019 r'!AQ54</f>
        <v>0</v>
      </c>
      <c r="M50" s="31">
        <f>L50/'Dane - 31 lipca 2019 r'!$B$3</f>
        <v>0</v>
      </c>
      <c r="N50" s="27">
        <f t="shared" si="1"/>
        <v>0</v>
      </c>
      <c r="O50" s="33">
        <f>'Dane - 31 lipca 2019 r'!X54</f>
        <v>0</v>
      </c>
    </row>
    <row r="51" spans="1:15" ht="21.75" thickBot="1" x14ac:dyDescent="0.25">
      <c r="A51" s="242" t="s">
        <v>159</v>
      </c>
      <c r="B51" s="242"/>
      <c r="C51" s="49" t="s">
        <v>62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42" t="s">
        <v>168</v>
      </c>
      <c r="B52" s="242"/>
      <c r="C52" s="49" t="s">
        <v>166</v>
      </c>
      <c r="D52" s="50">
        <v>42497556</v>
      </c>
      <c r="E52" s="50">
        <v>31873167</v>
      </c>
      <c r="F52" s="50">
        <f>'Dane - 31 lipca 2019 r'!Z56</f>
        <v>53744494.905000001</v>
      </c>
      <c r="G52" s="50">
        <f>F52/'Dane - 31 lipca 2019 r'!$B$3</f>
        <v>12524350.975251678</v>
      </c>
      <c r="H52" s="51">
        <f t="shared" si="0"/>
        <v>0.39294341146744777</v>
      </c>
      <c r="I52" s="50">
        <f>'Dane - 31 lipca 2019 r'!AK56-'Dane - 31 lipca 2019 r'!AM56</f>
        <v>39089808.390000001</v>
      </c>
      <c r="J52" s="50">
        <f>I52/'Dane - 31 lipca 2019 r'!B3</f>
        <v>9109295.3928970918</v>
      </c>
      <c r="K52" s="51">
        <f t="shared" si="3"/>
        <v>0.28579825132836945</v>
      </c>
      <c r="L52" s="50">
        <f>'Dane - 31 lipca 2019 r'!AQ56</f>
        <v>39089808.390000001</v>
      </c>
      <c r="M52" s="50">
        <f>L52/'Dane - 31 lipca 2019 r'!$B$3</f>
        <v>9109295.3928970918</v>
      </c>
      <c r="N52" s="51">
        <f t="shared" si="1"/>
        <v>0.28579825132836945</v>
      </c>
      <c r="O52" s="52">
        <f>'Dane - 31 lipca 2019 r'!X56</f>
        <v>60</v>
      </c>
    </row>
    <row r="53" spans="1:15" ht="24" customHeight="1" thickBot="1" x14ac:dyDescent="0.25">
      <c r="A53" s="34" t="s">
        <v>167</v>
      </c>
      <c r="B53" s="34"/>
      <c r="C53" s="5" t="s">
        <v>67</v>
      </c>
      <c r="D53" s="35">
        <f>D52+D51+D47+D42+D38+D33+D22</f>
        <v>668348339</v>
      </c>
      <c r="E53" s="35">
        <f t="shared" ref="E53:O53" si="12">E52+E51+E47+E42+E38+E33+E22</f>
        <v>499346288</v>
      </c>
      <c r="F53" s="35">
        <f t="shared" si="12"/>
        <v>1102559546.6485</v>
      </c>
      <c r="G53" s="35">
        <f t="shared" si="12"/>
        <v>256935017.39571679</v>
      </c>
      <c r="H53" s="28">
        <f t="shared" si="0"/>
        <v>0.5145427603453353</v>
      </c>
      <c r="I53" s="35">
        <f t="shared" si="12"/>
        <v>621306480.92999995</v>
      </c>
      <c r="J53" s="35">
        <f t="shared" si="12"/>
        <v>144786185.89904922</v>
      </c>
      <c r="K53" s="28">
        <f t="shared" si="3"/>
        <v>0.28995146129743377</v>
      </c>
      <c r="L53" s="35">
        <f t="shared" si="12"/>
        <v>478742096.25</v>
      </c>
      <c r="M53" s="35">
        <f t="shared" si="12"/>
        <v>111563687.60486577</v>
      </c>
      <c r="N53" s="28">
        <f t="shared" si="1"/>
        <v>0.2234194791989037</v>
      </c>
      <c r="O53" s="36">
        <f t="shared" si="12"/>
        <v>5808</v>
      </c>
    </row>
    <row r="54" spans="1:15" x14ac:dyDescent="0.2">
      <c r="A54" s="6" t="s">
        <v>207</v>
      </c>
    </row>
    <row r="55" spans="1:15" x14ac:dyDescent="0.2">
      <c r="A55" s="6" t="s">
        <v>214</v>
      </c>
    </row>
    <row r="56" spans="1:15" x14ac:dyDescent="0.2">
      <c r="A56" s="6" t="s">
        <v>221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K11" sqref="K11:K13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1" customWidth="1"/>
  </cols>
  <sheetData>
    <row r="1" spans="1:13" ht="63" customHeight="1" thickTop="1" x14ac:dyDescent="0.25">
      <c r="A1" s="272" t="s">
        <v>190</v>
      </c>
      <c r="B1" s="275" t="s">
        <v>191</v>
      </c>
      <c r="C1" s="200" t="s">
        <v>208</v>
      </c>
      <c r="D1" s="200" t="s">
        <v>209</v>
      </c>
      <c r="E1" s="200" t="s">
        <v>210</v>
      </c>
      <c r="F1" s="200" t="s">
        <v>216</v>
      </c>
      <c r="G1" s="200" t="s">
        <v>211</v>
      </c>
      <c r="H1" s="200" t="s">
        <v>217</v>
      </c>
      <c r="I1" s="200" t="s">
        <v>212</v>
      </c>
      <c r="J1" s="200" t="s">
        <v>213</v>
      </c>
      <c r="K1" s="259" t="s">
        <v>220</v>
      </c>
      <c r="L1" s="262" t="s">
        <v>218</v>
      </c>
      <c r="M1" s="265" t="s">
        <v>219</v>
      </c>
    </row>
    <row r="2" spans="1:13" ht="15.75" x14ac:dyDescent="0.25">
      <c r="A2" s="273"/>
      <c r="B2" s="276"/>
      <c r="C2" s="201"/>
      <c r="D2" s="201"/>
      <c r="E2" s="201"/>
      <c r="F2" s="201"/>
      <c r="G2" s="201"/>
      <c r="H2" s="201"/>
      <c r="I2" s="201"/>
      <c r="J2" s="201"/>
      <c r="K2" s="260"/>
      <c r="L2" s="263"/>
      <c r="M2" s="266"/>
    </row>
    <row r="3" spans="1:13" ht="16.5" thickBot="1" x14ac:dyDescent="0.3">
      <c r="A3" s="274"/>
      <c r="B3" s="277"/>
      <c r="C3" s="202"/>
      <c r="D3" s="202"/>
      <c r="E3" s="202"/>
      <c r="F3" s="202"/>
      <c r="G3" s="202"/>
      <c r="H3" s="202"/>
      <c r="I3" s="202"/>
      <c r="J3" s="202"/>
      <c r="K3" s="261"/>
      <c r="L3" s="264"/>
      <c r="M3" s="267"/>
    </row>
    <row r="4" spans="1:13" ht="18.75" thickTop="1" thickBot="1" x14ac:dyDescent="0.3">
      <c r="A4" s="268" t="s">
        <v>192</v>
      </c>
      <c r="B4" s="269"/>
      <c r="C4" s="269"/>
      <c r="D4" s="269"/>
      <c r="E4" s="269"/>
      <c r="F4" s="269"/>
      <c r="G4" s="269"/>
      <c r="H4" s="269"/>
      <c r="I4" s="269"/>
      <c r="J4" s="269"/>
      <c r="K4" s="181"/>
      <c r="L4" s="181"/>
      <c r="M4" s="204"/>
    </row>
    <row r="5" spans="1:13" ht="33" thickTop="1" thickBot="1" x14ac:dyDescent="0.3">
      <c r="A5" s="94" t="s">
        <v>193</v>
      </c>
      <c r="B5" s="105" t="s">
        <v>101</v>
      </c>
      <c r="C5" s="105">
        <f>'Dane - 31 lipca 2019 r'!C19</f>
        <v>2273</v>
      </c>
      <c r="D5" s="106">
        <f>'Dane - 31 lipca 2019 r'!D19/'Dane - 31 lipca 2019 r'!$B$3</f>
        <v>33084265.473527219</v>
      </c>
      <c r="E5" s="105">
        <f>'Dane - 31 lipca 2019 r'!X19</f>
        <v>2151</v>
      </c>
      <c r="F5" s="106">
        <f>'Dane - 31 lipca 2019 r'!Y19/'Dane - 31 lipca 2019 r'!$B$3</f>
        <v>30840673.937360179</v>
      </c>
      <c r="G5" s="105">
        <f>'Dane - 31 lipca 2019 r'!AB19</f>
        <v>2134</v>
      </c>
      <c r="H5" s="106">
        <f>'Dane - 31 lipca 2019 r'!AD19/'Dane - 31 lipca 2019 r'!$B$3</f>
        <v>30518969.052945565</v>
      </c>
      <c r="I5" s="105">
        <f>'Dane - 31 lipca 2019 r'!AO19</f>
        <v>2102</v>
      </c>
      <c r="J5" s="106">
        <f>'Dane - 31 lipca 2019 r'!AP19/'Dane - 31 lipca 2019 r'!$B$3</f>
        <v>29954208.612975392</v>
      </c>
      <c r="K5" s="107">
        <v>3000</v>
      </c>
      <c r="L5" s="107">
        <f>G5</f>
        <v>2134</v>
      </c>
      <c r="M5" s="187">
        <f>L5/K5</f>
        <v>0.71133333333333337</v>
      </c>
    </row>
    <row r="6" spans="1:13" ht="43.5" customHeight="1" thickTop="1" thickBot="1" x14ac:dyDescent="0.3">
      <c r="A6" s="270" t="s">
        <v>194</v>
      </c>
      <c r="B6" s="105" t="s">
        <v>91</v>
      </c>
      <c r="C6" s="105">
        <f>'Dane - 31 lipca 2019 r'!C14</f>
        <v>10</v>
      </c>
      <c r="D6" s="106">
        <f>'Dane - 31 lipca 2019 r'!D14/'Dane - 31 lipca 2019 r'!$B$3</f>
        <v>4971631.7440343034</v>
      </c>
      <c r="E6" s="105">
        <f>'Dane - 31 lipca 2019 r'!X14</f>
        <v>8</v>
      </c>
      <c r="F6" s="106">
        <f>'Dane - 31 lipca 2019 r'!Y14/'Dane - 31 lipca 2019 r'!$B$3</f>
        <v>3759990.4828486205</v>
      </c>
      <c r="G6" s="105">
        <f>'Dane - 31 lipca 2019 r'!AB14</f>
        <v>6</v>
      </c>
      <c r="H6" s="106">
        <f>'Dane - 31 lipca 2019 r'!AD14/'Dane - 31 lipca 2019 r'!$B$3</f>
        <v>3055576.4890939598</v>
      </c>
      <c r="I6" s="105">
        <f>'Dane - 31 lipca 2019 r'!AO14</f>
        <v>6</v>
      </c>
      <c r="J6" s="106">
        <f>'Dane - 31 lipca 2019 r'!AP14/'Dane - 31 lipca 2019 r'!$B$3</f>
        <v>2910688.4950596574</v>
      </c>
      <c r="K6" s="253">
        <v>122</v>
      </c>
      <c r="L6" s="255">
        <f>G6+G7+G8</f>
        <v>118</v>
      </c>
      <c r="M6" s="258">
        <f>L6/K6</f>
        <v>0.96721311475409832</v>
      </c>
    </row>
    <row r="7" spans="1:13" ht="39.75" customHeight="1" thickTop="1" thickBot="1" x14ac:dyDescent="0.3">
      <c r="A7" s="271"/>
      <c r="B7" s="105" t="s">
        <v>103</v>
      </c>
      <c r="C7" s="105">
        <f>'Dane - 31 lipca 2019 r'!C20</f>
        <v>365</v>
      </c>
      <c r="D7" s="106">
        <f>'Dane - 31 lipca 2019 r'!D20/'Dane - 31 lipca 2019 r'!$B$3</f>
        <v>21708384.726882923</v>
      </c>
      <c r="E7" s="105">
        <f>'Dane - 31 lipca 2019 r'!X20</f>
        <v>160</v>
      </c>
      <c r="F7" s="106">
        <f>'Dane - 31 lipca 2019 r'!Y20/'Dane - 31 lipca 2019 r'!$B$3</f>
        <v>7925775.0209731534</v>
      </c>
      <c r="G7" s="105">
        <f>'Dane - 31 lipca 2019 r'!AB20</f>
        <v>111</v>
      </c>
      <c r="H7" s="106">
        <f>'Dane - 31 lipca 2019 r'!AD20/'Dane - 31 lipca 2019 r'!$B$3</f>
        <v>4910821.8656785982</v>
      </c>
      <c r="I7" s="105">
        <f>'Dane - 31 lipca 2019 r'!AO20</f>
        <v>33</v>
      </c>
      <c r="J7" s="106">
        <f>'Dane - 31 lipca 2019 r'!AP20/'Dane - 31 lipca 2019 r'!$B$3</f>
        <v>1233423.6973340791</v>
      </c>
      <c r="K7" s="254"/>
      <c r="L7" s="256"/>
      <c r="M7" s="258"/>
    </row>
    <row r="8" spans="1:13" ht="51" customHeight="1" thickTop="1" thickBot="1" x14ac:dyDescent="0.3">
      <c r="A8" s="271"/>
      <c r="B8" s="105" t="s">
        <v>105</v>
      </c>
      <c r="C8" s="105">
        <f>'Dane - 31 lipca 2019 r'!C21</f>
        <v>14</v>
      </c>
      <c r="D8" s="106">
        <f>'Dane - 31 lipca 2019 r'!D21/'Dane - 31 lipca 2019 r'!$B$3</f>
        <v>64586369.199757643</v>
      </c>
      <c r="E8" s="105">
        <f>'Dane - 31 lipca 2019 r'!X21</f>
        <v>2</v>
      </c>
      <c r="F8" s="106">
        <f>'Dane - 31 lipca 2019 r'!Y21/'Dane - 31 lipca 2019 r'!$B$3</f>
        <v>44039712.856543623</v>
      </c>
      <c r="G8" s="105">
        <f>'Dane - 31 lipca 2019 r'!AB21</f>
        <v>1</v>
      </c>
      <c r="H8" s="106">
        <f>'Dane - 31 lipca 2019 r'!AD21/'Dane - 31 lipca 2019 r'!$B$3</f>
        <v>19872.019481730051</v>
      </c>
      <c r="I8" s="105">
        <f>'Dane - 31 lipca 2019 r'!AO21</f>
        <v>1</v>
      </c>
      <c r="J8" s="106">
        <f>'Dane - 31 lipca 2019 r'!AP21/'Dane - 31 lipca 2019 r'!$B$3</f>
        <v>19872.019481730051</v>
      </c>
      <c r="K8" s="254"/>
      <c r="L8" s="257"/>
      <c r="M8" s="258"/>
    </row>
    <row r="9" spans="1:13" ht="17.25" thickTop="1" thickBot="1" x14ac:dyDescent="0.3">
      <c r="A9" s="278" t="s">
        <v>195</v>
      </c>
      <c r="B9" s="279"/>
      <c r="C9" s="199"/>
      <c r="D9" s="199"/>
      <c r="E9" s="199"/>
      <c r="F9" s="199"/>
      <c r="G9" s="199"/>
      <c r="H9" s="199"/>
      <c r="I9" s="199"/>
      <c r="J9" s="199"/>
      <c r="K9" s="182">
        <v>242523328</v>
      </c>
      <c r="L9" s="182">
        <f>'Dane - 31 lipca 2019 r'!AP6/'Dane - 31 lipca 2019 r'!$B$3</f>
        <v>55410038.968120806</v>
      </c>
      <c r="M9" s="187">
        <f>L9/K9</f>
        <v>0.22847302741994702</v>
      </c>
    </row>
    <row r="10" spans="1:13" ht="18.75" thickTop="1" thickBot="1" x14ac:dyDescent="0.3">
      <c r="A10" s="284" t="s">
        <v>215</v>
      </c>
      <c r="B10" s="285"/>
      <c r="C10" s="285"/>
      <c r="D10" s="285"/>
      <c r="E10" s="285"/>
      <c r="F10" s="285"/>
      <c r="G10" s="285"/>
      <c r="H10" s="285"/>
      <c r="I10" s="285"/>
      <c r="J10" s="285"/>
      <c r="K10" s="181"/>
      <c r="L10" s="181"/>
      <c r="M10" s="204"/>
    </row>
    <row r="11" spans="1:13" ht="16.5" thickTop="1" thickBot="1" x14ac:dyDescent="0.3">
      <c r="A11" s="286" t="s">
        <v>196</v>
      </c>
      <c r="B11" s="105" t="s">
        <v>122</v>
      </c>
      <c r="C11" s="105">
        <f>'Dane - 31 lipca 2019 r'!C30</f>
        <v>709</v>
      </c>
      <c r="D11" s="106">
        <f>'Dane - 31 lipca 2019 r'!D30/'Dane - 31 lipca 2019 r'!$B$3</f>
        <v>113662908.3263423</v>
      </c>
      <c r="E11" s="105">
        <f>'Dane - 31 lipca 2019 r'!X30</f>
        <v>260</v>
      </c>
      <c r="F11" s="106">
        <f>'Dane - 31 lipca 2019 r'!Y30/'Dane - 31 lipca 2019 r'!$B$3</f>
        <v>40256714.541387022</v>
      </c>
      <c r="G11" s="105">
        <f>'Dane - 31 lipca 2019 r'!AB30</f>
        <v>144</v>
      </c>
      <c r="H11" s="106">
        <f>'Dane - 31 lipca 2019 r'!AD30/'Dane - 31 lipca 2019 r'!$B$3</f>
        <v>14997783.650261</v>
      </c>
      <c r="I11" s="105">
        <f>'Dane - 31 lipca 2019 r'!AO30</f>
        <v>107</v>
      </c>
      <c r="J11" s="106">
        <f>'Dane - 31 lipca 2019 r'!AP30/'Dane - 31 lipca 2019 r'!$B$3</f>
        <v>10518423.443325877</v>
      </c>
      <c r="K11" s="253">
        <v>560</v>
      </c>
      <c r="L11" s="255">
        <f>G11+G12+G13</f>
        <v>160</v>
      </c>
      <c r="M11" s="258">
        <f>L11/K11</f>
        <v>0.2857142857142857</v>
      </c>
    </row>
    <row r="12" spans="1:13" ht="16.5" thickTop="1" thickBot="1" x14ac:dyDescent="0.3">
      <c r="A12" s="287"/>
      <c r="B12" s="105" t="s">
        <v>124</v>
      </c>
      <c r="C12" s="105">
        <f>'Dane - 31 lipca 2019 r'!C31</f>
        <v>105</v>
      </c>
      <c r="D12" s="106">
        <f>'Dane - 31 lipca 2019 r'!D31/'Dane - 31 lipca 2019 r'!$B$3</f>
        <v>6663854.3600857565</v>
      </c>
      <c r="E12" s="105">
        <f>'Dane - 31 lipca 2019 r'!X31</f>
        <v>30</v>
      </c>
      <c r="F12" s="106">
        <f>'Dane - 31 lipca 2019 r'!Y31/'Dane - 31 lipca 2019 r'!$B$3</f>
        <v>1983184.7268829234</v>
      </c>
      <c r="G12" s="105">
        <f>'Dane - 31 lipca 2019 r'!AB31</f>
        <v>9</v>
      </c>
      <c r="H12" s="106">
        <f>'Dane - 31 lipca 2019 r'!AD31/'Dane - 31 lipca 2019 r'!$B$3</f>
        <v>181698.95833333334</v>
      </c>
      <c r="I12" s="105">
        <f>'Dane - 31 lipca 2019 r'!AO31</f>
        <v>1</v>
      </c>
      <c r="J12" s="106">
        <f>'Dane - 31 lipca 2019 r'!AP31/'Dane - 31 lipca 2019 r'!$B$3</f>
        <v>50992.046513795671</v>
      </c>
      <c r="K12" s="254"/>
      <c r="L12" s="256"/>
      <c r="M12" s="258"/>
    </row>
    <row r="13" spans="1:13" ht="16.5" thickTop="1" thickBot="1" x14ac:dyDescent="0.3">
      <c r="A13" s="287"/>
      <c r="B13" s="108" t="s">
        <v>126</v>
      </c>
      <c r="C13" s="105">
        <f>'Dane - 31 lipca 2019 r'!C32</f>
        <v>84</v>
      </c>
      <c r="D13" s="106">
        <f>'Dane - 31 lipca 2019 r'!D32/'Dane - 31 lipca 2019 r'!$B$3</f>
        <v>45590405.094146162</v>
      </c>
      <c r="E13" s="105">
        <f>'Dane - 31 lipca 2019 r'!X32</f>
        <v>34</v>
      </c>
      <c r="F13" s="106">
        <f>'Dane - 31 lipca 2019 r'!Y32/'Dane - 31 lipca 2019 r'!$B$3</f>
        <v>16323198.014541386</v>
      </c>
      <c r="G13" s="105">
        <f>'Dane - 31 lipca 2019 r'!AB32</f>
        <v>7</v>
      </c>
      <c r="H13" s="106">
        <f>'Dane - 31 lipca 2019 r'!AD32/'Dane - 31 lipca 2019 r'!$B$3</f>
        <v>656223.92803877697</v>
      </c>
      <c r="I13" s="105">
        <f>'Dane - 31 lipca 2019 r'!AO32</f>
        <v>3</v>
      </c>
      <c r="J13" s="106">
        <f>'Dane - 31 lipca 2019 r'!AP32/'Dane - 31 lipca 2019 r'!$B$3</f>
        <v>121368.37947427294</v>
      </c>
      <c r="K13" s="254"/>
      <c r="L13" s="257"/>
      <c r="M13" s="258"/>
    </row>
    <row r="14" spans="1:13" ht="17.25" thickTop="1" thickBot="1" x14ac:dyDescent="0.3">
      <c r="A14" s="278" t="s">
        <v>195</v>
      </c>
      <c r="B14" s="279"/>
      <c r="C14" s="199"/>
      <c r="D14" s="199"/>
      <c r="E14" s="199"/>
      <c r="F14" s="199"/>
      <c r="G14" s="199"/>
      <c r="H14" s="199"/>
      <c r="I14" s="199"/>
      <c r="J14" s="199"/>
      <c r="K14" s="111">
        <v>217264768</v>
      </c>
      <c r="L14" s="182">
        <f>'Dane - 31 lipca 2019 r'!AP26/'Dane - 31 lipca 2019 r'!$B$3</f>
        <v>59450314.695190161</v>
      </c>
      <c r="M14" s="187">
        <f>L14/K14</f>
        <v>0.27363071906435454</v>
      </c>
    </row>
    <row r="15" spans="1:13" ht="18.75" thickTop="1" thickBot="1" x14ac:dyDescent="0.3">
      <c r="A15" s="288" t="s">
        <v>197</v>
      </c>
      <c r="B15" s="289"/>
      <c r="C15" s="289"/>
      <c r="D15" s="289"/>
      <c r="E15" s="289"/>
      <c r="F15" s="289"/>
      <c r="G15" s="289"/>
      <c r="H15" s="289"/>
      <c r="I15" s="289"/>
      <c r="J15" s="289"/>
      <c r="K15" s="181"/>
      <c r="L15" s="181"/>
      <c r="M15" s="204"/>
    </row>
    <row r="16" spans="1:13" ht="64.5" thickTop="1" thickBot="1" x14ac:dyDescent="0.3">
      <c r="A16" s="95" t="s">
        <v>198</v>
      </c>
      <c r="B16" s="180" t="s">
        <v>138</v>
      </c>
      <c r="C16" s="105">
        <f>'Dane - 31 lipca 2019 r'!C39</f>
        <v>42</v>
      </c>
      <c r="D16" s="106">
        <f>'Dane - 31 lipca 2019 r'!D39/'Dane - 31 lipca 2019 r'!$B$3</f>
        <v>5195866.7389075318</v>
      </c>
      <c r="E16" s="105">
        <f>'Dane - 31 lipca 2019 r'!X39</f>
        <v>36</v>
      </c>
      <c r="F16" s="106">
        <f>'Dane - 31 lipca 2019 r'!Y39/'Dane - 31 lipca 2019 r'!$B$3</f>
        <v>4577528.8613907536</v>
      </c>
      <c r="G16" s="105">
        <f>'Dane - 31 lipca 2019 r'!AB39</f>
        <v>34</v>
      </c>
      <c r="H16" s="106">
        <f>'Dane - 31 lipca 2019 r'!AD39/'Dane - 31 lipca 2019 r'!$B$3</f>
        <v>3586352.6169835944</v>
      </c>
      <c r="I16" s="105">
        <f>'Dane - 31 lipca 2019 r'!AO39</f>
        <v>26</v>
      </c>
      <c r="J16" s="106">
        <f>'Dane - 31 lipca 2019 r'!AP39/'Dane - 31 lipca 2019 r'!$B$3</f>
        <v>3146912.2669649515</v>
      </c>
      <c r="K16" s="197">
        <v>20</v>
      </c>
      <c r="L16" s="107">
        <f>G16</f>
        <v>34</v>
      </c>
      <c r="M16" s="187">
        <f>L16/K16</f>
        <v>1.7</v>
      </c>
    </row>
    <row r="17" spans="1:13" ht="17.25" thickTop="1" thickBot="1" x14ac:dyDescent="0.3">
      <c r="A17" s="278" t="s">
        <v>195</v>
      </c>
      <c r="B17" s="279"/>
      <c r="C17" s="199"/>
      <c r="D17" s="199"/>
      <c r="E17" s="199"/>
      <c r="F17" s="199"/>
      <c r="G17" s="199"/>
      <c r="H17" s="199"/>
      <c r="I17" s="199"/>
      <c r="J17" s="199"/>
      <c r="K17" s="111">
        <v>29824825</v>
      </c>
      <c r="L17" s="182">
        <f>'Dane - 31 lipca 2019 r'!AP37/'Dane - 31 lipca 2019 r'!$B$3</f>
        <v>7980320.8519761385</v>
      </c>
      <c r="M17" s="187">
        <f>L17/K17</f>
        <v>0.26757309898636922</v>
      </c>
    </row>
    <row r="18" spans="1:13" ht="18.75" thickTop="1" thickBot="1" x14ac:dyDescent="0.3">
      <c r="A18" s="290" t="s">
        <v>199</v>
      </c>
      <c r="B18" s="291"/>
      <c r="C18" s="291"/>
      <c r="D18" s="291"/>
      <c r="E18" s="291"/>
      <c r="F18" s="291"/>
      <c r="G18" s="291"/>
      <c r="H18" s="291"/>
      <c r="I18" s="291"/>
      <c r="J18" s="291"/>
      <c r="K18" s="181"/>
      <c r="L18" s="181"/>
      <c r="M18" s="204"/>
    </row>
    <row r="19" spans="1:13" ht="33" thickTop="1" thickBot="1" x14ac:dyDescent="0.3">
      <c r="A19" s="183" t="s">
        <v>169</v>
      </c>
      <c r="B19" s="184" t="s">
        <v>146</v>
      </c>
      <c r="C19" s="185">
        <f>'Dane - 31 lipca 2019 r'!C44</f>
        <v>2227</v>
      </c>
      <c r="D19" s="186">
        <f>'Dane - 31 lipca 2019 r'!D44/'Dane - 31 lipca 2019 r'!$B$3</f>
        <v>77383293.880499646</v>
      </c>
      <c r="E19" s="185">
        <f>'Dane - 31 lipca 2019 r'!X44</f>
        <v>1302</v>
      </c>
      <c r="F19" s="186">
        <f>'Dane - 31 lipca 2019 r'!Y44/'Dane - 31 lipca 2019 r'!$B$3</f>
        <v>45801089.297282808</v>
      </c>
      <c r="G19" s="185">
        <f>'Dane - 31 lipca 2019 r'!AB44</f>
        <v>798</v>
      </c>
      <c r="H19" s="186">
        <f>'Dane - 31 lipca 2019 r'!AD44/'Dane - 31 lipca 2019 r'!$B$3</f>
        <v>27174705.455350485</v>
      </c>
      <c r="I19" s="185">
        <f>'Dane - 31 lipca 2019 r'!AO44</f>
        <v>542</v>
      </c>
      <c r="J19" s="186">
        <f>'Dane - 31 lipca 2019 r'!AP44/'Dane - 31 lipca 2019 r'!$B$3</f>
        <v>17368681.893176738</v>
      </c>
      <c r="K19" s="198">
        <v>36</v>
      </c>
      <c r="L19" s="205">
        <v>36</v>
      </c>
      <c r="M19" s="188">
        <f>L19/K19</f>
        <v>1</v>
      </c>
    </row>
    <row r="20" spans="1:13" ht="17.25" thickTop="1" thickBot="1" x14ac:dyDescent="0.3">
      <c r="A20" s="278" t="s">
        <v>195</v>
      </c>
      <c r="B20" s="279"/>
      <c r="C20" s="199"/>
      <c r="D20" s="199"/>
      <c r="E20" s="199"/>
      <c r="F20" s="199"/>
      <c r="G20" s="199"/>
      <c r="H20" s="199"/>
      <c r="I20" s="199"/>
      <c r="J20" s="199"/>
      <c r="K20" s="111">
        <v>93764700</v>
      </c>
      <c r="L20" s="182">
        <f>'Dane - 31 lipca 2019 r'!AP42/'Dane - 31 lipca 2019 r'!$B$3</f>
        <v>17653016.818139452</v>
      </c>
      <c r="M20" s="187">
        <f>L20/K20</f>
        <v>0.18826932542992675</v>
      </c>
    </row>
    <row r="21" spans="1:13" ht="18.75" thickTop="1" thickBot="1" x14ac:dyDescent="0.3">
      <c r="A21" s="288" t="s">
        <v>200</v>
      </c>
      <c r="B21" s="289"/>
      <c r="C21" s="289"/>
      <c r="D21" s="289"/>
      <c r="E21" s="289"/>
      <c r="F21" s="289"/>
      <c r="G21" s="289"/>
      <c r="H21" s="289"/>
      <c r="I21" s="289"/>
      <c r="J21" s="289"/>
      <c r="K21" s="181"/>
      <c r="L21" s="181"/>
      <c r="M21" s="204"/>
    </row>
    <row r="22" spans="1:13" ht="96" thickTop="1" thickBot="1" x14ac:dyDescent="0.3">
      <c r="A22" s="96" t="s">
        <v>170</v>
      </c>
      <c r="B22" s="109" t="s">
        <v>151</v>
      </c>
      <c r="C22" s="105">
        <f>'Dane - 31 lipca 2019 r'!C47</f>
        <v>27</v>
      </c>
      <c r="D22" s="106">
        <f>'Dane - 31 lipca 2019 r'!D47/'Dane - 31 lipca 2019 r'!$B$3</f>
        <v>9007731.7067486942</v>
      </c>
      <c r="E22" s="105">
        <f>'Dane - 31 lipca 2019 r'!X47</f>
        <v>11</v>
      </c>
      <c r="F22" s="106">
        <f>'Dane - 31 lipca 2019 r'!Y47/'Dane - 31 lipca 2019 r'!$B$3</f>
        <v>5014099.9906785982</v>
      </c>
      <c r="G22" s="105">
        <f>'Dane - 31 lipca 2019 r'!AB47</f>
        <v>12</v>
      </c>
      <c r="H22" s="106">
        <f>'Dane - 31 lipca 2019 r'!AD47/'Dane - 31 lipca 2019 r'!$B$3</f>
        <v>4537490.1659209542</v>
      </c>
      <c r="I22" s="105">
        <f>'Dane - 31 lipca 2019 r'!AO47</f>
        <v>7</v>
      </c>
      <c r="J22" s="106">
        <f>'Dane - 31 lipca 2019 r'!AP47/'Dane - 31 lipca 2019 r'!$B$3</f>
        <v>1825235.840790455</v>
      </c>
      <c r="K22" s="197">
        <v>15</v>
      </c>
      <c r="L22" s="107">
        <f>G22</f>
        <v>12</v>
      </c>
      <c r="M22" s="187">
        <f>L22/K22</f>
        <v>0.8</v>
      </c>
    </row>
    <row r="23" spans="1:13" ht="33" thickTop="1" thickBot="1" x14ac:dyDescent="0.3">
      <c r="A23" s="97" t="s">
        <v>201</v>
      </c>
      <c r="B23" s="110" t="s">
        <v>157</v>
      </c>
      <c r="C23" s="105">
        <f>'Dane - 31 lipca 2019 r'!C50</f>
        <v>144</v>
      </c>
      <c r="D23" s="106">
        <f>'Dane - 31 lipca 2019 r'!D50/'Dane - 31 lipca 2019 r'!$B$3</f>
        <v>52950395.001398213</v>
      </c>
      <c r="E23" s="105">
        <f>'Dane - 31 lipca 2019 r'!X50</f>
        <v>51</v>
      </c>
      <c r="F23" s="106">
        <f>'Dane - 31 lipca 2019 r'!Y50/'Dane - 31 lipca 2019 r'!$B$3</f>
        <v>14413030.301547352</v>
      </c>
      <c r="G23" s="105">
        <f>'Dane - 31 lipca 2019 r'!AB50</f>
        <v>36</v>
      </c>
      <c r="H23" s="106">
        <f>'Dane - 31 lipca 2019 r'!AD50/'Dane - 31 lipca 2019 r'!$B$3</f>
        <v>6245485.9316741237</v>
      </c>
      <c r="I23" s="105">
        <f>'Dane - 31 lipca 2019 r'!AO50</f>
        <v>22</v>
      </c>
      <c r="J23" s="106">
        <f>'Dane - 31 lipca 2019 r'!AP50/'Dane - 31 lipca 2019 r'!$B$3</f>
        <v>3743385.5285234903</v>
      </c>
      <c r="K23" s="197">
        <v>55</v>
      </c>
      <c r="L23" s="107">
        <f>G23</f>
        <v>36</v>
      </c>
      <c r="M23" s="187">
        <f>L23/K23</f>
        <v>0.65454545454545454</v>
      </c>
    </row>
    <row r="24" spans="1:13" ht="17.25" thickTop="1" thickBot="1" x14ac:dyDescent="0.3">
      <c r="A24" s="278" t="s">
        <v>195</v>
      </c>
      <c r="B24" s="279"/>
      <c r="C24" s="199"/>
      <c r="D24" s="199"/>
      <c r="E24" s="199"/>
      <c r="F24" s="199"/>
      <c r="G24" s="199"/>
      <c r="H24" s="199"/>
      <c r="I24" s="199"/>
      <c r="J24" s="199"/>
      <c r="K24" s="182">
        <v>81301002</v>
      </c>
      <c r="L24" s="182">
        <f>'Dane - 31 lipca 2019 r'!AP46/'Dane - 31 lipca 2019 r'!$B$3</f>
        <v>6961045.2950223712</v>
      </c>
      <c r="M24" s="187">
        <f>L24/K24</f>
        <v>8.5620658094993363E-2</v>
      </c>
    </row>
    <row r="25" spans="1:13" ht="18.75" thickTop="1" thickBot="1" x14ac:dyDescent="0.3">
      <c r="A25" s="280" t="s">
        <v>202</v>
      </c>
      <c r="B25" s="281"/>
      <c r="C25" s="281"/>
      <c r="D25" s="281"/>
      <c r="E25" s="281"/>
      <c r="F25" s="281"/>
      <c r="G25" s="281"/>
      <c r="H25" s="281"/>
      <c r="I25" s="281"/>
      <c r="J25" s="281"/>
      <c r="K25" s="181"/>
      <c r="L25" s="181"/>
      <c r="M25" s="204"/>
    </row>
    <row r="26" spans="1:13" ht="33" thickTop="1" thickBot="1" x14ac:dyDescent="0.3">
      <c r="A26" s="95" t="s">
        <v>203</v>
      </c>
      <c r="B26" s="180" t="s">
        <v>160</v>
      </c>
      <c r="C26" s="105">
        <f>'Dane - 31 lipca 2019 r'!C51</f>
        <v>10</v>
      </c>
      <c r="D26" s="106">
        <f>'Dane - 31 lipca 2019 r'!D51/'Dane - 31 lipca 2019 r'!$B$3</f>
        <v>853126.18381804624</v>
      </c>
      <c r="E26" s="105">
        <f>'Dane - 31 lipca 2019 r'!X51</f>
        <v>0</v>
      </c>
      <c r="F26" s="106">
        <f>'Dane - 31 lipca 2019 r'!Y51/'Dane - 31 lipca 2019 r'!$B$3</f>
        <v>0</v>
      </c>
      <c r="G26" s="105">
        <f>'Dane - 31 lipca 2019 r'!AB51</f>
        <v>0</v>
      </c>
      <c r="H26" s="106">
        <f>'Dane - 31 lipca 2019 r'!AD51/'Dane - 31 lipca 2019 r'!$B$3</f>
        <v>0</v>
      </c>
      <c r="I26" s="105">
        <f>'Dane - 31 lipca 2019 r'!AO51</f>
        <v>0</v>
      </c>
      <c r="J26" s="106">
        <f>'Dane - 31 lipca 2019 r'!AP51/'Dane - 31 lipca 2019 r'!$B$3</f>
        <v>0</v>
      </c>
      <c r="K26" s="197">
        <v>10</v>
      </c>
      <c r="L26" s="107">
        <f>G26</f>
        <v>0</v>
      </c>
      <c r="M26" s="187">
        <f>L26/K26</f>
        <v>0</v>
      </c>
    </row>
    <row r="27" spans="1:13" ht="17.25" thickTop="1" thickBot="1" x14ac:dyDescent="0.3">
      <c r="A27" s="282" t="s">
        <v>195</v>
      </c>
      <c r="B27" s="283"/>
      <c r="C27" s="196"/>
      <c r="D27" s="196"/>
      <c r="E27" s="196"/>
      <c r="F27" s="196"/>
      <c r="G27" s="196"/>
      <c r="H27" s="196"/>
      <c r="I27" s="196"/>
      <c r="J27" s="196"/>
      <c r="K27" s="112">
        <v>3333334</v>
      </c>
      <c r="L27" s="206">
        <f>'Dane - 31 lipca 2019 r'!AP51/'Dane - 31 lipca 2019 r'!$B$3</f>
        <v>0</v>
      </c>
      <c r="M27" s="20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lipca 2019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2018-09-24T09:04:41Z</cp:lastPrinted>
  <dcterms:created xsi:type="dcterms:W3CDTF">2017-11-16T12:30:52Z</dcterms:created>
  <dcterms:modified xsi:type="dcterms:W3CDTF">2019-08-28T08:25:56Z</dcterms:modified>
</cp:coreProperties>
</file>