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\\SVKFILES\Zasoby\Grupy\DEP\1 - Dokumentacja\2024-12-12 Dokumentacja od 12.12.2024\"/>
    </mc:Choice>
  </mc:AlternateContent>
  <xr:revisionPtr revIDLastSave="0" documentId="13_ncr:1_{5D07665F-A221-4B20-91EC-B14DD1DEF563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Instrukcja wypełniania DPAE" sheetId="5" r:id="rId1"/>
    <sheet name="DPAE" sheetId="1" r:id="rId2"/>
    <sheet name="Dane brzegowe" sheetId="4" r:id="rId3"/>
  </sheets>
  <definedNames>
    <definedName name="_xlnm.Print_Area" localSheetId="2">'Dane brzegowe'!$A$1:$L$36</definedName>
    <definedName name="_xlnm.Print_Area" localSheetId="1">DPAE!$A$1:$I$50</definedName>
    <definedName name="_xlnm.Print_Area" localSheetId="0">'Instrukcja wypełniania DPAE'!$A$1:$R$21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I32" i="1"/>
  <c r="I27" i="1"/>
  <c r="I26" i="1"/>
  <c r="G28" i="1" l="1"/>
  <c r="K14" i="4"/>
  <c r="G29" i="1" l="1"/>
  <c r="G31" i="1"/>
  <c r="G30" i="1" l="1"/>
  <c r="L35" i="4"/>
  <c r="J35" i="4"/>
  <c r="I35" i="4"/>
  <c r="H35" i="4"/>
  <c r="G35" i="4"/>
  <c r="F35" i="4"/>
  <c r="E35" i="4"/>
  <c r="D35" i="4"/>
  <c r="L34" i="4"/>
  <c r="I34" i="4"/>
  <c r="H34" i="4"/>
  <c r="G34" i="4"/>
  <c r="F34" i="4"/>
  <c r="E34" i="4"/>
  <c r="D34" i="4"/>
  <c r="H33" i="4"/>
  <c r="G33" i="4"/>
  <c r="F33" i="4"/>
  <c r="E33" i="4"/>
  <c r="D33" i="4"/>
  <c r="L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I30" i="4"/>
  <c r="H30" i="4"/>
  <c r="G30" i="4"/>
  <c r="F30" i="4"/>
  <c r="E30" i="4"/>
  <c r="D30" i="4"/>
  <c r="L36" i="4"/>
  <c r="K36" i="4"/>
  <c r="J36" i="4"/>
  <c r="I36" i="4"/>
  <c r="H36" i="4"/>
  <c r="F36" i="4"/>
  <c r="E36" i="4"/>
  <c r="D36" i="4"/>
  <c r="I29" i="4"/>
  <c r="H29" i="4"/>
  <c r="G29" i="4"/>
  <c r="F29" i="4"/>
  <c r="E28" i="1" s="1"/>
  <c r="D29" i="4"/>
  <c r="E29" i="4"/>
  <c r="K19" i="4"/>
  <c r="K34" i="4" s="1"/>
  <c r="J19" i="4"/>
  <c r="J34" i="4" s="1"/>
  <c r="G17" i="4"/>
  <c r="G36" i="4" s="1"/>
  <c r="K16" i="4"/>
  <c r="K15" i="4"/>
  <c r="K13" i="4"/>
  <c r="K35" i="4" s="1"/>
  <c r="K12" i="4"/>
  <c r="K33" i="4" s="1"/>
  <c r="J12" i="4"/>
  <c r="J33" i="4" s="1"/>
  <c r="I12" i="4"/>
  <c r="L12" i="4" s="1"/>
  <c r="L33" i="4" s="1"/>
  <c r="K11" i="4"/>
  <c r="J11" i="4"/>
  <c r="K10" i="4"/>
  <c r="K32" i="4" s="1"/>
  <c r="J10" i="4"/>
  <c r="J32" i="4" s="1"/>
  <c r="J5" i="4"/>
  <c r="J30" i="4" s="1"/>
  <c r="L4" i="4"/>
  <c r="L29" i="4" s="1"/>
  <c r="K4" i="4"/>
  <c r="K29" i="4" s="1"/>
  <c r="J4" i="4"/>
  <c r="J29" i="4" s="1"/>
  <c r="E31" i="1" s="1"/>
  <c r="I31" i="1" s="1"/>
  <c r="I28" i="1" l="1"/>
  <c r="E30" i="1"/>
  <c r="E29" i="1"/>
  <c r="I29" i="1" s="1"/>
  <c r="I33" i="4"/>
  <c r="I30" i="1" l="1"/>
  <c r="A48" i="1"/>
  <c r="J25" i="1" l="1"/>
</calcChain>
</file>

<file path=xl/sharedStrings.xml><?xml version="1.0" encoding="utf-8"?>
<sst xmlns="http://schemas.openxmlformats.org/spreadsheetml/2006/main" count="243" uniqueCount="159">
  <si>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</si>
  <si>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</si>
  <si>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</si>
  <si>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</si>
  <si>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</si>
  <si>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</si>
  <si>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</si>
  <si>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</si>
  <si>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</si>
  <si>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</si>
  <si>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</si>
  <si>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</si>
  <si>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</si>
  <si>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</si>
  <si>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</si>
  <si>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</si>
  <si>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</si>
  <si>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Istniejące źródło ciepła na paliwo stałe - "kopciuch"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</si>
  <si>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</si>
  <si>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</si>
  <si>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</si>
  <si>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</si>
  <si>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</si>
  <si>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</si>
  <si>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</si>
  <si>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</si>
  <si>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</si>
  <si>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</si>
  <si>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</si>
  <si>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</si>
  <si>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</si>
  <si>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</t>
  </si>
  <si>
    <t>pellet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</si>
  <si>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</si>
  <si>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</si>
  <si>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</si>
  <si>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</si>
  <si>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</si>
  <si>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</si>
  <si>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</si>
  <si>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</si>
  <si>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</si>
  <si>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</si>
  <si>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</si>
  <si>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</si>
  <si>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</si>
  <si>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</si>
  <si>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</si>
  <si>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</si>
  <si>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</si>
  <si>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</si>
  <si>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Główne źródło ciepła</t>
  </si>
  <si>
    <t>Nie obejmowało wymiany źródła ciepła</t>
  </si>
  <si>
    <t>WALIDACJA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</si>
  <si>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</si>
  <si>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</si>
  <si>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</si>
  <si>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</si>
  <si>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</si>
  <si>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</si>
  <si>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</si>
  <si>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</si>
  <si>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t>Nr lokalu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</si>
  <si>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</si>
  <si>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</si>
  <si>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</si>
  <si>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</si>
  <si>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</si>
  <si>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</si>
  <si>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</si>
  <si>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</si>
  <si>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</si>
  <si>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</si>
  <si>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</si>
  <si>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</si>
  <si>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</si>
  <si>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</si>
  <si>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</si>
  <si>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</si>
  <si>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</si>
  <si>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</si>
  <si>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</si>
  <si>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</si>
  <si>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</si>
  <si>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</si>
  <si>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</si>
  <si>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</si>
  <si>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</si>
  <si>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t>Adres budynku jednorodzinnego mieszkalnego / lokalu mieszkalnego</t>
  </si>
  <si>
    <t>I. Dane o budynku mieszkalnym / lokalu mieszkalnym</t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</si>
  <si>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</si>
  <si>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</si>
  <si>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10.</t>
  </si>
  <si>
    <r>
      <rPr>
        <b/>
        <sz val="16"/>
        <color theme="1"/>
        <rFont val="Calibri"/>
        <family val="2"/>
        <charset val="238"/>
        <scheme val="minor"/>
      </rPr>
      <t>INSTRUKCJA WYPEŁNIANIA DOKUMENTU PODSUMOWUJĄCEGO AUDYT ENERGETYCZNY</t>
    </r>
    <r>
      <rPr>
        <sz val="11"/>
        <color theme="1"/>
        <rFont val="Calibri"/>
        <family val="2"/>
        <scheme val="minor"/>
      </rPr>
      <t xml:space="preserve"> 
Składanego jako załącznik do wniosku o płatność w ramach programu priorytetowego "Czyste Powietrze"</t>
    </r>
  </si>
  <si>
    <r>
      <t xml:space="preserve">Dokument podsumowujący audyt energetyczny potwierdza osiągnięcie co najmniej jednego ze wskaźników kompleksowej termomodernizacji (jako jednego z warunków przyznania dofinansowania w ramach programu priorytetowego "Czyste Powietrze" t.j. 
a) zmniejszenie zapotrzebowania na energię użytkową do 80 kWh/(m2*rok) lub
b) zmniejszenie zapotrzebowania na energię użytkową o minimum 40% 
jeżeli pole walidacji jest w kolorze zielonym i wyświetla zapis: </t>
    </r>
    <r>
      <rPr>
        <i/>
        <sz val="11"/>
        <color theme="1"/>
        <rFont val="Calibri"/>
        <family val="2"/>
        <charset val="238"/>
        <scheme val="minor"/>
      </rPr>
      <t xml:space="preserve">"Na podstawie niniejszego Dokumentu podsumowującego audyt energetyczny stwierdza się możliwość przyznania dotacji do przedsięwzięcia z kompleksową termomodernizacją budynku/lokalu mieszkalnego." 
</t>
    </r>
    <r>
      <rPr>
        <b/>
        <sz val="11"/>
        <color rgb="FFFF0000"/>
        <rFont val="Calibri"/>
        <family val="2"/>
        <charset val="238"/>
        <scheme val="minor"/>
      </rPr>
      <t>Wyświetlanie powyższego komunikatu nie jest jednoznaczne z przyznaniem dofinansowania na kompleksową termomodernizację.</t>
    </r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</si>
  <si>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</si>
  <si>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</si>
  <si>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</si>
  <si>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</si>
  <si>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</si>
  <si>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</si>
  <si>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Emisja pyłu PM10</t>
  </si>
  <si>
    <t>Emisja benzo(a)pirenu</t>
  </si>
  <si>
    <t>Redukcja 
w [%]</t>
  </si>
  <si>
    <t>Pompa ciepła</t>
  </si>
  <si>
    <t>Źródło przed termo</t>
  </si>
  <si>
    <t>Uwaga! Pola z błędami są oznaczone na czerwono z różowym tłem.</t>
  </si>
  <si>
    <t>5.5</t>
  </si>
  <si>
    <t>W Dokumencie należy wypełniać jedynie pola w kolorze białym, z wyjątkiem sytuacji opisanych poniżej w pkt 5.4 i 5.5 poniżej (pola w kolorze jasnożółtym lub jasnozielonym).</t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</si>
  <si>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</si>
  <si>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</si>
  <si>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</si>
  <si>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</si>
  <si>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</si>
  <si>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t>11.</t>
  </si>
  <si>
    <t>12.</t>
  </si>
  <si>
    <t>3.1</t>
  </si>
  <si>
    <t>4.2</t>
  </si>
  <si>
    <t>5.1</t>
  </si>
  <si>
    <t>5.2</t>
  </si>
  <si>
    <t>5.3</t>
  </si>
  <si>
    <t>5.4</t>
  </si>
  <si>
    <t>Oświadczam, że wykonałem/wykonałam audyt energetyczny dotyczący budynku mieszkalnego / lokalu mieszkalnego wskazanego w części I  niniejszego Dokumentu i przekazałem/przekazałam go Beneficjentowi w dniu: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</si>
  <si>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</si>
  <si>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</si>
  <si>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</si>
  <si>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</si>
  <si>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</si>
  <si>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</si>
  <si>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</t>
  </si>
  <si>
    <t>Kocioł zgazowujący drewno o podwyższonym standardzie</t>
  </si>
  <si>
    <r>
      <rPr>
        <b/>
        <sz val="18"/>
        <color theme="1"/>
        <rFont val="Calibri"/>
        <family val="2"/>
        <charset val="238"/>
        <scheme val="minor"/>
      </rPr>
      <t>DOKUMENT PODSUMOWUJĄCY AUDYT ENERGETYCZNY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PODSUMOWANIE OBLICZEŃ AUDYTOWYCH Z WYLICZENIEM EFEKTÓW ENERGETYCZNYCH I EKOLOGICZNYCH
ZAŁĄCZNIK DO WNIOSKU O PŁATNOŚĆ W RAMACH PROGRAMU PRIORYTETOWEGO CZYSTE POWIETRZE 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i udostępniany do kontroli 
przez Wojewódzki Fundusz Ochrony Środowiska i Gospodarki Wodnej właściwy ze względu na lokalizację budynku/lokalu mieszkalnego, którego dotyczy, lub przez inny podmiot wskazany w umowie dotacji.</t>
    </r>
  </si>
  <si>
    <t>2) Zgodnie z pozycją 6.8 w Tabeli 2. Karta audytu energetycznego budynku w Załączniku nr 1 do Rozporządzenia (Dz. U. 2009 nr 43 poz. 346 z późn. zm.)
3) Zgodnie z pozycją 6.9 w Tabeli 2. Karta audytu energetycznego budynku w Załączniku nr 1 do Rozporządzenia (Dz. U. 2009 nr 43 poz. 346 z późn. zm.)
4) Wskaźnik nie uwzględnia zapotrzebowania na energię pomocniczą oraz energię dla systemu przygotowania ciepłej wody użytkowej i chłodzenia.</t>
  </si>
  <si>
    <r>
      <rPr>
        <sz val="11"/>
        <color theme="1"/>
        <rFont val="Calibri"/>
        <family val="2"/>
        <charset val="238"/>
        <scheme val="minor"/>
      </rPr>
      <t>Należy podać wskaźnik rocznego zapotrzebowania na ciepło do ogrzewania budynku (z uwzględnieniem sprawności systemu grzewczego i przerw w ogrzewaniu) [kWh/(m2*rok)] przed termomodernizacją i po termomodernizacji, który został obliczony w audycie energetycznym.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</si>
  <si>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Następnie należy odpowiedzieć na pytanie: czy wskaźniki rocznego zapotrzebowania na nieodnawialną energię pierwotną do ogrzewania budynku przed termomodernizacją i po termomodernizacji zostały obliczone w audycie energetycznym? 
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w pola E28 i G28. </t>
    </r>
    <r>
      <rPr>
        <sz val="11"/>
        <color theme="1"/>
        <rFont val="Calibri"/>
        <family val="2"/>
        <charset val="238"/>
        <scheme val="minor"/>
      </rPr>
      <t>W przeciwnym wypadku wartości zostaną wyliczone automatycznie.</t>
    </r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</si>
  <si>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</si>
  <si>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</si>
  <si>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</si>
  <si>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</si>
  <si>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5) Wyliczenie efektów ekologicznych na podstawie danych wprowadzonych w pkt III.
6) Rozumiane jako moc zainstalowanych mikroinstalacji fotowoltaicznych.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</si>
  <si>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</si>
  <si>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r>
      <t xml:space="preserve">Należy podać główne źródło ciepła wykorzystywane na potrzeby ogrzewania przed termomodernizacją i po termomodernizacji - źródło należy wybrać z listy rozwijanej.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</si>
  <si>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r>
      <t>Wskaźnik rocznego zapotrzebowania na ciepło do ogrzewania budynku 
(bez uwzględnienia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</si>
  <si>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3)</t>
    </r>
  </si>
  <si>
    <r>
      <t>Wskaźnik rocznego zapotrzebowania na nieodnawialną energię pierwotną do ogrzewania budynku</t>
    </r>
    <r>
      <rPr>
        <i/>
        <vertAlign val="superscript"/>
        <sz val="12"/>
        <rFont val="Calibri"/>
        <family val="2"/>
        <charset val="238"/>
        <scheme val="minor"/>
      </rPr>
      <t>4)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</si>
  <si>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</si>
  <si>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Zgodnie z opracowaniem KOBIZE: "Wartości opałowe (WO) i wskaźniki emisji CO2 (WE) w roku 2019 do raportowania w ramach Systemu Handlu Uprawnieniami do Emisji za rok 2022" z grudnia 2021 r. lub WSKAŹNIKI EMISYJNOŚCI CO2, SO2, NOx, CO i pyłu całkowitego DLA ENERGII ELEKTRYCZNEJ na podstawie informacji zawartych w Krajowej bazie o emisjach gazów cieplarnianych i innych substancji za 2020 rok</t>
  </si>
  <si>
    <t>2. 
3.</t>
  </si>
  <si>
    <r>
      <t xml:space="preserve">Następnie należy podać wskaźnik rocznego zapotrzebowania na ciepło do ogrzewania budynku (bez uwzględnienia sprawności systemu grzewczego i przerw w ogrzewaniu) [kWh/(m2*rok)] przed termomodernizacją i po termomodernizacji. 
</t>
    </r>
    <r>
      <rPr>
        <sz val="11"/>
        <color rgb="FFB60000"/>
        <rFont val="Calibri"/>
        <family val="2"/>
        <charset val="238"/>
        <scheme val="minor"/>
      </rPr>
      <t xml:space="preserve">Jeżeli wskaźnik po termomodernizacji jest wyższy niż 80 kWh/(m2*rok) - wartość podświetla się na czerwono. </t>
    </r>
    <r>
      <rPr>
        <sz val="11"/>
        <rFont val="Calibri"/>
        <family val="2"/>
        <charset val="238"/>
        <scheme val="minor"/>
      </rPr>
      <t xml:space="preserve">Nie stanowi to o błędzie pod warunkiem spełnienia redukcji na poziomie min. 40%. 
</t>
    </r>
    <r>
      <rPr>
        <sz val="11"/>
        <color rgb="FFB60000"/>
        <rFont val="Calibri"/>
        <family val="2"/>
        <charset val="238"/>
        <scheme val="minor"/>
      </rPr>
      <t>Jeżeli redukcja wskaźnika jest mniejsza niż 40% - wartość wyświetla się na czerwono.</t>
    </r>
    <r>
      <rPr>
        <sz val="11"/>
        <rFont val="Calibri"/>
        <family val="2"/>
        <charset val="238"/>
        <scheme val="minor"/>
      </rPr>
      <t xml:space="preserve"> Nie stanowi to o błędzie pod warunkiem osiągnięcia wartość wskaźnika na poziomie min. 80 kWh/(m2*rok).</t>
    </r>
  </si>
  <si>
    <t xml:space="preserve">Wersja 3.0 </t>
  </si>
  <si>
    <t>EK – wskaźnik rocznego zapotrzebowania na
energię końcową</t>
  </si>
  <si>
    <t>EP – wskaźnik rocznego zapotrzebowania na
nieodnawialną energię pierwotną</t>
  </si>
  <si>
    <t>IV. Oświadczenia Audytora</t>
  </si>
  <si>
    <t>V. Uwagi, komentarze, podpis</t>
  </si>
  <si>
    <r>
      <t>W sekcji I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</si>
  <si>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 lub wojewódzkich funduszy ochrony środowiska i gospodarki wodnej.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</si>
  <si>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</si>
  <si>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i mocy:</t>
  </si>
  <si>
    <t>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</si>
</sst>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B60000"/>
      <name val="Calibri"/>
      <family val="2"/>
      <charset val="238"/>
      <scheme val="minor"/>
    </font>
    <font>
      <b/>
      <sz val="11"/>
      <color rgb="FFB6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EBAD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4" fillId="0" borderId="0"/>
  </cellStyleXfs>
  <cellXfs count="345">
    <xf numFmtId="0" fontId="0" fillId="0" borderId="0" xfId="0"/>
    <xf numFmtId="0" fontId="0" fillId="15" borderId="0" xfId="0" applyFill="1" applyAlignment="1">
      <alignment vertical="top"/>
    </xf>
    <xf numFmtId="0" fontId="0" fillId="15" borderId="0" xfId="0" applyFill="1"/>
    <xf numFmtId="0" fontId="14" fillId="6" borderId="9" xfId="0" applyFont="1" applyFill="1" applyBorder="1" applyAlignment="1">
      <alignment vertical="center" wrapText="1"/>
    </xf>
    <xf numFmtId="0" fontId="0" fillId="6" borderId="0" xfId="0" applyFill="1" applyAlignment="1">
      <alignment vertical="center"/>
    </xf>
    <xf numFmtId="0" fontId="17" fillId="6" borderId="18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left" vertical="center"/>
    </xf>
    <xf numFmtId="0" fontId="13" fillId="6" borderId="9" xfId="0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/>
    </xf>
    <xf numFmtId="0" fontId="36" fillId="6" borderId="48" xfId="0" applyFont="1" applyFill="1" applyBorder="1" applyAlignment="1">
      <alignment horizontal="left" vertical="center"/>
    </xf>
    <xf numFmtId="0" fontId="36" fillId="6" borderId="12" xfId="0" applyFont="1" applyFill="1" applyBorder="1" applyAlignment="1">
      <alignment horizontal="left" vertical="center"/>
    </xf>
    <xf numFmtId="0" fontId="14" fillId="0" borderId="9" xfId="0" applyFont="1" applyBorder="1" applyAlignment="1" applyProtection="1">
      <alignment vertical="center" wrapText="1"/>
      <protection locked="0"/>
    </xf>
    <xf numFmtId="4" fontId="14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>
      <alignment horizontal="center" vertical="center"/>
    </xf>
    <xf numFmtId="0" fontId="13" fillId="6" borderId="40" xfId="0" applyFont="1" applyFill="1" applyBorder="1" applyAlignment="1">
      <alignment horizontal="left" vertical="center"/>
    </xf>
    <xf numFmtId="0" fontId="13" fillId="6" borderId="42" xfId="0" applyFont="1" applyFill="1" applyBorder="1" applyAlignment="1">
      <alignment horizontal="left" vertical="center"/>
    </xf>
    <xf numFmtId="0" fontId="13" fillId="6" borderId="41" xfId="0" applyFont="1" applyFill="1" applyBorder="1" applyAlignment="1">
      <alignment horizontal="left" vertical="center"/>
    </xf>
    <xf numFmtId="3" fontId="14" fillId="0" borderId="9" xfId="0" applyNumberFormat="1" applyFont="1" applyBorder="1" applyAlignment="1" applyProtection="1">
      <alignment horizontal="right" vertical="center"/>
      <protection locked="0"/>
    </xf>
    <xf numFmtId="0" fontId="14" fillId="2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6" fillId="7" borderId="12" xfId="0" applyFont="1" applyFill="1" applyBorder="1" applyAlignment="1" applyProtection="1">
      <alignment vertical="center" wrapText="1"/>
      <protection locked="0"/>
    </xf>
    <xf numFmtId="0" fontId="16" fillId="7" borderId="10" xfId="0" applyFont="1" applyFill="1" applyBorder="1" applyAlignment="1" applyProtection="1">
      <alignment vertical="center"/>
      <protection locked="0"/>
    </xf>
    <xf numFmtId="0" fontId="16" fillId="7" borderId="12" xfId="0" applyFont="1" applyFill="1" applyBorder="1" applyAlignment="1" applyProtection="1">
      <alignment vertical="center"/>
      <protection locked="0"/>
    </xf>
    <xf numFmtId="0" fontId="13" fillId="6" borderId="10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39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3" fillId="6" borderId="6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 wrapText="1"/>
    </xf>
    <xf numFmtId="4" fontId="41" fillId="7" borderId="9" xfId="0" applyNumberFormat="1" applyFont="1" applyFill="1" applyBorder="1" applyAlignment="1" applyProtection="1">
      <alignment horizontal="right" vertical="center"/>
      <protection locked="0"/>
    </xf>
    <xf numFmtId="4" fontId="41" fillId="0" borderId="9" xfId="0" applyNumberFormat="1" applyFont="1" applyBorder="1" applyAlignment="1" applyProtection="1">
      <alignment horizontal="right" vertical="center"/>
      <protection locked="0"/>
    </xf>
    <xf numFmtId="0" fontId="16" fillId="7" borderId="9" xfId="0" applyFont="1" applyFill="1" applyBorder="1" applyAlignment="1" applyProtection="1">
      <alignment horizontal="left" vertical="center"/>
      <protection locked="0"/>
    </xf>
    <xf numFmtId="0" fontId="13" fillId="6" borderId="14" xfId="0" applyFont="1" applyFill="1" applyBorder="1" applyAlignment="1">
      <alignment horizontal="left" vertical="center" wrapText="1"/>
    </xf>
    <xf numFmtId="0" fontId="16" fillId="7" borderId="14" xfId="0" applyFont="1" applyFill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>
      <alignment horizontal="left" vertical="center"/>
    </xf>
    <xf numFmtId="0" fontId="36" fillId="6" borderId="46" xfId="0" applyFont="1" applyFill="1" applyBorder="1" applyAlignment="1">
      <alignment horizontal="left" vertical="center"/>
    </xf>
    <xf numFmtId="168" fontId="35" fillId="7" borderId="10" xfId="0" applyNumberFormat="1" applyFont="1" applyFill="1" applyBorder="1" applyAlignment="1" applyProtection="1">
      <alignment vertical="center"/>
      <protection locked="0"/>
    </xf>
    <xf numFmtId="168" fontId="35" fillId="7" borderId="46" xfId="0" applyNumberFormat="1" applyFont="1" applyFill="1" applyBorder="1" applyAlignment="1" applyProtection="1">
      <alignment vertical="center"/>
      <protection locked="0"/>
    </xf>
    <xf numFmtId="0" fontId="13" fillId="6" borderId="47" xfId="0" applyFont="1" applyFill="1" applyBorder="1" applyAlignment="1">
      <alignment vertical="center"/>
    </xf>
    <xf numFmtId="0" fontId="13" fillId="6" borderId="39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30" xfId="0" applyFont="1" applyFill="1" applyBorder="1" applyAlignment="1">
      <alignment vertical="center"/>
    </xf>
    <xf numFmtId="0" fontId="13" fillId="6" borderId="60" xfId="0" applyFont="1" applyFill="1" applyBorder="1" applyAlignment="1">
      <alignment vertical="center"/>
    </xf>
    <xf numFmtId="0" fontId="0" fillId="0" borderId="18" xfId="0" applyBorder="1" applyAlignment="1">
      <alignment horizontal="left" vertical="top"/>
    </xf>
    <xf numFmtId="0" fontId="39" fillId="0" borderId="18" xfId="0" applyFont="1" applyBorder="1" applyAlignment="1">
      <alignment horizontal="left" vertical="top"/>
    </xf>
    <xf numFmtId="0" fontId="0" fillId="15" borderId="0" xfId="0" applyFill="1" applyAlignment="1">
      <alignment horizontal="left" vertical="top"/>
    </xf>
    <xf numFmtId="0" fontId="39" fillId="0" borderId="20" xfId="0" applyFont="1" applyBorder="1" applyAlignment="1">
      <alignment horizontal="left" vertical="top"/>
    </xf>
    <xf numFmtId="0" fontId="34" fillId="6" borderId="18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left" vertical="center"/>
    </xf>
    <xf numFmtId="0" fontId="13" fillId="6" borderId="11" xfId="0" applyFont="1" applyFill="1" applyBorder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8" fillId="3" borderId="18" xfId="2" applyFont="1" applyFill="1" applyBorder="1" applyAlignment="1">
      <alignment horizontal="center"/>
    </xf>
    <xf numFmtId="0" fontId="8" fillId="3" borderId="9" xfId="2" applyFont="1" applyFill="1" applyBorder="1" applyAlignment="1">
      <alignment horizontal="center"/>
    </xf>
    <xf numFmtId="0" fontId="8" fillId="3" borderId="19" xfId="2" applyFont="1" applyFill="1" applyBorder="1" applyAlignment="1">
      <alignment horizontal="center"/>
    </xf>
    <xf numFmtId="0" fontId="8" fillId="10" borderId="18" xfId="2" applyFont="1" applyFill="1" applyBorder="1" applyAlignment="1">
      <alignment horizontal="center"/>
    </xf>
    <xf numFmtId="0" fontId="8" fillId="10" borderId="9" xfId="2" applyFont="1" applyFill="1" applyBorder="1" applyAlignment="1">
      <alignment horizontal="center"/>
    </xf>
    <xf numFmtId="0" fontId="8" fillId="10" borderId="19" xfId="2" applyFont="1" applyFill="1" applyBorder="1" applyAlignment="1">
      <alignment horizontal="center"/>
    </xf>
    <xf numFmtId="0" fontId="8" fillId="3" borderId="25" xfId="2" applyFont="1" applyFill="1" applyBorder="1" applyAlignment="1">
      <alignment horizontal="center"/>
    </xf>
    <xf numFmtId="0" fontId="8" fillId="3" borderId="14" xfId="2" applyFont="1" applyFill="1" applyBorder="1" applyAlignment="1">
      <alignment horizontal="center"/>
    </xf>
    <xf numFmtId="0" fontId="8" fillId="3" borderId="26" xfId="2" applyFont="1" applyFill="1" applyBorder="1" applyAlignment="1">
      <alignment horizontal="center"/>
    </xf>
    <xf numFmtId="0" fontId="8" fillId="10" borderId="25" xfId="2" applyFont="1" applyFill="1" applyBorder="1" applyAlignment="1">
      <alignment horizontal="center"/>
    </xf>
    <xf numFmtId="0" fontId="8" fillId="10" borderId="14" xfId="2" applyFont="1" applyFill="1" applyBorder="1" applyAlignment="1">
      <alignment horizontal="center"/>
    </xf>
    <xf numFmtId="0" fontId="8" fillId="10" borderId="26" xfId="2" applyFont="1" applyFill="1" applyBorder="1" applyAlignment="1">
      <alignment horizontal="center"/>
    </xf>
    <xf numFmtId="0" fontId="8" fillId="8" borderId="27" xfId="2" applyFont="1" applyFill="1" applyBorder="1" applyAlignment="1">
      <alignment horizontal="center" vertical="center"/>
    </xf>
    <xf numFmtId="0" fontId="8" fillId="8" borderId="15" xfId="2" applyFont="1" applyFill="1" applyBorder="1"/>
    <xf numFmtId="0" fontId="8" fillId="8" borderId="15" xfId="2" applyFont="1" applyFill="1" applyBorder="1" applyAlignment="1">
      <alignment horizontal="center" vertical="center"/>
    </xf>
    <xf numFmtId="0" fontId="8" fillId="14" borderId="31" xfId="2" applyFont="1" applyFill="1" applyBorder="1" applyAlignment="1">
      <alignment horizontal="center" vertical="center"/>
    </xf>
    <xf numFmtId="0" fontId="18" fillId="6" borderId="16" xfId="2" applyFont="1" applyFill="1" applyBorder="1" applyAlignment="1">
      <alignment horizontal="right" vertical="top"/>
    </xf>
    <xf numFmtId="0" fontId="18" fillId="6" borderId="18" xfId="2" applyFont="1" applyFill="1" applyBorder="1" applyAlignment="1">
      <alignment horizontal="right" vertical="top"/>
    </xf>
    <xf numFmtId="0" fontId="18" fillId="6" borderId="20" xfId="2" applyFont="1" applyFill="1" applyBorder="1" applyAlignment="1">
      <alignment horizontal="right" vertical="top"/>
    </xf>
    <xf numFmtId="0" fontId="38" fillId="15" borderId="0" xfId="0" applyFont="1" applyFill="1"/>
    <xf numFmtId="0" fontId="8" fillId="8" borderId="15" xfId="2" applyFont="1" applyFill="1" applyBorder="1" applyAlignment="1">
      <alignment horizontal="left" vertical="center"/>
    </xf>
    <xf numFmtId="165" fontId="28" fillId="3" borderId="27" xfId="2" applyNumberFormat="1" applyFont="1" applyFill="1" applyBorder="1"/>
    <xf numFmtId="165" fontId="28" fillId="3" borderId="29" xfId="2" applyNumberFormat="1" applyFont="1" applyFill="1" applyBorder="1"/>
    <xf numFmtId="165" fontId="28" fillId="3" borderId="35" xfId="2" applyNumberFormat="1" applyFont="1" applyFill="1" applyBorder="1"/>
    <xf numFmtId="165" fontId="28" fillId="10" borderId="27" xfId="2" applyNumberFormat="1" applyFont="1" applyFill="1" applyBorder="1"/>
    <xf numFmtId="165" fontId="28" fillId="10" borderId="29" xfId="2" applyNumberFormat="1" applyFont="1" applyFill="1" applyBorder="1"/>
    <xf numFmtId="165" fontId="28" fillId="10" borderId="28" xfId="2" applyNumberFormat="1" applyFont="1" applyFill="1" applyBorder="1"/>
    <xf numFmtId="0" fontId="42" fillId="11" borderId="22" xfId="0" applyFont="1" applyFill="1" applyBorder="1"/>
    <xf numFmtId="0" fontId="8" fillId="8" borderId="22" xfId="2" applyFont="1" applyFill="1" applyBorder="1" applyAlignment="1">
      <alignment horizontal="left" vertical="center"/>
    </xf>
    <xf numFmtId="0" fontId="8" fillId="8" borderId="22" xfId="2" applyFont="1" applyFill="1" applyBorder="1" applyAlignment="1">
      <alignment horizontal="center" vertical="center"/>
    </xf>
    <xf numFmtId="165" fontId="28" fillId="3" borderId="16" xfId="2" applyNumberFormat="1" applyFont="1" applyFill="1" applyBorder="1"/>
    <xf numFmtId="165" fontId="28" fillId="3" borderId="37" xfId="2" applyNumberFormat="1" applyFont="1" applyFill="1" applyBorder="1"/>
    <xf numFmtId="165" fontId="28" fillId="3" borderId="62" xfId="2" applyNumberFormat="1" applyFont="1" applyFill="1" applyBorder="1"/>
    <xf numFmtId="165" fontId="28" fillId="10" borderId="16" xfId="2" applyNumberFormat="1" applyFont="1" applyFill="1" applyBorder="1"/>
    <xf numFmtId="165" fontId="28" fillId="10" borderId="37" xfId="2" applyNumberFormat="1" applyFont="1" applyFill="1" applyBorder="1"/>
    <xf numFmtId="165" fontId="28" fillId="10" borderId="17" xfId="2" applyNumberFormat="1" applyFont="1" applyFill="1" applyBorder="1"/>
    <xf numFmtId="0" fontId="42" fillId="11" borderId="23" xfId="0" applyFont="1" applyFill="1" applyBorder="1"/>
    <xf numFmtId="0" fontId="8" fillId="8" borderId="23" xfId="2" applyFont="1" applyFill="1" applyBorder="1" applyAlignment="1">
      <alignment horizontal="left" vertical="center"/>
    </xf>
    <xf numFmtId="0" fontId="8" fillId="8" borderId="23" xfId="2" applyFont="1" applyFill="1" applyBorder="1" applyAlignment="1">
      <alignment horizontal="center" vertical="center"/>
    </xf>
    <xf numFmtId="165" fontId="28" fillId="3" borderId="18" xfId="2" applyNumberFormat="1" applyFont="1" applyFill="1" applyBorder="1"/>
    <xf numFmtId="165" fontId="28" fillId="3" borderId="9" xfId="2" applyNumberFormat="1" applyFont="1" applyFill="1" applyBorder="1"/>
    <xf numFmtId="165" fontId="28" fillId="3" borderId="10" xfId="2" applyNumberFormat="1" applyFont="1" applyFill="1" applyBorder="1"/>
    <xf numFmtId="165" fontId="28" fillId="10" borderId="18" xfId="2" applyNumberFormat="1" applyFont="1" applyFill="1" applyBorder="1"/>
    <xf numFmtId="165" fontId="28" fillId="10" borderId="9" xfId="2" applyNumberFormat="1" applyFont="1" applyFill="1" applyBorder="1"/>
    <xf numFmtId="165" fontId="28" fillId="10" borderId="19" xfId="2" applyNumberFormat="1" applyFont="1" applyFill="1" applyBorder="1"/>
    <xf numFmtId="0" fontId="42" fillId="11" borderId="45" xfId="0" applyFont="1" applyFill="1" applyBorder="1"/>
    <xf numFmtId="0" fontId="8" fillId="8" borderId="45" xfId="2" applyFont="1" applyFill="1" applyBorder="1" applyAlignment="1">
      <alignment horizontal="left" vertical="center"/>
    </xf>
    <xf numFmtId="0" fontId="8" fillId="8" borderId="45" xfId="2" applyFont="1" applyFill="1" applyBorder="1" applyAlignment="1">
      <alignment horizontal="center" vertical="center"/>
    </xf>
    <xf numFmtId="165" fontId="28" fillId="3" borderId="20" xfId="2" applyNumberFormat="1" applyFont="1" applyFill="1" applyBorder="1"/>
    <xf numFmtId="165" fontId="28" fillId="3" borderId="34" xfId="2" applyNumberFormat="1" applyFont="1" applyFill="1" applyBorder="1"/>
    <xf numFmtId="165" fontId="28" fillId="3" borderId="61" xfId="2" applyNumberFormat="1" applyFont="1" applyFill="1" applyBorder="1"/>
    <xf numFmtId="165" fontId="28" fillId="10" borderId="20" xfId="2" applyNumberFormat="1" applyFont="1" applyFill="1" applyBorder="1"/>
    <xf numFmtId="165" fontId="28" fillId="10" borderId="34" xfId="2" applyNumberFormat="1" applyFont="1" applyFill="1" applyBorder="1"/>
    <xf numFmtId="165" fontId="28" fillId="10" borderId="21" xfId="2" applyNumberFormat="1" applyFont="1" applyFill="1" applyBorder="1"/>
    <xf numFmtId="0" fontId="27" fillId="15" borderId="0" xfId="0" applyFont="1" applyFill="1" applyProtection="1">
      <protection locked="0"/>
    </xf>
    <xf numFmtId="0" fontId="0" fillId="15" borderId="0" xfId="0" applyFill="1" applyProtection="1">
      <protection locked="0"/>
    </xf>
    <xf numFmtId="0" fontId="28" fillId="15" borderId="0" xfId="0" applyFont="1" applyFill="1" applyProtection="1">
      <protection locked="0"/>
    </xf>
    <xf numFmtId="4" fontId="6" fillId="15" borderId="0" xfId="0" applyNumberFormat="1" applyFont="1" applyFill="1" applyProtection="1">
      <protection locked="0"/>
    </xf>
    <xf numFmtId="0" fontId="28" fillId="15" borderId="0" xfId="0" applyFont="1" applyFill="1" applyAlignment="1" applyProtection="1">
      <alignment horizontal="left" vertical="center"/>
      <protection locked="0"/>
    </xf>
    <xf numFmtId="0" fontId="8" fillId="15" borderId="0" xfId="0" applyFont="1" applyFill="1" applyProtection="1">
      <protection locked="0"/>
    </xf>
    <xf numFmtId="0" fontId="5" fillId="15" borderId="0" xfId="0" applyFont="1" applyFill="1" applyProtection="1">
      <protection locked="0"/>
    </xf>
    <xf numFmtId="0" fontId="40" fillId="15" borderId="0" xfId="0" applyFont="1" applyFill="1" applyAlignment="1" applyProtection="1">
      <alignment horizontal="left" vertical="center"/>
      <protection locked="0"/>
    </xf>
    <xf numFmtId="4" fontId="41" fillId="0" borderId="9" xfId="0" applyNumberFormat="1" applyFont="1" applyBorder="1" applyAlignment="1" applyProtection="1">
      <alignment horizontal="right" vertical="center" wrapText="1"/>
      <protection locked="0"/>
    </xf>
    <xf numFmtId="0" fontId="28" fillId="15" borderId="0" xfId="0" quotePrefix="1" applyFont="1" applyFill="1" applyAlignment="1" applyProtection="1">
      <alignment horizontal="left" vertical="center"/>
      <protection locked="0"/>
    </xf>
    <xf numFmtId="4" fontId="41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41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28" fillId="15" borderId="0" xfId="0" quotePrefix="1" applyNumberFormat="1" applyFont="1" applyFill="1" applyAlignment="1" applyProtection="1">
      <alignment horizontal="left" vertical="center"/>
      <protection locked="0"/>
    </xf>
    <xf numFmtId="0" fontId="16" fillId="7" borderId="9" xfId="0" applyFont="1" applyFill="1" applyBorder="1" applyAlignment="1" applyProtection="1">
      <alignment vertical="center" wrapText="1"/>
      <protection locked="0"/>
    </xf>
    <xf numFmtId="0" fontId="16" fillId="7" borderId="19" xfId="0" applyFont="1" applyFill="1" applyBorder="1" applyAlignment="1" applyProtection="1">
      <alignment vertical="center" wrapText="1"/>
      <protection locked="0"/>
    </xf>
    <xf numFmtId="0" fontId="34" fillId="6" borderId="18" xfId="0" applyFont="1" applyFill="1" applyBorder="1" applyAlignment="1">
      <alignment horizontal="center" vertical="center" wrapText="1"/>
    </xf>
    <xf numFmtId="0" fontId="27" fillId="15" borderId="0" xfId="0" applyFont="1" applyFill="1" applyAlignment="1" applyProtection="1">
      <alignment horizontal="left"/>
      <protection locked="0"/>
    </xf>
    <xf numFmtId="0" fontId="48" fillId="6" borderId="18" xfId="0" applyFont="1" applyFill="1" applyBorder="1" applyAlignment="1">
      <alignment horizontal="center" vertical="center" wrapText="1"/>
    </xf>
    <xf numFmtId="0" fontId="50" fillId="6" borderId="18" xfId="0" applyFont="1" applyFill="1" applyBorder="1" applyAlignment="1">
      <alignment horizontal="center" vertical="center" wrapText="1"/>
    </xf>
    <xf numFmtId="0" fontId="50" fillId="6" borderId="9" xfId="0" applyFont="1" applyFill="1" applyBorder="1" applyAlignment="1">
      <alignment horizontal="left" vertical="center" wrapText="1"/>
    </xf>
    <xf numFmtId="165" fontId="28" fillId="3" borderId="27" xfId="0" applyNumberFormat="1" applyFont="1" applyFill="1" applyBorder="1"/>
    <xf numFmtId="165" fontId="28" fillId="3" borderId="32" xfId="0" applyNumberFormat="1" applyFont="1" applyFill="1" applyBorder="1"/>
    <xf numFmtId="165" fontId="28" fillId="3" borderId="18" xfId="0" applyNumberFormat="1" applyFont="1" applyFill="1" applyBorder="1"/>
    <xf numFmtId="165" fontId="28" fillId="3" borderId="18" xfId="0" applyNumberFormat="1" applyFont="1" applyFill="1" applyBorder="1" applyAlignment="1">
      <alignment vertical="center"/>
    </xf>
    <xf numFmtId="165" fontId="28" fillId="3" borderId="20" xfId="0" applyNumberFormat="1" applyFont="1" applyFill="1" applyBorder="1"/>
    <xf numFmtId="0" fontId="28" fillId="8" borderId="29" xfId="2" applyFont="1" applyFill="1" applyBorder="1" applyAlignment="1">
      <alignment horizontal="center" vertical="center"/>
    </xf>
    <xf numFmtId="0" fontId="28" fillId="8" borderId="28" xfId="2" applyFont="1" applyFill="1" applyBorder="1"/>
    <xf numFmtId="0" fontId="28" fillId="8" borderId="15" xfId="2" applyFont="1" applyFill="1" applyBorder="1"/>
    <xf numFmtId="0" fontId="28" fillId="8" borderId="15" xfId="2" applyFont="1" applyFill="1" applyBorder="1" applyAlignment="1">
      <alignment horizontal="center" vertical="center"/>
    </xf>
    <xf numFmtId="165" fontId="28" fillId="3" borderId="29" xfId="0" applyNumberFormat="1" applyFont="1" applyFill="1" applyBorder="1"/>
    <xf numFmtId="165" fontId="28" fillId="3" borderId="35" xfId="0" applyNumberFormat="1" applyFont="1" applyFill="1" applyBorder="1"/>
    <xf numFmtId="165" fontId="28" fillId="10" borderId="29" xfId="0" applyNumberFormat="1" applyFont="1" applyFill="1" applyBorder="1"/>
    <xf numFmtId="165" fontId="28" fillId="10" borderId="28" xfId="0" applyNumberFormat="1" applyFont="1" applyFill="1" applyBorder="1"/>
    <xf numFmtId="0" fontId="28" fillId="11" borderId="13" xfId="2" applyFont="1" applyFill="1" applyBorder="1" applyAlignment="1">
      <alignment horizontal="center" vertical="center"/>
    </xf>
    <xf numFmtId="0" fontId="28" fillId="11" borderId="33" xfId="2" applyFont="1" applyFill="1" applyBorder="1"/>
    <xf numFmtId="0" fontId="28" fillId="11" borderId="36" xfId="2" applyFont="1" applyFill="1" applyBorder="1"/>
    <xf numFmtId="0" fontId="28" fillId="11" borderId="36" xfId="2" applyFont="1" applyFill="1" applyBorder="1" applyAlignment="1">
      <alignment horizontal="center" vertical="center"/>
    </xf>
    <xf numFmtId="4" fontId="28" fillId="6" borderId="0" xfId="0" applyNumberFormat="1" applyFont="1" applyFill="1"/>
    <xf numFmtId="165" fontId="28" fillId="10" borderId="18" xfId="0" applyNumberFormat="1" applyFont="1" applyFill="1" applyBorder="1"/>
    <xf numFmtId="0" fontId="28" fillId="11" borderId="9" xfId="2" applyFont="1" applyFill="1" applyBorder="1" applyAlignment="1">
      <alignment horizontal="center" vertical="center"/>
    </xf>
    <xf numFmtId="0" fontId="28" fillId="11" borderId="19" xfId="2" applyFont="1" applyFill="1" applyBorder="1"/>
    <xf numFmtId="0" fontId="28" fillId="11" borderId="23" xfId="2" applyFont="1" applyFill="1" applyBorder="1"/>
    <xf numFmtId="0" fontId="28" fillId="11" borderId="23" xfId="2" applyFont="1" applyFill="1" applyBorder="1" applyAlignment="1">
      <alignment horizontal="center" vertical="center"/>
    </xf>
    <xf numFmtId="167" fontId="28" fillId="6" borderId="0" xfId="0" applyNumberFormat="1" applyFont="1" applyFill="1"/>
    <xf numFmtId="167" fontId="28" fillId="6" borderId="5" xfId="0" applyNumberFormat="1" applyFont="1" applyFill="1" applyBorder="1"/>
    <xf numFmtId="165" fontId="28" fillId="3" borderId="9" xfId="0" applyNumberFormat="1" applyFont="1" applyFill="1" applyBorder="1" applyAlignment="1">
      <alignment vertical="center"/>
    </xf>
    <xf numFmtId="165" fontId="28" fillId="6" borderId="0" xfId="0" applyNumberFormat="1" applyFont="1" applyFill="1" applyAlignment="1">
      <alignment vertical="center"/>
    </xf>
    <xf numFmtId="165" fontId="28" fillId="10" borderId="9" xfId="0" applyNumberFormat="1" applyFont="1" applyFill="1" applyBorder="1"/>
    <xf numFmtId="165" fontId="28" fillId="6" borderId="5" xfId="0" applyNumberFormat="1" applyFont="1" applyFill="1" applyBorder="1"/>
    <xf numFmtId="166" fontId="28" fillId="3" borderId="10" xfId="0" applyNumberFormat="1" applyFont="1" applyFill="1" applyBorder="1" applyAlignment="1">
      <alignment vertical="center"/>
    </xf>
    <xf numFmtId="166" fontId="28" fillId="10" borderId="19" xfId="0" applyNumberFormat="1" applyFont="1" applyFill="1" applyBorder="1"/>
    <xf numFmtId="165" fontId="28" fillId="6" borderId="0" xfId="0" applyNumberFormat="1" applyFont="1" applyFill="1"/>
    <xf numFmtId="0" fontId="28" fillId="11" borderId="34" xfId="2" applyFont="1" applyFill="1" applyBorder="1" applyAlignment="1">
      <alignment horizontal="center" vertical="center"/>
    </xf>
    <xf numFmtId="0" fontId="28" fillId="11" borderId="21" xfId="2" applyFont="1" applyFill="1" applyBorder="1"/>
    <xf numFmtId="0" fontId="28" fillId="11" borderId="45" xfId="2" applyFont="1" applyFill="1" applyBorder="1"/>
    <xf numFmtId="0" fontId="28" fillId="11" borderId="45" xfId="2" applyFont="1" applyFill="1" applyBorder="1" applyAlignment="1">
      <alignment horizontal="center" vertical="center"/>
    </xf>
    <xf numFmtId="0" fontId="28" fillId="6" borderId="7" xfId="0" applyFont="1" applyFill="1" applyBorder="1"/>
    <xf numFmtId="165" fontId="28" fillId="10" borderId="20" xfId="0" applyNumberFormat="1" applyFont="1" applyFill="1" applyBorder="1"/>
    <xf numFmtId="167" fontId="28" fillId="6" borderId="7" xfId="0" applyNumberFormat="1" applyFont="1" applyFill="1" applyBorder="1"/>
    <xf numFmtId="167" fontId="28" fillId="6" borderId="8" xfId="0" applyNumberFormat="1" applyFont="1" applyFill="1" applyBorder="1"/>
    <xf numFmtId="0" fontId="28" fillId="14" borderId="37" xfId="2" applyFont="1" applyFill="1" applyBorder="1" applyAlignment="1">
      <alignment horizontal="center" vertical="center"/>
    </xf>
    <xf numFmtId="0" fontId="28" fillId="14" borderId="17" xfId="2" applyFont="1" applyFill="1" applyBorder="1"/>
    <xf numFmtId="0" fontId="28" fillId="14" borderId="22" xfId="2" applyFont="1" applyFill="1" applyBorder="1"/>
    <xf numFmtId="0" fontId="28" fillId="14" borderId="22" xfId="2" applyFont="1" applyFill="1" applyBorder="1" applyAlignment="1">
      <alignment horizontal="center" vertical="center"/>
    </xf>
    <xf numFmtId="165" fontId="28" fillId="3" borderId="17" xfId="2" applyNumberFormat="1" applyFont="1" applyFill="1" applyBorder="1"/>
    <xf numFmtId="0" fontId="28" fillId="14" borderId="34" xfId="2" applyFont="1" applyFill="1" applyBorder="1" applyAlignment="1">
      <alignment horizontal="center" vertical="center"/>
    </xf>
    <xf numFmtId="0" fontId="28" fillId="14" borderId="21" xfId="2" applyFont="1" applyFill="1" applyBorder="1"/>
    <xf numFmtId="0" fontId="28" fillId="14" borderId="45" xfId="2" applyFont="1" applyFill="1" applyBorder="1"/>
    <xf numFmtId="0" fontId="28" fillId="14" borderId="45" xfId="2" applyFont="1" applyFill="1" applyBorder="1" applyAlignment="1">
      <alignment horizontal="center" vertical="center"/>
    </xf>
    <xf numFmtId="165" fontId="28" fillId="3" borderId="21" xfId="2" applyNumberFormat="1" applyFont="1" applyFill="1" applyBorder="1"/>
    <xf numFmtId="165" fontId="28" fillId="10" borderId="32" xfId="0" applyNumberFormat="1" applyFont="1" applyFill="1" applyBorder="1"/>
    <xf numFmtId="165" fontId="28" fillId="10" borderId="27" xfId="0" applyNumberFormat="1" applyFont="1" applyFill="1" applyBorder="1"/>
    <xf numFmtId="0" fontId="49" fillId="6" borderId="10" xfId="0" applyFont="1" applyFill="1" applyBorder="1" applyAlignment="1">
      <alignment vertical="center"/>
    </xf>
    <xf numFmtId="0" fontId="49" fillId="6" borderId="12" xfId="0" applyFont="1" applyFill="1" applyBorder="1" applyAlignment="1">
      <alignment vertical="center"/>
    </xf>
    <xf numFmtId="0" fontId="49" fillId="6" borderId="12" xfId="0" applyFont="1" applyFill="1" applyBorder="1" applyAlignment="1">
      <alignment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10" fontId="23" fillId="20" borderId="19" xfId="1" applyNumberFormat="1" applyFont="1" applyFill="1" applyBorder="1" applyAlignment="1" applyProtection="1">
      <alignment horizontal="right" vertical="center"/>
    </xf>
    <xf numFmtId="10" fontId="12" fillId="18" borderId="19" xfId="1" applyNumberFormat="1" applyFont="1" applyFill="1" applyBorder="1" applyAlignment="1" applyProtection="1">
      <alignment horizontal="right" vertical="center"/>
    </xf>
    <xf numFmtId="10" fontId="12" fillId="18" borderId="19" xfId="1" applyNumberFormat="1" applyFont="1" applyFill="1" applyBorder="1" applyAlignment="1" applyProtection="1">
      <alignment horizontal="right" vertical="center" wrapText="1"/>
    </xf>
    <xf numFmtId="0" fontId="17" fillId="6" borderId="47" xfId="0" applyFont="1" applyFill="1" applyBorder="1" applyAlignment="1">
      <alignment horizontal="center" vertical="center" wrapText="1"/>
    </xf>
    <xf numFmtId="0" fontId="10" fillId="6" borderId="52" xfId="0" applyFont="1" applyFill="1" applyBorder="1" applyAlignment="1">
      <alignment vertical="center"/>
    </xf>
    <xf numFmtId="0" fontId="10" fillId="6" borderId="53" xfId="0" applyFont="1" applyFill="1" applyBorder="1" applyAlignment="1">
      <alignment vertical="center"/>
    </xf>
    <xf numFmtId="0" fontId="10" fillId="6" borderId="54" xfId="0" applyFont="1" applyFill="1" applyBorder="1" applyAlignment="1">
      <alignment vertical="center"/>
    </xf>
    <xf numFmtId="0" fontId="13" fillId="6" borderId="48" xfId="0" applyFont="1" applyFill="1" applyBorder="1" applyAlignment="1">
      <alignment vertical="center"/>
    </xf>
    <xf numFmtId="0" fontId="13" fillId="6" borderId="12" xfId="0" applyFont="1" applyFill="1" applyBorder="1" applyAlignment="1">
      <alignment vertical="center"/>
    </xf>
    <xf numFmtId="0" fontId="14" fillId="6" borderId="10" xfId="0" applyFont="1" applyFill="1" applyBorder="1" applyAlignment="1">
      <alignment vertical="center"/>
    </xf>
    <xf numFmtId="0" fontId="14" fillId="6" borderId="46" xfId="0" applyFont="1" applyFill="1" applyBorder="1" applyAlignment="1">
      <alignment vertical="center"/>
    </xf>
    <xf numFmtId="0" fontId="14" fillId="7" borderId="10" xfId="0" applyFont="1" applyFill="1" applyBorder="1" applyAlignment="1" applyProtection="1">
      <alignment vertical="center" wrapText="1"/>
      <protection locked="0"/>
    </xf>
    <xf numFmtId="0" fontId="14" fillId="7" borderId="46" xfId="0" applyFont="1" applyFill="1" applyBorder="1" applyAlignment="1" applyProtection="1">
      <alignment vertical="center" wrapText="1"/>
      <protection locked="0"/>
    </xf>
    <xf numFmtId="0" fontId="14" fillId="7" borderId="12" xfId="0" applyFont="1" applyFill="1" applyBorder="1" applyAlignment="1" applyProtection="1">
      <alignment vertical="center" wrapText="1"/>
      <protection locked="0"/>
    </xf>
    <xf numFmtId="0" fontId="12" fillId="6" borderId="48" xfId="0" applyFont="1" applyFill="1" applyBorder="1" applyAlignment="1">
      <alignment vertical="center"/>
    </xf>
    <xf numFmtId="0" fontId="12" fillId="6" borderId="12" xfId="0" applyFont="1" applyFill="1" applyBorder="1" applyAlignment="1">
      <alignment vertical="center"/>
    </xf>
    <xf numFmtId="0" fontId="12" fillId="6" borderId="46" xfId="0" applyFont="1" applyFill="1" applyBorder="1" applyAlignment="1">
      <alignment vertical="center"/>
    </xf>
    <xf numFmtId="0" fontId="13" fillId="6" borderId="10" xfId="0" applyFont="1" applyFill="1" applyBorder="1" applyAlignment="1">
      <alignment vertical="center"/>
    </xf>
    <xf numFmtId="0" fontId="13" fillId="6" borderId="11" xfId="0" applyFont="1" applyFill="1" applyBorder="1" applyAlignment="1">
      <alignment vertical="center"/>
    </xf>
    <xf numFmtId="0" fontId="10" fillId="6" borderId="25" xfId="0" applyFont="1" applyFill="1" applyBorder="1" applyAlignment="1">
      <alignment vertical="center"/>
    </xf>
    <xf numFmtId="0" fontId="11" fillId="6" borderId="14" xfId="0" applyFont="1" applyFill="1" applyBorder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0" fontId="11" fillId="6" borderId="19" xfId="0" applyFont="1" applyFill="1" applyBorder="1" applyAlignment="1">
      <alignment vertical="center"/>
    </xf>
    <xf numFmtId="0" fontId="14" fillId="6" borderId="9" xfId="0" applyFont="1" applyFill="1" applyBorder="1" applyAlignment="1">
      <alignment horizontal="right" vertical="center"/>
    </xf>
    <xf numFmtId="0" fontId="39" fillId="0" borderId="10" xfId="0" applyFont="1" applyBorder="1" applyAlignment="1">
      <alignment horizontal="left" vertical="top"/>
    </xf>
    <xf numFmtId="0" fontId="39" fillId="0" borderId="12" xfId="0" applyFont="1" applyBorder="1" applyAlignment="1">
      <alignment horizontal="left" vertical="top"/>
    </xf>
    <xf numFmtId="0" fontId="39" fillId="0" borderId="46" xfId="0" applyFont="1" applyBorder="1" applyAlignment="1">
      <alignment horizontal="left" vertical="top"/>
    </xf>
    <xf numFmtId="0" fontId="31" fillId="0" borderId="9" xfId="0" applyFont="1" applyBorder="1" applyAlignment="1">
      <alignment vertical="top" wrapText="1"/>
    </xf>
    <xf numFmtId="0" fontId="31" fillId="0" borderId="19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55" fillId="17" borderId="34" xfId="0" applyFont="1" applyFill="1" applyBorder="1" applyAlignment="1">
      <alignment horizontal="left" vertical="center" wrapText="1"/>
    </xf>
    <xf numFmtId="0" fontId="55" fillId="17" borderId="21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3" fillId="0" borderId="1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31" fillId="0" borderId="9" xfId="0" applyFont="1" applyBorder="1" applyAlignment="1">
      <alignment vertical="top"/>
    </xf>
    <xf numFmtId="0" fontId="31" fillId="0" borderId="19" xfId="0" applyFont="1" applyBorder="1" applyAlignment="1">
      <alignment vertical="top"/>
    </xf>
    <xf numFmtId="0" fontId="39" fillId="0" borderId="10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46" xfId="0" applyFont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 wrapText="1"/>
    </xf>
    <xf numFmtId="0" fontId="13" fillId="6" borderId="10" xfId="0" applyFont="1" applyFill="1" applyBorder="1" applyAlignment="1">
      <alignment vertical="center" wrapText="1"/>
    </xf>
    <xf numFmtId="0" fontId="13" fillId="6" borderId="12" xfId="0" applyFont="1" applyFill="1" applyBorder="1" applyAlignment="1">
      <alignment vertical="center" wrapText="1"/>
    </xf>
    <xf numFmtId="0" fontId="13" fillId="6" borderId="11" xfId="0" applyFont="1" applyFill="1" applyBorder="1" applyAlignment="1">
      <alignment vertical="center" wrapText="1"/>
    </xf>
    <xf numFmtId="0" fontId="13" fillId="7" borderId="47" xfId="0" applyFont="1" applyFill="1" applyBorder="1" applyAlignment="1" applyProtection="1">
      <alignment horizontal="center" vertical="top"/>
      <protection locked="0"/>
    </xf>
    <xf numFmtId="0" fontId="13" fillId="7" borderId="39" xfId="0" applyFont="1" applyFill="1" applyBorder="1" applyAlignment="1" applyProtection="1">
      <alignment horizontal="center" vertical="top"/>
      <protection locked="0"/>
    </xf>
    <xf numFmtId="0" fontId="13" fillId="7" borderId="40" xfId="0" applyFont="1" applyFill="1" applyBorder="1" applyAlignment="1" applyProtection="1">
      <alignment horizontal="center" vertical="top"/>
      <protection locked="0"/>
    </xf>
    <xf numFmtId="0" fontId="29" fillId="13" borderId="27" xfId="0" applyFont="1" applyFill="1" applyBorder="1" applyAlignment="1">
      <alignment horizontal="left"/>
    </xf>
    <xf numFmtId="0" fontId="29" fillId="13" borderId="29" xfId="0" applyFont="1" applyFill="1" applyBorder="1" applyAlignment="1">
      <alignment horizontal="left"/>
    </xf>
    <xf numFmtId="0" fontId="29" fillId="13" borderId="35" xfId="0" applyFont="1" applyFill="1" applyBorder="1" applyAlignment="1">
      <alignment horizontal="left"/>
    </xf>
    <xf numFmtId="0" fontId="29" fillId="13" borderId="28" xfId="0" applyFont="1" applyFill="1" applyBorder="1" applyAlignment="1">
      <alignment horizontal="left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17" fillId="16" borderId="0" xfId="0" applyFont="1" applyFill="1" applyAlignment="1">
      <alignment horizontal="center" vertical="center" wrapText="1"/>
    </xf>
    <xf numFmtId="0" fontId="17" fillId="16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 applyProtection="1">
      <alignment horizontal="center" vertical="top"/>
      <protection locked="0"/>
    </xf>
    <xf numFmtId="0" fontId="13" fillId="7" borderId="7" xfId="0" applyFont="1" applyFill="1" applyBorder="1" applyAlignment="1" applyProtection="1">
      <alignment horizontal="center" vertical="top"/>
      <protection locked="0"/>
    </xf>
    <xf numFmtId="0" fontId="13" fillId="7" borderId="59" xfId="0" applyFont="1" applyFill="1" applyBorder="1" applyAlignment="1" applyProtection="1">
      <alignment horizontal="center" vertical="top"/>
      <protection locked="0"/>
    </xf>
    <xf numFmtId="0" fontId="45" fillId="6" borderId="48" xfId="0" applyFont="1" applyFill="1" applyBorder="1" applyAlignment="1">
      <alignment vertical="center" wrapText="1"/>
    </xf>
    <xf numFmtId="0" fontId="45" fillId="6" borderId="12" xfId="0" applyFont="1" applyFill="1" applyBorder="1" applyAlignment="1">
      <alignment vertical="center" wrapText="1"/>
    </xf>
    <xf numFmtId="0" fontId="45" fillId="6" borderId="46" xfId="0" applyFont="1" applyFill="1" applyBorder="1" applyAlignment="1">
      <alignment vertical="center" wrapText="1"/>
    </xf>
    <xf numFmtId="0" fontId="45" fillId="6" borderId="49" xfId="0" applyFont="1" applyFill="1" applyBorder="1" applyAlignment="1">
      <alignment vertical="center" wrapText="1"/>
    </xf>
    <xf numFmtId="0" fontId="45" fillId="6" borderId="50" xfId="0" applyFont="1" applyFill="1" applyBorder="1" applyAlignment="1">
      <alignment vertical="center" wrapText="1"/>
    </xf>
    <xf numFmtId="0" fontId="45" fillId="6" borderId="51" xfId="0" applyFont="1" applyFill="1" applyBorder="1" applyAlignment="1">
      <alignment vertical="center" wrapText="1"/>
    </xf>
    <xf numFmtId="0" fontId="45" fillId="6" borderId="48" xfId="0" applyFont="1" applyFill="1" applyBorder="1" applyAlignment="1">
      <alignment horizontal="left" vertical="center" wrapText="1"/>
    </xf>
    <xf numFmtId="0" fontId="45" fillId="6" borderId="12" xfId="0" applyFont="1" applyFill="1" applyBorder="1" applyAlignment="1">
      <alignment horizontal="left" vertical="center" wrapText="1"/>
    </xf>
    <xf numFmtId="0" fontId="45" fillId="6" borderId="46" xfId="0" applyFont="1" applyFill="1" applyBorder="1" applyAlignment="1">
      <alignment horizontal="left" vertical="center" wrapText="1"/>
    </xf>
    <xf numFmtId="0" fontId="13" fillId="7" borderId="58" xfId="0" applyFont="1" applyFill="1" applyBorder="1" applyAlignment="1" applyProtection="1">
      <alignment horizontal="center" vertical="top"/>
      <protection locked="0"/>
    </xf>
    <xf numFmtId="0" fontId="13" fillId="7" borderId="8" xfId="0" applyFont="1" applyFill="1" applyBorder="1" applyAlignment="1" applyProtection="1">
      <alignment horizontal="center" vertical="top"/>
      <protection locked="0"/>
    </xf>
    <xf numFmtId="0" fontId="13" fillId="7" borderId="55" xfId="0" applyFont="1" applyFill="1" applyBorder="1" applyAlignment="1" applyProtection="1">
      <alignment horizontal="center" vertical="top"/>
      <protection locked="0"/>
    </xf>
    <xf numFmtId="0" fontId="13" fillId="7" borderId="56" xfId="0" applyFont="1" applyFill="1" applyBorder="1" applyAlignment="1" applyProtection="1">
      <alignment horizontal="center" vertical="top"/>
      <protection locked="0"/>
    </xf>
    <xf numFmtId="0" fontId="13" fillId="7" borderId="57" xfId="0" applyFont="1" applyFill="1" applyBorder="1" applyAlignment="1" applyProtection="1">
      <alignment horizontal="center" vertical="top"/>
      <protection locked="0"/>
    </xf>
    <xf numFmtId="0" fontId="13" fillId="7" borderId="0" xfId="0" applyFont="1" applyFill="1" applyAlignment="1" applyProtection="1">
      <alignment horizontal="center" vertical="top"/>
      <protection locked="0"/>
    </xf>
    <xf numFmtId="0" fontId="13" fillId="7" borderId="5" xfId="0" applyFont="1" applyFill="1" applyBorder="1" applyAlignment="1" applyProtection="1">
      <alignment horizontal="center" vertical="top"/>
      <protection locked="0"/>
    </xf>
    <xf numFmtId="0" fontId="24" fillId="6" borderId="52" xfId="0" applyFont="1" applyFill="1" applyBorder="1" applyAlignment="1">
      <alignment horizontal="left"/>
    </xf>
    <xf numFmtId="0" fontId="24" fillId="6" borderId="53" xfId="0" applyFont="1" applyFill="1" applyBorder="1" applyAlignment="1">
      <alignment horizontal="left"/>
    </xf>
    <xf numFmtId="0" fontId="24" fillId="6" borderId="54" xfId="0" applyFont="1" applyFill="1" applyBorder="1" applyAlignment="1">
      <alignment horizontal="left"/>
    </xf>
    <xf numFmtId="0" fontId="13" fillId="7" borderId="4" xfId="0" applyFont="1" applyFill="1" applyBorder="1" applyAlignment="1" applyProtection="1">
      <alignment horizontal="center" vertical="top"/>
      <protection locked="0"/>
    </xf>
    <xf numFmtId="0" fontId="13" fillId="7" borderId="42" xfId="0" applyFont="1" applyFill="1" applyBorder="1" applyAlignment="1" applyProtection="1">
      <alignment horizontal="center" vertical="top"/>
      <protection locked="0"/>
    </xf>
    <xf numFmtId="0" fontId="13" fillId="6" borderId="10" xfId="0" applyFont="1" applyFill="1" applyBorder="1" applyAlignment="1">
      <alignment horizontal="left" vertical="top"/>
    </xf>
    <xf numFmtId="0" fontId="13" fillId="6" borderId="12" xfId="0" applyFont="1" applyFill="1" applyBorder="1" applyAlignment="1">
      <alignment horizontal="left" vertical="top"/>
    </xf>
    <xf numFmtId="0" fontId="13" fillId="6" borderId="46" xfId="0" applyFont="1" applyFill="1" applyBorder="1" applyAlignment="1">
      <alignment horizontal="left" vertical="top"/>
    </xf>
    <xf numFmtId="0" fontId="26" fillId="19" borderId="63" xfId="0" applyFont="1" applyFill="1" applyBorder="1" applyAlignment="1">
      <alignment horizontal="center" vertical="center" wrapText="1"/>
    </xf>
    <xf numFmtId="0" fontId="26" fillId="19" borderId="64" xfId="0" applyFont="1" applyFill="1" applyBorder="1" applyAlignment="1">
      <alignment horizontal="center" vertical="center" wrapText="1"/>
    </xf>
    <xf numFmtId="0" fontId="26" fillId="19" borderId="65" xfId="0" applyFont="1" applyFill="1" applyBorder="1" applyAlignment="1">
      <alignment horizontal="center" vertical="center" wrapText="1"/>
    </xf>
    <xf numFmtId="164" fontId="14" fillId="0" borderId="10" xfId="0" applyNumberFormat="1" applyFont="1" applyBorder="1" applyAlignment="1" applyProtection="1">
      <alignment horizontal="right" vertical="center"/>
      <protection locked="0"/>
    </xf>
    <xf numFmtId="164" fontId="14" fillId="0" borderId="12" xfId="0" applyNumberFormat="1" applyFont="1" applyBorder="1" applyAlignment="1" applyProtection="1">
      <alignment horizontal="right" vertical="center"/>
      <protection locked="0"/>
    </xf>
    <xf numFmtId="164" fontId="14" fillId="0" borderId="11" xfId="0" applyNumberFormat="1" applyFont="1" applyBorder="1" applyAlignment="1" applyProtection="1">
      <alignment horizontal="right" vertical="center"/>
      <protection locked="0"/>
    </xf>
    <xf numFmtId="0" fontId="10" fillId="6" borderId="48" xfId="0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6" borderId="46" xfId="0" applyFont="1" applyFill="1" applyBorder="1" applyAlignment="1">
      <alignment horizontal="left" vertical="center" wrapText="1"/>
    </xf>
    <xf numFmtId="0" fontId="13" fillId="6" borderId="48" xfId="0" applyFont="1" applyFill="1" applyBorder="1" applyAlignment="1">
      <alignment horizontal="left" vertical="top"/>
    </xf>
    <xf numFmtId="0" fontId="13" fillId="6" borderId="11" xfId="0" applyFont="1" applyFill="1" applyBorder="1" applyAlignment="1">
      <alignment horizontal="left" vertical="top"/>
    </xf>
    <xf numFmtId="0" fontId="50" fillId="6" borderId="10" xfId="0" applyFont="1" applyFill="1" applyBorder="1" applyAlignment="1">
      <alignment horizontal="left" vertical="center" wrapText="1"/>
    </xf>
    <xf numFmtId="0" fontId="50" fillId="6" borderId="12" xfId="0" applyFont="1" applyFill="1" applyBorder="1" applyAlignment="1">
      <alignment horizontal="left" vertical="center" wrapText="1"/>
    </xf>
    <xf numFmtId="0" fontId="50" fillId="6" borderId="11" xfId="0" applyFont="1" applyFill="1" applyBorder="1" applyAlignment="1">
      <alignment horizontal="left" vertical="center" wrapText="1"/>
    </xf>
    <xf numFmtId="0" fontId="14" fillId="18" borderId="26" xfId="0" applyFont="1" applyFill="1" applyBorder="1" applyAlignment="1">
      <alignment horizontal="center" vertical="center" wrapText="1"/>
    </xf>
    <xf numFmtId="0" fontId="14" fillId="18" borderId="33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left" vertical="center"/>
    </xf>
    <xf numFmtId="0" fontId="33" fillId="6" borderId="2" xfId="0" applyFont="1" applyFill="1" applyBorder="1" applyAlignment="1">
      <alignment horizontal="left" vertical="center"/>
    </xf>
    <xf numFmtId="0" fontId="33" fillId="6" borderId="3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4" fontId="16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34" fillId="6" borderId="12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53" fillId="6" borderId="37" xfId="2" applyFont="1" applyFill="1" applyBorder="1" applyAlignment="1">
      <alignment horizontal="left"/>
    </xf>
    <xf numFmtId="0" fontId="53" fillId="6" borderId="17" xfId="2" applyFont="1" applyFill="1" applyBorder="1" applyAlignment="1">
      <alignment horizontal="left"/>
    </xf>
    <xf numFmtId="0" fontId="7" fillId="6" borderId="9" xfId="2" applyFont="1" applyFill="1" applyBorder="1" applyAlignment="1">
      <alignment horizontal="left"/>
    </xf>
    <xf numFmtId="0" fontId="7" fillId="6" borderId="19" xfId="2" applyFont="1" applyFill="1" applyBorder="1" applyAlignment="1">
      <alignment horizontal="left"/>
    </xf>
    <xf numFmtId="0" fontId="53" fillId="6" borderId="9" xfId="2" applyFont="1" applyFill="1" applyBorder="1" applyAlignment="1">
      <alignment horizontal="left" wrapText="1"/>
    </xf>
    <xf numFmtId="0" fontId="53" fillId="6" borderId="19" xfId="2" applyFont="1" applyFill="1" applyBorder="1" applyAlignment="1">
      <alignment horizontal="left" wrapText="1"/>
    </xf>
    <xf numFmtId="0" fontId="7" fillId="6" borderId="34" xfId="2" applyFont="1" applyFill="1" applyBorder="1" applyAlignment="1">
      <alignment horizontal="left" wrapText="1"/>
    </xf>
    <xf numFmtId="0" fontId="7" fillId="6" borderId="21" xfId="2" applyFont="1" applyFill="1" applyBorder="1" applyAlignment="1">
      <alignment horizontal="left" wrapText="1"/>
    </xf>
    <xf numFmtId="0" fontId="8" fillId="6" borderId="16" xfId="2" applyFont="1" applyFill="1" applyBorder="1" applyAlignment="1">
      <alignment horizontal="center" vertical="center" wrapText="1"/>
    </xf>
    <xf numFmtId="0" fontId="8" fillId="6" borderId="37" xfId="2" applyFont="1" applyFill="1" applyBorder="1" applyAlignment="1">
      <alignment horizontal="center" vertical="center"/>
    </xf>
    <xf numFmtId="0" fontId="8" fillId="6" borderId="17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 wrapText="1"/>
    </xf>
    <xf numFmtId="0" fontId="8" fillId="6" borderId="23" xfId="2" applyFont="1" applyFill="1" applyBorder="1" applyAlignment="1">
      <alignment horizontal="center" vertical="center" wrapText="1"/>
    </xf>
    <xf numFmtId="0" fontId="8" fillId="6" borderId="24" xfId="2" applyFont="1" applyFill="1" applyBorder="1" applyAlignment="1">
      <alignment horizontal="center" vertical="center" wrapText="1"/>
    </xf>
    <xf numFmtId="0" fontId="8" fillId="11" borderId="31" xfId="2" applyFont="1" applyFill="1" applyBorder="1" applyAlignment="1">
      <alignment horizontal="center" vertical="center" wrapText="1"/>
    </xf>
    <xf numFmtId="0" fontId="8" fillId="11" borderId="38" xfId="2" applyFont="1" applyFill="1" applyBorder="1" applyAlignment="1">
      <alignment horizontal="center" vertical="center" wrapText="1"/>
    </xf>
    <xf numFmtId="0" fontId="8" fillId="6" borderId="18" xfId="2" applyFont="1" applyFill="1" applyBorder="1" applyAlignment="1">
      <alignment horizontal="center" vertical="center" wrapText="1"/>
    </xf>
    <xf numFmtId="0" fontId="8" fillId="6" borderId="25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19" borderId="17" xfId="2" applyFont="1" applyFill="1" applyBorder="1" applyAlignment="1">
      <alignment horizontal="center" vertical="center"/>
    </xf>
    <xf numFmtId="0" fontId="8" fillId="19" borderId="19" xfId="2" applyFont="1" applyFill="1" applyBorder="1" applyAlignment="1">
      <alignment horizontal="center" vertical="center"/>
    </xf>
    <xf numFmtId="0" fontId="8" fillId="19" borderId="26" xfId="2" applyFont="1" applyFill="1" applyBorder="1" applyAlignment="1">
      <alignment horizontal="center" vertical="center"/>
    </xf>
    <xf numFmtId="0" fontId="8" fillId="6" borderId="44" xfId="2" applyFont="1" applyFill="1" applyBorder="1" applyAlignment="1">
      <alignment horizontal="center" vertical="center"/>
    </xf>
    <xf numFmtId="0" fontId="8" fillId="6" borderId="43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8" fillId="6" borderId="23" xfId="2" applyFont="1" applyFill="1" applyBorder="1" applyAlignment="1">
      <alignment horizontal="center" vertical="center"/>
    </xf>
    <xf numFmtId="0" fontId="8" fillId="6" borderId="24" xfId="2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31"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  <fill>
        <patternFill>
          <bgColor theme="0"/>
        </patternFill>
      </fill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/>
        <i val="0"/>
        <color rgb="FFB60000"/>
      </font>
      <fill>
        <patternFill>
          <bgColor rgb="FFFFC7CE"/>
        </patternFill>
      </fill>
    </dxf>
    <dxf>
      <font>
        <b/>
        <i val="0"/>
        <color rgb="FF004E00"/>
      </font>
      <fill>
        <patternFill>
          <bgColor rgb="FFC6EFCE"/>
        </patternFill>
      </fill>
    </dxf>
    <dxf>
      <font>
        <b/>
        <i val="0"/>
        <color rgb="FF6B4500"/>
      </font>
      <fill>
        <patternFill>
          <bgColor rgb="FFFFEB9C"/>
        </patternFill>
      </fill>
    </dxf>
    <dxf>
      <font>
        <b/>
        <i val="0"/>
        <color rgb="FFB6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F6F6F"/>
      <color rgb="FF004E00"/>
      <color rgb="FF6B4500"/>
      <color rgb="FFB60000"/>
      <color rgb="FF670202"/>
      <color rgb="FFDDEBF7"/>
      <color rgb="FFD9D9D9"/>
      <color rgb="FFFEBAD4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zoomScale="90" zoomScaleNormal="90" workbookViewId="0">
      <selection sqref="A1:R1"/>
    </sheetView>
  </sheetViews>
  <sheetFormatPr defaultColWidth="9" defaultRowHeight="14.3" x14ac:dyDescent="0.25"/>
  <cols>
    <col min="1" max="1" width="3.75" style="1" customWidth="1"/>
    <col min="2" max="18" width="10.25" style="1" customWidth="1"/>
    <col min="19" max="16384" width="9" style="1"/>
  </cols>
  <sheetData>
    <row r="1" spans="1:18" ht="40.1" customHeight="1" x14ac:dyDescent="0.25">
      <c r="A1" s="229" t="s">
        <v>93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1"/>
    </row>
    <row r="2" spans="1:18" ht="18.350000000000001" customHeight="1" x14ac:dyDescent="0.25">
      <c r="A2" s="47" t="s">
        <v>68</v>
      </c>
      <c r="B2" s="232" t="s">
        <v>108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3"/>
    </row>
    <row r="3" spans="1:18" ht="14.3" customHeight="1" x14ac:dyDescent="0.25">
      <c r="A3" s="47" t="s">
        <v>71</v>
      </c>
      <c r="B3" s="216" t="s">
        <v>109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7"/>
    </row>
    <row r="4" spans="1:18" ht="14.3" customHeight="1" x14ac:dyDescent="0.25">
      <c r="A4" s="48" t="s">
        <v>72</v>
      </c>
      <c r="B4" s="234" t="s">
        <v>90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6"/>
    </row>
    <row r="5" spans="1:18" ht="14.3" customHeight="1" x14ac:dyDescent="0.25">
      <c r="A5" s="47" t="s">
        <v>116</v>
      </c>
      <c r="B5" s="222" t="s">
        <v>91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4"/>
    </row>
    <row r="6" spans="1:18" ht="100.55" customHeight="1" x14ac:dyDescent="0.25">
      <c r="A6" s="48" t="s">
        <v>73</v>
      </c>
      <c r="B6" s="214" t="s">
        <v>140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5"/>
    </row>
    <row r="7" spans="1:18" ht="14.3" customHeight="1" x14ac:dyDescent="0.25">
      <c r="A7" s="47" t="s">
        <v>117</v>
      </c>
      <c r="B7" s="226" t="s">
        <v>86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8"/>
    </row>
    <row r="8" spans="1:18" ht="14.3" customHeight="1" x14ac:dyDescent="0.25">
      <c r="A8" s="48" t="s">
        <v>74</v>
      </c>
      <c r="B8" s="211" t="s">
        <v>87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3"/>
    </row>
    <row r="9" spans="1:18" ht="42.8" customHeight="1" x14ac:dyDescent="0.25">
      <c r="A9" s="47" t="s">
        <v>118</v>
      </c>
      <c r="B9" s="214" t="s">
        <v>141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5"/>
    </row>
    <row r="10" spans="1:18" ht="58.75" customHeight="1" x14ac:dyDescent="0.25">
      <c r="A10" s="47" t="s">
        <v>119</v>
      </c>
      <c r="B10" s="222" t="s">
        <v>148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4"/>
    </row>
    <row r="11" spans="1:18" ht="30.6" customHeight="1" x14ac:dyDescent="0.25">
      <c r="A11" s="47" t="s">
        <v>120</v>
      </c>
      <c r="B11" s="225" t="s">
        <v>133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4"/>
    </row>
    <row r="12" spans="1:18" ht="44.15" customHeight="1" x14ac:dyDescent="0.25">
      <c r="A12" s="47" t="s">
        <v>121</v>
      </c>
      <c r="B12" s="222" t="s">
        <v>134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4"/>
    </row>
    <row r="13" spans="1:18" ht="30.6" customHeight="1" x14ac:dyDescent="0.25">
      <c r="A13" s="47" t="s">
        <v>107</v>
      </c>
      <c r="B13" s="216" t="s">
        <v>113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7"/>
    </row>
    <row r="14" spans="1:18" ht="14.3" customHeight="1" x14ac:dyDescent="0.25">
      <c r="A14" s="49"/>
    </row>
    <row r="15" spans="1:18" ht="14.3" customHeight="1" x14ac:dyDescent="0.25">
      <c r="A15" s="48" t="s">
        <v>76</v>
      </c>
      <c r="B15" s="218" t="s">
        <v>154</v>
      </c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9"/>
    </row>
    <row r="16" spans="1:18" ht="14.3" customHeight="1" x14ac:dyDescent="0.25">
      <c r="A16" s="48" t="s">
        <v>77</v>
      </c>
      <c r="B16" s="216" t="s">
        <v>155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7"/>
    </row>
    <row r="17" spans="1:18" ht="59.1" customHeight="1" x14ac:dyDescent="0.25">
      <c r="A17" s="48" t="s">
        <v>78</v>
      </c>
      <c r="B17" s="222" t="s">
        <v>156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4"/>
    </row>
    <row r="18" spans="1:18" ht="14.3" customHeight="1" x14ac:dyDescent="0.25">
      <c r="A18" s="49"/>
    </row>
    <row r="19" spans="1:18" ht="28.55" customHeight="1" x14ac:dyDescent="0.25">
      <c r="A19" s="48" t="s">
        <v>92</v>
      </c>
      <c r="B19" s="222" t="s">
        <v>135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4"/>
    </row>
    <row r="20" spans="1:18" ht="60.45" customHeight="1" x14ac:dyDescent="0.25">
      <c r="A20" s="48" t="s">
        <v>114</v>
      </c>
      <c r="B20" s="216" t="s">
        <v>94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9"/>
    </row>
    <row r="21" spans="1:18" ht="31.6" customHeight="1" thickBot="1" x14ac:dyDescent="0.3">
      <c r="A21" s="50" t="s">
        <v>115</v>
      </c>
      <c r="B21" s="220" t="s">
        <v>106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1"/>
    </row>
  </sheetData>
  <sheetProtection algorithmName="SHA-512" hashValue="aCnqrv8TZgx3K5Hw7VKBUYFJryu4YIflkryyuqvxyTWxCcooo7H1DP3u8yl8DcoYv7fg6W6U38ONJYxviCgH5A==" saltValue="u7aRM9QVa8StMS0Rwf94ow==" spinCount="100000" sheet="1" objects="1" scenarios="1"/>
  <mergeCells count="19">
    <mergeCell ref="B7:R7"/>
    <mergeCell ref="A1:R1"/>
    <mergeCell ref="B2:R2"/>
    <mergeCell ref="B3:R3"/>
    <mergeCell ref="B6:R6"/>
    <mergeCell ref="B4:R4"/>
    <mergeCell ref="B5:R5"/>
    <mergeCell ref="B8:R8"/>
    <mergeCell ref="B9:R9"/>
    <mergeCell ref="B13:R13"/>
    <mergeCell ref="B15:R15"/>
    <mergeCell ref="B21:R21"/>
    <mergeCell ref="B16:R16"/>
    <mergeCell ref="B20:R20"/>
    <mergeCell ref="B12:R12"/>
    <mergeCell ref="B10:R10"/>
    <mergeCell ref="B11:R11"/>
    <mergeCell ref="B17:R17"/>
    <mergeCell ref="B19:R19"/>
  </mergeCells>
  <pageMargins left="0.70866141732283472" right="0.70866141732283472" top="1.3385826771653544" bottom="0.74803149606299213" header="0.31496062992125984" footer="0.31496062992125984"/>
  <pageSetup scale="68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A1:V51"/>
  <sheetViews>
    <sheetView zoomScale="80" zoomScaleNormal="80" zoomScaleSheetLayoutView="115" zoomScalePageLayoutView="55" workbookViewId="0">
      <selection sqref="A1:I1"/>
    </sheetView>
  </sheetViews>
  <sheetFormatPr defaultColWidth="9" defaultRowHeight="14.3" x14ac:dyDescent="0.25"/>
  <cols>
    <col min="1" max="1" width="5.75" style="110" customWidth="1"/>
    <col min="2" max="2" width="45.25" style="110" customWidth="1"/>
    <col min="3" max="3" width="28.125" style="110" customWidth="1"/>
    <col min="4" max="4" width="5.25" style="110" customWidth="1"/>
    <col min="5" max="7" width="18.25" style="110" customWidth="1"/>
    <col min="8" max="8" width="19.75" style="110" customWidth="1"/>
    <col min="9" max="9" width="22" style="110" customWidth="1"/>
    <col min="10" max="10" width="29.125" style="109" customWidth="1"/>
    <col min="11" max="11" width="9" style="110"/>
    <col min="12" max="12" width="35.25" style="110" customWidth="1"/>
    <col min="13" max="13" width="15.75" style="110" customWidth="1"/>
    <col min="14" max="14" width="8.75" style="110" customWidth="1"/>
    <col min="15" max="15" width="15.75" style="110" customWidth="1"/>
    <col min="16" max="16" width="8.75" style="110" customWidth="1"/>
    <col min="17" max="31" width="12.75" style="110" customWidth="1"/>
    <col min="32" max="16384" width="9" style="110"/>
  </cols>
  <sheetData>
    <row r="1" spans="1:10" ht="95.8" customHeight="1" thickBot="1" x14ac:dyDescent="0.3">
      <c r="A1" s="286" t="s">
        <v>131</v>
      </c>
      <c r="B1" s="287"/>
      <c r="C1" s="287"/>
      <c r="D1" s="287"/>
      <c r="E1" s="287"/>
      <c r="F1" s="287"/>
      <c r="G1" s="287"/>
      <c r="H1" s="287"/>
      <c r="I1" s="288"/>
    </row>
    <row r="2" spans="1:10" ht="27.2" customHeight="1" x14ac:dyDescent="0.25">
      <c r="A2" s="190" t="s">
        <v>89</v>
      </c>
      <c r="B2" s="191"/>
      <c r="C2" s="191"/>
      <c r="D2" s="191"/>
      <c r="E2" s="191"/>
      <c r="F2" s="191"/>
      <c r="G2" s="191"/>
      <c r="H2" s="191"/>
      <c r="I2" s="192"/>
    </row>
    <row r="3" spans="1:10" ht="16.3" x14ac:dyDescent="0.25">
      <c r="A3" s="41"/>
      <c r="B3" s="42"/>
      <c r="C3" s="28"/>
      <c r="D3" s="17"/>
      <c r="E3" s="3" t="s">
        <v>58</v>
      </c>
      <c r="F3" s="14"/>
      <c r="G3" s="3" t="s">
        <v>59</v>
      </c>
      <c r="H3" s="197"/>
      <c r="I3" s="198"/>
    </row>
    <row r="4" spans="1:10" ht="16.3" x14ac:dyDescent="0.25">
      <c r="A4" s="43" t="s">
        <v>88</v>
      </c>
      <c r="B4" s="44"/>
      <c r="C4" s="29"/>
      <c r="D4" s="18"/>
      <c r="E4" s="3" t="s">
        <v>60</v>
      </c>
      <c r="F4" s="197"/>
      <c r="G4" s="199"/>
      <c r="H4" s="199"/>
      <c r="I4" s="198"/>
    </row>
    <row r="5" spans="1:10" ht="16.3" x14ac:dyDescent="0.25">
      <c r="A5" s="45"/>
      <c r="B5" s="46"/>
      <c r="C5" s="30"/>
      <c r="D5" s="19"/>
      <c r="E5" s="3" t="s">
        <v>61</v>
      </c>
      <c r="F5" s="14"/>
      <c r="G5" s="4" t="s">
        <v>62</v>
      </c>
      <c r="H5" s="197"/>
      <c r="I5" s="198"/>
    </row>
    <row r="6" spans="1:10" ht="29.9" customHeight="1" x14ac:dyDescent="0.25">
      <c r="A6" s="193" t="s">
        <v>112</v>
      </c>
      <c r="B6" s="194"/>
      <c r="C6" s="52"/>
      <c r="D6" s="53"/>
      <c r="E6" s="289"/>
      <c r="F6" s="290"/>
      <c r="G6" s="291"/>
      <c r="H6" s="195" t="s">
        <v>55</v>
      </c>
      <c r="I6" s="196"/>
    </row>
    <row r="7" spans="1:10" ht="27.2" customHeight="1" x14ac:dyDescent="0.25">
      <c r="A7" s="292" t="s">
        <v>83</v>
      </c>
      <c r="B7" s="293"/>
      <c r="C7" s="293"/>
      <c r="D7" s="293"/>
      <c r="E7" s="293"/>
      <c r="F7" s="293"/>
      <c r="G7" s="293"/>
      <c r="H7" s="293"/>
      <c r="I7" s="294"/>
    </row>
    <row r="8" spans="1:10" ht="62" customHeight="1" x14ac:dyDescent="0.25">
      <c r="A8" s="126"/>
      <c r="B8" s="181" t="s">
        <v>123</v>
      </c>
      <c r="C8" s="182"/>
      <c r="D8" s="182"/>
      <c r="E8" s="183"/>
      <c r="F8" s="183"/>
      <c r="G8" s="183"/>
      <c r="H8" s="184" t="s">
        <v>127</v>
      </c>
      <c r="I8" s="185" t="s">
        <v>128</v>
      </c>
    </row>
    <row r="9" spans="1:10" ht="30.4" customHeight="1" x14ac:dyDescent="0.25">
      <c r="A9" s="127" t="s">
        <v>68</v>
      </c>
      <c r="B9" s="24" t="s">
        <v>69</v>
      </c>
      <c r="C9" s="25"/>
      <c r="D9" s="25"/>
      <c r="E9" s="23"/>
      <c r="F9" s="23"/>
      <c r="G9" s="23"/>
      <c r="H9" s="122" t="s">
        <v>124</v>
      </c>
      <c r="I9" s="123" t="s">
        <v>124</v>
      </c>
    </row>
    <row r="10" spans="1:10" ht="30.4" customHeight="1" x14ac:dyDescent="0.25">
      <c r="A10" s="127" t="s">
        <v>71</v>
      </c>
      <c r="B10" s="24" t="s">
        <v>79</v>
      </c>
      <c r="C10" s="25"/>
      <c r="D10" s="25"/>
      <c r="E10" s="23"/>
      <c r="F10" s="23"/>
      <c r="G10" s="23"/>
      <c r="H10" s="122" t="s">
        <v>125</v>
      </c>
      <c r="I10" s="123" t="s">
        <v>126</v>
      </c>
    </row>
    <row r="11" spans="1:10" ht="30.4" customHeight="1" x14ac:dyDescent="0.25">
      <c r="A11" s="127" t="s">
        <v>72</v>
      </c>
      <c r="B11" s="24" t="s">
        <v>137</v>
      </c>
      <c r="C11" s="25"/>
      <c r="D11" s="25"/>
      <c r="E11" s="23"/>
      <c r="F11" s="23"/>
      <c r="G11" s="23"/>
      <c r="H11" s="122" t="s">
        <v>138</v>
      </c>
      <c r="I11" s="123" t="s">
        <v>126</v>
      </c>
      <c r="J11" s="111"/>
    </row>
    <row r="12" spans="1:10" ht="30.4" customHeight="1" x14ac:dyDescent="0.25">
      <c r="A12" s="127" t="s">
        <v>73</v>
      </c>
      <c r="B12" s="24"/>
      <c r="C12" s="25"/>
      <c r="D12" s="25"/>
      <c r="E12" s="23"/>
      <c r="F12" s="23"/>
      <c r="G12" s="23"/>
      <c r="H12" s="122"/>
      <c r="I12" s="123"/>
      <c r="J12" s="111"/>
    </row>
    <row r="13" spans="1:10" ht="30.4" customHeight="1" x14ac:dyDescent="0.25">
      <c r="A13" s="127" t="s">
        <v>74</v>
      </c>
      <c r="B13" s="24"/>
      <c r="C13" s="25"/>
      <c r="D13" s="25"/>
      <c r="E13" s="23"/>
      <c r="F13" s="23"/>
      <c r="G13" s="23"/>
      <c r="H13" s="122"/>
      <c r="I13" s="123"/>
      <c r="J13" s="111"/>
    </row>
    <row r="14" spans="1:10" ht="30.4" customHeight="1" x14ac:dyDescent="0.25">
      <c r="A14" s="127" t="s">
        <v>75</v>
      </c>
      <c r="B14" s="24"/>
      <c r="C14" s="25"/>
      <c r="D14" s="25"/>
      <c r="E14" s="23"/>
      <c r="F14" s="23"/>
      <c r="G14" s="23"/>
      <c r="H14" s="122"/>
      <c r="I14" s="123"/>
      <c r="J14" s="111"/>
    </row>
    <row r="15" spans="1:10" ht="29.9" customHeight="1" x14ac:dyDescent="0.25">
      <c r="A15" s="127" t="s">
        <v>76</v>
      </c>
      <c r="B15" s="24"/>
      <c r="C15" s="25"/>
      <c r="D15" s="25"/>
      <c r="E15" s="23"/>
      <c r="F15" s="23"/>
      <c r="G15" s="23"/>
      <c r="H15" s="122"/>
      <c r="I15" s="123"/>
      <c r="J15" s="111"/>
    </row>
    <row r="16" spans="1:10" ht="30.4" customHeight="1" x14ac:dyDescent="0.25">
      <c r="A16" s="127" t="s">
        <v>77</v>
      </c>
      <c r="B16" s="24"/>
      <c r="C16" s="25"/>
      <c r="D16" s="25"/>
      <c r="E16" s="23"/>
      <c r="F16" s="23"/>
      <c r="G16" s="23"/>
      <c r="H16" s="122"/>
      <c r="I16" s="123"/>
      <c r="J16" s="111"/>
    </row>
    <row r="17" spans="1:22" ht="30.4" customHeight="1" x14ac:dyDescent="0.25">
      <c r="A17" s="127" t="s">
        <v>78</v>
      </c>
      <c r="B17" s="24"/>
      <c r="C17" s="25"/>
      <c r="D17" s="25"/>
      <c r="E17" s="23"/>
      <c r="F17" s="23"/>
      <c r="G17" s="23"/>
      <c r="H17" s="122"/>
      <c r="I17" s="123"/>
      <c r="J17" s="111"/>
    </row>
    <row r="18" spans="1:22" ht="30.4" customHeight="1" x14ac:dyDescent="0.25">
      <c r="A18" s="127" t="s">
        <v>92</v>
      </c>
      <c r="B18" s="24"/>
      <c r="C18" s="25"/>
      <c r="D18" s="25"/>
      <c r="E18" s="23"/>
      <c r="F18" s="23"/>
      <c r="G18" s="23"/>
      <c r="H18" s="122"/>
      <c r="I18" s="123"/>
      <c r="J18" s="111"/>
    </row>
    <row r="19" spans="1:22" ht="30.4" customHeight="1" x14ac:dyDescent="0.25">
      <c r="A19" s="200" t="s">
        <v>54</v>
      </c>
      <c r="B19" s="201"/>
      <c r="C19" s="201"/>
      <c r="D19" s="201"/>
      <c r="E19" s="201"/>
      <c r="F19" s="201"/>
      <c r="G19" s="201"/>
      <c r="H19" s="201"/>
      <c r="I19" s="202"/>
      <c r="J19" s="111"/>
    </row>
    <row r="20" spans="1:22" ht="30.4" customHeight="1" x14ac:dyDescent="0.25">
      <c r="A20" s="5" t="s">
        <v>68</v>
      </c>
      <c r="B20" s="203" t="s">
        <v>84</v>
      </c>
      <c r="C20" s="194"/>
      <c r="D20" s="194"/>
      <c r="E20" s="20"/>
      <c r="F20" s="210" t="s">
        <v>63</v>
      </c>
      <c r="G20" s="204" t="s">
        <v>157</v>
      </c>
      <c r="H20" s="20"/>
      <c r="I20" s="6" t="s">
        <v>158</v>
      </c>
      <c r="J20" s="111"/>
    </row>
    <row r="21" spans="1:22" ht="30.4" customHeight="1" x14ac:dyDescent="0.25">
      <c r="A21" s="5" t="s">
        <v>71</v>
      </c>
      <c r="B21" s="203" t="s">
        <v>85</v>
      </c>
      <c r="C21" s="194"/>
      <c r="D21" s="194"/>
      <c r="E21" s="194"/>
      <c r="F21" s="194"/>
      <c r="G21" s="204"/>
      <c r="H21" s="15"/>
      <c r="I21" s="6" t="s">
        <v>0</v>
      </c>
      <c r="J21" s="111"/>
    </row>
    <row r="22" spans="1:22" ht="27.2" customHeight="1" x14ac:dyDescent="0.25">
      <c r="A22" s="205" t="s">
        <v>136</v>
      </c>
      <c r="B22" s="206"/>
      <c r="C22" s="206"/>
      <c r="D22" s="206"/>
      <c r="E22" s="207"/>
      <c r="F22" s="207"/>
      <c r="G22" s="207"/>
      <c r="H22" s="208"/>
      <c r="I22" s="209"/>
      <c r="J22" s="111"/>
    </row>
    <row r="23" spans="1:22" ht="16.3" x14ac:dyDescent="0.25">
      <c r="A23" s="305"/>
      <c r="B23" s="312"/>
      <c r="C23" s="54"/>
      <c r="D23" s="16"/>
      <c r="E23" s="311" t="s">
        <v>7</v>
      </c>
      <c r="F23" s="311"/>
      <c r="G23" s="313" t="s">
        <v>8</v>
      </c>
      <c r="H23" s="314"/>
      <c r="I23" s="300" t="s">
        <v>103</v>
      </c>
      <c r="J23" s="111"/>
      <c r="U23" s="112"/>
      <c r="V23" s="112"/>
    </row>
    <row r="24" spans="1:22" ht="30.4" customHeight="1" x14ac:dyDescent="0.25">
      <c r="A24" s="306"/>
      <c r="B24" s="312"/>
      <c r="C24" s="54"/>
      <c r="D24" s="16"/>
      <c r="E24" s="7" t="s">
        <v>2</v>
      </c>
      <c r="F24" s="7" t="s">
        <v>11</v>
      </c>
      <c r="G24" s="8" t="s">
        <v>2</v>
      </c>
      <c r="H24" s="8" t="s">
        <v>11</v>
      </c>
      <c r="I24" s="301"/>
      <c r="J24" s="113"/>
      <c r="N24" s="114"/>
      <c r="O24" s="114"/>
      <c r="P24" s="114"/>
      <c r="Q24" s="115"/>
      <c r="R24" s="115"/>
      <c r="S24" s="115"/>
      <c r="T24" s="115"/>
      <c r="U24" s="115"/>
      <c r="V24" s="115"/>
    </row>
    <row r="25" spans="1:22" ht="49.1" customHeight="1" x14ac:dyDescent="0.25">
      <c r="A25" s="5" t="s">
        <v>68</v>
      </c>
      <c r="B25" s="26" t="s">
        <v>51</v>
      </c>
      <c r="C25" s="27"/>
      <c r="D25" s="31"/>
      <c r="E25" s="307"/>
      <c r="F25" s="308"/>
      <c r="G25" s="307"/>
      <c r="H25" s="309"/>
      <c r="I25" s="310"/>
      <c r="J25" s="116" t="b">
        <f>AND(G25='Dane brzegowe'!$C$18,E25='Dane brzegowe'!$C$4)</f>
        <v>0</v>
      </c>
      <c r="N25" s="114"/>
      <c r="O25" s="114"/>
      <c r="P25" s="114"/>
      <c r="Q25" s="115"/>
      <c r="R25" s="115"/>
      <c r="S25" s="115"/>
      <c r="T25" s="115"/>
      <c r="U25" s="115"/>
      <c r="V25" s="115"/>
    </row>
    <row r="26" spans="1:22" ht="49.1" customHeight="1" x14ac:dyDescent="0.25">
      <c r="A26" s="5" t="s">
        <v>71</v>
      </c>
      <c r="B26" s="297" t="s">
        <v>142</v>
      </c>
      <c r="C26" s="298"/>
      <c r="D26" s="299"/>
      <c r="E26" s="33"/>
      <c r="F26" s="21" t="s">
        <v>56</v>
      </c>
      <c r="G26" s="32"/>
      <c r="H26" s="22" t="s">
        <v>56</v>
      </c>
      <c r="I26" s="186" t="str">
        <f>IF(E26="","",IF(G26="","",ROUND((E26-G26)/E26,4)))</f>
        <v/>
      </c>
      <c r="J26" s="116"/>
    </row>
    <row r="27" spans="1:22" ht="49.1" customHeight="1" x14ac:dyDescent="0.25">
      <c r="A27" s="5" t="s">
        <v>72</v>
      </c>
      <c r="B27" s="297" t="s">
        <v>143</v>
      </c>
      <c r="C27" s="298"/>
      <c r="D27" s="299"/>
      <c r="E27" s="117"/>
      <c r="F27" s="21" t="s">
        <v>56</v>
      </c>
      <c r="G27" s="117"/>
      <c r="H27" s="22" t="s">
        <v>56</v>
      </c>
      <c r="I27" s="187" t="str">
        <f>IF(E27="","",IF(G27="","",ROUND((E27-G27)/E27,4)))</f>
        <v/>
      </c>
      <c r="J27" s="118"/>
    </row>
    <row r="28" spans="1:22" ht="49.1" customHeight="1" x14ac:dyDescent="0.25">
      <c r="A28" s="5" t="s">
        <v>73</v>
      </c>
      <c r="B28" s="128" t="s">
        <v>144</v>
      </c>
      <c r="C28" s="10" t="s">
        <v>82</v>
      </c>
      <c r="D28" s="34"/>
      <c r="E28" s="119" t="str">
        <f>IF(D28="","",IF(D28="TAK","Należy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PPCP",IF(E27="","Należy uzupełnić pole dla EK - powyżej",E27*(VLOOKUP(E25,'Dane brzegowe'!$C$29:$L$36,4,FALSE)))))))</f>
        <v/>
      </c>
      <c r="F28" s="21" t="s">
        <v>56</v>
      </c>
      <c r="G28" s="120" t="str">
        <f>IF(D28="","",IF(D28="TAK","Należy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PPCP",IF(G27="","Należy uzupełnić pole dla EK - powyżej",IF(G25='Dane brzegowe'!$C$18,G27*(VLOOKUP(E25,'Dane brzegowe'!$C$29:$L$36,4,FALSE)),IF(OR($G$25='Dane brzegowe'!$C$6,$G$25='Dane brzegowe'!$C$7,$G$25='Dane brzegowe'!$C$8,$G$25='Dane brzegowe'!$C$9),MAX(0,G27*(VLOOKUP(G25,'Dane brzegowe'!$C$4:$L$18,4,FALSE))-($H$21*750/$E$6)),G27*(VLOOKUP(G25,'Dane brzegowe'!$C$4:$L$18,4,FALSE)))))))))</f>
        <v/>
      </c>
      <c r="H28" s="22" t="s">
        <v>56</v>
      </c>
      <c r="I28" s="188" t="str">
        <f>IF(OR(E25="",G25=""),"",IF(OR(E25="",G25=""),"",IF(OR(AND(E25&lt;&gt;'Dane brzegowe'!$C$4,G25&lt;&gt;'Dane brzegowe'!$C$18),(AND(E25='Dane brzegowe'!$C$4,G25='Dane brzegowe'!$C$18))),"Błąd - przedsięwzięcie niezgodne z PPCP",IF(OR(E28="",E28="Należy TUTAJ wpisać wartość z audytu"),"",IF(G28=0,"0%",IFERROR(ROUND((E28-G28)/E28,4),""))))))</f>
        <v/>
      </c>
      <c r="J28" s="121"/>
    </row>
    <row r="29" spans="1:22" ht="49.1" customHeight="1" x14ac:dyDescent="0.25">
      <c r="A29" s="5" t="s">
        <v>74</v>
      </c>
      <c r="B29" s="9" t="s">
        <v>101</v>
      </c>
      <c r="C29" s="10" t="s">
        <v>82</v>
      </c>
      <c r="D29" s="34"/>
      <c r="E29" s="119" t="str">
        <f>IF(D29="","",IF(D29="TAK","Należy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powyżej",(E28*$E$6/1000*(VLOOKUP(E25,'Dane brzegowe'!$C$29:$L$36,9,FALSE))))))))))</f>
        <v/>
      </c>
      <c r="F29" s="21" t="s">
        <v>9</v>
      </c>
      <c r="G29" s="120" t="str">
        <f>IF(D29="","",IF(D29="TAK","Należy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powyżej",(G28*$E$6/1000*(IF(G25='Dane brzegowe'!$C$18,(VLOOKUP(E25,'Dane brzegowe'!$C$29:$L$36,9,FALSE)),(VLOOKUP(G25,'Dane brzegowe'!$C$4:$L$18,9,FALSE))))))))))))</f>
        <v/>
      </c>
      <c r="H29" s="22" t="s">
        <v>9</v>
      </c>
      <c r="I29" s="188" t="str">
        <f>IF(OR(E25="",G25=""),"",IF(OR(AND(E25&lt;&gt;'Dane brzegowe'!$C$4,G25&lt;&gt;'Dane brzegowe'!$C$18),(AND(E25='Dane brzegowe'!$C$4,G25='Dane brzegowe'!$C$18))),"Błąd - przedsięwzięcie niezgodne z PPCP",IF(OR(E29="",E29="Należy TUTAJ wpisać wartość z audytu",E29="Należy uzupełnić wartość EP powyżej"),"",IF(AND(E29=0,G29=0),0,IFERROR(ROUND((E29-G29)/E29,4),"")))))</f>
        <v/>
      </c>
      <c r="J29" s="113"/>
    </row>
    <row r="30" spans="1:22" ht="49.1" customHeight="1" x14ac:dyDescent="0.25">
      <c r="A30" s="5" t="s">
        <v>75</v>
      </c>
      <c r="B30" s="9" t="s">
        <v>102</v>
      </c>
      <c r="C30" s="10" t="s">
        <v>82</v>
      </c>
      <c r="D30" s="34"/>
      <c r="E30" s="119" t="str">
        <f>IF(D30="","",IF(D30="TAK","Należy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powyżej",(E28*$E$6/1000*(VLOOKUP(E25,'Dane brzegowe'!$C$29:$L$36,10,FALSE))))))))))</f>
        <v/>
      </c>
      <c r="F30" s="21" t="s">
        <v>9</v>
      </c>
      <c r="G30" s="120" t="str">
        <f>IF(D30="","",IF(D30="TAK","Należy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powyżej",(G28*$E$6/1000*((IF(G25='Dane brzegowe'!$C$18,(VLOOKUP(E25,'Dane brzegowe'!$C$29:$L$36,10,FALSE)),(VLOOKUP(G25,'Dane brzegowe'!$C$4:$L$18,10,FALSE)))))))))))))</f>
        <v/>
      </c>
      <c r="H30" s="22" t="s">
        <v>9</v>
      </c>
      <c r="I30" s="188" t="str">
        <f>IF(OR(E25="",G25=""),"",IF(OR(AND(E25&lt;&gt;'Dane brzegowe'!$C$4,G25&lt;&gt;'Dane brzegowe'!$C$18),(AND(E25='Dane brzegowe'!$C$4,G25='Dane brzegowe'!$C$18))),"Błąd - przedsięwzięcie niezgodne z PPCP",IF(OR(E30="",E30="Należy TUTAJ wpisać wartość z audytu",E30="Należy uzupełnić wartość EP powyżej"),"",IF(AND(E30=0,G30=0),0,IFERROR(ROUND((E30-G30)/E30,4),"")))))</f>
        <v/>
      </c>
      <c r="J30" s="113"/>
    </row>
    <row r="31" spans="1:22" ht="49.1" customHeight="1" x14ac:dyDescent="0.25">
      <c r="A31" s="5" t="s">
        <v>76</v>
      </c>
      <c r="B31" s="11" t="s">
        <v>111</v>
      </c>
      <c r="C31" s="35" t="s">
        <v>82</v>
      </c>
      <c r="D31" s="36"/>
      <c r="E31" s="119" t="str">
        <f>IF(D31="","",IF(D31="TAK","Należy TUTAJ wpisać wartość z audytu",IF(E25="","Podaj główne źródło ciepła - powyżej",IF(OR(AND(E25&lt;&gt;'Dane brzegowe'!$C$4,G25&lt;&gt;'Dane brzegowe'!$C$18),(AND(E25='Dane brzegowe'!$C$4,G25='Dane brzegowe'!$C$18))),"Błąd - przedsięwzięcie niezgodne z PPCP",IF(E27="","Należy uzupełnić pole dla EK - powyżej",(E27*$E$6/1000*(VLOOKUP(E25,'Dane brzegowe'!$C$29:$L$36,8,FALSE))))))))</f>
        <v/>
      </c>
      <c r="F31" s="37" t="s">
        <v>10</v>
      </c>
      <c r="G31" s="120" t="str">
        <f>IF(D31="","",IF(D31="TAK","Należy TUTAJ wpisać wartość z audytu",IF(G25="","Podaj główne źródło ciepła - powyżej",IF(OR(AND(E25&lt;&gt;'Dane brzegowe'!$C$4,G25&lt;&gt;'Dane brzegowe'!$C$18),(AND(E25='Dane brzegowe'!$C$4,G25='Dane brzegowe'!$C$18))),"Błąd - przedsięwzięcie niezgodne z PPCP",IF(G27="","Należy uzupełnić pole dla EK - powyżej",MAX(G27*$E$6/1000*(IF(G25='Dane brzegowe'!$C$18,(VLOOKUP(E25,'Dane brzegowe'!$C$29:$L$36,8,FALSE)),(VLOOKUP(G25,'Dane brzegowe'!$C$4:$L$18,8,FALSE))))-($H$21*750/10^3*'Dane brzegowe'!J17),0))))))</f>
        <v/>
      </c>
      <c r="H31" s="22" t="s">
        <v>10</v>
      </c>
      <c r="I31" s="188" t="str">
        <f>IF(OR(E25="",G25=""),"",IF(OR(AND(E25&lt;&gt;'Dane brzegowe'!$C$4,G25&lt;&gt;'Dane brzegowe'!$C$18),(AND(E25='Dane brzegowe'!$C$4,G25='Dane brzegowe'!$C$18))),"Błąd - przedsięwzięcie niezgodne z PPCP",IF(OR(E31="",E31="Należy TUTAJ wpisać wartość z audytu",E31="Należy uzupełnić wartość EP powyżej"),"",IF(AND(E31=0,G31=0),0,IFERROR(ROUND((E31-G31)/E31,4),"")))))</f>
        <v/>
      </c>
      <c r="J31" s="125"/>
    </row>
    <row r="32" spans="1:22" ht="49.1" customHeight="1" x14ac:dyDescent="0.25">
      <c r="A32" s="189" t="s">
        <v>77</v>
      </c>
      <c r="B32" s="237" t="s">
        <v>150</v>
      </c>
      <c r="C32" s="238"/>
      <c r="D32" s="239"/>
      <c r="E32" s="119"/>
      <c r="F32" s="21" t="s">
        <v>56</v>
      </c>
      <c r="G32" s="120"/>
      <c r="H32" s="22" t="s">
        <v>56</v>
      </c>
      <c r="I32" s="186" t="str">
        <f>IF(E32="","",IF(G32="","",ROUND((E32-G32)/E32,4)))</f>
        <v/>
      </c>
      <c r="J32" s="125"/>
    </row>
    <row r="33" spans="1:10" ht="49.1" customHeight="1" thickBot="1" x14ac:dyDescent="0.3">
      <c r="A33" s="189" t="s">
        <v>78</v>
      </c>
      <c r="B33" s="240" t="s">
        <v>151</v>
      </c>
      <c r="C33" s="241"/>
      <c r="D33" s="242"/>
      <c r="E33" s="119"/>
      <c r="F33" s="21" t="s">
        <v>56</v>
      </c>
      <c r="G33" s="120"/>
      <c r="H33" s="22" t="s">
        <v>56</v>
      </c>
      <c r="I33" s="186" t="str">
        <f>IF(E33="","",IF(G33="","",ROUND((E33-G33)/E33,4)))</f>
        <v/>
      </c>
      <c r="J33" s="125"/>
    </row>
    <row r="34" spans="1:10" ht="27.2" customHeight="1" x14ac:dyDescent="0.25">
      <c r="A34" s="302" t="s">
        <v>152</v>
      </c>
      <c r="B34" s="303"/>
      <c r="C34" s="303"/>
      <c r="D34" s="303"/>
      <c r="E34" s="303"/>
      <c r="F34" s="303"/>
      <c r="G34" s="303"/>
      <c r="H34" s="303"/>
      <c r="I34" s="304"/>
      <c r="J34" s="113"/>
    </row>
    <row r="35" spans="1:10" ht="46.2" customHeight="1" x14ac:dyDescent="0.25">
      <c r="A35" s="51" t="s">
        <v>68</v>
      </c>
      <c r="B35" s="315" t="s">
        <v>122</v>
      </c>
      <c r="C35" s="315"/>
      <c r="D35" s="315"/>
      <c r="E35" s="315"/>
      <c r="F35" s="315"/>
      <c r="G35" s="315"/>
      <c r="H35" s="39"/>
      <c r="I35" s="40"/>
      <c r="J35" s="113"/>
    </row>
    <row r="36" spans="1:10" ht="77.45" customHeight="1" x14ac:dyDescent="0.25">
      <c r="A36" s="124" t="s">
        <v>147</v>
      </c>
      <c r="B36" s="315" t="s">
        <v>145</v>
      </c>
      <c r="C36" s="315"/>
      <c r="D36" s="315"/>
      <c r="E36" s="315"/>
      <c r="F36" s="315"/>
      <c r="G36" s="315"/>
      <c r="H36" s="315"/>
      <c r="I36" s="316"/>
      <c r="J36" s="113"/>
    </row>
    <row r="37" spans="1:10" ht="27.2" customHeight="1" x14ac:dyDescent="0.25">
      <c r="A37" s="12" t="s">
        <v>153</v>
      </c>
      <c r="B37" s="13"/>
      <c r="C37" s="13"/>
      <c r="D37" s="13"/>
      <c r="E37" s="13"/>
      <c r="F37" s="13"/>
      <c r="G37" s="13"/>
      <c r="H37" s="13"/>
      <c r="I37" s="38"/>
      <c r="J37" s="113"/>
    </row>
    <row r="38" spans="1:10" ht="16.3" x14ac:dyDescent="0.25">
      <c r="A38" s="295" t="s">
        <v>1</v>
      </c>
      <c r="B38" s="284"/>
      <c r="C38" s="284"/>
      <c r="D38" s="296"/>
      <c r="E38" s="283" t="s">
        <v>57</v>
      </c>
      <c r="F38" s="284"/>
      <c r="G38" s="284"/>
      <c r="H38" s="284"/>
      <c r="I38" s="285"/>
      <c r="J38" s="111"/>
    </row>
    <row r="39" spans="1:10" ht="30.4" customHeight="1" x14ac:dyDescent="0.25">
      <c r="A39" s="243"/>
      <c r="B39" s="244"/>
      <c r="C39" s="244"/>
      <c r="D39" s="245"/>
      <c r="E39" s="273"/>
      <c r="F39" s="244"/>
      <c r="G39" s="244"/>
      <c r="H39" s="244"/>
      <c r="I39" s="274"/>
      <c r="J39" s="111"/>
    </row>
    <row r="40" spans="1:10" ht="30.4" customHeight="1" x14ac:dyDescent="0.25">
      <c r="A40" s="281"/>
      <c r="B40" s="276"/>
      <c r="C40" s="276"/>
      <c r="D40" s="282"/>
      <c r="E40" s="275"/>
      <c r="F40" s="276"/>
      <c r="G40" s="276"/>
      <c r="H40" s="276"/>
      <c r="I40" s="277"/>
      <c r="J40" s="111"/>
    </row>
    <row r="41" spans="1:10" ht="30.4" customHeight="1" thickBot="1" x14ac:dyDescent="0.3">
      <c r="A41" s="259"/>
      <c r="B41" s="260"/>
      <c r="C41" s="260"/>
      <c r="D41" s="261"/>
      <c r="E41" s="271"/>
      <c r="F41" s="260"/>
      <c r="G41" s="260"/>
      <c r="H41" s="260"/>
      <c r="I41" s="272"/>
      <c r="J41" s="111"/>
    </row>
    <row r="42" spans="1:10" x14ac:dyDescent="0.25">
      <c r="A42" s="278" t="s">
        <v>67</v>
      </c>
      <c r="B42" s="279"/>
      <c r="C42" s="279"/>
      <c r="D42" s="279"/>
      <c r="E42" s="279"/>
      <c r="F42" s="279"/>
      <c r="G42" s="279"/>
      <c r="H42" s="279"/>
      <c r="I42" s="280"/>
    </row>
    <row r="43" spans="1:10" x14ac:dyDescent="0.25">
      <c r="A43" s="268" t="s">
        <v>70</v>
      </c>
      <c r="B43" s="269"/>
      <c r="C43" s="269"/>
      <c r="D43" s="269"/>
      <c r="E43" s="269"/>
      <c r="F43" s="269"/>
      <c r="G43" s="269"/>
      <c r="H43" s="269"/>
      <c r="I43" s="270"/>
    </row>
    <row r="44" spans="1:10" ht="50.3" customHeight="1" x14ac:dyDescent="0.25">
      <c r="A44" s="262" t="s">
        <v>132</v>
      </c>
      <c r="B44" s="263"/>
      <c r="C44" s="263"/>
      <c r="D44" s="263"/>
      <c r="E44" s="263"/>
      <c r="F44" s="263"/>
      <c r="G44" s="263"/>
      <c r="H44" s="263"/>
      <c r="I44" s="264"/>
    </row>
    <row r="45" spans="1:10" ht="33.450000000000003" customHeight="1" thickBot="1" x14ac:dyDescent="0.3">
      <c r="A45" s="265" t="s">
        <v>139</v>
      </c>
      <c r="B45" s="266"/>
      <c r="C45" s="266"/>
      <c r="D45" s="266"/>
      <c r="E45" s="266"/>
      <c r="F45" s="266"/>
      <c r="G45" s="266"/>
      <c r="H45" s="266"/>
      <c r="I45" s="267"/>
    </row>
    <row r="46" spans="1:10" ht="6.8" customHeight="1" thickBot="1" x14ac:dyDescent="0.3">
      <c r="A46" s="256"/>
      <c r="B46" s="257"/>
      <c r="C46" s="257"/>
      <c r="D46" s="257"/>
      <c r="E46" s="257"/>
      <c r="F46" s="257"/>
      <c r="G46" s="257"/>
      <c r="H46" s="257"/>
      <c r="I46" s="258"/>
    </row>
    <row r="47" spans="1:10" ht="19.7" thickBot="1" x14ac:dyDescent="0.4">
      <c r="A47" s="246" t="s">
        <v>53</v>
      </c>
      <c r="B47" s="247"/>
      <c r="C47" s="247"/>
      <c r="D47" s="247"/>
      <c r="E47" s="247"/>
      <c r="F47" s="247"/>
      <c r="G47" s="247"/>
      <c r="H47" s="248"/>
      <c r="I47" s="249"/>
    </row>
    <row r="48" spans="1:10" x14ac:dyDescent="0.25">
      <c r="A48" s="250" t="str">
        <f>IF(E28="Błąd - przedsięwzięcie niezgodne z PPCP","Błąd - przedsięwzięcie niezgodne z PPCP",
IF(OR(E25="",E26="",E27="",E28="",E28="Należy TUTAJ wpisać wartość z audytu",E29="",E29="Należy TUTAJ wpisać wartość z audytu",E30="",E30="Należy TUTAJ wpisać wartość z audytu",E31="",E31="Należy TUTAJ wpisać wartość z audytu",G25="",G26="",G27="",G28="",G28="Należy TUTAJ wpisać wartość z audytu",G29="",G29="Należy TUTAJ wpisać wartość z audytu",G30="",G30="Należy TUTAJ wpisać wartość z audytu",G31="",G31="Należy TUTAJ wpisać wartość z audytu",I26="")=TRUE,"Brak możliwości wykonania walidacji - brak wymaganych danych.",
IF(AND(E26&lt;=80,I26&lt;0.4)=TRUE,"Na podstawie niniejszego Dokumentu podsumowującego audyt energetyczny nie jest możliwe przyznanie dotacji do przedsięwzięcia z kompleksową termomodernizacją budynku/lokalu mieszkalnego.",
IF(OR(G26&lt;=80,I26&gt;=0.4)=FALSE,"Na podstawie niniejszego Dokumentu podsumowującego audyt energetyczny nie jest możliwe przyznanie dotacji do przedsięwzięcia z kompleksową termomodernizacją budynku/lokalu mieszkalnego.",
"Na podstawie niniejszego Dokumentu podsumowującego audyt energetyczny stwierdza się możliwość przyznania dotacji do przedsięwzięcia z kompleksową termomodernizacją budynku/lokalu mieszkalnego."))))</f>
        <v>Brak możliwości wykonania walidacji - brak wymaganych danych.</v>
      </c>
      <c r="B48" s="251"/>
      <c r="C48" s="251"/>
      <c r="D48" s="251"/>
      <c r="E48" s="251"/>
      <c r="F48" s="251"/>
      <c r="G48" s="251"/>
      <c r="H48" s="251"/>
      <c r="I48" s="252"/>
      <c r="J48" s="113"/>
    </row>
    <row r="49" spans="1:10" x14ac:dyDescent="0.25">
      <c r="A49" s="250"/>
      <c r="B49" s="251"/>
      <c r="C49" s="251"/>
      <c r="D49" s="251"/>
      <c r="E49" s="251"/>
      <c r="F49" s="251"/>
      <c r="G49" s="251"/>
      <c r="H49" s="251"/>
      <c r="I49" s="252"/>
      <c r="J49" s="113"/>
    </row>
    <row r="50" spans="1:10" ht="14.95" thickBot="1" x14ac:dyDescent="0.3">
      <c r="A50" s="253"/>
      <c r="B50" s="254"/>
      <c r="C50" s="254"/>
      <c r="D50" s="254"/>
      <c r="E50" s="254"/>
      <c r="F50" s="254"/>
      <c r="G50" s="254"/>
      <c r="H50" s="254"/>
      <c r="I50" s="255"/>
      <c r="J50" s="113"/>
    </row>
    <row r="51" spans="1:10" x14ac:dyDescent="0.25">
      <c r="A51" s="110" t="s">
        <v>149</v>
      </c>
    </row>
  </sheetData>
  <sheetProtection algorithmName="SHA-512" hashValue="K66zKJvmf30+q4oNP0AIn3g3/VOQDvrt93DK0WMxWjP3n9YwYItL2IthtFTV7Q4yWiE8VPM3+XEHyCVzD3BBig==" saltValue="C99XjcwtyZzltg85D/gfCA==" spinCount="100000" sheet="1" formatRows="0"/>
  <mergeCells count="32">
    <mergeCell ref="A1:I1"/>
    <mergeCell ref="E6:G6"/>
    <mergeCell ref="A7:I7"/>
    <mergeCell ref="A38:D38"/>
    <mergeCell ref="B26:D26"/>
    <mergeCell ref="B27:D27"/>
    <mergeCell ref="I23:I24"/>
    <mergeCell ref="A34:I34"/>
    <mergeCell ref="A23:A24"/>
    <mergeCell ref="E25:F25"/>
    <mergeCell ref="G25:I25"/>
    <mergeCell ref="E23:F23"/>
    <mergeCell ref="B23:B24"/>
    <mergeCell ref="G23:H23"/>
    <mergeCell ref="B36:I36"/>
    <mergeCell ref="B35:G35"/>
    <mergeCell ref="B32:D32"/>
    <mergeCell ref="B33:D33"/>
    <mergeCell ref="A39:D39"/>
    <mergeCell ref="A47:I47"/>
    <mergeCell ref="A48:I50"/>
    <mergeCell ref="A46:I46"/>
    <mergeCell ref="A41:D41"/>
    <mergeCell ref="A44:I44"/>
    <mergeCell ref="A45:I45"/>
    <mergeCell ref="A43:I43"/>
    <mergeCell ref="E41:I41"/>
    <mergeCell ref="E39:I39"/>
    <mergeCell ref="E40:I40"/>
    <mergeCell ref="A42:I42"/>
    <mergeCell ref="A40:D40"/>
    <mergeCell ref="E38:I38"/>
  </mergeCells>
  <phoneticPr fontId="9" type="noConversion"/>
  <conditionalFormatting sqref="A48:I50">
    <cfRule type="cellIs" dxfId="30" priority="8" operator="equal">
      <formula>"Błąd - przedsięwzięcie niezgodne z PPCP"</formula>
    </cfRule>
    <cfRule type="cellIs" dxfId="29" priority="29" operator="equal">
      <formula>"Brak możliwości wykonania walidacji - brak danych dot. EU."</formula>
    </cfRule>
    <cfRule type="containsText" dxfId="28" priority="35" operator="containsText" text="Na podstawie niniejszego Dokumentu podsumowującego audyt energetyczny stwierdza się możliwość przyznania dotacji do przedsięwzięcia z kompleksową termomodernizacją budynku/lokalu mieszkalnego.">
      <formula>NOT(ISERROR(SEARCH("Na podstawie niniejszego Dokumentu podsumowującego audyt energetyczny stwierdza się możliwość przyznania dotacji do przedsięwzięcia z kompleksową termomodernizacją budynku/lokalu mieszkalnego.",A48)))</formula>
    </cfRule>
    <cfRule type="containsText" dxfId="27" priority="36" operator="containsText" text="Na podstawie niniejszego Dokumentu podsumowującego audyt energetyczny nie jest możliwe przyznanie dotacji do przedsięwzięcia z kompleksową termomodernizacją budynku/lokalu mieszkalnego.">
      <formula>NOT(ISERROR(SEARCH("Na podstawie niniejszego Dokumentu podsumowującego audyt energetyczny nie jest możliwe przyznanie dotacji do przedsięwzięcia z kompleksową termomodernizacją budynku/lokalu mieszkalnego.",A48)))</formula>
    </cfRule>
  </conditionalFormatting>
  <conditionalFormatting sqref="B9:G18">
    <cfRule type="cellIs" dxfId="26" priority="33" operator="equal">
      <formula>"Np. Modernizacja przegrody Ściana zewnętrzna piwnica i parter"</formula>
    </cfRule>
    <cfRule type="containsText" dxfId="25" priority="50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24" priority="51" operator="containsText" text="Np. Wymiana okien">
      <formula>NOT(ISERROR(SEARCH("Np. Wymiana okien",B9)))</formula>
    </cfRule>
  </conditionalFormatting>
  <conditionalFormatting sqref="E27">
    <cfRule type="cellIs" dxfId="23" priority="48" operator="equal">
      <formula>"Należy wpisać wartość z audytu"</formula>
    </cfRule>
  </conditionalFormatting>
  <conditionalFormatting sqref="E27:E33">
    <cfRule type="containsText" dxfId="22" priority="18" operator="containsText" text="Podaj główne źródło ciepła - powyżej">
      <formula>NOT(ISERROR(SEARCH("Podaj główne źródło ciepła - powyżej",E27)))</formula>
    </cfRule>
  </conditionalFormatting>
  <conditionalFormatting sqref="E28:E33">
    <cfRule type="cellIs" dxfId="21" priority="14" operator="equal">
      <formula>"Należy uzupełnić pola dla EP - powyżej"</formula>
    </cfRule>
    <cfRule type="cellIs" dxfId="20" priority="15" operator="equal">
      <formula>"Należy uzupełnić pole dla EK - powyżej"</formula>
    </cfRule>
    <cfRule type="cellIs" dxfId="19" priority="16" operator="equal">
      <formula>"Błąd - przedsięwzięcie niezgodne z PPCP"</formula>
    </cfRule>
    <cfRule type="cellIs" dxfId="18" priority="17" operator="equal">
      <formula>"Należy TUTAJ wpisać wartość z audytu"</formula>
    </cfRule>
  </conditionalFormatting>
  <conditionalFormatting sqref="E25:I25">
    <cfRule type="expression" dxfId="17" priority="30">
      <formula>$J$25</formula>
    </cfRule>
  </conditionalFormatting>
  <conditionalFormatting sqref="G26 I26">
    <cfRule type="expression" dxfId="16" priority="38">
      <formula>$J$26</formula>
    </cfRule>
  </conditionalFormatting>
  <conditionalFormatting sqref="G26">
    <cfRule type="cellIs" dxfId="15" priority="55" operator="greaterThan">
      <formula>80</formula>
    </cfRule>
  </conditionalFormatting>
  <conditionalFormatting sqref="G27">
    <cfRule type="cellIs" dxfId="14" priority="47" operator="equal">
      <formula>"Należy wpisać wartość z audytu"</formula>
    </cfRule>
  </conditionalFormatting>
  <conditionalFormatting sqref="G27:G33">
    <cfRule type="containsText" dxfId="13" priority="13" operator="containsText" text="Podaj główne źródło ciepła - powyżej">
      <formula>NOT(ISERROR(SEARCH("Podaj główne źródło ciepła - powyżej",G27)))</formula>
    </cfRule>
  </conditionalFormatting>
  <conditionalFormatting sqref="G28:G33">
    <cfRule type="cellIs" dxfId="12" priority="9" operator="equal">
      <formula>"Należy uzupełnić pola dla EP - powyżej"</formula>
    </cfRule>
    <cfRule type="cellIs" dxfId="11" priority="10" operator="equal">
      <formula>"Należy uzupełnić pole dla EK - powyżej"</formula>
    </cfRule>
    <cfRule type="cellIs" dxfId="10" priority="11" operator="equal">
      <formula>"Błąd - przedsięwzięcie niezgodne z PPCP"</formula>
    </cfRule>
    <cfRule type="cellIs" dxfId="9" priority="12" operator="equal">
      <formula>"Należy TUTAJ wpisać wartość z audytu"</formula>
    </cfRule>
  </conditionalFormatting>
  <conditionalFormatting sqref="H9:I18">
    <cfRule type="cellIs" dxfId="8" priority="5" operator="equal">
      <formula>"Np. 0,111"</formula>
    </cfRule>
    <cfRule type="cellIs" dxfId="7" priority="6" operator="equal">
      <formula>"Np. 0,999"</formula>
    </cfRule>
    <cfRule type="cellIs" dxfId="6" priority="7" operator="equal">
      <formula>"Np. 9,999"</formula>
    </cfRule>
    <cfRule type="cellIs" dxfId="5" priority="32" operator="equal">
      <formula>"Nie dotyczy"</formula>
    </cfRule>
  </conditionalFormatting>
  <conditionalFormatting sqref="H35:I35">
    <cfRule type="containsText" dxfId="4" priority="34" operator="containsText" text="DD/MM/RRRR">
      <formula>NOT(ISERROR(SEARCH("DD/MM/RRRR",H35)))</formula>
    </cfRule>
  </conditionalFormatting>
  <conditionalFormatting sqref="I26">
    <cfRule type="cellIs" dxfId="3" priority="56" operator="lessThan">
      <formula>0.4</formula>
    </cfRule>
  </conditionalFormatting>
  <conditionalFormatting sqref="I28:I31">
    <cfRule type="cellIs" dxfId="2" priority="21" operator="equal">
      <formula>"Błąd - przedsięwzięcie niezgodne z PPCP"</formula>
    </cfRule>
  </conditionalFormatting>
  <conditionalFormatting sqref="I32:I33">
    <cfRule type="expression" dxfId="1" priority="1">
      <formula>$J$26</formula>
    </cfRule>
    <cfRule type="cellIs" dxfId="0" priority="2" operator="lessThan">
      <formula>0.4</formula>
    </cfRule>
  </conditionalFormatting>
  <dataValidations count="1">
    <dataValidation type="decimal" allowBlank="1" showInputMessage="1" showErrorMessage="1" sqref="H21" xr:uid="{00000000-0002-0000-0100-000000000000}">
      <formula1>2</formula1>
      <formula2>10</formula2>
    </dataValidation>
  </dataValidations>
  <pageMargins left="0.47244094488188981" right="0.35433070866141736" top="1.3779527559055118" bottom="0.47244094488188981" header="0.31496062992125984" footer="0.31496062992125984"/>
  <pageSetup paperSize="9" scale="52" fitToHeight="0" orientation="portrait" r:id="rId1"/>
  <headerFooter>
    <oddHeader>&amp;C
&amp;G</oddHeader>
  </headerFooter>
  <ignoredErrors>
    <ignoredError sqref="E28:G28 F27 E29:E31 G29:G31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 xr:uid="{00000000-0002-0000-0100-000001000000}">
          <x14:formula1>
            <xm:f>'Dane brzegowe'!$A$25:$A$26</xm:f>
          </x14:formula1>
          <xm:sqref>D28:D31</xm:sqref>
        </x14:dataValidation>
        <x14:dataValidation type="list" allowBlank="1" showInputMessage="1" showErrorMessage="1" promptTitle="----- Uwaga! -----" prompt="Należy wybrać z listy" xr:uid="{00000000-0002-0000-0100-000002000000}">
          <x14:formula1>
            <xm:f>'Dane brzegowe'!$C$29:$C$36</xm:f>
          </x14:formula1>
          <xm:sqref>E25:F25</xm:sqref>
        </x14:dataValidation>
        <x14:dataValidation type="list" allowBlank="1" showInputMessage="1" showErrorMessage="1" promptTitle="----- Uwaga! -----" prompt="Należy wybrać z listy" xr:uid="{00000000-0002-0000-0100-000003000000}">
          <x14:formula1>
            <xm:f>'Dane brzegowe'!$C$38:$C$51</xm:f>
          </x14:formula1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L51"/>
  <sheetViews>
    <sheetView zoomScale="85" zoomScaleNormal="85" zoomScaleSheetLayoutView="115" workbookViewId="0">
      <selection sqref="A1:A3"/>
    </sheetView>
  </sheetViews>
  <sheetFormatPr defaultColWidth="9" defaultRowHeight="14.3" x14ac:dyDescent="0.25"/>
  <cols>
    <col min="1" max="1" width="18.125" style="2" customWidth="1"/>
    <col min="2" max="2" width="4.75" style="2" customWidth="1"/>
    <col min="3" max="3" width="55.75" style="2" customWidth="1"/>
    <col min="4" max="4" width="17.25" style="2" customWidth="1"/>
    <col min="5" max="6" width="18.125" style="2" customWidth="1"/>
    <col min="7" max="12" width="13.75" style="2" customWidth="1"/>
    <col min="13" max="16384" width="9" style="2"/>
  </cols>
  <sheetData>
    <row r="1" spans="1:12" ht="45.7" customHeight="1" x14ac:dyDescent="0.25">
      <c r="A1" s="325" t="s">
        <v>65</v>
      </c>
      <c r="B1" s="326" t="s">
        <v>64</v>
      </c>
      <c r="C1" s="337" t="s">
        <v>95</v>
      </c>
      <c r="D1" s="340" t="s">
        <v>12</v>
      </c>
      <c r="E1" s="328" t="s">
        <v>35</v>
      </c>
      <c r="F1" s="328" t="s">
        <v>36</v>
      </c>
      <c r="G1" s="325" t="s">
        <v>13</v>
      </c>
      <c r="H1" s="326"/>
      <c r="I1" s="327"/>
      <c r="J1" s="325" t="s">
        <v>81</v>
      </c>
      <c r="K1" s="326"/>
      <c r="L1" s="327"/>
    </row>
    <row r="2" spans="1:12" x14ac:dyDescent="0.25">
      <c r="A2" s="333"/>
      <c r="B2" s="335"/>
      <c r="C2" s="338"/>
      <c r="D2" s="341"/>
      <c r="E2" s="329"/>
      <c r="F2" s="329"/>
      <c r="G2" s="55" t="s">
        <v>37</v>
      </c>
      <c r="H2" s="56" t="s">
        <v>38</v>
      </c>
      <c r="I2" s="57" t="s">
        <v>39</v>
      </c>
      <c r="J2" s="58" t="s">
        <v>40</v>
      </c>
      <c r="K2" s="59" t="s">
        <v>41</v>
      </c>
      <c r="L2" s="60" t="s">
        <v>42</v>
      </c>
    </row>
    <row r="3" spans="1:12" ht="14.95" thickBot="1" x14ac:dyDescent="0.3">
      <c r="A3" s="334"/>
      <c r="B3" s="336"/>
      <c r="C3" s="339"/>
      <c r="D3" s="341"/>
      <c r="E3" s="330"/>
      <c r="F3" s="330"/>
      <c r="G3" s="61" t="s">
        <v>14</v>
      </c>
      <c r="H3" s="62" t="s">
        <v>15</v>
      </c>
      <c r="I3" s="63" t="s">
        <v>15</v>
      </c>
      <c r="J3" s="64" t="s">
        <v>43</v>
      </c>
      <c r="K3" s="65" t="s">
        <v>44</v>
      </c>
      <c r="L3" s="66" t="s">
        <v>44</v>
      </c>
    </row>
    <row r="4" spans="1:12" ht="14.95" thickBot="1" x14ac:dyDescent="0.3">
      <c r="A4" s="67" t="s">
        <v>16</v>
      </c>
      <c r="B4" s="134">
        <v>0</v>
      </c>
      <c r="C4" s="135" t="s">
        <v>17</v>
      </c>
      <c r="D4" s="136" t="s">
        <v>18</v>
      </c>
      <c r="E4" s="137">
        <v>0.65</v>
      </c>
      <c r="F4" s="137">
        <v>1.1000000000000001</v>
      </c>
      <c r="G4" s="129">
        <v>94.77</v>
      </c>
      <c r="H4" s="138">
        <v>427</v>
      </c>
      <c r="I4" s="139">
        <v>0.28000000000000003</v>
      </c>
      <c r="J4" s="180">
        <f>G4*3.6</f>
        <v>341.17199999999997</v>
      </c>
      <c r="K4" s="140">
        <f>H4*3.6</f>
        <v>1537.2</v>
      </c>
      <c r="L4" s="141">
        <f>I4*3.6</f>
        <v>1.0080000000000002</v>
      </c>
    </row>
    <row r="5" spans="1:12" ht="14.3" customHeight="1" x14ac:dyDescent="0.25">
      <c r="A5" s="331" t="s">
        <v>19</v>
      </c>
      <c r="B5" s="142">
        <v>1</v>
      </c>
      <c r="C5" s="143" t="s">
        <v>20</v>
      </c>
      <c r="D5" s="144" t="s">
        <v>21</v>
      </c>
      <c r="E5" s="145">
        <v>0.95</v>
      </c>
      <c r="F5" s="145">
        <v>1.3</v>
      </c>
      <c r="G5" s="130">
        <v>93.49</v>
      </c>
      <c r="H5" s="146"/>
      <c r="I5" s="146"/>
      <c r="J5" s="179">
        <f t="shared" ref="J5" si="0">G5*3.6</f>
        <v>336.56399999999996</v>
      </c>
      <c r="K5" s="152"/>
      <c r="L5" s="153"/>
    </row>
    <row r="6" spans="1:12" ht="14.95" customHeight="1" x14ac:dyDescent="0.25">
      <c r="A6" s="331"/>
      <c r="B6" s="148">
        <v>2</v>
      </c>
      <c r="C6" s="149" t="s">
        <v>22</v>
      </c>
      <c r="D6" s="150" t="s">
        <v>5</v>
      </c>
      <c r="E6" s="151">
        <v>2.8</v>
      </c>
      <c r="F6" s="151">
        <v>3</v>
      </c>
      <c r="G6" s="131">
        <v>193.88888888888889</v>
      </c>
      <c r="H6" s="146"/>
      <c r="I6" s="146"/>
      <c r="J6" s="147">
        <v>698</v>
      </c>
      <c r="K6" s="152"/>
      <c r="L6" s="153"/>
    </row>
    <row r="7" spans="1:12" ht="16.3" customHeight="1" x14ac:dyDescent="0.25">
      <c r="A7" s="331"/>
      <c r="B7" s="148">
        <v>3</v>
      </c>
      <c r="C7" s="149" t="s">
        <v>23</v>
      </c>
      <c r="D7" s="150" t="s">
        <v>5</v>
      </c>
      <c r="E7" s="151">
        <v>2.9</v>
      </c>
      <c r="F7" s="151">
        <v>3</v>
      </c>
      <c r="G7" s="131">
        <v>193.88888888888889</v>
      </c>
      <c r="H7" s="146"/>
      <c r="I7" s="146"/>
      <c r="J7" s="147">
        <v>698</v>
      </c>
      <c r="K7" s="152"/>
      <c r="L7" s="153"/>
    </row>
    <row r="8" spans="1:12" x14ac:dyDescent="0.25">
      <c r="A8" s="331"/>
      <c r="B8" s="148">
        <v>4</v>
      </c>
      <c r="C8" s="149" t="s">
        <v>24</v>
      </c>
      <c r="D8" s="150" t="s">
        <v>5</v>
      </c>
      <c r="E8" s="151">
        <v>2.2000000000000002</v>
      </c>
      <c r="F8" s="151">
        <v>3</v>
      </c>
      <c r="G8" s="131">
        <v>193.88888888888889</v>
      </c>
      <c r="H8" s="146"/>
      <c r="I8" s="146"/>
      <c r="J8" s="147">
        <v>698</v>
      </c>
      <c r="K8" s="152"/>
      <c r="L8" s="153"/>
    </row>
    <row r="9" spans="1:12" x14ac:dyDescent="0.25">
      <c r="A9" s="331"/>
      <c r="B9" s="148">
        <v>5</v>
      </c>
      <c r="C9" s="149" t="s">
        <v>25</v>
      </c>
      <c r="D9" s="150" t="s">
        <v>5</v>
      </c>
      <c r="E9" s="151">
        <v>3.9</v>
      </c>
      <c r="F9" s="151">
        <v>3</v>
      </c>
      <c r="G9" s="131">
        <v>193.88888888888889</v>
      </c>
      <c r="H9" s="146"/>
      <c r="I9" s="146"/>
      <c r="J9" s="147">
        <v>698</v>
      </c>
      <c r="K9" s="152"/>
      <c r="L9" s="153"/>
    </row>
    <row r="10" spans="1:12" x14ac:dyDescent="0.25">
      <c r="A10" s="331"/>
      <c r="B10" s="148">
        <v>6</v>
      </c>
      <c r="C10" s="149" t="s">
        <v>26</v>
      </c>
      <c r="D10" s="150" t="s">
        <v>27</v>
      </c>
      <c r="E10" s="151">
        <v>0.95</v>
      </c>
      <c r="F10" s="151">
        <v>1.1000000000000001</v>
      </c>
      <c r="G10" s="132">
        <v>55.44</v>
      </c>
      <c r="H10" s="154">
        <v>0.3</v>
      </c>
      <c r="I10" s="155"/>
      <c r="J10" s="147">
        <f t="shared" ref="J10:K16" si="1">G10*3.6</f>
        <v>199.584</v>
      </c>
      <c r="K10" s="156">
        <f t="shared" si="1"/>
        <v>1.08</v>
      </c>
      <c r="L10" s="157"/>
    </row>
    <row r="11" spans="1:12" x14ac:dyDescent="0.25">
      <c r="A11" s="331"/>
      <c r="B11" s="148">
        <v>7</v>
      </c>
      <c r="C11" s="149" t="s">
        <v>28</v>
      </c>
      <c r="D11" s="150" t="s">
        <v>27</v>
      </c>
      <c r="E11" s="151">
        <v>0.95</v>
      </c>
      <c r="F11" s="151">
        <v>1.1000000000000001</v>
      </c>
      <c r="G11" s="132">
        <v>55.44</v>
      </c>
      <c r="H11" s="154">
        <v>0.3</v>
      </c>
      <c r="I11" s="155"/>
      <c r="J11" s="147">
        <f t="shared" si="1"/>
        <v>199.584</v>
      </c>
      <c r="K11" s="156">
        <f t="shared" si="1"/>
        <v>1.08</v>
      </c>
      <c r="L11" s="157"/>
    </row>
    <row r="12" spans="1:12" x14ac:dyDescent="0.25">
      <c r="A12" s="331"/>
      <c r="B12" s="148">
        <v>8</v>
      </c>
      <c r="C12" s="149" t="s">
        <v>29</v>
      </c>
      <c r="D12" s="150" t="s">
        <v>3</v>
      </c>
      <c r="E12" s="151">
        <v>0.95</v>
      </c>
      <c r="F12" s="151">
        <v>1.1000000000000001</v>
      </c>
      <c r="G12" s="132">
        <v>76.56</v>
      </c>
      <c r="H12" s="154">
        <v>2</v>
      </c>
      <c r="I12" s="158">
        <f>0.12/1000</f>
        <v>1.1999999999999999E-4</v>
      </c>
      <c r="J12" s="147">
        <f t="shared" si="1"/>
        <v>275.61600000000004</v>
      </c>
      <c r="K12" s="156">
        <f t="shared" si="1"/>
        <v>7.2</v>
      </c>
      <c r="L12" s="159">
        <f>I12*3.6</f>
        <v>4.3199999999999998E-4</v>
      </c>
    </row>
    <row r="13" spans="1:12" x14ac:dyDescent="0.25">
      <c r="A13" s="331"/>
      <c r="B13" s="148">
        <v>10</v>
      </c>
      <c r="C13" s="149" t="s">
        <v>129</v>
      </c>
      <c r="D13" s="150" t="s">
        <v>4</v>
      </c>
      <c r="E13" s="151">
        <v>0.85</v>
      </c>
      <c r="F13" s="151">
        <v>0.2</v>
      </c>
      <c r="G13" s="132">
        <v>112</v>
      </c>
      <c r="H13" s="154">
        <v>16</v>
      </c>
      <c r="I13" s="155"/>
      <c r="J13" s="147">
        <v>0</v>
      </c>
      <c r="K13" s="156">
        <f t="shared" si="1"/>
        <v>57.6</v>
      </c>
      <c r="L13" s="157"/>
    </row>
    <row r="14" spans="1:12" x14ac:dyDescent="0.25">
      <c r="A14" s="331"/>
      <c r="B14" s="148">
        <v>10</v>
      </c>
      <c r="C14" s="149" t="s">
        <v>130</v>
      </c>
      <c r="D14" s="150" t="s">
        <v>4</v>
      </c>
      <c r="E14" s="151">
        <v>0.85</v>
      </c>
      <c r="F14" s="151">
        <v>0.2</v>
      </c>
      <c r="G14" s="132">
        <v>112</v>
      </c>
      <c r="H14" s="154">
        <v>16</v>
      </c>
      <c r="I14" s="155"/>
      <c r="J14" s="147">
        <v>0</v>
      </c>
      <c r="K14" s="156">
        <f t="shared" ref="K14" si="2">H14*3.6</f>
        <v>57.6</v>
      </c>
      <c r="L14" s="157"/>
    </row>
    <row r="15" spans="1:12" x14ac:dyDescent="0.25">
      <c r="A15" s="331"/>
      <c r="B15" s="148">
        <v>11</v>
      </c>
      <c r="C15" s="149" t="s">
        <v>31</v>
      </c>
      <c r="D15" s="150" t="s">
        <v>32</v>
      </c>
      <c r="E15" s="151">
        <v>0.85</v>
      </c>
      <c r="F15" s="151">
        <v>0.2</v>
      </c>
      <c r="G15" s="132">
        <v>112</v>
      </c>
      <c r="H15" s="154">
        <v>16</v>
      </c>
      <c r="I15" s="155"/>
      <c r="J15" s="147">
        <v>0</v>
      </c>
      <c r="K15" s="156">
        <f t="shared" si="1"/>
        <v>57.6</v>
      </c>
      <c r="L15" s="157"/>
    </row>
    <row r="16" spans="1:12" x14ac:dyDescent="0.25">
      <c r="A16" s="331"/>
      <c r="B16" s="148">
        <v>12</v>
      </c>
      <c r="C16" s="149" t="s">
        <v>33</v>
      </c>
      <c r="D16" s="150" t="s">
        <v>32</v>
      </c>
      <c r="E16" s="151">
        <v>0.85</v>
      </c>
      <c r="F16" s="151">
        <v>0.2</v>
      </c>
      <c r="G16" s="131">
        <v>112</v>
      </c>
      <c r="H16" s="154">
        <v>16</v>
      </c>
      <c r="I16" s="160"/>
      <c r="J16" s="147">
        <v>0</v>
      </c>
      <c r="K16" s="156">
        <f t="shared" si="1"/>
        <v>57.6</v>
      </c>
      <c r="L16" s="157"/>
    </row>
    <row r="17" spans="1:12" ht="14.95" thickBot="1" x14ac:dyDescent="0.3">
      <c r="A17" s="332"/>
      <c r="B17" s="161">
        <v>13</v>
      </c>
      <c r="C17" s="162" t="s">
        <v>34</v>
      </c>
      <c r="D17" s="163" t="s">
        <v>5</v>
      </c>
      <c r="E17" s="164">
        <v>1</v>
      </c>
      <c r="F17" s="164">
        <v>3</v>
      </c>
      <c r="G17" s="133">
        <f>J17/3.6</f>
        <v>193.88888888888889</v>
      </c>
      <c r="H17" s="165"/>
      <c r="I17" s="165"/>
      <c r="J17" s="166">
        <v>698</v>
      </c>
      <c r="K17" s="167"/>
      <c r="L17" s="168"/>
    </row>
    <row r="18" spans="1:12" x14ac:dyDescent="0.25">
      <c r="A18" s="70" t="s">
        <v>66</v>
      </c>
      <c r="B18" s="169">
        <v>0</v>
      </c>
      <c r="C18" s="170" t="s">
        <v>52</v>
      </c>
      <c r="D18" s="171"/>
      <c r="E18" s="172"/>
      <c r="F18" s="172"/>
      <c r="G18" s="85"/>
      <c r="H18" s="86"/>
      <c r="I18" s="173"/>
      <c r="J18" s="88"/>
      <c r="K18" s="89"/>
      <c r="L18" s="90"/>
    </row>
    <row r="19" spans="1:12" ht="14.95" thickBot="1" x14ac:dyDescent="0.3">
      <c r="A19" s="70"/>
      <c r="B19" s="174">
        <v>9</v>
      </c>
      <c r="C19" s="175" t="s">
        <v>30</v>
      </c>
      <c r="D19" s="176" t="s">
        <v>18</v>
      </c>
      <c r="E19" s="177">
        <v>0.85</v>
      </c>
      <c r="F19" s="177">
        <v>1.1000000000000001</v>
      </c>
      <c r="G19" s="103">
        <v>94.77</v>
      </c>
      <c r="H19" s="104">
        <v>18</v>
      </c>
      <c r="I19" s="178"/>
      <c r="J19" s="106">
        <f t="shared" ref="J19:K19" si="3">G19*3.6</f>
        <v>341.17199999999997</v>
      </c>
      <c r="K19" s="107">
        <f t="shared" si="3"/>
        <v>64.8</v>
      </c>
      <c r="L19" s="108"/>
    </row>
    <row r="20" spans="1:12" ht="15.65" x14ac:dyDescent="0.25">
      <c r="A20" s="71" t="s">
        <v>45</v>
      </c>
      <c r="B20" s="317" t="s">
        <v>46</v>
      </c>
      <c r="C20" s="317"/>
      <c r="D20" s="317"/>
      <c r="E20" s="317"/>
      <c r="F20" s="317"/>
      <c r="G20" s="317"/>
      <c r="H20" s="317"/>
      <c r="I20" s="317"/>
      <c r="J20" s="317"/>
      <c r="K20" s="317"/>
      <c r="L20" s="318"/>
    </row>
    <row r="21" spans="1:12" ht="15.65" x14ac:dyDescent="0.25">
      <c r="A21" s="72" t="s">
        <v>47</v>
      </c>
      <c r="B21" s="319" t="s">
        <v>48</v>
      </c>
      <c r="C21" s="319"/>
      <c r="D21" s="319"/>
      <c r="E21" s="319"/>
      <c r="F21" s="319"/>
      <c r="G21" s="319"/>
      <c r="H21" s="319"/>
      <c r="I21" s="319"/>
      <c r="J21" s="319"/>
      <c r="K21" s="319"/>
      <c r="L21" s="320"/>
    </row>
    <row r="22" spans="1:12" ht="30.6" customHeight="1" x14ac:dyDescent="0.25">
      <c r="A22" s="72" t="s">
        <v>49</v>
      </c>
      <c r="B22" s="321" t="s">
        <v>146</v>
      </c>
      <c r="C22" s="321"/>
      <c r="D22" s="321"/>
      <c r="E22" s="321"/>
      <c r="F22" s="321"/>
      <c r="G22" s="321"/>
      <c r="H22" s="321"/>
      <c r="I22" s="321"/>
      <c r="J22" s="321"/>
      <c r="K22" s="321"/>
      <c r="L22" s="322"/>
    </row>
    <row r="23" spans="1:12" ht="40.950000000000003" customHeight="1" thickBot="1" x14ac:dyDescent="0.3">
      <c r="A23" s="73" t="s">
        <v>50</v>
      </c>
      <c r="B23" s="323" t="s">
        <v>110</v>
      </c>
      <c r="C23" s="323"/>
      <c r="D23" s="323"/>
      <c r="E23" s="323"/>
      <c r="F23" s="323"/>
      <c r="G23" s="323"/>
      <c r="H23" s="323"/>
      <c r="I23" s="323"/>
      <c r="J23" s="323"/>
      <c r="K23" s="323"/>
      <c r="L23" s="324"/>
    </row>
    <row r="25" spans="1:12" ht="14.95" thickBot="1" x14ac:dyDescent="0.3">
      <c r="A25" s="74" t="s">
        <v>6</v>
      </c>
    </row>
    <row r="26" spans="1:12" ht="48.4" customHeight="1" x14ac:dyDescent="0.25">
      <c r="A26" s="74" t="s">
        <v>80</v>
      </c>
      <c r="C26" s="342" t="s">
        <v>105</v>
      </c>
      <c r="D26" s="340" t="s">
        <v>12</v>
      </c>
      <c r="E26" s="328" t="s">
        <v>35</v>
      </c>
      <c r="F26" s="328" t="s">
        <v>36</v>
      </c>
      <c r="G26" s="325" t="s">
        <v>13</v>
      </c>
      <c r="H26" s="326"/>
      <c r="I26" s="327"/>
      <c r="J26" s="325" t="s">
        <v>81</v>
      </c>
      <c r="K26" s="326"/>
      <c r="L26" s="327"/>
    </row>
    <row r="27" spans="1:12" x14ac:dyDescent="0.25">
      <c r="C27" s="343"/>
      <c r="D27" s="341"/>
      <c r="E27" s="329"/>
      <c r="F27" s="329"/>
      <c r="G27" s="55" t="s">
        <v>37</v>
      </c>
      <c r="H27" s="56" t="s">
        <v>38</v>
      </c>
      <c r="I27" s="57" t="s">
        <v>39</v>
      </c>
      <c r="J27" s="58" t="s">
        <v>40</v>
      </c>
      <c r="K27" s="59" t="s">
        <v>41</v>
      </c>
      <c r="L27" s="60" t="s">
        <v>42</v>
      </c>
    </row>
    <row r="28" spans="1:12" ht="14.95" thickBot="1" x14ac:dyDescent="0.3">
      <c r="C28" s="344"/>
      <c r="D28" s="341"/>
      <c r="E28" s="330"/>
      <c r="F28" s="330"/>
      <c r="G28" s="61" t="s">
        <v>14</v>
      </c>
      <c r="H28" s="62" t="s">
        <v>15</v>
      </c>
      <c r="I28" s="63" t="s">
        <v>15</v>
      </c>
      <c r="J28" s="64" t="s">
        <v>43</v>
      </c>
      <c r="K28" s="65" t="s">
        <v>44</v>
      </c>
      <c r="L28" s="66" t="s">
        <v>44</v>
      </c>
    </row>
    <row r="29" spans="1:12" ht="14.95" thickBot="1" x14ac:dyDescent="0.3">
      <c r="C29" s="68" t="s">
        <v>17</v>
      </c>
      <c r="D29" s="75" t="str">
        <f>VLOOKUP($C29,$C$4:$L$19,2,FALSE)</f>
        <v>paliwo stałe</v>
      </c>
      <c r="E29" s="69">
        <f>VLOOKUP($C29,$C$4:$L$19,3,FALSE)</f>
        <v>0.65</v>
      </c>
      <c r="F29" s="69">
        <f>VLOOKUP($C29,$C$4:$L$19,4,FALSE)</f>
        <v>1.1000000000000001</v>
      </c>
      <c r="G29" s="76">
        <f>VLOOKUP($C29,$C$4:$L$19,5,FALSE)</f>
        <v>94.77</v>
      </c>
      <c r="H29" s="77">
        <f>VLOOKUP($C29,$C$4:$L$19,6,FALSE)</f>
        <v>427</v>
      </c>
      <c r="I29" s="78">
        <f>VLOOKUP($C29,$C$4:$L$19,7,FALSE)</f>
        <v>0.28000000000000003</v>
      </c>
      <c r="J29" s="79">
        <f>VLOOKUP($C29,$C$4:$L$19,8,FALSE)</f>
        <v>341.17199999999997</v>
      </c>
      <c r="K29" s="80">
        <f>VLOOKUP($C29,$C$4:$L$19,9,FALSE)</f>
        <v>1537.2</v>
      </c>
      <c r="L29" s="81">
        <f>VLOOKUP($C29,$C$4:$L$19,10,FALSE)</f>
        <v>1.0080000000000002</v>
      </c>
    </row>
    <row r="30" spans="1:12" x14ac:dyDescent="0.25">
      <c r="C30" s="82" t="s">
        <v>96</v>
      </c>
      <c r="D30" s="83" t="str">
        <f>VLOOKUP(C5,$C$4:$L$19,2,FALSE)</f>
        <v>sieć ciepłownicza</v>
      </c>
      <c r="E30" s="84">
        <f>VLOOKUP(C5,$C$4:$L$19,3,FALSE)</f>
        <v>0.95</v>
      </c>
      <c r="F30" s="84">
        <f>VLOOKUP(C5,$C$4:$L$19,4,FALSE)</f>
        <v>1.3</v>
      </c>
      <c r="G30" s="85">
        <f>VLOOKUP(C5,$C$4:$L$19,5,FALSE)</f>
        <v>93.49</v>
      </c>
      <c r="H30" s="86">
        <f>VLOOKUP(C5,$C$4:$L$19,6,FALSE)</f>
        <v>0</v>
      </c>
      <c r="I30" s="87">
        <f>VLOOKUP(C5,$C$4:$L$19,7,FALSE)</f>
        <v>0</v>
      </c>
      <c r="J30" s="88">
        <f>VLOOKUP(C5,$C$4:$L$19,8,FALSE)</f>
        <v>336.56399999999996</v>
      </c>
      <c r="K30" s="89">
        <f>VLOOKUP(C5,$C$4:$L$19,9,FALSE)</f>
        <v>0</v>
      </c>
      <c r="L30" s="90">
        <f>VLOOKUP(C5,$C$4:$L$19,10,FALSE)</f>
        <v>0</v>
      </c>
    </row>
    <row r="31" spans="1:12" x14ac:dyDescent="0.25">
      <c r="C31" s="91" t="s">
        <v>104</v>
      </c>
      <c r="D31" s="92" t="str">
        <f>VLOOKUP(C6,$C$4:$L$19,2,FALSE)</f>
        <v>energia elektryczna</v>
      </c>
      <c r="E31" s="93">
        <f>VLOOKUP(C6,$C$4:$L$19,3,FALSE)</f>
        <v>2.8</v>
      </c>
      <c r="F31" s="93">
        <f>VLOOKUP(C6,$C$4:$L$19,4,FALSE)</f>
        <v>3</v>
      </c>
      <c r="G31" s="94">
        <f>VLOOKUP(C6,$C$4:$L$19,5,FALSE)</f>
        <v>193.88888888888889</v>
      </c>
      <c r="H31" s="95">
        <f>VLOOKUP(C6,$C$4:$L$19,6,FALSE)</f>
        <v>0</v>
      </c>
      <c r="I31" s="96">
        <f>VLOOKUP(C6,$C$4:$L$19,7,FALSE)</f>
        <v>0</v>
      </c>
      <c r="J31" s="97">
        <f>VLOOKUP(C6,$C$4:$L$19,8,FALSE)</f>
        <v>698</v>
      </c>
      <c r="K31" s="98">
        <f>VLOOKUP(C6,$C$4:$L$19,9,FALSE)</f>
        <v>0</v>
      </c>
      <c r="L31" s="99">
        <f>VLOOKUP(C6,$C$4:$L$19,10,FALSE)</f>
        <v>0</v>
      </c>
    </row>
    <row r="32" spans="1:12" x14ac:dyDescent="0.25">
      <c r="C32" s="91" t="s">
        <v>97</v>
      </c>
      <c r="D32" s="92" t="str">
        <f>VLOOKUP(C10,$C$4:$L$19,2,FALSE)</f>
        <v>gaz ziemny</v>
      </c>
      <c r="E32" s="93">
        <f>VLOOKUP(C10,$C$4:$L$19,3,FALSE)</f>
        <v>0.95</v>
      </c>
      <c r="F32" s="93">
        <f>VLOOKUP(C10,$C$4:$L$19,4,FALSE)</f>
        <v>1.1000000000000001</v>
      </c>
      <c r="G32" s="94">
        <f>VLOOKUP(C10,$C$4:$L$19,5,FALSE)</f>
        <v>55.44</v>
      </c>
      <c r="H32" s="95">
        <f>VLOOKUP(C10,$C$4:$L$19,6,FALSE)</f>
        <v>0.3</v>
      </c>
      <c r="I32" s="96">
        <f>VLOOKUP(C10,$C$4:$L$19,7,FALSE)</f>
        <v>0</v>
      </c>
      <c r="J32" s="97">
        <f>VLOOKUP(C10,$C$4:$L$19,8,FALSE)</f>
        <v>199.584</v>
      </c>
      <c r="K32" s="98">
        <f>VLOOKUP(C10,$C$4:$L$19,9,FALSE)</f>
        <v>1.08</v>
      </c>
      <c r="L32" s="99">
        <f>VLOOKUP(C10,$C$4:$L$19,10,FALSE)</f>
        <v>0</v>
      </c>
    </row>
    <row r="33" spans="3:12" x14ac:dyDescent="0.25">
      <c r="C33" s="91" t="s">
        <v>98</v>
      </c>
      <c r="D33" s="92" t="str">
        <f>VLOOKUP(C12,$C$4:$L$19,2,FALSE)</f>
        <v>olej opałowy</v>
      </c>
      <c r="E33" s="93">
        <f>VLOOKUP(C12,$C$4:$L$19,3,FALSE)</f>
        <v>0.95</v>
      </c>
      <c r="F33" s="93">
        <f>VLOOKUP(C12,$C$4:$L$19,4,FALSE)</f>
        <v>1.1000000000000001</v>
      </c>
      <c r="G33" s="94">
        <f>VLOOKUP(C12,$C$4:$L$19,5,FALSE)</f>
        <v>76.56</v>
      </c>
      <c r="H33" s="95">
        <f>VLOOKUP(C12,$C$4:$L$19,6,FALSE)</f>
        <v>2</v>
      </c>
      <c r="I33" s="96">
        <f>VLOOKUP(C12,$C$4:$L$19,7,FALSE)</f>
        <v>1.1999999999999999E-4</v>
      </c>
      <c r="J33" s="97">
        <f>VLOOKUP(C12,$C$4:$L$19,8,FALSE)</f>
        <v>275.61600000000004</v>
      </c>
      <c r="K33" s="98">
        <f>VLOOKUP(C12,$C$4:$L$19,9,FALSE)</f>
        <v>7.2</v>
      </c>
      <c r="L33" s="99">
        <f>VLOOKUP(C12,$C$4:$L$19,10,FALSE)</f>
        <v>4.3199999999999998E-4</v>
      </c>
    </row>
    <row r="34" spans="3:12" x14ac:dyDescent="0.25">
      <c r="C34" s="91" t="s">
        <v>99</v>
      </c>
      <c r="D34" s="92" t="str">
        <f>VLOOKUP(C19,$C$4:$L$19,2,FALSE)</f>
        <v>paliwo stałe</v>
      </c>
      <c r="E34" s="93">
        <f>VLOOKUP(C19,$C$4:$L$19,3,FALSE)</f>
        <v>0.85</v>
      </c>
      <c r="F34" s="93">
        <f>VLOOKUP(C19,$C$4:$L$19,4,FALSE)</f>
        <v>1.1000000000000001</v>
      </c>
      <c r="G34" s="94">
        <f>VLOOKUP(C19,$C$4:$L$19,5,FALSE)</f>
        <v>94.77</v>
      </c>
      <c r="H34" s="95">
        <f>VLOOKUP(C19,$C$4:$L$19,6,FALSE)</f>
        <v>18</v>
      </c>
      <c r="I34" s="96">
        <f>VLOOKUP(C19,$C$4:$L$19,7,FALSE)</f>
        <v>0</v>
      </c>
      <c r="J34" s="97">
        <f>VLOOKUP(C19,$C$4:$L$19,8,FALSE)</f>
        <v>341.17199999999997</v>
      </c>
      <c r="K34" s="98">
        <f>VLOOKUP(C19,$C$4:$L$19,9,FALSE)</f>
        <v>64.8</v>
      </c>
      <c r="L34" s="99">
        <f>VLOOKUP(C19,$C$4:$L$19,10,FALSE)</f>
        <v>0</v>
      </c>
    </row>
    <row r="35" spans="3:12" x14ac:dyDescent="0.25">
      <c r="C35" s="91" t="s">
        <v>100</v>
      </c>
      <c r="D35" s="92" t="str">
        <f>VLOOKUP(C13,$C$4:$L$19,2,FALSE)</f>
        <v>biomasa</v>
      </c>
      <c r="E35" s="93">
        <f>VLOOKUP(C13,$C$4:$L$19,3,FALSE)</f>
        <v>0.85</v>
      </c>
      <c r="F35" s="93">
        <f>VLOOKUP(C13,$C$4:$L$19,4,FALSE)</f>
        <v>0.2</v>
      </c>
      <c r="G35" s="94">
        <f>VLOOKUP(C13,$C$4:$L$19,5,FALSE)</f>
        <v>112</v>
      </c>
      <c r="H35" s="95">
        <f>VLOOKUP(C13,$C$4:$L$19,6,FALSE)</f>
        <v>16</v>
      </c>
      <c r="I35" s="96">
        <f>VLOOKUP(C13,$C$4:$L$19,7,FALSE)</f>
        <v>0</v>
      </c>
      <c r="J35" s="97">
        <f>VLOOKUP(C13,$C$4:$L$19,8,FALSE)</f>
        <v>0</v>
      </c>
      <c r="K35" s="98">
        <f>VLOOKUP(C13,$C$4:$L$19,9,FALSE)</f>
        <v>57.6</v>
      </c>
      <c r="L35" s="99">
        <f>VLOOKUP(C13,$C$4:$L$19,10,FALSE)</f>
        <v>0</v>
      </c>
    </row>
    <row r="36" spans="3:12" ht="14.95" thickBot="1" x14ac:dyDescent="0.3">
      <c r="C36" s="100" t="s">
        <v>34</v>
      </c>
      <c r="D36" s="101" t="str">
        <f>VLOOKUP($C36,$C$4:$L$19,2,FALSE)</f>
        <v>energia elektryczna</v>
      </c>
      <c r="E36" s="102">
        <f>VLOOKUP($C36,$C$4:$L$19,3,FALSE)</f>
        <v>1</v>
      </c>
      <c r="F36" s="102">
        <f>VLOOKUP($C36,$C$4:$L$19,4,FALSE)</f>
        <v>3</v>
      </c>
      <c r="G36" s="103">
        <f>VLOOKUP($C36,$C$4:$L$19,5,FALSE)</f>
        <v>193.88888888888889</v>
      </c>
      <c r="H36" s="104">
        <f>VLOOKUP($C36,$C$4:$L$19,6,FALSE)</f>
        <v>0</v>
      </c>
      <c r="I36" s="105">
        <f>VLOOKUP($C36,$C$4:$L$19,7,FALSE)</f>
        <v>0</v>
      </c>
      <c r="J36" s="106">
        <f>VLOOKUP($C36,$C$4:$L$19,8,FALSE)</f>
        <v>698</v>
      </c>
      <c r="K36" s="107">
        <f>VLOOKUP($C36,$C$4:$L$19,9,FALSE)</f>
        <v>0</v>
      </c>
      <c r="L36" s="108">
        <f>VLOOKUP($C36,$C$4:$L$19,10,FALSE)</f>
        <v>0</v>
      </c>
    </row>
    <row r="38" spans="3:12" x14ac:dyDescent="0.25">
      <c r="C38" s="74" t="s">
        <v>52</v>
      </c>
    </row>
    <row r="39" spans="3:12" x14ac:dyDescent="0.25">
      <c r="C39" s="74" t="s">
        <v>20</v>
      </c>
    </row>
    <row r="40" spans="3:12" x14ac:dyDescent="0.25">
      <c r="C40" s="74" t="s">
        <v>22</v>
      </c>
    </row>
    <row r="41" spans="3:12" x14ac:dyDescent="0.25">
      <c r="C41" s="74" t="s">
        <v>23</v>
      </c>
    </row>
    <row r="42" spans="3:12" x14ac:dyDescent="0.25">
      <c r="C42" s="74" t="s">
        <v>24</v>
      </c>
    </row>
    <row r="43" spans="3:12" x14ac:dyDescent="0.25">
      <c r="C43" s="74" t="s">
        <v>25</v>
      </c>
    </row>
    <row r="44" spans="3:12" x14ac:dyDescent="0.25">
      <c r="C44" s="74" t="s">
        <v>26</v>
      </c>
    </row>
    <row r="45" spans="3:12" x14ac:dyDescent="0.25">
      <c r="C45" s="74" t="s">
        <v>28</v>
      </c>
    </row>
    <row r="46" spans="3:12" x14ac:dyDescent="0.25">
      <c r="C46" s="74" t="s">
        <v>29</v>
      </c>
    </row>
    <row r="47" spans="3:12" x14ac:dyDescent="0.25">
      <c r="C47" s="74" t="s">
        <v>129</v>
      </c>
    </row>
    <row r="48" spans="3:12" x14ac:dyDescent="0.25">
      <c r="C48" s="74" t="s">
        <v>130</v>
      </c>
    </row>
    <row r="49" spans="3:3" x14ac:dyDescent="0.25">
      <c r="C49" s="74" t="s">
        <v>31</v>
      </c>
    </row>
    <row r="50" spans="3:3" x14ac:dyDescent="0.25">
      <c r="C50" s="74" t="s">
        <v>33</v>
      </c>
    </row>
    <row r="51" spans="3:3" x14ac:dyDescent="0.25">
      <c r="C51" s="74" t="s">
        <v>34</v>
      </c>
    </row>
  </sheetData>
  <sheetProtection algorithmName="SHA-512" hashValue="nf3cEPTkwfVgdPdDu2divi9z9Ae45eAIef3pnj4RBLspQKRYfbKYIWkpB0qQMrUK7iAQXSfCK7LAKM0LWuVakw==" saltValue="T3RK9SVFmyFWAu3+CULqdQ==" spinCount="100000" sheet="1" objects="1" scenarios="1"/>
  <mergeCells count="19">
    <mergeCell ref="G26:I26"/>
    <mergeCell ref="J26:L26"/>
    <mergeCell ref="C26:C28"/>
    <mergeCell ref="D26:D28"/>
    <mergeCell ref="E26:E28"/>
    <mergeCell ref="F26:F28"/>
    <mergeCell ref="A5:A17"/>
    <mergeCell ref="A1:A3"/>
    <mergeCell ref="B1:B3"/>
    <mergeCell ref="C1:C3"/>
    <mergeCell ref="D1:D3"/>
    <mergeCell ref="B20:L20"/>
    <mergeCell ref="B21:L21"/>
    <mergeCell ref="B22:L22"/>
    <mergeCell ref="B23:L23"/>
    <mergeCell ref="J1:L1"/>
    <mergeCell ref="G1:I1"/>
    <mergeCell ref="E1:E3"/>
    <mergeCell ref="F1:F3"/>
  </mergeCells>
  <pageMargins left="0.70866141732283472" right="0.70866141732283472" top="1.3385826771653544" bottom="0.74803149606299213" header="0.31496062992125984" footer="0.31496062992125984"/>
  <pageSetup scale="57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Dane brzegowe</vt:lpstr>
      <vt:lpstr>'Dane brzegowe'!Obszar_wydruku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</dc:title>
  <dc:creator>Piotr Oblekowski</dc:creator>
  <cp:lastModifiedBy>Wierzchołowska-Dziedzic Anna</cp:lastModifiedBy>
  <cp:lastPrinted>2024-04-05T12:47:46Z</cp:lastPrinted>
  <dcterms:created xsi:type="dcterms:W3CDTF">2015-06-05T18:19:34Z</dcterms:created>
  <dcterms:modified xsi:type="dcterms:W3CDTF">2024-12-12T08:48:11Z</dcterms:modified>
</cp:coreProperties>
</file>