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956AF5D5-BD99-40F7-AB28-CDB1BBFB268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podst'!$A$1:$O$74</definedName>
    <definedName name="_xlnm.Print_Area" localSheetId="4">'gm rez'!$A$1:$O$26</definedName>
    <definedName name="_xlnm.Print_Area" localSheetId="1">'pow podst'!$A$1:$N$41</definedName>
    <definedName name="_xlnm.Print_Area" localSheetId="3">'pow rez'!$A$1:$N$25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K35" i="3" l="1"/>
  <c r="L35" i="3" s="1"/>
  <c r="R35" i="3" l="1"/>
  <c r="N35" i="3"/>
  <c r="O35" i="3" s="1"/>
  <c r="P35" i="3"/>
  <c r="Q35" i="3" s="1"/>
  <c r="L68" i="13"/>
  <c r="Q68" i="13" s="1"/>
  <c r="R68" i="13" s="1"/>
  <c r="O68" i="13" l="1"/>
  <c r="P68" i="13" s="1"/>
  <c r="M68" i="13"/>
  <c r="S68" i="13" s="1"/>
  <c r="K36" i="3"/>
  <c r="K32" i="3"/>
  <c r="K33" i="3"/>
  <c r="K34" i="3"/>
  <c r="K28" i="3"/>
  <c r="K29" i="3"/>
  <c r="K30" i="3"/>
  <c r="K31" i="3"/>
  <c r="K24" i="3"/>
  <c r="K25" i="3"/>
  <c r="K26" i="3"/>
  <c r="K27" i="3"/>
  <c r="K14" i="3"/>
  <c r="K15" i="3"/>
  <c r="K16" i="3"/>
  <c r="K17" i="3"/>
  <c r="K18" i="3"/>
  <c r="K19" i="3"/>
  <c r="K20" i="3"/>
  <c r="K21" i="3"/>
  <c r="K22" i="3"/>
  <c r="K23" i="3"/>
  <c r="K7" i="3"/>
  <c r="K8" i="3"/>
  <c r="K9" i="3"/>
  <c r="K10" i="3"/>
  <c r="K11" i="3"/>
  <c r="K12" i="3"/>
  <c r="K13" i="3"/>
  <c r="K6" i="3"/>
  <c r="K5" i="3"/>
  <c r="K4" i="3"/>
  <c r="K3" i="3"/>
  <c r="R13" i="14" l="1"/>
  <c r="P10" i="14"/>
  <c r="Q10" i="14" s="1"/>
  <c r="P14" i="14"/>
  <c r="Q14" i="14" s="1"/>
  <c r="N10" i="14"/>
  <c r="N11" i="14"/>
  <c r="N18" i="14"/>
  <c r="N19" i="14"/>
  <c r="S13" i="15"/>
  <c r="O14" i="15"/>
  <c r="L21" i="15"/>
  <c r="M21" i="15" s="1"/>
  <c r="L20" i="15"/>
  <c r="M20" i="15" s="1"/>
  <c r="L19" i="15"/>
  <c r="M19" i="15" s="1"/>
  <c r="L18" i="15"/>
  <c r="M18" i="15" s="1"/>
  <c r="L17" i="15"/>
  <c r="L16" i="15"/>
  <c r="M16" i="15" s="1"/>
  <c r="L15" i="15"/>
  <c r="M15" i="15" s="1"/>
  <c r="L14" i="15"/>
  <c r="Q14" i="15" s="1"/>
  <c r="R14" i="15" s="1"/>
  <c r="L13" i="15"/>
  <c r="M13" i="15" s="1"/>
  <c r="L12" i="15"/>
  <c r="M12" i="15" s="1"/>
  <c r="L11" i="15"/>
  <c r="Q11" i="15" s="1"/>
  <c r="R11" i="15" s="1"/>
  <c r="L10" i="15"/>
  <c r="M10" i="15" s="1"/>
  <c r="L9" i="15"/>
  <c r="M9" i="15" s="1"/>
  <c r="L8" i="15"/>
  <c r="O8" i="15" s="1"/>
  <c r="L7" i="15"/>
  <c r="M7" i="15" s="1"/>
  <c r="L6" i="15"/>
  <c r="M6" i="15" s="1"/>
  <c r="L5" i="15"/>
  <c r="M5" i="15" s="1"/>
  <c r="L4" i="15"/>
  <c r="M4" i="15" s="1"/>
  <c r="L3" i="15"/>
  <c r="M3" i="15" s="1"/>
  <c r="K20" i="14"/>
  <c r="L20" i="14" s="1"/>
  <c r="K19" i="14"/>
  <c r="L19" i="14" s="1"/>
  <c r="K18" i="14"/>
  <c r="L18" i="14" s="1"/>
  <c r="K17" i="14"/>
  <c r="L17" i="14" s="1"/>
  <c r="K16" i="14"/>
  <c r="L16" i="14" s="1"/>
  <c r="K15" i="14"/>
  <c r="L15" i="14" s="1"/>
  <c r="K14" i="14"/>
  <c r="L14" i="14" s="1"/>
  <c r="K13" i="14"/>
  <c r="L13" i="14" s="1"/>
  <c r="K12" i="14"/>
  <c r="L12" i="14" s="1"/>
  <c r="K11" i="14"/>
  <c r="L11" i="14" s="1"/>
  <c r="K10" i="14"/>
  <c r="L10" i="14" s="1"/>
  <c r="K9" i="14"/>
  <c r="L9" i="14" s="1"/>
  <c r="K8" i="14"/>
  <c r="L8" i="14" s="1"/>
  <c r="K7" i="14"/>
  <c r="L7" i="14" s="1"/>
  <c r="K6" i="14"/>
  <c r="L6" i="14" s="1"/>
  <c r="K5" i="14"/>
  <c r="L5" i="14" s="1"/>
  <c r="K4" i="14"/>
  <c r="L4" i="14" s="1"/>
  <c r="K3" i="14"/>
  <c r="L3" i="14" s="1"/>
  <c r="S7" i="13"/>
  <c r="Q6" i="13"/>
  <c r="R6" i="13" s="1"/>
  <c r="Q38" i="13"/>
  <c r="R38" i="13" s="1"/>
  <c r="O6" i="13"/>
  <c r="O38" i="13"/>
  <c r="L69" i="13"/>
  <c r="M69" i="13" s="1"/>
  <c r="L67" i="13"/>
  <c r="M67" i="13" s="1"/>
  <c r="L66" i="13"/>
  <c r="M66" i="13" s="1"/>
  <c r="L65" i="13"/>
  <c r="M65" i="13" s="1"/>
  <c r="L64" i="13"/>
  <c r="M64" i="13" s="1"/>
  <c r="L63" i="13"/>
  <c r="M63" i="13" s="1"/>
  <c r="L62" i="13"/>
  <c r="M62" i="13" s="1"/>
  <c r="L61" i="13"/>
  <c r="M61" i="13" s="1"/>
  <c r="L60" i="13"/>
  <c r="M60" i="13" s="1"/>
  <c r="L59" i="13"/>
  <c r="M59" i="13" s="1"/>
  <c r="L58" i="13"/>
  <c r="M58" i="13" s="1"/>
  <c r="L57" i="13"/>
  <c r="M57" i="13" s="1"/>
  <c r="L56" i="13"/>
  <c r="M56" i="13" s="1"/>
  <c r="L55" i="13"/>
  <c r="M55" i="13" s="1"/>
  <c r="L54" i="13"/>
  <c r="M54" i="13" s="1"/>
  <c r="L53" i="13"/>
  <c r="M53" i="13" s="1"/>
  <c r="L52" i="13"/>
  <c r="M52" i="13" s="1"/>
  <c r="L51" i="13"/>
  <c r="M51" i="13" s="1"/>
  <c r="L50" i="13"/>
  <c r="M50" i="13" s="1"/>
  <c r="L49" i="13"/>
  <c r="M49" i="13" s="1"/>
  <c r="L48" i="13"/>
  <c r="M48" i="13" s="1"/>
  <c r="L47" i="13"/>
  <c r="M47" i="13" s="1"/>
  <c r="L46" i="13"/>
  <c r="M46" i="13" s="1"/>
  <c r="L45" i="13"/>
  <c r="M45" i="13" s="1"/>
  <c r="L44" i="13"/>
  <c r="M44" i="13" s="1"/>
  <c r="L43" i="13"/>
  <c r="M43" i="13" s="1"/>
  <c r="L42" i="13"/>
  <c r="M42" i="13" s="1"/>
  <c r="L41" i="13"/>
  <c r="M41" i="13" s="1"/>
  <c r="L40" i="13"/>
  <c r="M40" i="13" s="1"/>
  <c r="L39" i="13"/>
  <c r="M39" i="13" s="1"/>
  <c r="L38" i="13"/>
  <c r="M38" i="13" s="1"/>
  <c r="L37" i="13"/>
  <c r="M37" i="13" s="1"/>
  <c r="L36" i="13"/>
  <c r="M36" i="13" s="1"/>
  <c r="L35" i="13"/>
  <c r="M35" i="13" s="1"/>
  <c r="L34" i="13"/>
  <c r="M34" i="13" s="1"/>
  <c r="L33" i="13"/>
  <c r="M33" i="13" s="1"/>
  <c r="L32" i="13"/>
  <c r="M32" i="13" s="1"/>
  <c r="L31" i="13"/>
  <c r="M31" i="13" s="1"/>
  <c r="L30" i="13"/>
  <c r="M30" i="13" s="1"/>
  <c r="L29" i="13"/>
  <c r="M29" i="13" s="1"/>
  <c r="L28" i="13"/>
  <c r="M28" i="13" s="1"/>
  <c r="L27" i="13"/>
  <c r="M27" i="13" s="1"/>
  <c r="L26" i="13"/>
  <c r="M26" i="13" s="1"/>
  <c r="L25" i="13"/>
  <c r="M25" i="13" s="1"/>
  <c r="L24" i="13"/>
  <c r="M24" i="13" s="1"/>
  <c r="L23" i="13"/>
  <c r="M23" i="13" s="1"/>
  <c r="L22" i="13"/>
  <c r="M22" i="13" s="1"/>
  <c r="L21" i="13"/>
  <c r="M21" i="13" s="1"/>
  <c r="L20" i="13"/>
  <c r="M20" i="13" s="1"/>
  <c r="L19" i="13"/>
  <c r="M19" i="13" s="1"/>
  <c r="L18" i="13"/>
  <c r="M18" i="13" s="1"/>
  <c r="L17" i="13"/>
  <c r="M17" i="13" s="1"/>
  <c r="L16" i="13"/>
  <c r="M16" i="13" s="1"/>
  <c r="L15" i="13"/>
  <c r="M15" i="13" s="1"/>
  <c r="L14" i="13"/>
  <c r="M14" i="13" s="1"/>
  <c r="L13" i="13"/>
  <c r="M13" i="13" s="1"/>
  <c r="L12" i="13"/>
  <c r="M12" i="13" s="1"/>
  <c r="L11" i="13"/>
  <c r="M11" i="13" s="1"/>
  <c r="L10" i="13"/>
  <c r="M10" i="13" s="1"/>
  <c r="L9" i="13"/>
  <c r="M9" i="13" s="1"/>
  <c r="L8" i="13"/>
  <c r="M8" i="13" s="1"/>
  <c r="L7" i="13"/>
  <c r="M7" i="13" s="1"/>
  <c r="L6" i="13"/>
  <c r="M6" i="13" s="1"/>
  <c r="L5" i="13"/>
  <c r="M5" i="13" s="1"/>
  <c r="L4" i="13"/>
  <c r="M4" i="13" s="1"/>
  <c r="L3" i="13"/>
  <c r="M3" i="13" s="1"/>
  <c r="I70" i="13"/>
  <c r="K70" i="13"/>
  <c r="P11" i="3"/>
  <c r="Q11" i="3" s="1"/>
  <c r="P12" i="3"/>
  <c r="Q12" i="3" s="1"/>
  <c r="P13" i="3"/>
  <c r="Q13" i="3" s="1"/>
  <c r="P14" i="3"/>
  <c r="Q14" i="3" s="1"/>
  <c r="P15" i="3"/>
  <c r="Q15" i="3" s="1"/>
  <c r="P16" i="3"/>
  <c r="Q16" i="3" s="1"/>
  <c r="P17" i="3"/>
  <c r="Q17" i="3" s="1"/>
  <c r="P18" i="3"/>
  <c r="Q18" i="3" s="1"/>
  <c r="P19" i="3"/>
  <c r="Q19" i="3" s="1"/>
  <c r="P20" i="3"/>
  <c r="Q20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P32" i="3"/>
  <c r="Q32" i="3" s="1"/>
  <c r="P33" i="3"/>
  <c r="Q33" i="3" s="1"/>
  <c r="N4" i="3"/>
  <c r="N5" i="3"/>
  <c r="N6" i="3"/>
  <c r="N7" i="3"/>
  <c r="N8" i="3"/>
  <c r="N9" i="3"/>
  <c r="N10" i="3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N36" i="3"/>
  <c r="N3" i="3"/>
  <c r="L36" i="3"/>
  <c r="L34" i="3"/>
  <c r="L33" i="3"/>
  <c r="R33" i="3" s="1"/>
  <c r="L32" i="3"/>
  <c r="R32" i="3" s="1"/>
  <c r="L31" i="3"/>
  <c r="R31" i="3" s="1"/>
  <c r="L30" i="3"/>
  <c r="R30" i="3" s="1"/>
  <c r="L29" i="3"/>
  <c r="R29" i="3" s="1"/>
  <c r="L28" i="3"/>
  <c r="R28" i="3" s="1"/>
  <c r="L27" i="3"/>
  <c r="R27" i="3" s="1"/>
  <c r="L26" i="3"/>
  <c r="R26" i="3" s="1"/>
  <c r="L25" i="3"/>
  <c r="R25" i="3" s="1"/>
  <c r="L24" i="3"/>
  <c r="R24" i="3" s="1"/>
  <c r="L23" i="3"/>
  <c r="R23" i="3" s="1"/>
  <c r="L22" i="3"/>
  <c r="R22" i="3" s="1"/>
  <c r="L21" i="3"/>
  <c r="R21" i="3" s="1"/>
  <c r="L20" i="3"/>
  <c r="R20" i="3" s="1"/>
  <c r="L19" i="3"/>
  <c r="R19" i="3" s="1"/>
  <c r="L18" i="3"/>
  <c r="R18" i="3" s="1"/>
  <c r="L17" i="3"/>
  <c r="R17" i="3" s="1"/>
  <c r="L16" i="3"/>
  <c r="R16" i="3" s="1"/>
  <c r="L15" i="3"/>
  <c r="R15" i="3" s="1"/>
  <c r="L14" i="3"/>
  <c r="R14" i="3" s="1"/>
  <c r="L13" i="3"/>
  <c r="R13" i="3" s="1"/>
  <c r="L12" i="3"/>
  <c r="R12" i="3" s="1"/>
  <c r="L11" i="3"/>
  <c r="R11" i="3" s="1"/>
  <c r="L10" i="3"/>
  <c r="L9" i="3"/>
  <c r="L8" i="3"/>
  <c r="L7" i="3"/>
  <c r="L6" i="3"/>
  <c r="L5" i="3"/>
  <c r="L4" i="3"/>
  <c r="L3" i="3"/>
  <c r="O42" i="13" l="1"/>
  <c r="P42" i="13" s="1"/>
  <c r="O10" i="13"/>
  <c r="P10" i="13" s="1"/>
  <c r="Q42" i="13"/>
  <c r="R42" i="13" s="1"/>
  <c r="Q10" i="13"/>
  <c r="R10" i="13" s="1"/>
  <c r="S15" i="13"/>
  <c r="O66" i="13"/>
  <c r="P66" i="13" s="1"/>
  <c r="O34" i="13"/>
  <c r="P34" i="13" s="1"/>
  <c r="Q66" i="13"/>
  <c r="R66" i="13" s="1"/>
  <c r="Q34" i="13"/>
  <c r="R34" i="13" s="1"/>
  <c r="S63" i="13"/>
  <c r="O62" i="13"/>
  <c r="O30" i="13"/>
  <c r="Q62" i="13"/>
  <c r="R62" i="13" s="1"/>
  <c r="Q30" i="13"/>
  <c r="R30" i="13" s="1"/>
  <c r="S55" i="13"/>
  <c r="O58" i="13"/>
  <c r="P58" i="13" s="1"/>
  <c r="O26" i="13"/>
  <c r="P26" i="13" s="1"/>
  <c r="Q58" i="13"/>
  <c r="R58" i="13" s="1"/>
  <c r="Q26" i="13"/>
  <c r="R26" i="13" s="1"/>
  <c r="S47" i="13"/>
  <c r="O54" i="13"/>
  <c r="O22" i="13"/>
  <c r="Q54" i="13"/>
  <c r="R54" i="13" s="1"/>
  <c r="Q22" i="13"/>
  <c r="R22" i="13" s="1"/>
  <c r="S39" i="13"/>
  <c r="O50" i="13"/>
  <c r="P50" i="13" s="1"/>
  <c r="O18" i="13"/>
  <c r="P18" i="13" s="1"/>
  <c r="Q50" i="13"/>
  <c r="R50" i="13" s="1"/>
  <c r="Q18" i="13"/>
  <c r="R18" i="13" s="1"/>
  <c r="S31" i="13"/>
  <c r="O46" i="13"/>
  <c r="O14" i="13"/>
  <c r="P14" i="13" s="1"/>
  <c r="Q46" i="13"/>
  <c r="R46" i="13" s="1"/>
  <c r="Q14" i="13"/>
  <c r="R14" i="13" s="1"/>
  <c r="S23" i="13"/>
  <c r="O13" i="15"/>
  <c r="O7" i="15"/>
  <c r="O6" i="15"/>
  <c r="O3" i="15"/>
  <c r="Q15" i="15"/>
  <c r="R15" i="15" s="1"/>
  <c r="O21" i="15"/>
  <c r="Q10" i="15"/>
  <c r="R10" i="15" s="1"/>
  <c r="O19" i="15"/>
  <c r="S19" i="15"/>
  <c r="O15" i="15"/>
  <c r="P15" i="15" s="1"/>
  <c r="S15" i="15"/>
  <c r="S64" i="13"/>
  <c r="S40" i="13"/>
  <c r="S16" i="13"/>
  <c r="O65" i="13"/>
  <c r="O49" i="13"/>
  <c r="O17" i="13"/>
  <c r="P17" i="13" s="1"/>
  <c r="Q57" i="13"/>
  <c r="R57" i="13" s="1"/>
  <c r="Q41" i="13"/>
  <c r="R41" i="13" s="1"/>
  <c r="Q25" i="13"/>
  <c r="R25" i="13" s="1"/>
  <c r="Q9" i="13"/>
  <c r="R9" i="13" s="1"/>
  <c r="M11" i="15"/>
  <c r="O64" i="13"/>
  <c r="O56" i="13"/>
  <c r="O48" i="13"/>
  <c r="P48" i="13" s="1"/>
  <c r="O40" i="13"/>
  <c r="O32" i="13"/>
  <c r="O24" i="13"/>
  <c r="O16" i="13"/>
  <c r="P16" i="13" s="1"/>
  <c r="O8" i="13"/>
  <c r="P65" i="13"/>
  <c r="P49" i="13"/>
  <c r="Q64" i="13"/>
  <c r="R64" i="13" s="1"/>
  <c r="Q56" i="13"/>
  <c r="R56" i="13" s="1"/>
  <c r="Q48" i="13"/>
  <c r="R48" i="13" s="1"/>
  <c r="Q40" i="13"/>
  <c r="R40" i="13" s="1"/>
  <c r="Q32" i="13"/>
  <c r="R32" i="13" s="1"/>
  <c r="Q24" i="13"/>
  <c r="R24" i="13" s="1"/>
  <c r="Q16" i="13"/>
  <c r="R16" i="13" s="1"/>
  <c r="Q8" i="13"/>
  <c r="R8" i="13" s="1"/>
  <c r="S62" i="13"/>
  <c r="S54" i="13"/>
  <c r="S46" i="13"/>
  <c r="S38" i="13"/>
  <c r="S30" i="13"/>
  <c r="S22" i="13"/>
  <c r="S14" i="13"/>
  <c r="S6" i="13"/>
  <c r="O5" i="15"/>
  <c r="Q17" i="15"/>
  <c r="R17" i="15" s="1"/>
  <c r="N17" i="14"/>
  <c r="N9" i="14"/>
  <c r="O11" i="14"/>
  <c r="R15" i="14"/>
  <c r="S24" i="13"/>
  <c r="O57" i="13"/>
  <c r="P57" i="13" s="1"/>
  <c r="O33" i="13"/>
  <c r="P33" i="13" s="1"/>
  <c r="O9" i="13"/>
  <c r="P9" i="13" s="1"/>
  <c r="Q65" i="13"/>
  <c r="R65" i="13" s="1"/>
  <c r="Q49" i="13"/>
  <c r="R49" i="13" s="1"/>
  <c r="Q33" i="13"/>
  <c r="R33" i="13" s="1"/>
  <c r="Q17" i="13"/>
  <c r="R17" i="13" s="1"/>
  <c r="M17" i="15"/>
  <c r="S17" i="15" s="1"/>
  <c r="R16" i="14"/>
  <c r="O63" i="13"/>
  <c r="P63" i="13" s="1"/>
  <c r="O55" i="13"/>
  <c r="P55" i="13" s="1"/>
  <c r="O47" i="13"/>
  <c r="P47" i="13" s="1"/>
  <c r="O39" i="13"/>
  <c r="P39" i="13" s="1"/>
  <c r="O31" i="13"/>
  <c r="P31" i="13" s="1"/>
  <c r="O23" i="13"/>
  <c r="P23" i="13" s="1"/>
  <c r="O15" i="13"/>
  <c r="P15" i="13" s="1"/>
  <c r="O7" i="13"/>
  <c r="P7" i="13" s="1"/>
  <c r="P64" i="13"/>
  <c r="P56" i="13"/>
  <c r="P40" i="13"/>
  <c r="P32" i="13"/>
  <c r="P24" i="13"/>
  <c r="P8" i="13"/>
  <c r="Q63" i="13"/>
  <c r="R63" i="13" s="1"/>
  <c r="Q55" i="13"/>
  <c r="R55" i="13" s="1"/>
  <c r="Q47" i="13"/>
  <c r="R47" i="13" s="1"/>
  <c r="Q39" i="13"/>
  <c r="R39" i="13" s="1"/>
  <c r="Q31" i="13"/>
  <c r="R31" i="13" s="1"/>
  <c r="Q23" i="13"/>
  <c r="R23" i="13" s="1"/>
  <c r="Q15" i="13"/>
  <c r="R15" i="13" s="1"/>
  <c r="Q7" i="13"/>
  <c r="R7" i="13" s="1"/>
  <c r="S61" i="13"/>
  <c r="S53" i="13"/>
  <c r="S45" i="13"/>
  <c r="S37" i="13"/>
  <c r="S29" i="13"/>
  <c r="S21" i="13"/>
  <c r="S13" i="13"/>
  <c r="S5" i="13"/>
  <c r="O20" i="15"/>
  <c r="O12" i="15"/>
  <c r="P12" i="15" s="1"/>
  <c r="O4" i="15"/>
  <c r="Q16" i="15"/>
  <c r="R16" i="15" s="1"/>
  <c r="S12" i="15"/>
  <c r="N16" i="14"/>
  <c r="N8" i="14"/>
  <c r="O10" i="14"/>
  <c r="R14" i="14"/>
  <c r="S56" i="13"/>
  <c r="S8" i="13"/>
  <c r="O25" i="13"/>
  <c r="P25" i="13" s="1"/>
  <c r="S60" i="13"/>
  <c r="S52" i="13"/>
  <c r="S44" i="13"/>
  <c r="S36" i="13"/>
  <c r="S28" i="13"/>
  <c r="O11" i="15"/>
  <c r="G22" i="7" s="1"/>
  <c r="S11" i="15"/>
  <c r="N15" i="14"/>
  <c r="N7" i="14"/>
  <c r="S32" i="13"/>
  <c r="O41" i="13"/>
  <c r="P41" i="13" s="1"/>
  <c r="O3" i="13"/>
  <c r="O61" i="13"/>
  <c r="P61" i="13" s="1"/>
  <c r="O53" i="13"/>
  <c r="P53" i="13" s="1"/>
  <c r="O45" i="13"/>
  <c r="P45" i="13" s="1"/>
  <c r="O37" i="13"/>
  <c r="O29" i="13"/>
  <c r="P29" i="13" s="1"/>
  <c r="O21" i="13"/>
  <c r="O13" i="13"/>
  <c r="O5" i="13"/>
  <c r="P62" i="13"/>
  <c r="P54" i="13"/>
  <c r="P46" i="13"/>
  <c r="P38" i="13"/>
  <c r="P30" i="13"/>
  <c r="P22" i="13"/>
  <c r="P6" i="13"/>
  <c r="Q61" i="13"/>
  <c r="R61" i="13" s="1"/>
  <c r="Q53" i="13"/>
  <c r="R53" i="13" s="1"/>
  <c r="Q45" i="13"/>
  <c r="R45" i="13" s="1"/>
  <c r="Q37" i="13"/>
  <c r="R37" i="13" s="1"/>
  <c r="Q29" i="13"/>
  <c r="R29" i="13" s="1"/>
  <c r="Q21" i="13"/>
  <c r="R21" i="13" s="1"/>
  <c r="Q13" i="13"/>
  <c r="R13" i="13" s="1"/>
  <c r="Q5" i="13"/>
  <c r="R5" i="13" s="1"/>
  <c r="S67" i="13"/>
  <c r="S59" i="13"/>
  <c r="S51" i="13"/>
  <c r="S43" i="13"/>
  <c r="S35" i="13"/>
  <c r="S27" i="13"/>
  <c r="S19" i="13"/>
  <c r="S11" i="13"/>
  <c r="M8" i="15"/>
  <c r="M14" i="15"/>
  <c r="S14" i="15" s="1"/>
  <c r="O18" i="15"/>
  <c r="O10" i="15"/>
  <c r="P10" i="15" s="1"/>
  <c r="P14" i="15"/>
  <c r="S18" i="15"/>
  <c r="S10" i="15"/>
  <c r="N14" i="14"/>
  <c r="N6" i="14"/>
  <c r="P13" i="14"/>
  <c r="Q13" i="14" s="1"/>
  <c r="R12" i="14"/>
  <c r="S48" i="13"/>
  <c r="S12" i="13"/>
  <c r="O69" i="13"/>
  <c r="O60" i="13"/>
  <c r="O52" i="13"/>
  <c r="O44" i="13"/>
  <c r="P44" i="13" s="1"/>
  <c r="O36" i="13"/>
  <c r="P36" i="13" s="1"/>
  <c r="O28" i="13"/>
  <c r="O20" i="13"/>
  <c r="O12" i="13"/>
  <c r="P12" i="13" s="1"/>
  <c r="O4" i="13"/>
  <c r="P37" i="13"/>
  <c r="P21" i="13"/>
  <c r="P13" i="13"/>
  <c r="P5" i="13"/>
  <c r="Q60" i="13"/>
  <c r="R60" i="13" s="1"/>
  <c r="Q52" i="13"/>
  <c r="R52" i="13" s="1"/>
  <c r="Q44" i="13"/>
  <c r="R44" i="13" s="1"/>
  <c r="Q36" i="13"/>
  <c r="R36" i="13" s="1"/>
  <c r="Q28" i="13"/>
  <c r="R28" i="13" s="1"/>
  <c r="Q20" i="13"/>
  <c r="R20" i="13" s="1"/>
  <c r="Q12" i="13"/>
  <c r="R12" i="13" s="1"/>
  <c r="S66" i="13"/>
  <c r="S58" i="13"/>
  <c r="S50" i="13"/>
  <c r="S42" i="13"/>
  <c r="S34" i="13"/>
  <c r="S26" i="13"/>
  <c r="S18" i="13"/>
  <c r="S10" i="13"/>
  <c r="O17" i="15"/>
  <c r="O9" i="15"/>
  <c r="P13" i="15"/>
  <c r="Q13" i="15"/>
  <c r="R13" i="15" s="1"/>
  <c r="N3" i="14"/>
  <c r="G21" i="7" s="1"/>
  <c r="N13" i="14"/>
  <c r="O13" i="14" s="1"/>
  <c r="N5" i="14"/>
  <c r="P12" i="14"/>
  <c r="Q12" i="14" s="1"/>
  <c r="R11" i="14"/>
  <c r="S20" i="13"/>
  <c r="O67" i="13"/>
  <c r="P67" i="13" s="1"/>
  <c r="O59" i="13"/>
  <c r="P59" i="13" s="1"/>
  <c r="O51" i="13"/>
  <c r="P51" i="13" s="1"/>
  <c r="O43" i="13"/>
  <c r="P43" i="13" s="1"/>
  <c r="O35" i="13"/>
  <c r="P35" i="13" s="1"/>
  <c r="O27" i="13"/>
  <c r="P27" i="13" s="1"/>
  <c r="O19" i="13"/>
  <c r="P19" i="13" s="1"/>
  <c r="O11" i="13"/>
  <c r="P11" i="13" s="1"/>
  <c r="P69" i="13"/>
  <c r="P60" i="13"/>
  <c r="P52" i="13"/>
  <c r="P28" i="13"/>
  <c r="P20" i="13"/>
  <c r="Q67" i="13"/>
  <c r="R67" i="13" s="1"/>
  <c r="Q59" i="13"/>
  <c r="R59" i="13" s="1"/>
  <c r="Q51" i="13"/>
  <c r="R51" i="13" s="1"/>
  <c r="Q43" i="13"/>
  <c r="R43" i="13" s="1"/>
  <c r="Q35" i="13"/>
  <c r="R35" i="13" s="1"/>
  <c r="Q27" i="13"/>
  <c r="R27" i="13" s="1"/>
  <c r="Q19" i="13"/>
  <c r="R19" i="13" s="1"/>
  <c r="Q11" i="13"/>
  <c r="R11" i="13" s="1"/>
  <c r="S65" i="13"/>
  <c r="S57" i="13"/>
  <c r="S49" i="13"/>
  <c r="S41" i="13"/>
  <c r="S33" i="13"/>
  <c r="S25" i="13"/>
  <c r="S17" i="13"/>
  <c r="S9" i="13"/>
  <c r="O16" i="15"/>
  <c r="Q12" i="15"/>
  <c r="R12" i="15" s="1"/>
  <c r="S16" i="15"/>
  <c r="N20" i="14"/>
  <c r="N12" i="14"/>
  <c r="O12" i="14" s="1"/>
  <c r="N4" i="14"/>
  <c r="P11" i="14"/>
  <c r="Q11" i="14" s="1"/>
  <c r="R10" i="14"/>
  <c r="L70" i="13"/>
  <c r="M70" i="13"/>
  <c r="F22" i="7"/>
  <c r="F21" i="7"/>
  <c r="D22" i="7"/>
  <c r="D21" i="7"/>
  <c r="P11" i="15" l="1"/>
  <c r="C22" i="7"/>
  <c r="C21" i="7"/>
  <c r="C19" i="7"/>
  <c r="F19" i="7" l="1"/>
  <c r="G19" i="7"/>
  <c r="D19" i="7"/>
  <c r="Q3" i="13"/>
  <c r="R3" i="13" s="1"/>
  <c r="O22" i="15"/>
  <c r="K22" i="15"/>
  <c r="I22" i="15"/>
  <c r="S21" i="15"/>
  <c r="Q21" i="15"/>
  <c r="R21" i="15" s="1"/>
  <c r="P21" i="15"/>
  <c r="S20" i="15"/>
  <c r="Q20" i="15"/>
  <c r="R20" i="15" s="1"/>
  <c r="P20" i="15"/>
  <c r="Q19" i="15"/>
  <c r="R19" i="15" s="1"/>
  <c r="P19" i="15"/>
  <c r="Q18" i="15"/>
  <c r="R18" i="15" s="1"/>
  <c r="P18" i="15"/>
  <c r="P17" i="15"/>
  <c r="P16" i="15"/>
  <c r="S9" i="15"/>
  <c r="Q9" i="15"/>
  <c r="R9" i="15" s="1"/>
  <c r="P9" i="15"/>
  <c r="S8" i="15"/>
  <c r="Q8" i="15"/>
  <c r="R8" i="15" s="1"/>
  <c r="P8" i="15"/>
  <c r="S7" i="15"/>
  <c r="Q7" i="15"/>
  <c r="R7" i="15" s="1"/>
  <c r="P7" i="15"/>
  <c r="S6" i="15"/>
  <c r="Q6" i="15"/>
  <c r="R6" i="15" s="1"/>
  <c r="P6" i="15"/>
  <c r="S5" i="15"/>
  <c r="Q5" i="15"/>
  <c r="R5" i="15" s="1"/>
  <c r="P5" i="15"/>
  <c r="S4" i="15"/>
  <c r="Q4" i="15"/>
  <c r="R4" i="15" s="1"/>
  <c r="P4" i="15"/>
  <c r="Q3" i="15"/>
  <c r="R3" i="15" s="1"/>
  <c r="P3" i="15"/>
  <c r="L22" i="15"/>
  <c r="N21" i="14"/>
  <c r="J21" i="14"/>
  <c r="H21" i="14"/>
  <c r="R20" i="14"/>
  <c r="P20" i="14"/>
  <c r="Q20" i="14" s="1"/>
  <c r="O20" i="14"/>
  <c r="R19" i="14"/>
  <c r="P19" i="14"/>
  <c r="Q19" i="14" s="1"/>
  <c r="O19" i="14"/>
  <c r="R18" i="14"/>
  <c r="P18" i="14"/>
  <c r="Q18" i="14" s="1"/>
  <c r="O18" i="14"/>
  <c r="R17" i="14"/>
  <c r="P17" i="14"/>
  <c r="Q17" i="14" s="1"/>
  <c r="O17" i="14"/>
  <c r="P16" i="14"/>
  <c r="Q16" i="14" s="1"/>
  <c r="O16" i="14"/>
  <c r="P15" i="14"/>
  <c r="Q15" i="14" s="1"/>
  <c r="O15" i="14"/>
  <c r="O14" i="14"/>
  <c r="R9" i="14"/>
  <c r="P9" i="14"/>
  <c r="Q9" i="14" s="1"/>
  <c r="O9" i="14"/>
  <c r="R8" i="14"/>
  <c r="P8" i="14"/>
  <c r="Q8" i="14" s="1"/>
  <c r="O8" i="14"/>
  <c r="R7" i="14"/>
  <c r="P7" i="14"/>
  <c r="Q7" i="14" s="1"/>
  <c r="O7" i="14"/>
  <c r="R6" i="14"/>
  <c r="P6" i="14"/>
  <c r="Q6" i="14" s="1"/>
  <c r="O6" i="14"/>
  <c r="R5" i="14"/>
  <c r="P5" i="14"/>
  <c r="Q5" i="14" s="1"/>
  <c r="O5" i="14"/>
  <c r="R4" i="14"/>
  <c r="P4" i="14"/>
  <c r="Q4" i="14" s="1"/>
  <c r="O4" i="14"/>
  <c r="P3" i="14"/>
  <c r="Q3" i="14" s="1"/>
  <c r="O70" i="13"/>
  <c r="S69" i="13"/>
  <c r="Q69" i="13"/>
  <c r="R69" i="13" s="1"/>
  <c r="S4" i="13"/>
  <c r="Q4" i="13"/>
  <c r="R4" i="13" s="1"/>
  <c r="P4" i="13"/>
  <c r="P3" i="13"/>
  <c r="S3" i="15" l="1"/>
  <c r="E22" i="7"/>
  <c r="Q22" i="15"/>
  <c r="P22" i="15"/>
  <c r="M22" i="15"/>
  <c r="S22" i="15" s="1"/>
  <c r="K21" i="14"/>
  <c r="E21" i="7"/>
  <c r="O3" i="14"/>
  <c r="E19" i="7"/>
  <c r="R3" i="14" l="1"/>
  <c r="L21" i="14"/>
  <c r="R21" i="14" s="1"/>
  <c r="P21" i="14"/>
  <c r="O21" i="14"/>
  <c r="S70" i="13"/>
  <c r="S3" i="13"/>
  <c r="Q70" i="13"/>
  <c r="P70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0" i="3"/>
  <c r="P10" i="3"/>
  <c r="Q10" i="3" s="1"/>
  <c r="O34" i="3"/>
  <c r="P34" i="3"/>
  <c r="Q34" i="3" s="1"/>
  <c r="O36" i="3"/>
  <c r="P36" i="3"/>
  <c r="Q36" i="3" s="1"/>
  <c r="C25" i="7" l="1"/>
  <c r="O8" i="3"/>
  <c r="P8" i="3"/>
  <c r="Q8" i="3" s="1"/>
  <c r="R8" i="3"/>
  <c r="P3" i="3" l="1"/>
  <c r="O3" i="3"/>
  <c r="F18" i="7" l="1"/>
  <c r="F20" i="7" l="1"/>
  <c r="G18" i="7"/>
  <c r="D18" i="7"/>
  <c r="C24" i="7"/>
  <c r="C27" i="7" s="1"/>
  <c r="N37" i="3"/>
  <c r="K37" i="3"/>
  <c r="J37" i="3"/>
  <c r="H37" i="3"/>
  <c r="R36" i="3"/>
  <c r="R34" i="3"/>
  <c r="R10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37" i="3"/>
  <c r="P37" i="3"/>
  <c r="Q3" i="3"/>
  <c r="H19" i="7"/>
  <c r="L37" i="3"/>
  <c r="R37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<sst xmlns="http://schemas.openxmlformats.org/spreadsheetml/2006/main" count="903" uniqueCount="307">
  <si>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</si>
  <si>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</si>
  <si>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</si>
  <si>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</si>
  <si>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</si>
  <si>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</si>
  <si>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</si>
  <si>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</si>
  <si>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</si>
  <si>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</si>
  <si>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</si>
  <si>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</si>
  <si>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</si>
  <si>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</si>
  <si>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</si>
  <si>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</si>
  <si>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</si>
  <si>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</si>
  <si>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</si>
  <si>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</si>
  <si>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</si>
  <si>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</si>
  <si>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</si>
  <si>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</si>
  <si>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</si>
  <si>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</si>
  <si>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</si>
  <si>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</si>
  <si>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</si>
  <si>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</si>
  <si>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</si>
  <si>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</si>
  <si>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</si>
  <si>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</si>
  <si>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</si>
  <si>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</si>
  <si>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</si>
  <si>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</si>
  <si>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</si>
  <si>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</si>
  <si>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</si>
  <si>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N</t>
  </si>
  <si>
    <t>Powiat Siemiatycki</t>
  </si>
  <si>
    <t>Remont drogi powiatowej nr 1463B Siemiatycze - Siemiatycze-Stacja</t>
  </si>
  <si>
    <t>R</t>
  </si>
  <si>
    <t>06.2023 - 09.2023</t>
  </si>
  <si>
    <t>Powiat Suwalski</t>
  </si>
  <si>
    <t>Remont odcinka drogi powiatowej nr 1092B Filipów - Przerośl - granica województwa</t>
  </si>
  <si>
    <t>09.2023 - 08.2024</t>
  </si>
  <si>
    <t>Miasto Suwałki</t>
  </si>
  <si>
    <t>Remont ulicy Świerkowej w Suwałkach</t>
  </si>
  <si>
    <t>10.2023 - 09.2024</t>
  </si>
  <si>
    <t>Powiat Kolneński</t>
  </si>
  <si>
    <t>Remont drogi powiatowej nr 1868B na odcinku Andrychy - Chechły w km od 6+440 do 7+550</t>
  </si>
  <si>
    <t>07.2023 - 11.2023</t>
  </si>
  <si>
    <t>Powiat Augustowski</t>
  </si>
  <si>
    <t>Remont odcinków drogi powiatowej Nr 1194B Bargłów Kościelny - Pomiany - granica województwa</t>
  </si>
  <si>
    <t>06.2023 - 08.2023</t>
  </si>
  <si>
    <t>Remont odcinka drogi powiatowej nr 1120B Bakałarzewo - Raczki</t>
  </si>
  <si>
    <t>Powiat Bielski</t>
  </si>
  <si>
    <t>Remont drogi powiatowej Nr 1654B Bielsk Podlaski - Parcewo i mostu położonego w jej ciągu</t>
  </si>
  <si>
    <t>08.2023 - 07.2024</t>
  </si>
  <si>
    <t>Powiat Moniecki</t>
  </si>
  <si>
    <t>Remont drogi powiatowej Nr 2358B ul. Leśna w Mońkach</t>
  </si>
  <si>
    <t>Powiat Białostocki</t>
  </si>
  <si>
    <t>Remont drogi powiatowej Nr 2005B droga 8 - Nowe Krzewo (gm. Zawady)</t>
  </si>
  <si>
    <t>07.2023 - 06.2024</t>
  </si>
  <si>
    <t>Powiat Wysokomazowiecki</t>
  </si>
  <si>
    <t>Remont drogi powiatowej nr 2084B Siennica-Lipusy - Siennica-Święchy</t>
  </si>
  <si>
    <t>Remont drogi powiatowej nr 2049B Wnory Wiechy - Chojane Piecki</t>
  </si>
  <si>
    <t>Powiat Łomżyński</t>
  </si>
  <si>
    <t>Remont drogi powiatowej nr 1918B na odcinku od DW 668 - Poniat</t>
  </si>
  <si>
    <t>11.2023 - 10.2024</t>
  </si>
  <si>
    <t>Remont drogi powiatowej Nr 1383B na odcinku Saniki - Leśniki (gm. Tykocin)</t>
  </si>
  <si>
    <t>Remont drogi powiatowej Nr 1404B do granicy gminy Knyszyn do m. Kalinówka Kościelna</t>
  </si>
  <si>
    <t>Remont drogi powiatowej Nr 1431B Zielona - Białystok (ul. 42 Pułku Piechoty)</t>
  </si>
  <si>
    <t>Remont drogi powiatowej nr 1889B w m. Dobry Las</t>
  </si>
  <si>
    <t>Remont drogi powiatowej nr 1919B w m. Orlikowo</t>
  </si>
  <si>
    <t>Remont drogi powiatowej nr 2110B (ul. Kolejowa) w m. Śniadowo</t>
  </si>
  <si>
    <t>Remont drogi powiatowej Nr 1550B na odcinku ul. Niewodnickiej w Klepaczach (Gm. Choroszcz)</t>
  </si>
  <si>
    <t>Remont dróg powiatowych Nr 2299B - ul. Piłsudskiego i Nr 2301B - ul. Kościelnej w Czarnej Białostockiej</t>
  </si>
  <si>
    <t>Remont drogi powiatowej nr 2061B Koboski - do drogi 1565B</t>
  </si>
  <si>
    <t>Powiat Sejneński</t>
  </si>
  <si>
    <t>Remont nawierzchni dróg powiatowych Nr 1174B na odcinku Karolin - Pogorzelec</t>
  </si>
  <si>
    <t>Remont drogi powiatowej nr 2065B Jabłoń Spały - Rzące</t>
  </si>
  <si>
    <t>Remont nawierzchni chodnika i jezdni na ulicy Nr 2575B Grodzińskiego</t>
  </si>
  <si>
    <t>Powiat Hajnowski</t>
  </si>
  <si>
    <t>Remont drogi powiatowej nr 1619B od miejscowości Noweberezowo - Nowokornino - Trywieża - obręb skrzyżowania od miejscowości Rzepiska (do wykonanego remontu nawierzchni) powiat hajnowski</t>
  </si>
  <si>
    <t>Remont drogi powiatowej nr 1883B pomiędzy miejscowościami Leman - Ksebki w km od 20+540 do 22-990</t>
  </si>
  <si>
    <t>Powiat Sokólski</t>
  </si>
  <si>
    <t>Remont odcinka drogi powiatowej 1312B</t>
  </si>
  <si>
    <t>Powiat Grajewski</t>
  </si>
  <si>
    <t>Remont DP nr 1813B na odcinkach Szczuczyn - Niećkowo</t>
  </si>
  <si>
    <t>10.2023 - 06.2024</t>
  </si>
  <si>
    <t>Remont drogi powiatowej nr 1638B Lewkowo Stare - Kapitańszczyzna powiat hajnowski</t>
  </si>
  <si>
    <t>Remont drogi powiatowej nr 1831B w obrębie m. Rostki w km od 2+980 do 4+080</t>
  </si>
  <si>
    <t>Remont DP nr 1966B na odcinkach Brychy - Łoje-Gręzko</t>
  </si>
  <si>
    <t>Gmina Jedwabne</t>
  </si>
  <si>
    <t>Remont drogi powiatowej w miejscowości Mocarze, gm. Jedwabne</t>
  </si>
  <si>
    <t>Remont drogi powiatowej Nr 1692B na odcinku Bodaki - Bodaczki</t>
  </si>
  <si>
    <t>Gmina Śniadowo</t>
  </si>
  <si>
    <t>Powiat łomżyński</t>
  </si>
  <si>
    <t>Remont drogi gminnej w miejscowości Wierzbowo</t>
  </si>
  <si>
    <t>06.2023 - 05.2024</t>
  </si>
  <si>
    <t>Gmina Mońki</t>
  </si>
  <si>
    <t>Powiat moniecki</t>
  </si>
  <si>
    <t>Remont drogi gminnej prowadzącej do wsi Masie</t>
  </si>
  <si>
    <t>05.2023 - 10.2023</t>
  </si>
  <si>
    <t>Gmina Łapy</t>
  </si>
  <si>
    <t>Powiat białostocki</t>
  </si>
  <si>
    <t>Remont dróg gminnych w miejscowości Łapy-Dębowina, gm. Łapy</t>
  </si>
  <si>
    <t>Remont drogi gminnej w ciągu ul. Szerokiej i Krótkiej w miejscowości Śniadowo</t>
  </si>
  <si>
    <t>Gmina Miejska Grajewo</t>
  </si>
  <si>
    <t>Powiat grajewski</t>
  </si>
  <si>
    <t>Remont ulic Mickiewicza i Nowickiego w Grajewie</t>
  </si>
  <si>
    <t>Gmina Kolno</t>
  </si>
  <si>
    <t>Powiat kolneński</t>
  </si>
  <si>
    <t>Remont drogi gminnej w miejscowości Czerwone</t>
  </si>
  <si>
    <t>07.2023 - 12.2023</t>
  </si>
  <si>
    <t>Remont drogi gminnej nr 128073B w miejscowości Łapy-Dębowina, gm. Łapy</t>
  </si>
  <si>
    <t>Remont odcinka ul. Cichej w Uhowie, gm. Łapy</t>
  </si>
  <si>
    <t>Gmina Grabowo</t>
  </si>
  <si>
    <t>Remont odcinka drogi gminnej nr 104282B relacji  Pasichy - Grądy-Możdżenie</t>
  </si>
  <si>
    <t>Remont odcinka drogi gminnej nr 104274B do miejscowości Kamińskie</t>
  </si>
  <si>
    <t>Gmina Brańsk</t>
  </si>
  <si>
    <t>Powiat bielski</t>
  </si>
  <si>
    <t>Remont drogi gminnej nr 137510B Chojewo na odcinku od km 0+000 do km 2+674</t>
  </si>
  <si>
    <t>Gmina Szumowo</t>
  </si>
  <si>
    <t>Powiat zambrowski</t>
  </si>
  <si>
    <t>Remont drogi gminnej położonej w miejscowości Paproć Duża</t>
  </si>
  <si>
    <t>Gmina Choroszcz</t>
  </si>
  <si>
    <t>Remont ulicy Białostockiej i odcinka ulicy Kościuszki w Choroszczy</t>
  </si>
  <si>
    <t>Gmina Miejska Wysokie Mazowieckie</t>
  </si>
  <si>
    <t>Powiat wysokomazowiecki</t>
  </si>
  <si>
    <t>Remont ul. Jagiellońskiej w Wysokiem Mazowieckiem</t>
  </si>
  <si>
    <t>06.2023 - 11.2023</t>
  </si>
  <si>
    <t>Gmina Czyżew</t>
  </si>
  <si>
    <t>Remont drogi gminnej w miejscowości Siennica Gizy</t>
  </si>
  <si>
    <t>Remont drogi w miejscowości Stokowo Szerszenie</t>
  </si>
  <si>
    <t>Gmina Zabłudów</t>
  </si>
  <si>
    <t>Remont nawierzchni drogi gminnej Kuriany - Halickie</t>
  </si>
  <si>
    <t>10.2023 - 09.2023</t>
  </si>
  <si>
    <t>Gmina Sokółka</t>
  </si>
  <si>
    <t>Powiat sokólski</t>
  </si>
  <si>
    <t>Remont części drogi nr 103812B ul. Sikorskiego (od skrzyżowania z ul. 3-go Maja do ul. Targowej)</t>
  </si>
  <si>
    <t>Gmina Bielsk Podlaski</t>
  </si>
  <si>
    <t>Remont drogi gminnej Nr 107496B w miejscowości Krzywa</t>
  </si>
  <si>
    <t>07.2023 - 05.2024</t>
  </si>
  <si>
    <t>Gmina Bargłów Kościelny</t>
  </si>
  <si>
    <t>Powiat augustowski</t>
  </si>
  <si>
    <t>Remont odcinka drogi gminnej łączącej miejscowość Łabętnik - Popowo</t>
  </si>
  <si>
    <t>Gmina Bakałarzewo</t>
  </si>
  <si>
    <t>Powiat suwalski</t>
  </si>
  <si>
    <t>Remont drogi gminnej nr 101962B w miejscowości Bakałarzewo</t>
  </si>
  <si>
    <t>05.2023 - 11.2023</t>
  </si>
  <si>
    <t>Gmina Miejska Zambrów</t>
  </si>
  <si>
    <t>Remont ul. Łąkowej w Zambrowie o długości 0,284 km</t>
  </si>
  <si>
    <t>Gmina Miejska Kolno</t>
  </si>
  <si>
    <t>Remont ul. Stanisława Krupki, ul. Wesołej oraz ul. Armii Krajowej w Kolnie</t>
  </si>
  <si>
    <t>Gmina Kulesze Kościelne</t>
  </si>
  <si>
    <t>Remont drogi gminnej Nr 106331B Gołasze-Dąb</t>
  </si>
  <si>
    <t>Gmina Sokoły</t>
  </si>
  <si>
    <t>Remont drogi gminnej nr 106369B Perki-Karpie - Roszki-Sączki</t>
  </si>
  <si>
    <t xml:space="preserve">Gmina Narew </t>
  </si>
  <si>
    <t>Powiat hajnowski</t>
  </si>
  <si>
    <t>Remont drogi gminnej w miejscowości Doratynka</t>
  </si>
  <si>
    <t>07.2023 - 06.2023</t>
  </si>
  <si>
    <t>Gmina Miejska Augustów</t>
  </si>
  <si>
    <t>Remont ulicy Malinowej w Augustowie</t>
  </si>
  <si>
    <t>Gmina Radziłów</t>
  </si>
  <si>
    <t>Remont drogi gminnej w obrębie wsi Zakrzewo i Glinki</t>
  </si>
  <si>
    <t>Gmina Zawady</t>
  </si>
  <si>
    <t>Remont odcinka drogi gminnej Nr 105605B w miejscowości Targonie Wielkie do drogi powiatowej Nr 1969B</t>
  </si>
  <si>
    <t>09.2023 - 05.2024</t>
  </si>
  <si>
    <t>Gmina Nowogród</t>
  </si>
  <si>
    <t>Remont ul. Kościelnej, ul. 1 Maja oraz ul. Majora Sikory w Nowogrodzie</t>
  </si>
  <si>
    <t>06.2023 - 10.2023</t>
  </si>
  <si>
    <t>Gmina Wasilków</t>
  </si>
  <si>
    <t>Remont ul. Białostockiej w Wasilkowie</t>
  </si>
  <si>
    <t>Gmina Suwałki</t>
  </si>
  <si>
    <t>Remont drogi gminnej nr 102027B przez wieś Sobolewo</t>
  </si>
  <si>
    <t>Remont ul. 1000 Lecia (107847BB) i ul. Żwirki i Wigury (107834B) w Wysokiem Mazowieckiem</t>
  </si>
  <si>
    <t>Gmina Piątnica</t>
  </si>
  <si>
    <t>Remont drogi gminnej nr 105 660 B Drożęcin Stary - Murawy</t>
  </si>
  <si>
    <t>04.2023 - 12.2023</t>
  </si>
  <si>
    <t>Gmina Przytuły</t>
  </si>
  <si>
    <t>Remont drogi gminnej nr 104634 B Mieczki, gm. Przytuły</t>
  </si>
  <si>
    <t>Gmina Wysokie Mazowieckie</t>
  </si>
  <si>
    <t>Remont drogi gminnej nr 107941B w miejscowości Jabłoń-Uszyńskie</t>
  </si>
  <si>
    <t>Gmina Kobylin-Borzymy</t>
  </si>
  <si>
    <t>Remont drogi gminnej od Drogi Powiatowej nr 2047B - Franki-Dąbrowa - Kropiewnica-Racibory do Drogi Wojewódzkiej nr 671</t>
  </si>
  <si>
    <t>Gmina Wąsosz</t>
  </si>
  <si>
    <t>Remont drogi gminnej od drogi powiatowej do miejscowości Szymany</t>
  </si>
  <si>
    <t>Gmina Narewka</t>
  </si>
  <si>
    <t>Remont drogi gminnej Siemianówka - Siemieniakowszczyzna</t>
  </si>
  <si>
    <t>Gmina Ciechanowiec</t>
  </si>
  <si>
    <t>Remont ulic gminnych o nr 108919B, nr 108903B, nr 108916B i nr 108935B w m. Ciechanowiec</t>
  </si>
  <si>
    <t>10.2023 - 08.2024</t>
  </si>
  <si>
    <t>Gmina Zambrów</t>
  </si>
  <si>
    <t>Remont drogi gminnej Nr 106062B Stare Krajewo - Stare Zakrzewo, odcinek II</t>
  </si>
  <si>
    <t>Gmina Janów</t>
  </si>
  <si>
    <t>Remont drogi gminnej Łubianka - Kwasówka o długości 850 m</t>
  </si>
  <si>
    <t>Gmina Rutki</t>
  </si>
  <si>
    <t>Remont drogi gminnej nr 106182B w lokalizacji od km 0+046 do km 0+260 i drogi gminnej nr 106183B</t>
  </si>
  <si>
    <t>08.2023 - 06.2024</t>
  </si>
  <si>
    <t>Gmina Jaświły</t>
  </si>
  <si>
    <t>Remont drogi we wsi Szaciły</t>
  </si>
  <si>
    <t>Gmina Dąbrowa Białostocka</t>
  </si>
  <si>
    <t>Remont ulicy Plac Kościuszki, Wesołej i Kopernika w Dąbrowie Białostockiej</t>
  </si>
  <si>
    <t>Gmina Sztabin</t>
  </si>
  <si>
    <t>Remont drogi gminnej nr 102827B Ewy - Huta - Motułka</t>
  </si>
  <si>
    <t>08.2023 - 10.2023</t>
  </si>
  <si>
    <t>Remont ulicy Dworcowej w Dąbrowie Białostockiej</t>
  </si>
  <si>
    <t>Gmina Juchnowiec Kościelny</t>
  </si>
  <si>
    <t>Remont drogi w Wólce</t>
  </si>
  <si>
    <t>Gmina Suraż</t>
  </si>
  <si>
    <t>Remont drogi gminnej Nr 106636B w miejscowości Doktorce, gm. Suraż</t>
  </si>
  <si>
    <t>Remont drogi gminnej Nr 132008B w miejscowości Zawyki - Ferma, gm. Suraż</t>
  </si>
  <si>
    <t>Remont ulicy Szkolnej w Juchnowcu Górnym</t>
  </si>
  <si>
    <t>11.2023 - 10.2023</t>
  </si>
  <si>
    <t>Gmina Szczuczyn</t>
  </si>
  <si>
    <t>Remont nawierzchni ul. Senatorskiej w m. Szczuczyn wraz z remontem skrzyżowań z ul. Nową, Ogrodową i Strażacką</t>
  </si>
  <si>
    <t>05.2023 - 12.2023</t>
  </si>
  <si>
    <t>Gmina Wizna</t>
  </si>
  <si>
    <t>Remont odcinka drogi gminnej nr 105630B - ul. Jana Pawła II w Wiźnie</t>
  </si>
  <si>
    <t>12.2023 - 11.2024</t>
  </si>
  <si>
    <t>Gmina Dobrzyniewo Duże</t>
  </si>
  <si>
    <t>Remont drogi gminnej nr 105455 B ulicy św. Franciszka w m. Fasty</t>
  </si>
  <si>
    <t>Gmina Turośń Kościelna</t>
  </si>
  <si>
    <t>Remont drogi gminnej w miejscowości Dobrowoda</t>
  </si>
  <si>
    <t>11.2023 - 09.2024</t>
  </si>
  <si>
    <t>Gmina Klukowo</t>
  </si>
  <si>
    <t>Remont drogi gminnej Nr 108069B Kuczyn - Gródek w miejscowości Gródek wraz z placem manewrowym</t>
  </si>
  <si>
    <t>Gmina Hajnówka</t>
  </si>
  <si>
    <t>Remont drogi gminnej nr 108586B w Orzeszkowie</t>
  </si>
  <si>
    <t>Gmina Mielnik</t>
  </si>
  <si>
    <t>Powiat siemiatycki</t>
  </si>
  <si>
    <t>Remont drogi gminnej nr 109601B - ul. Zamkowej w Niemirowie</t>
  </si>
  <si>
    <t>Gmina Gródek</t>
  </si>
  <si>
    <t>Remont drogi gminnej Nr 105064B w miejscowości Królowy Most</t>
  </si>
  <si>
    <t>Gmina Perlejewo</t>
  </si>
  <si>
    <t>Remont drogi gminnej w Moczydłach - Pszczółkach</t>
  </si>
  <si>
    <t>Gmina Zbójna</t>
  </si>
  <si>
    <t>Remont drogi gminnej Gawrych - Zbójna</t>
  </si>
  <si>
    <t>09.2023 - 04.2024</t>
  </si>
  <si>
    <t>Remont drogi gminnej w Pieczyskach</t>
  </si>
  <si>
    <t>Gmina Drohiczyn</t>
  </si>
  <si>
    <t>Remont ul. J.I. Kraszewskiego, ul. Jagiellończyka i ul. Ciechanowskiej na terenie miasta Drohiczyn</t>
  </si>
  <si>
    <t>Remont drogi gminnej nr 109640B w Maćkowiczach</t>
  </si>
  <si>
    <t>Gmina Łomża</t>
  </si>
  <si>
    <t>Remont drogi gminnej nr 15293B ul. Łomżyńska we wsi Stare Kupiski</t>
  </si>
  <si>
    <t>Remont nawierzchni drogi gminnej nr 106259B w m. Rogowo</t>
  </si>
  <si>
    <t>Remont drogi powiatowej Nr 1508B na odcinku Zawyki - Doktorce</t>
  </si>
  <si>
    <t>Remont drogi powiatowej Nr 2622B ul. Konstytucji 3 Maja w Goniądzu</t>
  </si>
  <si>
    <t>Powiat Zambrowski</t>
  </si>
  <si>
    <t>Remont ciągu dróg powiatowych Nr 1993B - ulica rtm. W. Pileckiego i Nr 2680B - ulica Wilsona w Zambrowie</t>
  </si>
  <si>
    <t>Remont drogi powiatowej Nr 1430B na odcinku Sowlany - Karakule (gm. Supraśl)</t>
  </si>
  <si>
    <t>Remont drogi powiatowej Nr 2287B na odcinku ul. Mickiewicza w Choroszczy</t>
  </si>
  <si>
    <t>Remont drogi powiatowej Nr 1499B na odcinku Lubejki - Szerenosy</t>
  </si>
  <si>
    <t>Remont odcinka drogi powiatowej nr 1138B Jeleniewo - Wołownia - Przejma - Becejły</t>
  </si>
  <si>
    <t>Remont drogi powiatowej Nr 1392B w m. Ponikła (gm. Dobrzyniewo Duże)</t>
  </si>
  <si>
    <t>Remont ulicy A. Mickiewicza w Suwałkach</t>
  </si>
  <si>
    <t>Remont ulic w ciągu dróg powiatowych Nr 1169B i Nr 1173B w m. Krasnopol</t>
  </si>
  <si>
    <t>Remont drogi powiatowej nr 1565B Brzozowo Panki - Liza Nowa</t>
  </si>
  <si>
    <t>Remont odcinka drogi powiatowej Nr 2060B Płonka Kościelna - Łupianka Stara</t>
  </si>
  <si>
    <t>Remont drogi powiatowej Nr 1437B na odcinku Załuki - Waliły Dwór</t>
  </si>
  <si>
    <t>Remont drogi powiatowej Nr 1448B na odcinku Michałowo - Gorbacze (gm. Michałowo)</t>
  </si>
  <si>
    <t>Remont drogi powiatowej Nr 1466B na odcinku od drogi wojewódzkiej nr 685 do m. Małynka (gm. Zabłudów)</t>
  </si>
  <si>
    <t>Remont drogi powiatowej Nr 1565B na odcinku Wilkowo Stare - Liza Stara (gm. Poświętne)</t>
  </si>
  <si>
    <t>Remont drogi powiatowej nr 1901B na odcinku Mały Płock - Popki w km od 0+990 do 2+420</t>
  </si>
  <si>
    <t>Remont drogi powiatowej nr 2057B Osipy Lepertowizna - Jabłonka Kościelna</t>
  </si>
  <si>
    <t>Gmina Sejny</t>
  </si>
  <si>
    <t>Powiat sejneński</t>
  </si>
  <si>
    <t>Remont drogi gminnej nr 102311B Giby - Giby I - Giby II</t>
  </si>
  <si>
    <t>Remont drogi gminnej w miejscowości Krzeczkowo-Gromadzyn</t>
  </si>
  <si>
    <t>Remont drogi gminnej nr 101997B Przebród - Kropiwne Stare</t>
  </si>
  <si>
    <t>Gmina Krasnopol</t>
  </si>
  <si>
    <t>Remont drogi gminnej nr 102064B Żubronajcie - Remieńkiń i nr 102063 B Krasnopol Żubronajcie na odcinku Żubronajcie - Wysoka Góra w gminie Krasponol, powiat sejneński</t>
  </si>
  <si>
    <t>06.2023 - 12.2023</t>
  </si>
  <si>
    <t>Miasto Łomża</t>
  </si>
  <si>
    <t>Remont drogi gminnej nr 101149B ul. Wesołej w Łomży</t>
  </si>
  <si>
    <t>Remont odcinka drogi gminnej nr 104264B relacji Grabowo - Łebki Małe</t>
  </si>
  <si>
    <t>Remont drogi gminnej Wąsosz - Kędziorowo</t>
  </si>
  <si>
    <t>Remont ul. Kołłątaja, ul. Wyszyńskiego i ul. Bohaterów Monte Cassino w Sokółce</t>
  </si>
  <si>
    <t>Gmina Szypliszki</t>
  </si>
  <si>
    <t>Remont drogi gminnej 101616B Przejma Wielka - Szury</t>
  </si>
  <si>
    <t>Remont ulicy Witosa w Suwałkach</t>
  </si>
  <si>
    <t>Remont ulicy Górnej w Dąbrowie Białostockiej</t>
  </si>
  <si>
    <t>Remont drogi gminnej nr 101113B ul. Reymonta w Łomży</t>
  </si>
  <si>
    <t>Remont drogi gminnej nr 104238B Guty-Gutki, gm. Szczuczyn</t>
  </si>
  <si>
    <t>Gmina Orla</t>
  </si>
  <si>
    <t>Remont części drogi gminnej nr 108268B - ulicy wsi Reduty gm. Orla</t>
  </si>
  <si>
    <t>Gmina Krypno</t>
  </si>
  <si>
    <t>Remont odcinka drogi gminnej w miejscowości Zastocze</t>
  </si>
  <si>
    <t>Remont drogi gminnej nr 105624B - ul. Łomżyńskiej w Wiźnie</t>
  </si>
  <si>
    <t>Remont ulicy Zdrojowej w Augustowie</t>
  </si>
  <si>
    <t>Remont ulicy Jana Pawła II w Dąbrowie Białostockiej</t>
  </si>
  <si>
    <t>Remont drogi Arbasy - Chechłowo na terenie gminy Drohiczyn</t>
  </si>
  <si>
    <t>Gmina Giby</t>
  </si>
  <si>
    <t>Remont drogi gminnej nr 102297B przez wieś Iwanówka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</si>
  <si>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2023</t>
    </r>
  </si>
  <si>
    <t>05.2023 - 04.2024</t>
  </si>
  <si>
    <t>Województwo: Podlaskie</t>
  </si>
  <si>
    <t>Remont drogi powiatowej Nr 2372B - ul. Wyzwolenia w Mońkach - na odcinku od skrzyżowania z ul. Słowackiego do skrzyżowania z ul. Kolejową</t>
  </si>
  <si>
    <t>34*</t>
  </si>
  <si>
    <t>67*</t>
  </si>
  <si>
    <t>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</si>
</sst>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0.0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5"/>
      <name val="Arial"/>
      <family val="2"/>
      <charset val="238"/>
    </font>
    <font>
      <b/>
      <sz val="10"/>
      <color theme="5"/>
      <name val="Arial"/>
      <family val="2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9" fontId="17" fillId="0" borderId="1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4" fontId="16" fillId="3" borderId="21" xfId="0" applyNumberFormat="1" applyFont="1" applyFill="1" applyBorder="1" applyAlignment="1">
      <alignment vertical="center"/>
    </xf>
    <xf numFmtId="164" fontId="16" fillId="3" borderId="22" xfId="0" applyNumberFormat="1" applyFont="1" applyFill="1" applyBorder="1" applyAlignment="1">
      <alignment vertical="center"/>
    </xf>
    <xf numFmtId="164" fontId="16" fillId="4" borderId="17" xfId="0" applyNumberFormat="1" applyFont="1" applyFill="1" applyBorder="1" applyAlignment="1">
      <alignment vertical="center"/>
    </xf>
    <xf numFmtId="164" fontId="16" fillId="3" borderId="23" xfId="0" applyNumberFormat="1" applyFont="1" applyFill="1" applyBorder="1" applyAlignment="1">
      <alignment vertical="center"/>
    </xf>
    <xf numFmtId="164" fontId="13" fillId="4" borderId="17" xfId="0" applyNumberFormat="1" applyFont="1" applyFill="1" applyBorder="1" applyAlignment="1">
      <alignment vertical="center"/>
    </xf>
    <xf numFmtId="164" fontId="21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4" fontId="21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6" fillId="3" borderId="21" xfId="0" applyNumberFormat="1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1" fillId="3" borderId="21" xfId="0" applyNumberFormat="1" applyFont="1" applyFill="1" applyBorder="1" applyAlignment="1">
      <alignment vertical="center"/>
    </xf>
    <xf numFmtId="164" fontId="21" fillId="3" borderId="21" xfId="0" applyNumberFormat="1" applyFont="1" applyFill="1" applyBorder="1" applyAlignment="1">
      <alignment vertical="center"/>
    </xf>
    <xf numFmtId="164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4" fontId="13" fillId="5" borderId="21" xfId="0" applyNumberFormat="1" applyFont="1" applyFill="1" applyBorder="1" applyAlignment="1">
      <alignment vertical="center"/>
    </xf>
    <xf numFmtId="164" fontId="21" fillId="3" borderId="22" xfId="0" applyNumberFormat="1" applyFont="1" applyFill="1" applyBorder="1" applyAlignment="1">
      <alignment vertical="center"/>
    </xf>
    <xf numFmtId="164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4" fontId="13" fillId="0" borderId="15" xfId="0" applyNumberFormat="1" applyFont="1" applyFill="1" applyBorder="1" applyAlignment="1">
      <alignment vertical="center"/>
    </xf>
    <xf numFmtId="164" fontId="13" fillId="0" borderId="16" xfId="0" applyNumberFormat="1" applyFont="1" applyFill="1" applyBorder="1" applyAlignment="1">
      <alignment vertical="center"/>
    </xf>
    <xf numFmtId="164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4" fontId="13" fillId="0" borderId="3" xfId="0" applyNumberFormat="1" applyFont="1" applyFill="1" applyBorder="1" applyAlignment="1">
      <alignment vertical="center"/>
    </xf>
    <xf numFmtId="164" fontId="13" fillId="0" borderId="5" xfId="0" applyNumberFormat="1" applyFont="1" applyFill="1" applyBorder="1" applyAlignment="1">
      <alignment vertical="center"/>
    </xf>
    <xf numFmtId="164" fontId="13" fillId="2" borderId="24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4" fontId="18" fillId="0" borderId="1" xfId="0" applyNumberFormat="1" applyFont="1" applyBorder="1" applyAlignment="1">
      <alignment vertical="center"/>
    </xf>
    <xf numFmtId="4" fontId="20" fillId="0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49" fontId="14" fillId="0" borderId="1" xfId="6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9" fontId="14" fillId="0" borderId="1" xfId="5" applyFont="1" applyFill="1" applyBorder="1" applyAlignment="1">
      <alignment horizontal="center" vertical="center"/>
    </xf>
    <xf numFmtId="8" fontId="18" fillId="0" borderId="1" xfId="0" applyNumberFormat="1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8" fillId="0" borderId="2" xfId="0" applyFont="1" applyFill="1" applyBorder="1" applyAlignment="1">
      <alignment horizontal="center" vertical="center" wrapText="1" shrinkToFit="1"/>
    </xf>
    <xf numFmtId="0" fontId="18" fillId="0" borderId="26" xfId="0" applyFont="1" applyFill="1" applyBorder="1" applyAlignment="1">
      <alignment horizontal="center" vertical="center" wrapText="1" shrinkToFit="1"/>
    </xf>
    <xf numFmtId="0" fontId="18" fillId="0" borderId="27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44" fontId="24" fillId="0" borderId="1" xfId="0" applyNumberFormat="1" applyFont="1" applyBorder="1" applyAlignment="1">
      <alignment vertical="center"/>
    </xf>
    <xf numFmtId="4" fontId="24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 wrapText="1"/>
    </xf>
    <xf numFmtId="9" fontId="25" fillId="0" borderId="1" xfId="0" applyNumberFormat="1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44" fontId="18" fillId="0" borderId="1" xfId="0" applyNumberFormat="1" applyFont="1" applyFill="1" applyBorder="1" applyAlignment="1">
      <alignment vertical="center"/>
    </xf>
    <xf numFmtId="166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66" fontId="23" fillId="0" borderId="1" xfId="0" applyNumberFormat="1" applyFont="1" applyFill="1" applyBorder="1" applyAlignment="1">
      <alignment horizontal="center" vertical="center"/>
    </xf>
    <xf numFmtId="44" fontId="24" fillId="0" borderId="1" xfId="0" applyNumberFormat="1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8" fontId="18" fillId="0" borderId="1" xfId="0" applyNumberFormat="1" applyFont="1" applyFill="1" applyBorder="1" applyAlignment="1">
      <alignment vertical="center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6" xr:uid="{00000000-0005-0000-0000-000003000000}"/>
    <cellStyle name="Normalny 3" xfId="1" xr:uid="{00000000-0005-0000-0000-000004000000}"/>
    <cellStyle name="Procentowy" xfId="5" builtinId="5"/>
    <cellStyle name="Procentowy 2" xfId="2" xr:uid="{00000000-0005-0000-0000-000006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48"/>
      <c r="C1" s="48"/>
      <c r="D1" s="48"/>
      <c r="E1" s="48"/>
      <c r="F1" s="48"/>
      <c r="G1" s="48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49" t="s">
        <v>35</v>
      </c>
      <c r="B2" s="50"/>
      <c r="C2" s="50"/>
      <c r="D2" s="50"/>
      <c r="E2" s="50"/>
      <c r="F2" s="50"/>
      <c r="G2" s="50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4" t="s">
        <v>300</v>
      </c>
      <c r="B4" s="14"/>
      <c r="C4" s="15"/>
      <c r="D4" s="15"/>
      <c r="E4" s="15"/>
      <c r="F4" s="15"/>
      <c r="P4" s="16"/>
    </row>
    <row r="5" spans="1:16" x14ac:dyDescent="0.25">
      <c r="A5" s="15"/>
      <c r="B5" s="15"/>
      <c r="C5" s="15"/>
      <c r="D5" s="15"/>
      <c r="E5" s="15"/>
      <c r="F5" s="15"/>
      <c r="P5" s="11"/>
    </row>
    <row r="6" spans="1:16" x14ac:dyDescent="0.25">
      <c r="A6" s="14" t="s">
        <v>302</v>
      </c>
      <c r="B6" s="14"/>
      <c r="C6" s="15"/>
      <c r="D6" s="15"/>
      <c r="E6" s="15"/>
      <c r="F6" s="15"/>
      <c r="P6" s="16"/>
    </row>
    <row r="7" spans="1:16" x14ac:dyDescent="0.25">
      <c r="A7" s="14"/>
      <c r="B7" s="14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x14ac:dyDescent="0.25">
      <c r="B9" s="109" t="s">
        <v>15</v>
      </c>
      <c r="C9" s="110"/>
      <c r="D9" s="110"/>
      <c r="E9" s="110"/>
      <c r="F9" s="111"/>
      <c r="P9" s="16"/>
    </row>
    <row r="10" spans="1:16" x14ac:dyDescent="0.25">
      <c r="B10" s="112"/>
      <c r="C10" s="113"/>
      <c r="D10" s="113"/>
      <c r="E10" s="113"/>
      <c r="F10" s="114"/>
      <c r="P10" s="16"/>
    </row>
    <row r="11" spans="1:16" x14ac:dyDescent="0.25">
      <c r="B11" s="112"/>
      <c r="C11" s="113"/>
      <c r="D11" s="113"/>
      <c r="E11" s="113"/>
      <c r="F11" s="114"/>
      <c r="P11" s="16"/>
    </row>
    <row r="12" spans="1:16" x14ac:dyDescent="0.25">
      <c r="B12" s="112"/>
      <c r="C12" s="113"/>
      <c r="D12" s="113"/>
      <c r="E12" s="113"/>
      <c r="F12" s="114"/>
      <c r="P12" s="16"/>
    </row>
    <row r="13" spans="1:16" x14ac:dyDescent="0.25">
      <c r="B13" s="112"/>
      <c r="C13" s="113"/>
      <c r="D13" s="113"/>
      <c r="E13" s="113"/>
      <c r="F13" s="114"/>
      <c r="P13" s="16"/>
    </row>
    <row r="14" spans="1:16" ht="15.75" thickBot="1" x14ac:dyDescent="0.3">
      <c r="B14" s="115" t="s">
        <v>16</v>
      </c>
      <c r="C14" s="116"/>
      <c r="D14" s="116"/>
      <c r="E14" s="116"/>
      <c r="F14" s="117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62" t="s">
        <v>1</v>
      </c>
      <c r="B17" s="63" t="s">
        <v>12</v>
      </c>
      <c r="C17" s="57" t="s">
        <v>29</v>
      </c>
      <c r="D17" s="57" t="s">
        <v>17</v>
      </c>
      <c r="E17" s="58" t="s">
        <v>18</v>
      </c>
      <c r="F17" s="59" t="s">
        <v>19</v>
      </c>
      <c r="G17" s="60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78" t="s">
        <v>30</v>
      </c>
      <c r="B18" s="79" t="s">
        <v>31</v>
      </c>
      <c r="C18" s="80">
        <f>COUNTA('pow podst'!K3:K36)</f>
        <v>34</v>
      </c>
      <c r="D18" s="81">
        <f>SUM('pow podst'!J3:J36)</f>
        <v>62619694.68</v>
      </c>
      <c r="E18" s="82">
        <f>SUM('pow podst'!L3:L36)</f>
        <v>25200909.710000001</v>
      </c>
      <c r="F18" s="55">
        <f>SUM('pow podst'!K3:K36)</f>
        <v>37418784.969999999</v>
      </c>
      <c r="G18" s="83">
        <f>SUM('pow podst'!N3:N36)</f>
        <v>37418784.969999999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84" t="s">
        <v>32</v>
      </c>
      <c r="B19" s="85" t="s">
        <v>31</v>
      </c>
      <c r="C19" s="86">
        <f>COUNTA('gm podst'!L3:L69)</f>
        <v>67</v>
      </c>
      <c r="D19" s="87">
        <f>SUM('gm podst'!K3:K69)</f>
        <v>65631666.420000002</v>
      </c>
      <c r="E19" s="88">
        <f>SUM('gm podst'!M3:M69)</f>
        <v>26901812.300000001</v>
      </c>
      <c r="F19" s="55">
        <f>SUM('gm podst'!L3:L69)</f>
        <v>38729854.11999999</v>
      </c>
      <c r="G19" s="89">
        <f>SUM('gm podst'!O3:O69)</f>
        <v>38729854.11999999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64" t="s">
        <v>33</v>
      </c>
      <c r="B20" s="75" t="s">
        <v>31</v>
      </c>
      <c r="C20" s="65">
        <f>C18+C19</f>
        <v>101</v>
      </c>
      <c r="D20" s="51">
        <f>D18+D19</f>
        <v>128251361.09999999</v>
      </c>
      <c r="E20" s="52">
        <f>E18+E19</f>
        <v>52102722.010000005</v>
      </c>
      <c r="F20" s="53">
        <f>F18+F19</f>
        <v>76148639.089999989</v>
      </c>
      <c r="G20" s="54">
        <f>G18+G19</f>
        <v>76148639.089999989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78" t="s">
        <v>2</v>
      </c>
      <c r="B21" s="79" t="s">
        <v>31</v>
      </c>
      <c r="C21" s="80">
        <f>COUNTA('pow rez'!K3:K20)</f>
        <v>18</v>
      </c>
      <c r="D21" s="81">
        <f>SUM('pow rez'!J3:J20)</f>
        <v>49266132.730000004</v>
      </c>
      <c r="E21" s="82">
        <f>SUM('pow rez'!L3:L20)</f>
        <v>21501692.140000001</v>
      </c>
      <c r="F21" s="55">
        <f>SUM('pow rez'!K3:K20)</f>
        <v>27764440.589999996</v>
      </c>
      <c r="G21" s="83">
        <f>SUM('pow rez'!N3:N20)</f>
        <v>27764440.589999996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84" t="s">
        <v>3</v>
      </c>
      <c r="B22" s="85" t="s">
        <v>31</v>
      </c>
      <c r="C22" s="86">
        <f>COUNTA('gm rez'!L3:L21)</f>
        <v>19</v>
      </c>
      <c r="D22" s="87">
        <f>SUM('gm rez'!K3:K21)</f>
        <v>43502307.659999996</v>
      </c>
      <c r="E22" s="88">
        <f>SUM('gm rez'!M3:M21)</f>
        <v>17400923.079999998</v>
      </c>
      <c r="F22" s="55">
        <f>SUM('gm rez'!L3:L21)</f>
        <v>26101384.579999998</v>
      </c>
      <c r="G22" s="89">
        <f>SUM('gm rez'!O3:O21)</f>
        <v>26101384.579999998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66" t="s">
        <v>20</v>
      </c>
      <c r="B23" s="76" t="s">
        <v>31</v>
      </c>
      <c r="C23" s="67">
        <f>C21+C22</f>
        <v>37</v>
      </c>
      <c r="D23" s="68">
        <f>D21+D22</f>
        <v>92768440.390000001</v>
      </c>
      <c r="E23" s="73">
        <f>E21+E22</f>
        <v>38902615.219999999</v>
      </c>
      <c r="F23" s="56">
        <f>F21+F22</f>
        <v>53865825.169999994</v>
      </c>
      <c r="G23" s="61">
        <f>G21+G22</f>
        <v>53865825.169999994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70" t="s">
        <v>28</v>
      </c>
      <c r="B24" s="77" t="s">
        <v>31</v>
      </c>
      <c r="C24" s="71">
        <f>C20+C23</f>
        <v>138</v>
      </c>
      <c r="D24" s="72">
        <f>D20+D23</f>
        <v>221019801.49000001</v>
      </c>
      <c r="E24" s="74">
        <f>E20+E23</f>
        <v>91005337.230000004</v>
      </c>
      <c r="F24" s="55">
        <f>F20+F23</f>
        <v>130014464.25999999</v>
      </c>
      <c r="G24" s="69">
        <f>G20+G23</f>
        <v>130014464.25999999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&amp;LWojewó&amp;K000000dztwo Podlaskie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showGridLines="0" view="pageBreakPreview" zoomScale="85" zoomScaleNormal="78" zoomScaleSheetLayoutView="85" workbookViewId="0">
      <selection activeCell="E23" sqref="E23"/>
    </sheetView>
  </sheetViews>
  <sheetFormatPr defaultColWidth="9.140625" defaultRowHeight="15" x14ac:dyDescent="0.25"/>
  <cols>
    <col min="1" max="3" width="7.7109375" style="3" customWidth="1"/>
    <col min="4" max="4" width="18.5703125" style="3" customWidth="1"/>
    <col min="5" max="5" width="15.7109375" style="3" customWidth="1"/>
    <col min="6" max="6" width="48.710937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22" t="s">
        <v>4</v>
      </c>
      <c r="B1" s="122" t="s">
        <v>5</v>
      </c>
      <c r="C1" s="126" t="s">
        <v>40</v>
      </c>
      <c r="D1" s="123" t="s">
        <v>6</v>
      </c>
      <c r="E1" s="123" t="s">
        <v>27</v>
      </c>
      <c r="F1" s="123" t="s">
        <v>7</v>
      </c>
      <c r="G1" s="122" t="s">
        <v>22</v>
      </c>
      <c r="H1" s="122" t="s">
        <v>8</v>
      </c>
      <c r="I1" s="122" t="s">
        <v>21</v>
      </c>
      <c r="J1" s="125" t="s">
        <v>9</v>
      </c>
      <c r="K1" s="122" t="s">
        <v>14</v>
      </c>
      <c r="L1" s="123" t="s">
        <v>11</v>
      </c>
      <c r="M1" s="122" t="s">
        <v>10</v>
      </c>
      <c r="N1" s="46" t="s">
        <v>39</v>
      </c>
      <c r="O1" s="1"/>
    </row>
    <row r="2" spans="1:18" ht="33.75" customHeight="1" x14ac:dyDescent="0.25">
      <c r="A2" s="122"/>
      <c r="B2" s="122"/>
      <c r="C2" s="127"/>
      <c r="D2" s="124"/>
      <c r="E2" s="124"/>
      <c r="F2" s="124"/>
      <c r="G2" s="122"/>
      <c r="H2" s="122"/>
      <c r="I2" s="122"/>
      <c r="J2" s="125"/>
      <c r="K2" s="122"/>
      <c r="L2" s="124"/>
      <c r="M2" s="122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90">
        <v>1</v>
      </c>
      <c r="B3" s="91">
        <v>39</v>
      </c>
      <c r="C3" s="90" t="s">
        <v>41</v>
      </c>
      <c r="D3" s="91" t="s">
        <v>42</v>
      </c>
      <c r="E3" s="91">
        <v>2010</v>
      </c>
      <c r="F3" s="141" t="s">
        <v>43</v>
      </c>
      <c r="G3" s="94" t="s">
        <v>44</v>
      </c>
      <c r="H3" s="142">
        <v>4.67</v>
      </c>
      <c r="I3" s="103" t="s">
        <v>45</v>
      </c>
      <c r="J3" s="143">
        <v>5873090</v>
      </c>
      <c r="K3" s="98">
        <f>ROUNDDOWN(J3*M3,2)</f>
        <v>3523854</v>
      </c>
      <c r="L3" s="99">
        <f>J3-K3</f>
        <v>2349236</v>
      </c>
      <c r="M3" s="40">
        <v>0.6</v>
      </c>
      <c r="N3" s="39">
        <f>K3</f>
        <v>3523854</v>
      </c>
      <c r="O3" s="1" t="b">
        <f t="shared" ref="O3:O37" si="0">K3=SUM(N3:N3)</f>
        <v>1</v>
      </c>
      <c r="P3" s="37">
        <f t="shared" ref="P3:P37" si="1">ROUND(K3/J3,4)</f>
        <v>0.6</v>
      </c>
      <c r="Q3" s="38" t="b">
        <f t="shared" ref="Q3:Q36" si="2">P3=M3</f>
        <v>1</v>
      </c>
      <c r="R3" s="38" t="b">
        <f t="shared" ref="R3:R37" si="3">J3=K3+L3</f>
        <v>1</v>
      </c>
    </row>
    <row r="4" spans="1:18" ht="30" customHeight="1" x14ac:dyDescent="0.25">
      <c r="A4" s="90">
        <v>2</v>
      </c>
      <c r="B4" s="91">
        <v>22</v>
      </c>
      <c r="C4" s="90" t="s">
        <v>41</v>
      </c>
      <c r="D4" s="91" t="s">
        <v>46</v>
      </c>
      <c r="E4" s="91">
        <v>2012</v>
      </c>
      <c r="F4" s="141" t="s">
        <v>47</v>
      </c>
      <c r="G4" s="94" t="s">
        <v>44</v>
      </c>
      <c r="H4" s="142">
        <v>2</v>
      </c>
      <c r="I4" s="103" t="s">
        <v>48</v>
      </c>
      <c r="J4" s="143">
        <v>1601000</v>
      </c>
      <c r="K4" s="98">
        <f t="shared" ref="K4:K34" si="4">ROUNDDOWN(J4*M4,2)</f>
        <v>960600</v>
      </c>
      <c r="L4" s="99">
        <f t="shared" ref="L4:L36" si="5">J4-K4</f>
        <v>640400</v>
      </c>
      <c r="M4" s="40">
        <v>0.6</v>
      </c>
      <c r="N4" s="39">
        <f t="shared" ref="N4:N36" si="6">K4</f>
        <v>960600</v>
      </c>
      <c r="O4" s="1" t="b">
        <f t="shared" si="0"/>
        <v>1</v>
      </c>
      <c r="P4" s="37">
        <f t="shared" si="1"/>
        <v>0.6</v>
      </c>
      <c r="Q4" s="38" t="b">
        <f t="shared" si="2"/>
        <v>1</v>
      </c>
      <c r="R4" s="38" t="b">
        <f t="shared" si="3"/>
        <v>1</v>
      </c>
    </row>
    <row r="5" spans="1:18" ht="30" customHeight="1" x14ac:dyDescent="0.25">
      <c r="A5" s="90">
        <v>3</v>
      </c>
      <c r="B5" s="91">
        <v>202</v>
      </c>
      <c r="C5" s="90" t="s">
        <v>41</v>
      </c>
      <c r="D5" s="103" t="s">
        <v>49</v>
      </c>
      <c r="E5" s="91">
        <v>2063011</v>
      </c>
      <c r="F5" s="141" t="s">
        <v>50</v>
      </c>
      <c r="G5" s="94" t="s">
        <v>44</v>
      </c>
      <c r="H5" s="142">
        <v>0.34</v>
      </c>
      <c r="I5" s="103" t="s">
        <v>51</v>
      </c>
      <c r="J5" s="143">
        <v>1333000</v>
      </c>
      <c r="K5" s="98">
        <f t="shared" si="4"/>
        <v>799800</v>
      </c>
      <c r="L5" s="99">
        <f t="shared" si="5"/>
        <v>533200</v>
      </c>
      <c r="M5" s="40">
        <v>0.6</v>
      </c>
      <c r="N5" s="39">
        <f t="shared" si="6"/>
        <v>799800</v>
      </c>
      <c r="O5" s="1" t="b">
        <f t="shared" si="0"/>
        <v>1</v>
      </c>
      <c r="P5" s="37">
        <f t="shared" si="1"/>
        <v>0.6</v>
      </c>
      <c r="Q5" s="38" t="b">
        <f t="shared" si="2"/>
        <v>1</v>
      </c>
      <c r="R5" s="38" t="b">
        <f t="shared" si="3"/>
        <v>1</v>
      </c>
    </row>
    <row r="6" spans="1:18" ht="30" customHeight="1" x14ac:dyDescent="0.25">
      <c r="A6" s="90">
        <v>4</v>
      </c>
      <c r="B6" s="91">
        <v>55</v>
      </c>
      <c r="C6" s="90" t="s">
        <v>41</v>
      </c>
      <c r="D6" s="91" t="s">
        <v>52</v>
      </c>
      <c r="E6" s="91">
        <v>2006</v>
      </c>
      <c r="F6" s="141" t="s">
        <v>53</v>
      </c>
      <c r="G6" s="94" t="s">
        <v>44</v>
      </c>
      <c r="H6" s="142">
        <v>1.1100000000000001</v>
      </c>
      <c r="I6" s="103" t="s">
        <v>54</v>
      </c>
      <c r="J6" s="143">
        <v>915032.91</v>
      </c>
      <c r="K6" s="98">
        <f t="shared" si="4"/>
        <v>549019.74</v>
      </c>
      <c r="L6" s="99">
        <f t="shared" si="5"/>
        <v>366013.17000000004</v>
      </c>
      <c r="M6" s="40">
        <v>0.6</v>
      </c>
      <c r="N6" s="39">
        <f t="shared" si="6"/>
        <v>549019.74</v>
      </c>
      <c r="O6" s="1" t="b">
        <f t="shared" si="0"/>
        <v>1</v>
      </c>
      <c r="P6" s="37">
        <f t="shared" si="1"/>
        <v>0.6</v>
      </c>
      <c r="Q6" s="38" t="b">
        <f t="shared" si="2"/>
        <v>1</v>
      </c>
      <c r="R6" s="38" t="b">
        <f t="shared" si="3"/>
        <v>1</v>
      </c>
    </row>
    <row r="7" spans="1:18" ht="30" customHeight="1" x14ac:dyDescent="0.25">
      <c r="A7" s="90">
        <v>5</v>
      </c>
      <c r="B7" s="91">
        <v>79</v>
      </c>
      <c r="C7" s="90" t="s">
        <v>41</v>
      </c>
      <c r="D7" s="103" t="s">
        <v>55</v>
      </c>
      <c r="E7" s="91">
        <v>2001</v>
      </c>
      <c r="F7" s="141" t="s">
        <v>56</v>
      </c>
      <c r="G7" s="94" t="s">
        <v>44</v>
      </c>
      <c r="H7" s="142">
        <v>1.9</v>
      </c>
      <c r="I7" s="103" t="s">
        <v>57</v>
      </c>
      <c r="J7" s="143">
        <v>1200000</v>
      </c>
      <c r="K7" s="98">
        <f t="shared" si="4"/>
        <v>720000</v>
      </c>
      <c r="L7" s="99">
        <f t="shared" si="5"/>
        <v>480000</v>
      </c>
      <c r="M7" s="40">
        <v>0.6</v>
      </c>
      <c r="N7" s="39">
        <f t="shared" si="6"/>
        <v>720000</v>
      </c>
      <c r="O7" s="1" t="b">
        <f t="shared" si="0"/>
        <v>1</v>
      </c>
      <c r="P7" s="37">
        <f t="shared" si="1"/>
        <v>0.6</v>
      </c>
      <c r="Q7" s="38" t="b">
        <f t="shared" si="2"/>
        <v>1</v>
      </c>
      <c r="R7" s="38" t="b">
        <f t="shared" si="3"/>
        <v>1</v>
      </c>
    </row>
    <row r="8" spans="1:18" ht="30" customHeight="1" x14ac:dyDescent="0.25">
      <c r="A8" s="90">
        <v>6</v>
      </c>
      <c r="B8" s="91">
        <v>24</v>
      </c>
      <c r="C8" s="90" t="s">
        <v>41</v>
      </c>
      <c r="D8" s="91" t="s">
        <v>46</v>
      </c>
      <c r="E8" s="91">
        <v>2012</v>
      </c>
      <c r="F8" s="141" t="s">
        <v>58</v>
      </c>
      <c r="G8" s="94" t="s">
        <v>44</v>
      </c>
      <c r="H8" s="142">
        <v>2</v>
      </c>
      <c r="I8" s="103" t="s">
        <v>48</v>
      </c>
      <c r="J8" s="143">
        <v>1601000</v>
      </c>
      <c r="K8" s="98">
        <f t="shared" si="4"/>
        <v>960600</v>
      </c>
      <c r="L8" s="99">
        <f t="shared" si="5"/>
        <v>640400</v>
      </c>
      <c r="M8" s="40">
        <v>0.6</v>
      </c>
      <c r="N8" s="39">
        <f t="shared" si="6"/>
        <v>960600</v>
      </c>
      <c r="O8" s="1" t="b">
        <f t="shared" si="0"/>
        <v>1</v>
      </c>
      <c r="P8" s="37">
        <f t="shared" si="1"/>
        <v>0.6</v>
      </c>
      <c r="Q8" s="38" t="b">
        <f t="shared" si="2"/>
        <v>1</v>
      </c>
      <c r="R8" s="38" t="b">
        <f t="shared" si="3"/>
        <v>1</v>
      </c>
    </row>
    <row r="9" spans="1:18" ht="30" customHeight="1" x14ac:dyDescent="0.25">
      <c r="A9" s="90">
        <v>7</v>
      </c>
      <c r="B9" s="91">
        <v>66</v>
      </c>
      <c r="C9" s="90" t="s">
        <v>41</v>
      </c>
      <c r="D9" s="103" t="s">
        <v>59</v>
      </c>
      <c r="E9" s="91">
        <v>2023</v>
      </c>
      <c r="F9" s="141" t="s">
        <v>60</v>
      </c>
      <c r="G9" s="94" t="s">
        <v>44</v>
      </c>
      <c r="H9" s="142">
        <v>1.65</v>
      </c>
      <c r="I9" s="103" t="s">
        <v>61</v>
      </c>
      <c r="J9" s="143">
        <v>2022334</v>
      </c>
      <c r="K9" s="98">
        <f t="shared" si="4"/>
        <v>1213400.3999999999</v>
      </c>
      <c r="L9" s="99">
        <f t="shared" si="5"/>
        <v>808933.60000000009</v>
      </c>
      <c r="M9" s="40">
        <v>0.6</v>
      </c>
      <c r="N9" s="39">
        <f t="shared" si="6"/>
        <v>1213400.3999999999</v>
      </c>
      <c r="O9" s="1" t="b">
        <f t="shared" si="0"/>
        <v>1</v>
      </c>
      <c r="P9" s="37">
        <f t="shared" si="1"/>
        <v>0.6</v>
      </c>
      <c r="Q9" s="38" t="b">
        <f t="shared" si="2"/>
        <v>1</v>
      </c>
      <c r="R9" s="38" t="b">
        <f t="shared" si="3"/>
        <v>1</v>
      </c>
    </row>
    <row r="10" spans="1:18" ht="30" customHeight="1" x14ac:dyDescent="0.25">
      <c r="A10" s="90">
        <v>8</v>
      </c>
      <c r="B10" s="91">
        <v>8</v>
      </c>
      <c r="C10" s="90" t="s">
        <v>41</v>
      </c>
      <c r="D10" s="91" t="s">
        <v>62</v>
      </c>
      <c r="E10" s="91">
        <v>2008</v>
      </c>
      <c r="F10" s="141" t="s">
        <v>63</v>
      </c>
      <c r="G10" s="94" t="s">
        <v>44</v>
      </c>
      <c r="H10" s="142">
        <v>0.68300000000000005</v>
      </c>
      <c r="I10" s="103" t="s">
        <v>61</v>
      </c>
      <c r="J10" s="143">
        <v>802000</v>
      </c>
      <c r="K10" s="98">
        <f t="shared" si="4"/>
        <v>481200</v>
      </c>
      <c r="L10" s="99">
        <f t="shared" si="5"/>
        <v>320800</v>
      </c>
      <c r="M10" s="40">
        <v>0.6</v>
      </c>
      <c r="N10" s="39">
        <f t="shared" si="6"/>
        <v>481200</v>
      </c>
      <c r="O10" s="1" t="b">
        <f t="shared" si="0"/>
        <v>1</v>
      </c>
      <c r="P10" s="37">
        <f t="shared" si="1"/>
        <v>0.6</v>
      </c>
      <c r="Q10" s="38" t="b">
        <f t="shared" si="2"/>
        <v>1</v>
      </c>
      <c r="R10" s="38" t="b">
        <f t="shared" si="3"/>
        <v>1</v>
      </c>
    </row>
    <row r="11" spans="1:18" ht="30" customHeight="1" x14ac:dyDescent="0.25">
      <c r="A11" s="90">
        <v>9</v>
      </c>
      <c r="B11" s="91">
        <v>84</v>
      </c>
      <c r="C11" s="90" t="s">
        <v>41</v>
      </c>
      <c r="D11" s="103" t="s">
        <v>64</v>
      </c>
      <c r="E11" s="91">
        <v>2002</v>
      </c>
      <c r="F11" s="141" t="s">
        <v>65</v>
      </c>
      <c r="G11" s="94" t="s">
        <v>44</v>
      </c>
      <c r="H11" s="142">
        <v>0.68</v>
      </c>
      <c r="I11" s="103" t="s">
        <v>66</v>
      </c>
      <c r="J11" s="143">
        <v>1002500</v>
      </c>
      <c r="K11" s="98">
        <f t="shared" si="4"/>
        <v>601500</v>
      </c>
      <c r="L11" s="99">
        <f t="shared" si="5"/>
        <v>401000</v>
      </c>
      <c r="M11" s="40">
        <v>0.6</v>
      </c>
      <c r="N11" s="39">
        <f t="shared" si="6"/>
        <v>601500</v>
      </c>
      <c r="O11" s="1" t="b">
        <f t="shared" si="0"/>
        <v>1</v>
      </c>
      <c r="P11" s="37">
        <f t="shared" si="1"/>
        <v>0.6</v>
      </c>
      <c r="Q11" s="38" t="b">
        <f t="shared" si="2"/>
        <v>1</v>
      </c>
      <c r="R11" s="38" t="b">
        <f t="shared" si="3"/>
        <v>1</v>
      </c>
    </row>
    <row r="12" spans="1:18" ht="30" customHeight="1" x14ac:dyDescent="0.25">
      <c r="A12" s="90">
        <v>10</v>
      </c>
      <c r="B12" s="91">
        <v>167</v>
      </c>
      <c r="C12" s="90" t="s">
        <v>41</v>
      </c>
      <c r="D12" s="103" t="s">
        <v>67</v>
      </c>
      <c r="E12" s="91">
        <v>2013</v>
      </c>
      <c r="F12" s="141" t="s">
        <v>68</v>
      </c>
      <c r="G12" s="94" t="s">
        <v>44</v>
      </c>
      <c r="H12" s="142">
        <v>2.4430000000000001</v>
      </c>
      <c r="I12" s="103" t="s">
        <v>66</v>
      </c>
      <c r="J12" s="143">
        <v>2364376.64</v>
      </c>
      <c r="K12" s="98">
        <f t="shared" si="4"/>
        <v>1418625.98</v>
      </c>
      <c r="L12" s="99">
        <f t="shared" si="5"/>
        <v>945750.66000000015</v>
      </c>
      <c r="M12" s="40">
        <v>0.6</v>
      </c>
      <c r="N12" s="39">
        <f t="shared" si="6"/>
        <v>1418625.98</v>
      </c>
      <c r="O12" s="1" t="b">
        <f t="shared" si="0"/>
        <v>1</v>
      </c>
      <c r="P12" s="37">
        <f t="shared" si="1"/>
        <v>0.6</v>
      </c>
      <c r="Q12" s="38" t="b">
        <f t="shared" si="2"/>
        <v>1</v>
      </c>
      <c r="R12" s="38" t="b">
        <f t="shared" si="3"/>
        <v>1</v>
      </c>
    </row>
    <row r="13" spans="1:18" ht="30" customHeight="1" x14ac:dyDescent="0.25">
      <c r="A13" s="90">
        <v>11</v>
      </c>
      <c r="B13" s="91">
        <v>166</v>
      </c>
      <c r="C13" s="90" t="s">
        <v>41</v>
      </c>
      <c r="D13" s="103" t="s">
        <v>67</v>
      </c>
      <c r="E13" s="91">
        <v>2013</v>
      </c>
      <c r="F13" s="141" t="s">
        <v>69</v>
      </c>
      <c r="G13" s="94" t="s">
        <v>44</v>
      </c>
      <c r="H13" s="142">
        <v>1.4</v>
      </c>
      <c r="I13" s="103" t="s">
        <v>66</v>
      </c>
      <c r="J13" s="143">
        <v>1767178.63</v>
      </c>
      <c r="K13" s="98">
        <f t="shared" si="4"/>
        <v>1060307.17</v>
      </c>
      <c r="L13" s="99">
        <f t="shared" si="5"/>
        <v>706871.46</v>
      </c>
      <c r="M13" s="40">
        <v>0.6</v>
      </c>
      <c r="N13" s="39">
        <f t="shared" si="6"/>
        <v>1060307.17</v>
      </c>
      <c r="O13" s="1" t="b">
        <f t="shared" si="0"/>
        <v>1</v>
      </c>
      <c r="P13" s="37">
        <f t="shared" si="1"/>
        <v>0.6</v>
      </c>
      <c r="Q13" s="38" t="b">
        <f t="shared" si="2"/>
        <v>1</v>
      </c>
      <c r="R13" s="38" t="b">
        <f t="shared" si="3"/>
        <v>1</v>
      </c>
    </row>
    <row r="14" spans="1:18" ht="30" customHeight="1" x14ac:dyDescent="0.25">
      <c r="A14" s="90">
        <v>12</v>
      </c>
      <c r="B14" s="91">
        <v>74</v>
      </c>
      <c r="C14" s="90" t="s">
        <v>41</v>
      </c>
      <c r="D14" s="103" t="s">
        <v>70</v>
      </c>
      <c r="E14" s="91">
        <v>2007</v>
      </c>
      <c r="F14" s="141" t="s">
        <v>71</v>
      </c>
      <c r="G14" s="94" t="s">
        <v>44</v>
      </c>
      <c r="H14" s="142">
        <v>0.8</v>
      </c>
      <c r="I14" s="103" t="s">
        <v>72</v>
      </c>
      <c r="J14" s="143">
        <v>705000</v>
      </c>
      <c r="K14" s="98">
        <f>ROUNDDOWN(J14*M14,2)</f>
        <v>423000</v>
      </c>
      <c r="L14" s="99">
        <f t="shared" si="5"/>
        <v>282000</v>
      </c>
      <c r="M14" s="40">
        <v>0.6</v>
      </c>
      <c r="N14" s="39">
        <f t="shared" si="6"/>
        <v>423000</v>
      </c>
      <c r="O14" s="1" t="b">
        <f t="shared" si="0"/>
        <v>1</v>
      </c>
      <c r="P14" s="37">
        <f t="shared" si="1"/>
        <v>0.6</v>
      </c>
      <c r="Q14" s="38" t="b">
        <f t="shared" si="2"/>
        <v>1</v>
      </c>
      <c r="R14" s="38" t="b">
        <f t="shared" si="3"/>
        <v>1</v>
      </c>
    </row>
    <row r="15" spans="1:18" ht="30" customHeight="1" x14ac:dyDescent="0.25">
      <c r="A15" s="90">
        <v>13</v>
      </c>
      <c r="B15" s="91">
        <v>94</v>
      </c>
      <c r="C15" s="90" t="s">
        <v>41</v>
      </c>
      <c r="D15" s="103" t="s">
        <v>64</v>
      </c>
      <c r="E15" s="91">
        <v>2002</v>
      </c>
      <c r="F15" s="141" t="s">
        <v>73</v>
      </c>
      <c r="G15" s="94" t="s">
        <v>44</v>
      </c>
      <c r="H15" s="142">
        <v>2.6</v>
      </c>
      <c r="I15" s="103" t="s">
        <v>66</v>
      </c>
      <c r="J15" s="143">
        <v>3652500</v>
      </c>
      <c r="K15" s="98">
        <f t="shared" si="4"/>
        <v>2191500</v>
      </c>
      <c r="L15" s="99">
        <f t="shared" si="5"/>
        <v>1461000</v>
      </c>
      <c r="M15" s="40">
        <v>0.6</v>
      </c>
      <c r="N15" s="39">
        <f t="shared" si="6"/>
        <v>2191500</v>
      </c>
      <c r="O15" s="1" t="b">
        <f t="shared" si="0"/>
        <v>1</v>
      </c>
      <c r="P15" s="37">
        <f t="shared" si="1"/>
        <v>0.6</v>
      </c>
      <c r="Q15" s="38" t="b">
        <f t="shared" si="2"/>
        <v>1</v>
      </c>
      <c r="R15" s="38" t="b">
        <f t="shared" si="3"/>
        <v>1</v>
      </c>
    </row>
    <row r="16" spans="1:18" ht="30" customHeight="1" x14ac:dyDescent="0.25">
      <c r="A16" s="90">
        <v>14</v>
      </c>
      <c r="B16" s="91">
        <v>9</v>
      </c>
      <c r="C16" s="90" t="s">
        <v>41</v>
      </c>
      <c r="D16" s="91" t="s">
        <v>62</v>
      </c>
      <c r="E16" s="91">
        <v>2008</v>
      </c>
      <c r="F16" s="141" t="s">
        <v>74</v>
      </c>
      <c r="G16" s="94" t="s">
        <v>44</v>
      </c>
      <c r="H16" s="142">
        <v>1.329</v>
      </c>
      <c r="I16" s="103" t="s">
        <v>61</v>
      </c>
      <c r="J16" s="143">
        <v>2660000</v>
      </c>
      <c r="K16" s="98">
        <f t="shared" si="4"/>
        <v>1596000</v>
      </c>
      <c r="L16" s="99">
        <f t="shared" si="5"/>
        <v>1064000</v>
      </c>
      <c r="M16" s="40">
        <v>0.6</v>
      </c>
      <c r="N16" s="39">
        <f t="shared" si="6"/>
        <v>1596000</v>
      </c>
      <c r="O16" s="1" t="b">
        <f t="shared" si="0"/>
        <v>1</v>
      </c>
      <c r="P16" s="37">
        <f t="shared" si="1"/>
        <v>0.6</v>
      </c>
      <c r="Q16" s="38" t="b">
        <f t="shared" si="2"/>
        <v>1</v>
      </c>
      <c r="R16" s="38" t="b">
        <f t="shared" si="3"/>
        <v>1</v>
      </c>
    </row>
    <row r="17" spans="1:18" ht="30" customHeight="1" x14ac:dyDescent="0.25">
      <c r="A17" s="90">
        <v>15</v>
      </c>
      <c r="B17" s="91">
        <v>98</v>
      </c>
      <c r="C17" s="90" t="s">
        <v>41</v>
      </c>
      <c r="D17" s="103" t="s">
        <v>64</v>
      </c>
      <c r="E17" s="91">
        <v>2002</v>
      </c>
      <c r="F17" s="141" t="s">
        <v>75</v>
      </c>
      <c r="G17" s="94" t="s">
        <v>44</v>
      </c>
      <c r="H17" s="142">
        <v>1.3</v>
      </c>
      <c r="I17" s="103" t="s">
        <v>66</v>
      </c>
      <c r="J17" s="143">
        <v>2002500</v>
      </c>
      <c r="K17" s="98">
        <f t="shared" si="4"/>
        <v>1201500</v>
      </c>
      <c r="L17" s="99">
        <f t="shared" si="5"/>
        <v>801000</v>
      </c>
      <c r="M17" s="40">
        <v>0.6</v>
      </c>
      <c r="N17" s="39">
        <f t="shared" si="6"/>
        <v>1201500</v>
      </c>
      <c r="O17" s="1" t="b">
        <f t="shared" si="0"/>
        <v>1</v>
      </c>
      <c r="P17" s="37">
        <f t="shared" si="1"/>
        <v>0.6</v>
      </c>
      <c r="Q17" s="38" t="b">
        <f t="shared" si="2"/>
        <v>1</v>
      </c>
      <c r="R17" s="38" t="b">
        <f t="shared" si="3"/>
        <v>1</v>
      </c>
    </row>
    <row r="18" spans="1:18" ht="30" customHeight="1" x14ac:dyDescent="0.25">
      <c r="A18" s="90">
        <v>16</v>
      </c>
      <c r="B18" s="91">
        <v>72</v>
      </c>
      <c r="C18" s="90" t="s">
        <v>41</v>
      </c>
      <c r="D18" s="103" t="s">
        <v>70</v>
      </c>
      <c r="E18" s="91">
        <v>2007</v>
      </c>
      <c r="F18" s="141" t="s">
        <v>76</v>
      </c>
      <c r="G18" s="94" t="s">
        <v>44</v>
      </c>
      <c r="H18" s="142">
        <v>0.99</v>
      </c>
      <c r="I18" s="103" t="s">
        <v>72</v>
      </c>
      <c r="J18" s="143">
        <v>955000</v>
      </c>
      <c r="K18" s="98">
        <f t="shared" si="4"/>
        <v>573000</v>
      </c>
      <c r="L18" s="99">
        <f t="shared" si="5"/>
        <v>382000</v>
      </c>
      <c r="M18" s="40">
        <v>0.6</v>
      </c>
      <c r="N18" s="39">
        <f t="shared" si="6"/>
        <v>573000</v>
      </c>
      <c r="O18" s="1" t="b">
        <f t="shared" si="0"/>
        <v>1</v>
      </c>
      <c r="P18" s="37">
        <f t="shared" si="1"/>
        <v>0.6</v>
      </c>
      <c r="Q18" s="38" t="b">
        <f t="shared" si="2"/>
        <v>1</v>
      </c>
      <c r="R18" s="38" t="b">
        <f t="shared" si="3"/>
        <v>1</v>
      </c>
    </row>
    <row r="19" spans="1:18" ht="30" customHeight="1" x14ac:dyDescent="0.25">
      <c r="A19" s="90">
        <v>17</v>
      </c>
      <c r="B19" s="91">
        <v>71</v>
      </c>
      <c r="C19" s="90" t="s">
        <v>41</v>
      </c>
      <c r="D19" s="103" t="s">
        <v>70</v>
      </c>
      <c r="E19" s="91">
        <v>2007</v>
      </c>
      <c r="F19" s="141" t="s">
        <v>77</v>
      </c>
      <c r="G19" s="94" t="s">
        <v>44</v>
      </c>
      <c r="H19" s="142">
        <v>0.7</v>
      </c>
      <c r="I19" s="103" t="s">
        <v>72</v>
      </c>
      <c r="J19" s="143">
        <v>855000</v>
      </c>
      <c r="K19" s="98">
        <f t="shared" si="4"/>
        <v>513000</v>
      </c>
      <c r="L19" s="99">
        <f t="shared" si="5"/>
        <v>342000</v>
      </c>
      <c r="M19" s="40">
        <v>0.6</v>
      </c>
      <c r="N19" s="39">
        <f t="shared" si="6"/>
        <v>513000</v>
      </c>
      <c r="O19" s="1" t="b">
        <f t="shared" si="0"/>
        <v>1</v>
      </c>
      <c r="P19" s="37">
        <f t="shared" si="1"/>
        <v>0.6</v>
      </c>
      <c r="Q19" s="38" t="b">
        <f t="shared" si="2"/>
        <v>1</v>
      </c>
      <c r="R19" s="38" t="b">
        <f t="shared" si="3"/>
        <v>1</v>
      </c>
    </row>
    <row r="20" spans="1:18" ht="30" customHeight="1" x14ac:dyDescent="0.25">
      <c r="A20" s="90">
        <v>18</v>
      </c>
      <c r="B20" s="91">
        <v>70</v>
      </c>
      <c r="C20" s="90" t="s">
        <v>41</v>
      </c>
      <c r="D20" s="103" t="s">
        <v>70</v>
      </c>
      <c r="E20" s="91">
        <v>2007</v>
      </c>
      <c r="F20" s="141" t="s">
        <v>78</v>
      </c>
      <c r="G20" s="94" t="s">
        <v>44</v>
      </c>
      <c r="H20" s="142">
        <v>0.7</v>
      </c>
      <c r="I20" s="103" t="s">
        <v>72</v>
      </c>
      <c r="J20" s="143">
        <v>805000</v>
      </c>
      <c r="K20" s="98">
        <f t="shared" si="4"/>
        <v>483000</v>
      </c>
      <c r="L20" s="99">
        <f t="shared" si="5"/>
        <v>322000</v>
      </c>
      <c r="M20" s="40">
        <v>0.6</v>
      </c>
      <c r="N20" s="39">
        <f t="shared" si="6"/>
        <v>483000</v>
      </c>
      <c r="O20" s="1" t="b">
        <f t="shared" si="0"/>
        <v>1</v>
      </c>
      <c r="P20" s="37">
        <f t="shared" si="1"/>
        <v>0.6</v>
      </c>
      <c r="Q20" s="38" t="b">
        <f t="shared" si="2"/>
        <v>1</v>
      </c>
      <c r="R20" s="38" t="b">
        <f t="shared" si="3"/>
        <v>1</v>
      </c>
    </row>
    <row r="21" spans="1:18" ht="30" customHeight="1" x14ac:dyDescent="0.25">
      <c r="A21" s="90">
        <v>19</v>
      </c>
      <c r="B21" s="91">
        <v>96</v>
      </c>
      <c r="C21" s="90" t="s">
        <v>41</v>
      </c>
      <c r="D21" s="103" t="s">
        <v>64</v>
      </c>
      <c r="E21" s="91">
        <v>2002</v>
      </c>
      <c r="F21" s="141" t="s">
        <v>79</v>
      </c>
      <c r="G21" s="94" t="s">
        <v>44</v>
      </c>
      <c r="H21" s="142">
        <v>0.42499999999999999</v>
      </c>
      <c r="I21" s="103" t="s">
        <v>66</v>
      </c>
      <c r="J21" s="143">
        <v>1802500</v>
      </c>
      <c r="K21" s="98">
        <f t="shared" si="4"/>
        <v>1081500</v>
      </c>
      <c r="L21" s="99">
        <f t="shared" si="5"/>
        <v>721000</v>
      </c>
      <c r="M21" s="40">
        <v>0.6</v>
      </c>
      <c r="N21" s="39">
        <f t="shared" si="6"/>
        <v>1081500</v>
      </c>
      <c r="O21" s="1" t="b">
        <f t="shared" si="0"/>
        <v>1</v>
      </c>
      <c r="P21" s="37">
        <f t="shared" si="1"/>
        <v>0.6</v>
      </c>
      <c r="Q21" s="38" t="b">
        <f t="shared" si="2"/>
        <v>1</v>
      </c>
      <c r="R21" s="38" t="b">
        <f t="shared" si="3"/>
        <v>1</v>
      </c>
    </row>
    <row r="22" spans="1:18" ht="30" customHeight="1" x14ac:dyDescent="0.25">
      <c r="A22" s="90">
        <v>20</v>
      </c>
      <c r="B22" s="91">
        <v>87</v>
      </c>
      <c r="C22" s="90" t="s">
        <v>41</v>
      </c>
      <c r="D22" s="103" t="s">
        <v>64</v>
      </c>
      <c r="E22" s="91">
        <v>2002</v>
      </c>
      <c r="F22" s="141" t="s">
        <v>80</v>
      </c>
      <c r="G22" s="94" t="s">
        <v>44</v>
      </c>
      <c r="H22" s="142">
        <v>2.1</v>
      </c>
      <c r="I22" s="103" t="s">
        <v>66</v>
      </c>
      <c r="J22" s="143">
        <v>5502500</v>
      </c>
      <c r="K22" s="98">
        <f t="shared" si="4"/>
        <v>3301500</v>
      </c>
      <c r="L22" s="99">
        <f t="shared" si="5"/>
        <v>2201000</v>
      </c>
      <c r="M22" s="40">
        <v>0.6</v>
      </c>
      <c r="N22" s="39">
        <f t="shared" si="6"/>
        <v>3301500</v>
      </c>
      <c r="O22" s="1" t="b">
        <f t="shared" si="0"/>
        <v>1</v>
      </c>
      <c r="P22" s="37">
        <f t="shared" si="1"/>
        <v>0.6</v>
      </c>
      <c r="Q22" s="38" t="b">
        <f t="shared" si="2"/>
        <v>1</v>
      </c>
      <c r="R22" s="38" t="b">
        <f t="shared" si="3"/>
        <v>1</v>
      </c>
    </row>
    <row r="23" spans="1:18" ht="30" customHeight="1" x14ac:dyDescent="0.25">
      <c r="A23" s="90">
        <v>21</v>
      </c>
      <c r="B23" s="91">
        <v>168</v>
      </c>
      <c r="C23" s="90" t="s">
        <v>41</v>
      </c>
      <c r="D23" s="103" t="s">
        <v>67</v>
      </c>
      <c r="E23" s="91">
        <v>2013</v>
      </c>
      <c r="F23" s="141" t="s">
        <v>81</v>
      </c>
      <c r="G23" s="94" t="s">
        <v>44</v>
      </c>
      <c r="H23" s="142">
        <v>2.0499999999999998</v>
      </c>
      <c r="I23" s="103" t="s">
        <v>66</v>
      </c>
      <c r="J23" s="143">
        <v>2346846.4700000002</v>
      </c>
      <c r="K23" s="98">
        <f t="shared" si="4"/>
        <v>1408107.88</v>
      </c>
      <c r="L23" s="99">
        <f t="shared" si="5"/>
        <v>938738.59000000032</v>
      </c>
      <c r="M23" s="40">
        <v>0.6</v>
      </c>
      <c r="N23" s="39">
        <f t="shared" si="6"/>
        <v>1408107.88</v>
      </c>
      <c r="O23" s="1" t="b">
        <f t="shared" si="0"/>
        <v>1</v>
      </c>
      <c r="P23" s="37">
        <f t="shared" si="1"/>
        <v>0.6</v>
      </c>
      <c r="Q23" s="38" t="b">
        <f t="shared" si="2"/>
        <v>1</v>
      </c>
      <c r="R23" s="38" t="b">
        <f t="shared" si="3"/>
        <v>1</v>
      </c>
    </row>
    <row r="24" spans="1:18" ht="30" customHeight="1" x14ac:dyDescent="0.25">
      <c r="A24" s="90">
        <v>22</v>
      </c>
      <c r="B24" s="91">
        <v>178</v>
      </c>
      <c r="C24" s="90" t="s">
        <v>41</v>
      </c>
      <c r="D24" s="103" t="s">
        <v>82</v>
      </c>
      <c r="E24" s="91">
        <v>2009</v>
      </c>
      <c r="F24" s="141" t="s">
        <v>83</v>
      </c>
      <c r="G24" s="94" t="s">
        <v>44</v>
      </c>
      <c r="H24" s="142">
        <v>0.98499999999999999</v>
      </c>
      <c r="I24" s="103" t="s">
        <v>48</v>
      </c>
      <c r="J24" s="143">
        <v>1000000</v>
      </c>
      <c r="K24" s="98">
        <f>ROUNDDOWN(J24*M24,2)</f>
        <v>600000</v>
      </c>
      <c r="L24" s="99">
        <f t="shared" si="5"/>
        <v>400000</v>
      </c>
      <c r="M24" s="40">
        <v>0.6</v>
      </c>
      <c r="N24" s="39">
        <f t="shared" si="6"/>
        <v>600000</v>
      </c>
      <c r="O24" s="1" t="b">
        <f t="shared" si="0"/>
        <v>1</v>
      </c>
      <c r="P24" s="37">
        <f t="shared" si="1"/>
        <v>0.6</v>
      </c>
      <c r="Q24" s="38" t="b">
        <f t="shared" si="2"/>
        <v>1</v>
      </c>
      <c r="R24" s="38" t="b">
        <f t="shared" si="3"/>
        <v>1</v>
      </c>
    </row>
    <row r="25" spans="1:18" ht="30" customHeight="1" x14ac:dyDescent="0.25">
      <c r="A25" s="90">
        <v>23</v>
      </c>
      <c r="B25" s="91">
        <v>163</v>
      </c>
      <c r="C25" s="90" t="s">
        <v>41</v>
      </c>
      <c r="D25" s="103" t="s">
        <v>67</v>
      </c>
      <c r="E25" s="91">
        <v>2013</v>
      </c>
      <c r="F25" s="141" t="s">
        <v>84</v>
      </c>
      <c r="G25" s="94" t="s">
        <v>44</v>
      </c>
      <c r="H25" s="142">
        <v>0.57299999999999995</v>
      </c>
      <c r="I25" s="103" t="s">
        <v>66</v>
      </c>
      <c r="J25" s="143">
        <v>1387311.82</v>
      </c>
      <c r="K25" s="98">
        <f t="shared" si="4"/>
        <v>832387.09</v>
      </c>
      <c r="L25" s="99">
        <f t="shared" si="5"/>
        <v>554924.7300000001</v>
      </c>
      <c r="M25" s="40">
        <v>0.6</v>
      </c>
      <c r="N25" s="39">
        <f t="shared" si="6"/>
        <v>832387.09</v>
      </c>
      <c r="O25" s="1" t="b">
        <f t="shared" si="0"/>
        <v>1</v>
      </c>
      <c r="P25" s="37">
        <f t="shared" si="1"/>
        <v>0.6</v>
      </c>
      <c r="Q25" s="38" t="b">
        <f t="shared" si="2"/>
        <v>1</v>
      </c>
      <c r="R25" s="38" t="b">
        <f t="shared" si="3"/>
        <v>1</v>
      </c>
    </row>
    <row r="26" spans="1:18" ht="30" customHeight="1" x14ac:dyDescent="0.25">
      <c r="A26" s="90">
        <v>24</v>
      </c>
      <c r="B26" s="91">
        <v>177</v>
      </c>
      <c r="C26" s="90" t="s">
        <v>41</v>
      </c>
      <c r="D26" s="103" t="s">
        <v>82</v>
      </c>
      <c r="E26" s="91">
        <v>2009</v>
      </c>
      <c r="F26" s="141" t="s">
        <v>85</v>
      </c>
      <c r="G26" s="94" t="s">
        <v>44</v>
      </c>
      <c r="H26" s="142">
        <v>0.52700000000000002</v>
      </c>
      <c r="I26" s="103" t="s">
        <v>48</v>
      </c>
      <c r="J26" s="143">
        <v>1100000</v>
      </c>
      <c r="K26" s="98">
        <f t="shared" si="4"/>
        <v>660000</v>
      </c>
      <c r="L26" s="99">
        <f t="shared" si="5"/>
        <v>440000</v>
      </c>
      <c r="M26" s="40">
        <v>0.6</v>
      </c>
      <c r="N26" s="39">
        <f t="shared" si="6"/>
        <v>660000</v>
      </c>
      <c r="O26" s="1" t="b">
        <f t="shared" si="0"/>
        <v>1</v>
      </c>
      <c r="P26" s="37">
        <f t="shared" si="1"/>
        <v>0.6</v>
      </c>
      <c r="Q26" s="38" t="b">
        <f t="shared" si="2"/>
        <v>1</v>
      </c>
      <c r="R26" s="38" t="b">
        <f t="shared" si="3"/>
        <v>1</v>
      </c>
    </row>
    <row r="27" spans="1:18" ht="51" x14ac:dyDescent="0.25">
      <c r="A27" s="90">
        <v>25</v>
      </c>
      <c r="B27" s="91">
        <v>157</v>
      </c>
      <c r="C27" s="90" t="s">
        <v>41</v>
      </c>
      <c r="D27" s="103" t="s">
        <v>86</v>
      </c>
      <c r="E27" s="91">
        <v>2005</v>
      </c>
      <c r="F27" s="141" t="s">
        <v>87</v>
      </c>
      <c r="G27" s="94" t="s">
        <v>44</v>
      </c>
      <c r="H27" s="142">
        <v>7.5</v>
      </c>
      <c r="I27" s="103" t="s">
        <v>66</v>
      </c>
      <c r="J27" s="143">
        <v>2738602.3</v>
      </c>
      <c r="K27" s="98">
        <f t="shared" si="4"/>
        <v>1643161.38</v>
      </c>
      <c r="L27" s="99">
        <f t="shared" si="5"/>
        <v>1095440.92</v>
      </c>
      <c r="M27" s="40">
        <v>0.6</v>
      </c>
      <c r="N27" s="39">
        <f t="shared" si="6"/>
        <v>1643161.38</v>
      </c>
      <c r="O27" s="1" t="b">
        <f t="shared" si="0"/>
        <v>1</v>
      </c>
      <c r="P27" s="37">
        <f t="shared" si="1"/>
        <v>0.6</v>
      </c>
      <c r="Q27" s="38" t="b">
        <f t="shared" si="2"/>
        <v>1</v>
      </c>
      <c r="R27" s="38" t="b">
        <f t="shared" si="3"/>
        <v>1</v>
      </c>
    </row>
    <row r="28" spans="1:18" ht="38.25" x14ac:dyDescent="0.25">
      <c r="A28" s="90">
        <v>26</v>
      </c>
      <c r="B28" s="91">
        <v>54</v>
      </c>
      <c r="C28" s="90" t="s">
        <v>41</v>
      </c>
      <c r="D28" s="91" t="s">
        <v>52</v>
      </c>
      <c r="E28" s="91">
        <v>2006</v>
      </c>
      <c r="F28" s="141" t="s">
        <v>88</v>
      </c>
      <c r="G28" s="94" t="s">
        <v>44</v>
      </c>
      <c r="H28" s="142">
        <v>2.4500000000000002</v>
      </c>
      <c r="I28" s="103" t="s">
        <v>54</v>
      </c>
      <c r="J28" s="143">
        <v>2224132.04</v>
      </c>
      <c r="K28" s="98">
        <f>ROUNDDOWN(J28*M28,2)</f>
        <v>1334479.22</v>
      </c>
      <c r="L28" s="99">
        <f t="shared" si="5"/>
        <v>889652.82000000007</v>
      </c>
      <c r="M28" s="40">
        <v>0.6</v>
      </c>
      <c r="N28" s="39">
        <f t="shared" si="6"/>
        <v>1334479.22</v>
      </c>
      <c r="O28" s="1" t="b">
        <f t="shared" si="0"/>
        <v>1</v>
      </c>
      <c r="P28" s="37">
        <f t="shared" si="1"/>
        <v>0.6</v>
      </c>
      <c r="Q28" s="38" t="b">
        <f t="shared" si="2"/>
        <v>1</v>
      </c>
      <c r="R28" s="38" t="b">
        <f t="shared" si="3"/>
        <v>1</v>
      </c>
    </row>
    <row r="29" spans="1:18" ht="30" customHeight="1" x14ac:dyDescent="0.25">
      <c r="A29" s="90">
        <v>27</v>
      </c>
      <c r="B29" s="91">
        <v>108</v>
      </c>
      <c r="C29" s="90" t="s">
        <v>41</v>
      </c>
      <c r="D29" s="103" t="s">
        <v>89</v>
      </c>
      <c r="E29" s="91">
        <v>2011</v>
      </c>
      <c r="F29" s="141" t="s">
        <v>90</v>
      </c>
      <c r="G29" s="94" t="s">
        <v>44</v>
      </c>
      <c r="H29" s="142">
        <v>2.25</v>
      </c>
      <c r="I29" s="103" t="s">
        <v>66</v>
      </c>
      <c r="J29" s="143">
        <v>3750000</v>
      </c>
      <c r="K29" s="98">
        <f t="shared" si="4"/>
        <v>2250000</v>
      </c>
      <c r="L29" s="99">
        <f t="shared" si="5"/>
        <v>1500000</v>
      </c>
      <c r="M29" s="40">
        <v>0.6</v>
      </c>
      <c r="N29" s="39">
        <f t="shared" si="6"/>
        <v>2250000</v>
      </c>
      <c r="O29" s="1" t="b">
        <f t="shared" si="0"/>
        <v>1</v>
      </c>
      <c r="P29" s="37">
        <f t="shared" si="1"/>
        <v>0.6</v>
      </c>
      <c r="Q29" s="38" t="b">
        <f t="shared" si="2"/>
        <v>1</v>
      </c>
      <c r="R29" s="38" t="b">
        <f t="shared" si="3"/>
        <v>1</v>
      </c>
    </row>
    <row r="30" spans="1:18" ht="30" customHeight="1" x14ac:dyDescent="0.25">
      <c r="A30" s="90">
        <v>28</v>
      </c>
      <c r="B30" s="91">
        <v>159</v>
      </c>
      <c r="C30" s="90" t="s">
        <v>41</v>
      </c>
      <c r="D30" s="103" t="s">
        <v>91</v>
      </c>
      <c r="E30" s="91">
        <v>2004</v>
      </c>
      <c r="F30" s="141" t="s">
        <v>92</v>
      </c>
      <c r="G30" s="94" t="s">
        <v>44</v>
      </c>
      <c r="H30" s="142">
        <v>2.3540000000000001</v>
      </c>
      <c r="I30" s="103" t="s">
        <v>93</v>
      </c>
      <c r="J30" s="143">
        <v>2675900</v>
      </c>
      <c r="K30" s="98">
        <f t="shared" si="4"/>
        <v>1605540</v>
      </c>
      <c r="L30" s="99">
        <f t="shared" si="5"/>
        <v>1070360</v>
      </c>
      <c r="M30" s="40">
        <v>0.6</v>
      </c>
      <c r="N30" s="39">
        <f t="shared" si="6"/>
        <v>1605540</v>
      </c>
      <c r="O30" s="1" t="b">
        <f t="shared" si="0"/>
        <v>1</v>
      </c>
      <c r="P30" s="37">
        <f t="shared" si="1"/>
        <v>0.6</v>
      </c>
      <c r="Q30" s="38" t="b">
        <f t="shared" si="2"/>
        <v>1</v>
      </c>
      <c r="R30" s="38" t="b">
        <f t="shared" si="3"/>
        <v>1</v>
      </c>
    </row>
    <row r="31" spans="1:18" ht="30" customHeight="1" x14ac:dyDescent="0.25">
      <c r="A31" s="90">
        <v>29</v>
      </c>
      <c r="B31" s="91">
        <v>156</v>
      </c>
      <c r="C31" s="90" t="s">
        <v>41</v>
      </c>
      <c r="D31" s="103" t="s">
        <v>86</v>
      </c>
      <c r="E31" s="91">
        <v>2005</v>
      </c>
      <c r="F31" s="141" t="s">
        <v>94</v>
      </c>
      <c r="G31" s="94" t="s">
        <v>44</v>
      </c>
      <c r="H31" s="142">
        <v>1.96</v>
      </c>
      <c r="I31" s="103" t="s">
        <v>66</v>
      </c>
      <c r="J31" s="143">
        <v>649016.85</v>
      </c>
      <c r="K31" s="98">
        <f t="shared" si="4"/>
        <v>389410.11</v>
      </c>
      <c r="L31" s="99">
        <f t="shared" si="5"/>
        <v>259606.74</v>
      </c>
      <c r="M31" s="40">
        <v>0.6</v>
      </c>
      <c r="N31" s="39">
        <f t="shared" si="6"/>
        <v>389410.11</v>
      </c>
      <c r="O31" s="1" t="b">
        <f t="shared" si="0"/>
        <v>1</v>
      </c>
      <c r="P31" s="37">
        <f t="shared" si="1"/>
        <v>0.6</v>
      </c>
      <c r="Q31" s="38" t="b">
        <f t="shared" si="2"/>
        <v>1</v>
      </c>
      <c r="R31" s="38" t="b">
        <f t="shared" si="3"/>
        <v>1</v>
      </c>
    </row>
    <row r="32" spans="1:18" ht="30" customHeight="1" x14ac:dyDescent="0.25">
      <c r="A32" s="90">
        <v>30</v>
      </c>
      <c r="B32" s="91">
        <v>56</v>
      </c>
      <c r="C32" s="90" t="s">
        <v>41</v>
      </c>
      <c r="D32" s="91" t="s">
        <v>52</v>
      </c>
      <c r="E32" s="91">
        <v>2006</v>
      </c>
      <c r="F32" s="141" t="s">
        <v>95</v>
      </c>
      <c r="G32" s="94" t="s">
        <v>44</v>
      </c>
      <c r="H32" s="142">
        <v>1.1000000000000001</v>
      </c>
      <c r="I32" s="103" t="s">
        <v>54</v>
      </c>
      <c r="J32" s="143">
        <v>812306.81</v>
      </c>
      <c r="K32" s="98">
        <f>ROUNDDOWN(J32*M32,2)</f>
        <v>487384.08</v>
      </c>
      <c r="L32" s="99">
        <f t="shared" si="5"/>
        <v>324922.73000000004</v>
      </c>
      <c r="M32" s="40">
        <v>0.6</v>
      </c>
      <c r="N32" s="39">
        <f t="shared" si="6"/>
        <v>487384.08</v>
      </c>
      <c r="O32" s="1" t="b">
        <f t="shared" si="0"/>
        <v>1</v>
      </c>
      <c r="P32" s="37">
        <f t="shared" si="1"/>
        <v>0.6</v>
      </c>
      <c r="Q32" s="38" t="b">
        <f t="shared" si="2"/>
        <v>1</v>
      </c>
      <c r="R32" s="38" t="b">
        <f t="shared" si="3"/>
        <v>1</v>
      </c>
    </row>
    <row r="33" spans="1:18" ht="30" customHeight="1" x14ac:dyDescent="0.25">
      <c r="A33" s="90">
        <v>31</v>
      </c>
      <c r="B33" s="91">
        <v>160</v>
      </c>
      <c r="C33" s="90" t="s">
        <v>41</v>
      </c>
      <c r="D33" s="103" t="s">
        <v>91</v>
      </c>
      <c r="E33" s="91">
        <v>2004</v>
      </c>
      <c r="F33" s="141" t="s">
        <v>96</v>
      </c>
      <c r="G33" s="94" t="s">
        <v>44</v>
      </c>
      <c r="H33" s="142">
        <v>0.83499999999999996</v>
      </c>
      <c r="I33" s="103" t="s">
        <v>93</v>
      </c>
      <c r="J33" s="143">
        <v>1202000</v>
      </c>
      <c r="K33" s="98">
        <f t="shared" si="4"/>
        <v>721200</v>
      </c>
      <c r="L33" s="99">
        <f t="shared" si="5"/>
        <v>480800</v>
      </c>
      <c r="M33" s="40">
        <v>0.6</v>
      </c>
      <c r="N33" s="39">
        <f t="shared" si="6"/>
        <v>721200</v>
      </c>
      <c r="O33" s="1" t="b">
        <f t="shared" si="0"/>
        <v>1</v>
      </c>
      <c r="P33" s="37">
        <f t="shared" si="1"/>
        <v>0.6</v>
      </c>
      <c r="Q33" s="38" t="b">
        <f t="shared" si="2"/>
        <v>1</v>
      </c>
      <c r="R33" s="38" t="b">
        <f t="shared" si="3"/>
        <v>1</v>
      </c>
    </row>
    <row r="34" spans="1:18" ht="30" customHeight="1" x14ac:dyDescent="0.25">
      <c r="A34" s="90">
        <v>32</v>
      </c>
      <c r="B34" s="91">
        <v>27</v>
      </c>
      <c r="C34" s="90" t="s">
        <v>41</v>
      </c>
      <c r="D34" s="91" t="s">
        <v>97</v>
      </c>
      <c r="E34" s="91">
        <v>2007013</v>
      </c>
      <c r="F34" s="141" t="s">
        <v>98</v>
      </c>
      <c r="G34" s="94" t="s">
        <v>44</v>
      </c>
      <c r="H34" s="142">
        <v>1.6</v>
      </c>
      <c r="I34" s="144" t="s">
        <v>66</v>
      </c>
      <c r="J34" s="143">
        <v>2102000</v>
      </c>
      <c r="K34" s="98">
        <f t="shared" si="4"/>
        <v>1261200</v>
      </c>
      <c r="L34" s="99">
        <f t="shared" si="5"/>
        <v>840800</v>
      </c>
      <c r="M34" s="40">
        <v>0.6</v>
      </c>
      <c r="N34" s="39">
        <f t="shared" si="6"/>
        <v>1261200</v>
      </c>
      <c r="O34" s="1" t="b">
        <f t="shared" si="0"/>
        <v>1</v>
      </c>
      <c r="P34" s="37">
        <f t="shared" si="1"/>
        <v>0.6</v>
      </c>
      <c r="Q34" s="38" t="b">
        <f t="shared" si="2"/>
        <v>1</v>
      </c>
      <c r="R34" s="38" t="b">
        <f t="shared" si="3"/>
        <v>1</v>
      </c>
    </row>
    <row r="35" spans="1:18" ht="36.75" customHeight="1" x14ac:dyDescent="0.25">
      <c r="A35" s="90">
        <v>33</v>
      </c>
      <c r="B35" s="91"/>
      <c r="C35" s="90" t="s">
        <v>41</v>
      </c>
      <c r="D35" s="91" t="s">
        <v>104</v>
      </c>
      <c r="E35" s="91">
        <v>2008063</v>
      </c>
      <c r="F35" s="141" t="s">
        <v>303</v>
      </c>
      <c r="G35" s="94" t="s">
        <v>44</v>
      </c>
      <c r="H35" s="142"/>
      <c r="I35" s="144"/>
      <c r="J35" s="143">
        <v>799061.71</v>
      </c>
      <c r="K35" s="98">
        <f>ROUNDDOWN(J35*M35,2)</f>
        <v>399530.85</v>
      </c>
      <c r="L35" s="99">
        <f>J35-K35</f>
        <v>399530.86</v>
      </c>
      <c r="M35" s="40">
        <v>0.5</v>
      </c>
      <c r="N35" s="39">
        <f t="shared" si="6"/>
        <v>399530.85</v>
      </c>
      <c r="O35" s="1" t="b">
        <f t="shared" si="0"/>
        <v>1</v>
      </c>
      <c r="P35" s="37">
        <f t="shared" si="1"/>
        <v>0.5</v>
      </c>
      <c r="Q35" s="38" t="b">
        <f t="shared" si="2"/>
        <v>1</v>
      </c>
      <c r="R35" s="38" t="b">
        <f t="shared" si="3"/>
        <v>1</v>
      </c>
    </row>
    <row r="36" spans="1:18" ht="30" customHeight="1" x14ac:dyDescent="0.25">
      <c r="A36" s="129" t="s">
        <v>304</v>
      </c>
      <c r="B36" s="130">
        <v>67</v>
      </c>
      <c r="C36" s="129" t="s">
        <v>41</v>
      </c>
      <c r="D36" s="129" t="s">
        <v>59</v>
      </c>
      <c r="E36" s="130">
        <v>2023</v>
      </c>
      <c r="F36" s="145" t="s">
        <v>99</v>
      </c>
      <c r="G36" s="134" t="s">
        <v>44</v>
      </c>
      <c r="H36" s="146">
        <v>0.96</v>
      </c>
      <c r="I36" s="129" t="s">
        <v>61</v>
      </c>
      <c r="J36" s="147">
        <v>411004.5</v>
      </c>
      <c r="K36" s="137">
        <f>ROUNDDOWN(J36*M36,2)-73125.63</f>
        <v>173477.07</v>
      </c>
      <c r="L36" s="138">
        <f t="shared" si="5"/>
        <v>237527.43</v>
      </c>
      <c r="M36" s="139">
        <v>0.6</v>
      </c>
      <c r="N36" s="140">
        <f t="shared" si="6"/>
        <v>173477.07</v>
      </c>
      <c r="O36" s="1" t="b">
        <f t="shared" si="0"/>
        <v>1</v>
      </c>
      <c r="P36" s="37">
        <f t="shared" si="1"/>
        <v>0.42209999999999998</v>
      </c>
      <c r="Q36" s="38" t="b">
        <f t="shared" si="2"/>
        <v>0</v>
      </c>
      <c r="R36" s="38" t="b">
        <f t="shared" si="3"/>
        <v>1</v>
      </c>
    </row>
    <row r="37" spans="1:18" ht="20.100000000000001" customHeight="1" x14ac:dyDescent="0.25">
      <c r="A37" s="119" t="s">
        <v>37</v>
      </c>
      <c r="B37" s="120"/>
      <c r="C37" s="120"/>
      <c r="D37" s="120"/>
      <c r="E37" s="120"/>
      <c r="F37" s="120"/>
      <c r="G37" s="121"/>
      <c r="H37" s="41">
        <f>SUM(H3:H36)</f>
        <v>54.964000000000013</v>
      </c>
      <c r="I37" s="42" t="s">
        <v>12</v>
      </c>
      <c r="J37" s="43">
        <f>SUM(J3:J36)</f>
        <v>62619694.68</v>
      </c>
      <c r="K37" s="43">
        <f>SUM(K3:K36)</f>
        <v>37418784.969999999</v>
      </c>
      <c r="L37" s="43">
        <f>SUM(L3:L36)</f>
        <v>25200909.710000001</v>
      </c>
      <c r="M37" s="45" t="s">
        <v>12</v>
      </c>
      <c r="N37" s="44">
        <f>SUM(N3:N36)</f>
        <v>37418784.969999999</v>
      </c>
      <c r="O37" s="1" t="b">
        <f t="shared" si="0"/>
        <v>1</v>
      </c>
      <c r="P37" s="37">
        <f t="shared" si="1"/>
        <v>0.59760000000000002</v>
      </c>
      <c r="Q37" s="38" t="s">
        <v>12</v>
      </c>
      <c r="R37" s="38" t="b">
        <f t="shared" si="3"/>
        <v>1</v>
      </c>
    </row>
    <row r="38" spans="1:18" x14ac:dyDescent="0.25">
      <c r="A38" s="31"/>
      <c r="B38" s="31"/>
      <c r="C38" s="31"/>
      <c r="D38" s="31"/>
      <c r="E38" s="31"/>
      <c r="F38" s="31"/>
      <c r="G38" s="31"/>
    </row>
    <row r="39" spans="1:18" x14ac:dyDescent="0.25">
      <c r="A39" s="30" t="s">
        <v>38</v>
      </c>
      <c r="B39" s="30"/>
      <c r="C39" s="30"/>
      <c r="D39" s="30"/>
      <c r="E39" s="30"/>
      <c r="F39" s="30"/>
      <c r="G39" s="30"/>
      <c r="H39" s="13"/>
      <c r="I39" s="13"/>
      <c r="J39" s="5"/>
      <c r="K39" s="13"/>
      <c r="L39" s="13"/>
      <c r="N39" s="13"/>
      <c r="O39" s="1"/>
      <c r="R39" s="38"/>
    </row>
    <row r="40" spans="1:18" ht="28.5" customHeight="1" x14ac:dyDescent="0.25">
      <c r="A40" s="118" t="s">
        <v>34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"/>
    </row>
    <row r="41" spans="1:18" x14ac:dyDescent="0.25">
      <c r="B41" s="32"/>
      <c r="C41" s="32"/>
      <c r="D41" s="32"/>
      <c r="E41" s="32"/>
      <c r="F41" s="32"/>
      <c r="G41" s="32"/>
      <c r="J41" s="27"/>
    </row>
  </sheetData>
  <mergeCells count="15">
    <mergeCell ref="A40:N40"/>
    <mergeCell ref="A37:G37"/>
    <mergeCell ref="G1:G2"/>
    <mergeCell ref="L1:L2"/>
    <mergeCell ref="M1:M2"/>
    <mergeCell ref="H1:H2"/>
    <mergeCell ref="I1:I2"/>
    <mergeCell ref="J1:J2"/>
    <mergeCell ref="K1:K2"/>
    <mergeCell ref="D1:D2"/>
    <mergeCell ref="E1:E2"/>
    <mergeCell ref="A1:A2"/>
    <mergeCell ref="B1:B2"/>
    <mergeCell ref="C1:C2"/>
    <mergeCell ref="F1:F2"/>
  </mergeCells>
  <conditionalFormatting sqref="O3:R37">
    <cfRule type="cellIs" dxfId="16" priority="15" operator="equal">
      <formula>FALSE</formula>
    </cfRule>
  </conditionalFormatting>
  <conditionalFormatting sqref="O3:Q37">
    <cfRule type="containsText" dxfId="15" priority="13" operator="containsText" text="fałsz">
      <formula>NOT(ISERROR(SEARCH("fałsz",O3)))</formula>
    </cfRule>
  </conditionalFormatting>
  <conditionalFormatting sqref="R39">
    <cfRule type="cellIs" dxfId="14" priority="12" operator="equal">
      <formula>FALSE</formula>
    </cfRule>
  </conditionalFormatting>
  <conditionalFormatting sqref="R39">
    <cfRule type="cellIs" dxfId="13" priority="11" operator="equal">
      <formula>FALSE</formula>
    </cfRule>
  </conditionalFormatting>
  <dataValidations count="2">
    <dataValidation type="list" allowBlank="1" showInputMessage="1" showErrorMessage="1" sqref="C3:C36" xr:uid="{00000000-0002-0000-0100-000000000000}">
      <formula1>"N,K,W"</formula1>
    </dataValidation>
    <dataValidation type="list" allowBlank="1" showInputMessage="1" showErrorMessage="1" sqref="G3:G36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88" fitToHeight="0" orientation="landscape" r:id="rId1"/>
  <headerFooter>
    <oddHeader>&amp;LWojewództwo Podlaskie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4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3" width="7.7109375" style="3" customWidth="1"/>
    <col min="4" max="4" width="18.7109375" style="3" customWidth="1"/>
    <col min="5" max="5" width="15.7109375" style="3" customWidth="1"/>
    <col min="6" max="6" width="18.7109375" style="3" customWidth="1"/>
    <col min="7" max="7" width="48.7109375" style="3" customWidth="1"/>
    <col min="8" max="10" width="15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22" t="s">
        <v>4</v>
      </c>
      <c r="B1" s="122" t="s">
        <v>5</v>
      </c>
      <c r="C1" s="126" t="s">
        <v>40</v>
      </c>
      <c r="D1" s="123" t="s">
        <v>6</v>
      </c>
      <c r="E1" s="123" t="s">
        <v>27</v>
      </c>
      <c r="F1" s="123" t="s">
        <v>13</v>
      </c>
      <c r="G1" s="123" t="s">
        <v>7</v>
      </c>
      <c r="H1" s="122" t="s">
        <v>22</v>
      </c>
      <c r="I1" s="122" t="s">
        <v>8</v>
      </c>
      <c r="J1" s="122" t="s">
        <v>21</v>
      </c>
      <c r="K1" s="125" t="s">
        <v>9</v>
      </c>
      <c r="L1" s="122" t="s">
        <v>14</v>
      </c>
      <c r="M1" s="123" t="s">
        <v>11</v>
      </c>
      <c r="N1" s="122" t="s">
        <v>10</v>
      </c>
      <c r="O1" s="47" t="s">
        <v>39</v>
      </c>
      <c r="P1" s="1"/>
    </row>
    <row r="2" spans="1:19" ht="33.75" customHeight="1" x14ac:dyDescent="0.25">
      <c r="A2" s="122"/>
      <c r="B2" s="122"/>
      <c r="C2" s="127"/>
      <c r="D2" s="124"/>
      <c r="E2" s="124"/>
      <c r="F2" s="124"/>
      <c r="G2" s="124"/>
      <c r="H2" s="122"/>
      <c r="I2" s="122"/>
      <c r="J2" s="122"/>
      <c r="K2" s="125"/>
      <c r="L2" s="122"/>
      <c r="M2" s="124"/>
      <c r="N2" s="122"/>
      <c r="O2" s="47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100">
        <v>1</v>
      </c>
      <c r="B3" s="91">
        <v>127</v>
      </c>
      <c r="C3" s="90" t="s">
        <v>41</v>
      </c>
      <c r="D3" s="103" t="s">
        <v>100</v>
      </c>
      <c r="E3" s="91">
        <v>2007072</v>
      </c>
      <c r="F3" s="103" t="s">
        <v>101</v>
      </c>
      <c r="G3" s="141" t="s">
        <v>102</v>
      </c>
      <c r="H3" s="94" t="s">
        <v>44</v>
      </c>
      <c r="I3" s="142">
        <v>1.9650000000000001</v>
      </c>
      <c r="J3" s="103" t="s">
        <v>103</v>
      </c>
      <c r="K3" s="143">
        <v>738801.85</v>
      </c>
      <c r="L3" s="98">
        <f t="shared" ref="L3:L66" si="0">ROUNDDOWN(K3*N3,2)</f>
        <v>443281.11</v>
      </c>
      <c r="M3" s="99">
        <f t="shared" ref="M3:M66" si="1">K3-L3</f>
        <v>295520.74</v>
      </c>
      <c r="N3" s="101">
        <v>0.6</v>
      </c>
      <c r="O3" s="39">
        <f>L3</f>
        <v>443281.11</v>
      </c>
      <c r="P3" s="1" t="b">
        <f t="shared" ref="P3:P70" si="2">L3=SUM(O3:O3)</f>
        <v>1</v>
      </c>
      <c r="Q3" s="37">
        <f>ROUND(L3/K3,4)</f>
        <v>0.6</v>
      </c>
      <c r="R3" s="38" t="b">
        <f>Q3=N3</f>
        <v>1</v>
      </c>
      <c r="S3" s="38" t="b">
        <f t="shared" ref="S3:S70" si="3">K3=L3+M3</f>
        <v>1</v>
      </c>
    </row>
    <row r="4" spans="1:19" ht="30" customHeight="1" x14ac:dyDescent="0.25">
      <c r="A4" s="100">
        <v>2</v>
      </c>
      <c r="B4" s="91">
        <v>229</v>
      </c>
      <c r="C4" s="90" t="s">
        <v>41</v>
      </c>
      <c r="D4" s="103" t="s">
        <v>104</v>
      </c>
      <c r="E4" s="91">
        <v>2008063</v>
      </c>
      <c r="F4" s="90" t="s">
        <v>105</v>
      </c>
      <c r="G4" s="141" t="s">
        <v>106</v>
      </c>
      <c r="H4" s="94" t="s">
        <v>44</v>
      </c>
      <c r="I4" s="142">
        <v>0.626</v>
      </c>
      <c r="J4" s="103" t="s">
        <v>107</v>
      </c>
      <c r="K4" s="143">
        <v>373427.52</v>
      </c>
      <c r="L4" s="98">
        <f t="shared" si="0"/>
        <v>224056.51</v>
      </c>
      <c r="M4" s="99">
        <f t="shared" si="1"/>
        <v>149371.01</v>
      </c>
      <c r="N4" s="101">
        <v>0.6</v>
      </c>
      <c r="O4" s="39">
        <f t="shared" ref="O4:O67" si="4">L4</f>
        <v>224056.51</v>
      </c>
      <c r="P4" s="1" t="b">
        <f t="shared" si="2"/>
        <v>1</v>
      </c>
      <c r="Q4" s="37">
        <f t="shared" ref="Q4:Q70" si="5">ROUND(L4/K4,4)</f>
        <v>0.6</v>
      </c>
      <c r="R4" s="38" t="b">
        <f t="shared" ref="R4:R69" si="6">Q4=N4</f>
        <v>1</v>
      </c>
      <c r="S4" s="38" t="b">
        <f t="shared" si="3"/>
        <v>1</v>
      </c>
    </row>
    <row r="5" spans="1:19" ht="30" customHeight="1" x14ac:dyDescent="0.25">
      <c r="A5" s="100">
        <v>3</v>
      </c>
      <c r="B5" s="91">
        <v>210</v>
      </c>
      <c r="C5" s="90" t="s">
        <v>41</v>
      </c>
      <c r="D5" s="103" t="s">
        <v>108</v>
      </c>
      <c r="E5" s="91">
        <v>2002063</v>
      </c>
      <c r="F5" s="90" t="s">
        <v>109</v>
      </c>
      <c r="G5" s="141" t="s">
        <v>110</v>
      </c>
      <c r="H5" s="94" t="s">
        <v>44</v>
      </c>
      <c r="I5" s="142">
        <v>0.36</v>
      </c>
      <c r="J5" s="103" t="s">
        <v>107</v>
      </c>
      <c r="K5" s="143">
        <v>220673.84</v>
      </c>
      <c r="L5" s="98">
        <f t="shared" si="0"/>
        <v>132404.29999999999</v>
      </c>
      <c r="M5" s="99">
        <f t="shared" si="1"/>
        <v>88269.540000000008</v>
      </c>
      <c r="N5" s="101">
        <v>0.6</v>
      </c>
      <c r="O5" s="39">
        <f t="shared" si="4"/>
        <v>132404.29999999999</v>
      </c>
      <c r="P5" s="1" t="b">
        <f t="shared" si="2"/>
        <v>1</v>
      </c>
      <c r="Q5" s="37">
        <f t="shared" si="5"/>
        <v>0.6</v>
      </c>
      <c r="R5" s="38" t="b">
        <f t="shared" si="6"/>
        <v>1</v>
      </c>
      <c r="S5" s="38" t="b">
        <f t="shared" si="3"/>
        <v>1</v>
      </c>
    </row>
    <row r="6" spans="1:19" ht="30" customHeight="1" x14ac:dyDescent="0.25">
      <c r="A6" s="100">
        <v>4</v>
      </c>
      <c r="B6" s="91">
        <v>128</v>
      </c>
      <c r="C6" s="90" t="s">
        <v>41</v>
      </c>
      <c r="D6" s="103" t="s">
        <v>100</v>
      </c>
      <c r="E6" s="91">
        <v>2007072</v>
      </c>
      <c r="F6" s="103" t="s">
        <v>101</v>
      </c>
      <c r="G6" s="141" t="s">
        <v>111</v>
      </c>
      <c r="H6" s="94" t="s">
        <v>44</v>
      </c>
      <c r="I6" s="142">
        <v>0.30299999999999999</v>
      </c>
      <c r="J6" s="103" t="s">
        <v>103</v>
      </c>
      <c r="K6" s="143">
        <v>492698.14</v>
      </c>
      <c r="L6" s="98">
        <f t="shared" si="0"/>
        <v>295618.88</v>
      </c>
      <c r="M6" s="99">
        <f t="shared" si="1"/>
        <v>197079.26</v>
      </c>
      <c r="N6" s="101">
        <v>0.6</v>
      </c>
      <c r="O6" s="39">
        <f t="shared" si="4"/>
        <v>295618.88</v>
      </c>
      <c r="P6" s="1" t="b">
        <f t="shared" si="2"/>
        <v>1</v>
      </c>
      <c r="Q6" s="37">
        <f t="shared" si="5"/>
        <v>0.6</v>
      </c>
      <c r="R6" s="38" t="b">
        <f t="shared" si="6"/>
        <v>1</v>
      </c>
      <c r="S6" s="38" t="b">
        <f t="shared" si="3"/>
        <v>1</v>
      </c>
    </row>
    <row r="7" spans="1:19" ht="30" customHeight="1" x14ac:dyDescent="0.25">
      <c r="A7" s="100">
        <v>5</v>
      </c>
      <c r="B7" s="91">
        <v>103</v>
      </c>
      <c r="C7" s="90" t="s">
        <v>41</v>
      </c>
      <c r="D7" s="103" t="s">
        <v>112</v>
      </c>
      <c r="E7" s="91">
        <v>2004011</v>
      </c>
      <c r="F7" s="90" t="s">
        <v>113</v>
      </c>
      <c r="G7" s="141" t="s">
        <v>114</v>
      </c>
      <c r="H7" s="94" t="s">
        <v>44</v>
      </c>
      <c r="I7" s="142">
        <v>0.65</v>
      </c>
      <c r="J7" s="103" t="s">
        <v>48</v>
      </c>
      <c r="K7" s="143">
        <v>2186950</v>
      </c>
      <c r="L7" s="98">
        <f t="shared" si="0"/>
        <v>1312170</v>
      </c>
      <c r="M7" s="99">
        <f t="shared" si="1"/>
        <v>874780</v>
      </c>
      <c r="N7" s="101">
        <v>0.6</v>
      </c>
      <c r="O7" s="39">
        <f t="shared" si="4"/>
        <v>1312170</v>
      </c>
      <c r="P7" s="1" t="b">
        <f t="shared" si="2"/>
        <v>1</v>
      </c>
      <c r="Q7" s="37">
        <f t="shared" si="5"/>
        <v>0.6</v>
      </c>
      <c r="R7" s="38" t="b">
        <f t="shared" si="6"/>
        <v>1</v>
      </c>
      <c r="S7" s="38" t="b">
        <f t="shared" si="3"/>
        <v>1</v>
      </c>
    </row>
    <row r="8" spans="1:19" ht="30" customHeight="1" x14ac:dyDescent="0.25">
      <c r="A8" s="100">
        <v>6</v>
      </c>
      <c r="B8" s="91">
        <v>52</v>
      </c>
      <c r="C8" s="90" t="s">
        <v>41</v>
      </c>
      <c r="D8" s="91" t="s">
        <v>115</v>
      </c>
      <c r="E8" s="91">
        <v>2006032</v>
      </c>
      <c r="F8" s="90" t="s">
        <v>116</v>
      </c>
      <c r="G8" s="141" t="s">
        <v>117</v>
      </c>
      <c r="H8" s="94" t="s">
        <v>44</v>
      </c>
      <c r="I8" s="142">
        <v>0.43</v>
      </c>
      <c r="J8" s="103" t="s">
        <v>118</v>
      </c>
      <c r="K8" s="143">
        <v>516868.77</v>
      </c>
      <c r="L8" s="98">
        <f t="shared" si="0"/>
        <v>310121.26</v>
      </c>
      <c r="M8" s="99">
        <f t="shared" si="1"/>
        <v>206747.51</v>
      </c>
      <c r="N8" s="101">
        <v>0.6</v>
      </c>
      <c r="O8" s="39">
        <f t="shared" si="4"/>
        <v>310121.26</v>
      </c>
      <c r="P8" s="1" t="b">
        <f t="shared" si="2"/>
        <v>1</v>
      </c>
      <c r="Q8" s="37">
        <f t="shared" si="5"/>
        <v>0.6</v>
      </c>
      <c r="R8" s="38" t="b">
        <f t="shared" si="6"/>
        <v>1</v>
      </c>
      <c r="S8" s="38" t="b">
        <f t="shared" si="3"/>
        <v>1</v>
      </c>
    </row>
    <row r="9" spans="1:19" ht="30" customHeight="1" x14ac:dyDescent="0.25">
      <c r="A9" s="100">
        <v>7</v>
      </c>
      <c r="B9" s="91">
        <v>209</v>
      </c>
      <c r="C9" s="90" t="s">
        <v>41</v>
      </c>
      <c r="D9" s="103" t="s">
        <v>108</v>
      </c>
      <c r="E9" s="91">
        <v>2002063</v>
      </c>
      <c r="F9" s="90" t="s">
        <v>109</v>
      </c>
      <c r="G9" s="141" t="s">
        <v>119</v>
      </c>
      <c r="H9" s="94" t="s">
        <v>44</v>
      </c>
      <c r="I9" s="149">
        <v>0.24</v>
      </c>
      <c r="J9" s="103" t="s">
        <v>107</v>
      </c>
      <c r="K9" s="143">
        <v>149014.04</v>
      </c>
      <c r="L9" s="98">
        <f t="shared" si="0"/>
        <v>89408.42</v>
      </c>
      <c r="M9" s="99">
        <f t="shared" si="1"/>
        <v>59605.62000000001</v>
      </c>
      <c r="N9" s="101">
        <v>0.6</v>
      </c>
      <c r="O9" s="39">
        <f t="shared" si="4"/>
        <v>89408.42</v>
      </c>
      <c r="P9" s="1" t="b">
        <f t="shared" si="2"/>
        <v>1</v>
      </c>
      <c r="Q9" s="37">
        <f t="shared" si="5"/>
        <v>0.6</v>
      </c>
      <c r="R9" s="38" t="b">
        <f t="shared" si="6"/>
        <v>1</v>
      </c>
      <c r="S9" s="38" t="b">
        <f t="shared" si="3"/>
        <v>1</v>
      </c>
    </row>
    <row r="10" spans="1:19" ht="30" customHeight="1" x14ac:dyDescent="0.25">
      <c r="A10" s="100">
        <v>8</v>
      </c>
      <c r="B10" s="91">
        <v>208</v>
      </c>
      <c r="C10" s="90" t="s">
        <v>41</v>
      </c>
      <c r="D10" s="103" t="s">
        <v>108</v>
      </c>
      <c r="E10" s="91">
        <v>2002063</v>
      </c>
      <c r="F10" s="90" t="s">
        <v>109</v>
      </c>
      <c r="G10" s="141" t="s">
        <v>120</v>
      </c>
      <c r="H10" s="94" t="s">
        <v>44</v>
      </c>
      <c r="I10" s="142">
        <v>0.23499999999999999</v>
      </c>
      <c r="J10" s="103" t="s">
        <v>107</v>
      </c>
      <c r="K10" s="143">
        <v>130084.34</v>
      </c>
      <c r="L10" s="98">
        <f t="shared" si="0"/>
        <v>78050.600000000006</v>
      </c>
      <c r="M10" s="99">
        <f t="shared" si="1"/>
        <v>52033.739999999991</v>
      </c>
      <c r="N10" s="101">
        <v>0.6</v>
      </c>
      <c r="O10" s="39">
        <f t="shared" si="4"/>
        <v>78050.600000000006</v>
      </c>
      <c r="P10" s="1" t="b">
        <f t="shared" si="2"/>
        <v>1</v>
      </c>
      <c r="Q10" s="37">
        <f t="shared" si="5"/>
        <v>0.6</v>
      </c>
      <c r="R10" s="38" t="b">
        <f t="shared" si="6"/>
        <v>1</v>
      </c>
      <c r="S10" s="38" t="b">
        <f t="shared" si="3"/>
        <v>1</v>
      </c>
    </row>
    <row r="11" spans="1:19" ht="30" customHeight="1" x14ac:dyDescent="0.25">
      <c r="A11" s="100">
        <v>9</v>
      </c>
      <c r="B11" s="91">
        <v>35</v>
      </c>
      <c r="C11" s="90" t="s">
        <v>41</v>
      </c>
      <c r="D11" s="91" t="s">
        <v>121</v>
      </c>
      <c r="E11" s="91">
        <v>2006022</v>
      </c>
      <c r="F11" s="90" t="s">
        <v>116</v>
      </c>
      <c r="G11" s="141" t="s">
        <v>122</v>
      </c>
      <c r="H11" s="94" t="s">
        <v>44</v>
      </c>
      <c r="I11" s="142">
        <v>1.24</v>
      </c>
      <c r="J11" s="103" t="s">
        <v>103</v>
      </c>
      <c r="K11" s="143">
        <v>666000</v>
      </c>
      <c r="L11" s="98">
        <f t="shared" si="0"/>
        <v>399600</v>
      </c>
      <c r="M11" s="99">
        <f t="shared" si="1"/>
        <v>266400</v>
      </c>
      <c r="N11" s="101">
        <v>0.6</v>
      </c>
      <c r="O11" s="39">
        <f t="shared" si="4"/>
        <v>399600</v>
      </c>
      <c r="P11" s="1" t="b">
        <f t="shared" si="2"/>
        <v>1</v>
      </c>
      <c r="Q11" s="37">
        <f t="shared" si="5"/>
        <v>0.6</v>
      </c>
      <c r="R11" s="38" t="b">
        <f t="shared" si="6"/>
        <v>1</v>
      </c>
      <c r="S11" s="38" t="b">
        <f t="shared" si="3"/>
        <v>1</v>
      </c>
    </row>
    <row r="12" spans="1:19" ht="30" customHeight="1" x14ac:dyDescent="0.25">
      <c r="A12" s="100">
        <v>10</v>
      </c>
      <c r="B12" s="91">
        <v>33</v>
      </c>
      <c r="C12" s="90" t="s">
        <v>41</v>
      </c>
      <c r="D12" s="91" t="s">
        <v>121</v>
      </c>
      <c r="E12" s="91">
        <v>2006022</v>
      </c>
      <c r="F12" s="90" t="s">
        <v>116</v>
      </c>
      <c r="G12" s="141" t="s">
        <v>123</v>
      </c>
      <c r="H12" s="94" t="s">
        <v>44</v>
      </c>
      <c r="I12" s="142">
        <v>0.76</v>
      </c>
      <c r="J12" s="103" t="s">
        <v>103</v>
      </c>
      <c r="K12" s="143">
        <v>989000</v>
      </c>
      <c r="L12" s="98">
        <f t="shared" si="0"/>
        <v>593400</v>
      </c>
      <c r="M12" s="99">
        <f t="shared" si="1"/>
        <v>395600</v>
      </c>
      <c r="N12" s="101">
        <v>0.6</v>
      </c>
      <c r="O12" s="39">
        <f t="shared" si="4"/>
        <v>593400</v>
      </c>
      <c r="P12" s="1" t="b">
        <f t="shared" si="2"/>
        <v>1</v>
      </c>
      <c r="Q12" s="37">
        <f t="shared" si="5"/>
        <v>0.6</v>
      </c>
      <c r="R12" s="38" t="b">
        <f t="shared" si="6"/>
        <v>1</v>
      </c>
      <c r="S12" s="38" t="b">
        <f t="shared" si="3"/>
        <v>1</v>
      </c>
    </row>
    <row r="13" spans="1:19" ht="30" customHeight="1" x14ac:dyDescent="0.25">
      <c r="A13" s="100">
        <v>11</v>
      </c>
      <c r="B13" s="91">
        <v>126</v>
      </c>
      <c r="C13" s="90" t="s">
        <v>41</v>
      </c>
      <c r="D13" s="103" t="s">
        <v>124</v>
      </c>
      <c r="E13" s="91">
        <v>2003052</v>
      </c>
      <c r="F13" s="90" t="s">
        <v>125</v>
      </c>
      <c r="G13" s="141" t="s">
        <v>126</v>
      </c>
      <c r="H13" s="94" t="s">
        <v>44</v>
      </c>
      <c r="I13" s="142">
        <v>2.6739999999999999</v>
      </c>
      <c r="J13" s="103" t="s">
        <v>48</v>
      </c>
      <c r="K13" s="143">
        <v>703671</v>
      </c>
      <c r="L13" s="98">
        <f t="shared" si="0"/>
        <v>422202.6</v>
      </c>
      <c r="M13" s="99">
        <f t="shared" si="1"/>
        <v>281468.40000000002</v>
      </c>
      <c r="N13" s="101">
        <v>0.6</v>
      </c>
      <c r="O13" s="39">
        <f t="shared" si="4"/>
        <v>422202.6</v>
      </c>
      <c r="P13" s="1" t="b">
        <f t="shared" si="2"/>
        <v>1</v>
      </c>
      <c r="Q13" s="37">
        <f t="shared" si="5"/>
        <v>0.6</v>
      </c>
      <c r="R13" s="38" t="b">
        <f t="shared" si="6"/>
        <v>1</v>
      </c>
      <c r="S13" s="38" t="b">
        <f t="shared" si="3"/>
        <v>1</v>
      </c>
    </row>
    <row r="14" spans="1:19" ht="30" customHeight="1" x14ac:dyDescent="0.25">
      <c r="A14" s="100">
        <v>12</v>
      </c>
      <c r="B14" s="91">
        <v>40</v>
      </c>
      <c r="C14" s="90" t="s">
        <v>41</v>
      </c>
      <c r="D14" s="91" t="s">
        <v>127</v>
      </c>
      <c r="E14" s="91">
        <v>2014042</v>
      </c>
      <c r="F14" s="90" t="s">
        <v>128</v>
      </c>
      <c r="G14" s="141" t="s">
        <v>129</v>
      </c>
      <c r="H14" s="94" t="s">
        <v>44</v>
      </c>
      <c r="I14" s="142">
        <v>0.83799999999999997</v>
      </c>
      <c r="J14" s="103" t="s">
        <v>107</v>
      </c>
      <c r="K14" s="143">
        <v>1500550</v>
      </c>
      <c r="L14" s="98">
        <f t="shared" si="0"/>
        <v>900330</v>
      </c>
      <c r="M14" s="99">
        <f t="shared" si="1"/>
        <v>600220</v>
      </c>
      <c r="N14" s="101">
        <v>0.6</v>
      </c>
      <c r="O14" s="39">
        <f t="shared" si="4"/>
        <v>900330</v>
      </c>
      <c r="P14" s="1" t="b">
        <f t="shared" si="2"/>
        <v>1</v>
      </c>
      <c r="Q14" s="37">
        <f t="shared" si="5"/>
        <v>0.6</v>
      </c>
      <c r="R14" s="38" t="b">
        <f t="shared" si="6"/>
        <v>1</v>
      </c>
      <c r="S14" s="38" t="b">
        <f t="shared" si="3"/>
        <v>1</v>
      </c>
    </row>
    <row r="15" spans="1:19" ht="30" customHeight="1" x14ac:dyDescent="0.25">
      <c r="A15" s="100">
        <v>13</v>
      </c>
      <c r="B15" s="91">
        <v>134</v>
      </c>
      <c r="C15" s="90" t="s">
        <v>41</v>
      </c>
      <c r="D15" s="103" t="s">
        <v>130</v>
      </c>
      <c r="E15" s="91">
        <v>2002013</v>
      </c>
      <c r="F15" s="90" t="s">
        <v>109</v>
      </c>
      <c r="G15" s="141" t="s">
        <v>131</v>
      </c>
      <c r="H15" s="94" t="s">
        <v>44</v>
      </c>
      <c r="I15" s="142">
        <v>0.78400000000000003</v>
      </c>
      <c r="J15" s="103" t="s">
        <v>61</v>
      </c>
      <c r="K15" s="143">
        <v>2510232.9</v>
      </c>
      <c r="L15" s="98">
        <f t="shared" si="0"/>
        <v>1506139.74</v>
      </c>
      <c r="M15" s="99">
        <f t="shared" si="1"/>
        <v>1004093.1599999999</v>
      </c>
      <c r="N15" s="101">
        <v>0.6</v>
      </c>
      <c r="O15" s="39">
        <f t="shared" si="4"/>
        <v>1506139.74</v>
      </c>
      <c r="P15" s="1" t="b">
        <f t="shared" si="2"/>
        <v>1</v>
      </c>
      <c r="Q15" s="37">
        <f t="shared" si="5"/>
        <v>0.6</v>
      </c>
      <c r="R15" s="38" t="b">
        <f t="shared" si="6"/>
        <v>1</v>
      </c>
      <c r="S15" s="38" t="b">
        <f t="shared" si="3"/>
        <v>1</v>
      </c>
    </row>
    <row r="16" spans="1:19" ht="38.25" x14ac:dyDescent="0.25">
      <c r="A16" s="100">
        <v>14</v>
      </c>
      <c r="B16" s="91">
        <v>63</v>
      </c>
      <c r="C16" s="90" t="s">
        <v>41</v>
      </c>
      <c r="D16" s="103" t="s">
        <v>132</v>
      </c>
      <c r="E16" s="91">
        <v>2013011</v>
      </c>
      <c r="F16" s="90" t="s">
        <v>133</v>
      </c>
      <c r="G16" s="141" t="s">
        <v>134</v>
      </c>
      <c r="H16" s="94" t="s">
        <v>44</v>
      </c>
      <c r="I16" s="142">
        <v>0.34100000000000003</v>
      </c>
      <c r="J16" s="103" t="s">
        <v>135</v>
      </c>
      <c r="K16" s="143">
        <v>529809.82999999996</v>
      </c>
      <c r="L16" s="98">
        <f t="shared" si="0"/>
        <v>317885.89</v>
      </c>
      <c r="M16" s="99">
        <f t="shared" si="1"/>
        <v>211923.93999999994</v>
      </c>
      <c r="N16" s="101">
        <v>0.6</v>
      </c>
      <c r="O16" s="39">
        <f t="shared" si="4"/>
        <v>317885.89</v>
      </c>
      <c r="P16" s="1" t="b">
        <f t="shared" si="2"/>
        <v>1</v>
      </c>
      <c r="Q16" s="37">
        <f t="shared" si="5"/>
        <v>0.6</v>
      </c>
      <c r="R16" s="38" t="b">
        <f t="shared" si="6"/>
        <v>1</v>
      </c>
      <c r="S16" s="38" t="b">
        <f t="shared" si="3"/>
        <v>1</v>
      </c>
    </row>
    <row r="17" spans="1:19" ht="30" customHeight="1" x14ac:dyDescent="0.25">
      <c r="A17" s="100">
        <v>15</v>
      </c>
      <c r="B17" s="91">
        <v>193</v>
      </c>
      <c r="C17" s="90" t="s">
        <v>41</v>
      </c>
      <c r="D17" s="103" t="s">
        <v>136</v>
      </c>
      <c r="E17" s="91">
        <v>2013033</v>
      </c>
      <c r="F17" s="90" t="s">
        <v>133</v>
      </c>
      <c r="G17" s="141" t="s">
        <v>137</v>
      </c>
      <c r="H17" s="94" t="s">
        <v>44</v>
      </c>
      <c r="I17" s="142">
        <v>0.95499999999999996</v>
      </c>
      <c r="J17" s="103" t="s">
        <v>103</v>
      </c>
      <c r="K17" s="143">
        <v>1952000</v>
      </c>
      <c r="L17" s="98">
        <f t="shared" si="0"/>
        <v>1171200</v>
      </c>
      <c r="M17" s="99">
        <f t="shared" si="1"/>
        <v>780800</v>
      </c>
      <c r="N17" s="101">
        <v>0.6</v>
      </c>
      <c r="O17" s="39">
        <f t="shared" si="4"/>
        <v>1171200</v>
      </c>
      <c r="P17" s="1" t="b">
        <f t="shared" si="2"/>
        <v>1</v>
      </c>
      <c r="Q17" s="37">
        <f t="shared" si="5"/>
        <v>0.6</v>
      </c>
      <c r="R17" s="38" t="b">
        <f t="shared" si="6"/>
        <v>1</v>
      </c>
      <c r="S17" s="38" t="b">
        <f t="shared" si="3"/>
        <v>1</v>
      </c>
    </row>
    <row r="18" spans="1:19" ht="30" customHeight="1" x14ac:dyDescent="0.25">
      <c r="A18" s="100">
        <v>16</v>
      </c>
      <c r="B18" s="91">
        <v>191</v>
      </c>
      <c r="C18" s="90" t="s">
        <v>41</v>
      </c>
      <c r="D18" s="103" t="s">
        <v>136</v>
      </c>
      <c r="E18" s="91">
        <v>2013033</v>
      </c>
      <c r="F18" s="90" t="s">
        <v>133</v>
      </c>
      <c r="G18" s="141" t="s">
        <v>138</v>
      </c>
      <c r="H18" s="94" t="s">
        <v>44</v>
      </c>
      <c r="I18" s="142">
        <v>0.85499999999999998</v>
      </c>
      <c r="J18" s="103" t="s">
        <v>66</v>
      </c>
      <c r="K18" s="143">
        <v>1452000</v>
      </c>
      <c r="L18" s="98">
        <f t="shared" si="0"/>
        <v>871200</v>
      </c>
      <c r="M18" s="99">
        <f t="shared" si="1"/>
        <v>580800</v>
      </c>
      <c r="N18" s="101">
        <v>0.6</v>
      </c>
      <c r="O18" s="39">
        <f t="shared" si="4"/>
        <v>871200</v>
      </c>
      <c r="P18" s="1" t="b">
        <f t="shared" si="2"/>
        <v>1</v>
      </c>
      <c r="Q18" s="37">
        <f t="shared" si="5"/>
        <v>0.6</v>
      </c>
      <c r="R18" s="38" t="b">
        <f t="shared" si="6"/>
        <v>1</v>
      </c>
      <c r="S18" s="38" t="b">
        <f t="shared" si="3"/>
        <v>1</v>
      </c>
    </row>
    <row r="19" spans="1:19" ht="30" customHeight="1" x14ac:dyDescent="0.25">
      <c r="A19" s="100">
        <v>17</v>
      </c>
      <c r="B19" s="91">
        <v>152</v>
      </c>
      <c r="C19" s="90" t="s">
        <v>41</v>
      </c>
      <c r="D19" s="103" t="s">
        <v>139</v>
      </c>
      <c r="E19" s="91">
        <v>2002143</v>
      </c>
      <c r="F19" s="90" t="s">
        <v>109</v>
      </c>
      <c r="G19" s="141" t="s">
        <v>140</v>
      </c>
      <c r="H19" s="94" t="s">
        <v>44</v>
      </c>
      <c r="I19" s="142">
        <v>0.76200000000000001</v>
      </c>
      <c r="J19" s="103" t="s">
        <v>141</v>
      </c>
      <c r="K19" s="143">
        <v>604050.48</v>
      </c>
      <c r="L19" s="98">
        <f t="shared" si="0"/>
        <v>362430.28</v>
      </c>
      <c r="M19" s="99">
        <f t="shared" si="1"/>
        <v>241620.19999999995</v>
      </c>
      <c r="N19" s="101">
        <v>0.6</v>
      </c>
      <c r="O19" s="39">
        <f t="shared" si="4"/>
        <v>362430.28</v>
      </c>
      <c r="P19" s="1" t="b">
        <f t="shared" si="2"/>
        <v>1</v>
      </c>
      <c r="Q19" s="37">
        <f t="shared" si="5"/>
        <v>0.6</v>
      </c>
      <c r="R19" s="38" t="b">
        <f t="shared" si="6"/>
        <v>1</v>
      </c>
      <c r="S19" s="38" t="b">
        <f t="shared" si="3"/>
        <v>1</v>
      </c>
    </row>
    <row r="20" spans="1:19" ht="30" customHeight="1" x14ac:dyDescent="0.25">
      <c r="A20" s="100">
        <v>18</v>
      </c>
      <c r="B20" s="91">
        <v>100</v>
      </c>
      <c r="C20" s="90" t="s">
        <v>41</v>
      </c>
      <c r="D20" s="103" t="s">
        <v>142</v>
      </c>
      <c r="E20" s="91">
        <v>2011084</v>
      </c>
      <c r="F20" s="90" t="s">
        <v>143</v>
      </c>
      <c r="G20" s="141" t="s">
        <v>144</v>
      </c>
      <c r="H20" s="94" t="s">
        <v>44</v>
      </c>
      <c r="I20" s="142">
        <v>0.52</v>
      </c>
      <c r="J20" s="103" t="s">
        <v>48</v>
      </c>
      <c r="K20" s="143">
        <v>1649062.73</v>
      </c>
      <c r="L20" s="98">
        <f t="shared" si="0"/>
        <v>989437.63</v>
      </c>
      <c r="M20" s="99">
        <f t="shared" si="1"/>
        <v>659625.1</v>
      </c>
      <c r="N20" s="101">
        <v>0.6</v>
      </c>
      <c r="O20" s="39">
        <f t="shared" si="4"/>
        <v>989437.63</v>
      </c>
      <c r="P20" s="1" t="b">
        <f t="shared" si="2"/>
        <v>1</v>
      </c>
      <c r="Q20" s="37">
        <f t="shared" si="5"/>
        <v>0.6</v>
      </c>
      <c r="R20" s="38" t="b">
        <f t="shared" si="6"/>
        <v>1</v>
      </c>
      <c r="S20" s="38" t="b">
        <f t="shared" si="3"/>
        <v>1</v>
      </c>
    </row>
    <row r="21" spans="1:19" ht="30" customHeight="1" x14ac:dyDescent="0.25">
      <c r="A21" s="100">
        <v>19</v>
      </c>
      <c r="B21" s="91">
        <v>53</v>
      </c>
      <c r="C21" s="90" t="s">
        <v>41</v>
      </c>
      <c r="D21" s="91" t="s">
        <v>145</v>
      </c>
      <c r="E21" s="91">
        <v>2003032</v>
      </c>
      <c r="F21" s="90" t="s">
        <v>125</v>
      </c>
      <c r="G21" s="141" t="s">
        <v>146</v>
      </c>
      <c r="H21" s="94" t="s">
        <v>44</v>
      </c>
      <c r="I21" s="142">
        <v>1.32</v>
      </c>
      <c r="J21" s="103" t="s">
        <v>147</v>
      </c>
      <c r="K21" s="143">
        <v>676672.9</v>
      </c>
      <c r="L21" s="98">
        <f t="shared" si="0"/>
        <v>406003.74</v>
      </c>
      <c r="M21" s="99">
        <f t="shared" si="1"/>
        <v>270669.16000000003</v>
      </c>
      <c r="N21" s="101">
        <v>0.6</v>
      </c>
      <c r="O21" s="39">
        <f t="shared" si="4"/>
        <v>406003.74</v>
      </c>
      <c r="P21" s="1" t="b">
        <f t="shared" si="2"/>
        <v>1</v>
      </c>
      <c r="Q21" s="37">
        <f t="shared" si="5"/>
        <v>0.6</v>
      </c>
      <c r="R21" s="38" t="b">
        <f t="shared" si="6"/>
        <v>1</v>
      </c>
      <c r="S21" s="38" t="b">
        <f t="shared" si="3"/>
        <v>1</v>
      </c>
    </row>
    <row r="22" spans="1:19" ht="30" customHeight="1" x14ac:dyDescent="0.25">
      <c r="A22" s="100">
        <v>20</v>
      </c>
      <c r="B22" s="91">
        <v>107</v>
      </c>
      <c r="C22" s="90" t="s">
        <v>41</v>
      </c>
      <c r="D22" s="103" t="s">
        <v>148</v>
      </c>
      <c r="E22" s="91">
        <v>2001032</v>
      </c>
      <c r="F22" s="90" t="s">
        <v>149</v>
      </c>
      <c r="G22" s="141" t="s">
        <v>150</v>
      </c>
      <c r="H22" s="94" t="s">
        <v>44</v>
      </c>
      <c r="I22" s="142">
        <v>0.57999999999999996</v>
      </c>
      <c r="J22" s="103" t="s">
        <v>147</v>
      </c>
      <c r="K22" s="143">
        <v>422100.82</v>
      </c>
      <c r="L22" s="98">
        <f t="shared" si="0"/>
        <v>253260.49</v>
      </c>
      <c r="M22" s="99">
        <f t="shared" si="1"/>
        <v>168840.33000000002</v>
      </c>
      <c r="N22" s="101">
        <v>0.6</v>
      </c>
      <c r="O22" s="39">
        <f t="shared" si="4"/>
        <v>253260.49</v>
      </c>
      <c r="P22" s="1" t="b">
        <f t="shared" si="2"/>
        <v>1</v>
      </c>
      <c r="Q22" s="37">
        <f t="shared" si="5"/>
        <v>0.6</v>
      </c>
      <c r="R22" s="38" t="b">
        <f t="shared" si="6"/>
        <v>1</v>
      </c>
      <c r="S22" s="38" t="b">
        <f t="shared" si="3"/>
        <v>1</v>
      </c>
    </row>
    <row r="23" spans="1:19" ht="30" customHeight="1" x14ac:dyDescent="0.25">
      <c r="A23" s="100">
        <v>21</v>
      </c>
      <c r="B23" s="91">
        <v>21</v>
      </c>
      <c r="C23" s="90" t="s">
        <v>41</v>
      </c>
      <c r="D23" s="91" t="s">
        <v>151</v>
      </c>
      <c r="E23" s="91">
        <v>2012012</v>
      </c>
      <c r="F23" s="90" t="s">
        <v>152</v>
      </c>
      <c r="G23" s="141" t="s">
        <v>153</v>
      </c>
      <c r="H23" s="94" t="s">
        <v>44</v>
      </c>
      <c r="I23" s="142">
        <v>0.315</v>
      </c>
      <c r="J23" s="103" t="s">
        <v>154</v>
      </c>
      <c r="K23" s="143">
        <v>570141</v>
      </c>
      <c r="L23" s="98">
        <f t="shared" si="0"/>
        <v>342084.6</v>
      </c>
      <c r="M23" s="99">
        <f t="shared" si="1"/>
        <v>228056.40000000002</v>
      </c>
      <c r="N23" s="101">
        <v>0.6</v>
      </c>
      <c r="O23" s="39">
        <f t="shared" si="4"/>
        <v>342084.6</v>
      </c>
      <c r="P23" s="1" t="b">
        <f t="shared" si="2"/>
        <v>1</v>
      </c>
      <c r="Q23" s="37">
        <f t="shared" si="5"/>
        <v>0.6</v>
      </c>
      <c r="R23" s="38" t="b">
        <f t="shared" si="6"/>
        <v>1</v>
      </c>
      <c r="S23" s="38" t="b">
        <f t="shared" si="3"/>
        <v>1</v>
      </c>
    </row>
    <row r="24" spans="1:19" ht="30" customHeight="1" x14ac:dyDescent="0.25">
      <c r="A24" s="100">
        <v>22</v>
      </c>
      <c r="B24" s="91">
        <v>211</v>
      </c>
      <c r="C24" s="90" t="s">
        <v>41</v>
      </c>
      <c r="D24" s="103" t="s">
        <v>155</v>
      </c>
      <c r="E24" s="91">
        <v>2014011</v>
      </c>
      <c r="F24" s="90" t="s">
        <v>128</v>
      </c>
      <c r="G24" s="141" t="s">
        <v>156</v>
      </c>
      <c r="H24" s="94" t="s">
        <v>44</v>
      </c>
      <c r="I24" s="142">
        <v>0.28399999999999997</v>
      </c>
      <c r="J24" s="103" t="s">
        <v>118</v>
      </c>
      <c r="K24" s="143">
        <v>1466349</v>
      </c>
      <c r="L24" s="98">
        <f t="shared" si="0"/>
        <v>879809.4</v>
      </c>
      <c r="M24" s="99">
        <f t="shared" si="1"/>
        <v>586539.6</v>
      </c>
      <c r="N24" s="101">
        <v>0.6</v>
      </c>
      <c r="O24" s="39">
        <f t="shared" si="4"/>
        <v>879809.4</v>
      </c>
      <c r="P24" s="1" t="b">
        <f t="shared" si="2"/>
        <v>1</v>
      </c>
      <c r="Q24" s="37">
        <f t="shared" si="5"/>
        <v>0.6</v>
      </c>
      <c r="R24" s="38" t="b">
        <f t="shared" si="6"/>
        <v>1</v>
      </c>
      <c r="S24" s="38" t="b">
        <f t="shared" si="3"/>
        <v>1</v>
      </c>
    </row>
    <row r="25" spans="1:19" ht="30" customHeight="1" x14ac:dyDescent="0.25">
      <c r="A25" s="100">
        <v>23</v>
      </c>
      <c r="B25" s="91">
        <v>29</v>
      </c>
      <c r="C25" s="90" t="s">
        <v>41</v>
      </c>
      <c r="D25" s="91" t="s">
        <v>157</v>
      </c>
      <c r="E25" s="91">
        <v>200601</v>
      </c>
      <c r="F25" s="90" t="s">
        <v>116</v>
      </c>
      <c r="G25" s="141" t="s">
        <v>158</v>
      </c>
      <c r="H25" s="94" t="s">
        <v>44</v>
      </c>
      <c r="I25" s="142">
        <v>0.39500000000000002</v>
      </c>
      <c r="J25" s="103" t="s">
        <v>135</v>
      </c>
      <c r="K25" s="143">
        <v>752000</v>
      </c>
      <c r="L25" s="98">
        <f t="shared" si="0"/>
        <v>451200</v>
      </c>
      <c r="M25" s="99">
        <f t="shared" si="1"/>
        <v>300800</v>
      </c>
      <c r="N25" s="101">
        <v>0.6</v>
      </c>
      <c r="O25" s="39">
        <f t="shared" si="4"/>
        <v>451200</v>
      </c>
      <c r="P25" s="1" t="b">
        <f t="shared" si="2"/>
        <v>1</v>
      </c>
      <c r="Q25" s="37">
        <f t="shared" si="5"/>
        <v>0.6</v>
      </c>
      <c r="R25" s="38" t="b">
        <f t="shared" si="6"/>
        <v>1</v>
      </c>
      <c r="S25" s="38" t="b">
        <f t="shared" si="3"/>
        <v>1</v>
      </c>
    </row>
    <row r="26" spans="1:19" ht="30" customHeight="1" x14ac:dyDescent="0.25">
      <c r="A26" s="100">
        <v>24</v>
      </c>
      <c r="B26" s="91">
        <v>223</v>
      </c>
      <c r="C26" s="90" t="s">
        <v>41</v>
      </c>
      <c r="D26" s="103" t="s">
        <v>159</v>
      </c>
      <c r="E26" s="91">
        <v>2013062</v>
      </c>
      <c r="F26" s="90" t="s">
        <v>133</v>
      </c>
      <c r="G26" s="141" t="s">
        <v>160</v>
      </c>
      <c r="H26" s="94" t="s">
        <v>44</v>
      </c>
      <c r="I26" s="142">
        <v>2</v>
      </c>
      <c r="J26" s="103" t="s">
        <v>147</v>
      </c>
      <c r="K26" s="143">
        <v>996000</v>
      </c>
      <c r="L26" s="98">
        <f t="shared" si="0"/>
        <v>597600</v>
      </c>
      <c r="M26" s="99">
        <f t="shared" si="1"/>
        <v>398400</v>
      </c>
      <c r="N26" s="101">
        <v>0.6</v>
      </c>
      <c r="O26" s="39">
        <f t="shared" si="4"/>
        <v>597600</v>
      </c>
      <c r="P26" s="1" t="b">
        <f t="shared" si="2"/>
        <v>1</v>
      </c>
      <c r="Q26" s="37">
        <f t="shared" si="5"/>
        <v>0.6</v>
      </c>
      <c r="R26" s="38" t="b">
        <f t="shared" si="6"/>
        <v>1</v>
      </c>
      <c r="S26" s="38" t="b">
        <f t="shared" si="3"/>
        <v>1</v>
      </c>
    </row>
    <row r="27" spans="1:19" ht="30" customHeight="1" x14ac:dyDescent="0.25">
      <c r="A27" s="100">
        <v>25</v>
      </c>
      <c r="B27" s="91">
        <v>199</v>
      </c>
      <c r="C27" s="90" t="s">
        <v>41</v>
      </c>
      <c r="D27" s="103" t="s">
        <v>161</v>
      </c>
      <c r="E27" s="91">
        <v>2013082</v>
      </c>
      <c r="F27" s="90" t="s">
        <v>133</v>
      </c>
      <c r="G27" s="141" t="s">
        <v>162</v>
      </c>
      <c r="H27" s="94" t="s">
        <v>44</v>
      </c>
      <c r="I27" s="142">
        <v>1.86</v>
      </c>
      <c r="J27" s="103" t="s">
        <v>54</v>
      </c>
      <c r="K27" s="143">
        <v>3150000</v>
      </c>
      <c r="L27" s="98">
        <f t="shared" si="0"/>
        <v>1890000</v>
      </c>
      <c r="M27" s="99">
        <f t="shared" si="1"/>
        <v>1260000</v>
      </c>
      <c r="N27" s="101">
        <v>0.6</v>
      </c>
      <c r="O27" s="39">
        <f t="shared" si="4"/>
        <v>1890000</v>
      </c>
      <c r="P27" s="1" t="b">
        <f t="shared" si="2"/>
        <v>1</v>
      </c>
      <c r="Q27" s="37">
        <f t="shared" si="5"/>
        <v>0.6</v>
      </c>
      <c r="R27" s="38" t="b">
        <f t="shared" si="6"/>
        <v>1</v>
      </c>
      <c r="S27" s="38" t="b">
        <f t="shared" si="3"/>
        <v>1</v>
      </c>
    </row>
    <row r="28" spans="1:19" ht="30" customHeight="1" x14ac:dyDescent="0.25">
      <c r="A28" s="100">
        <v>26</v>
      </c>
      <c r="B28" s="91">
        <v>111</v>
      </c>
      <c r="C28" s="90" t="s">
        <v>41</v>
      </c>
      <c r="D28" s="103" t="s">
        <v>163</v>
      </c>
      <c r="E28" s="91">
        <v>2005082</v>
      </c>
      <c r="F28" s="90" t="s">
        <v>164</v>
      </c>
      <c r="G28" s="141" t="s">
        <v>165</v>
      </c>
      <c r="H28" s="94" t="s">
        <v>44</v>
      </c>
      <c r="I28" s="142">
        <v>0.57699999999999996</v>
      </c>
      <c r="J28" s="103" t="s">
        <v>166</v>
      </c>
      <c r="K28" s="143">
        <v>350000</v>
      </c>
      <c r="L28" s="98">
        <f t="shared" si="0"/>
        <v>210000</v>
      </c>
      <c r="M28" s="99">
        <f t="shared" si="1"/>
        <v>140000</v>
      </c>
      <c r="N28" s="101">
        <v>0.6</v>
      </c>
      <c r="O28" s="39">
        <f t="shared" si="4"/>
        <v>210000</v>
      </c>
      <c r="P28" s="1" t="b">
        <f t="shared" si="2"/>
        <v>1</v>
      </c>
      <c r="Q28" s="37">
        <f t="shared" si="5"/>
        <v>0.6</v>
      </c>
      <c r="R28" s="38" t="b">
        <f t="shared" si="6"/>
        <v>1</v>
      </c>
      <c r="S28" s="38" t="b">
        <f t="shared" si="3"/>
        <v>1</v>
      </c>
    </row>
    <row r="29" spans="1:19" ht="30" customHeight="1" x14ac:dyDescent="0.25">
      <c r="A29" s="100">
        <v>27</v>
      </c>
      <c r="B29" s="91">
        <v>17</v>
      </c>
      <c r="C29" s="90" t="s">
        <v>41</v>
      </c>
      <c r="D29" s="103" t="s">
        <v>167</v>
      </c>
      <c r="E29" s="91">
        <v>2001011</v>
      </c>
      <c r="F29" s="90" t="s">
        <v>149</v>
      </c>
      <c r="G29" s="141" t="s">
        <v>168</v>
      </c>
      <c r="H29" s="94" t="s">
        <v>44</v>
      </c>
      <c r="I29" s="142">
        <v>0.44600000000000001</v>
      </c>
      <c r="J29" s="103" t="s">
        <v>61</v>
      </c>
      <c r="K29" s="143">
        <v>1802000</v>
      </c>
      <c r="L29" s="98">
        <f t="shared" si="0"/>
        <v>1081200</v>
      </c>
      <c r="M29" s="99">
        <f t="shared" si="1"/>
        <v>720800</v>
      </c>
      <c r="N29" s="101">
        <v>0.6</v>
      </c>
      <c r="O29" s="39">
        <f t="shared" si="4"/>
        <v>1081200</v>
      </c>
      <c r="P29" s="1" t="b">
        <f t="shared" si="2"/>
        <v>1</v>
      </c>
      <c r="Q29" s="37">
        <f t="shared" si="5"/>
        <v>0.6</v>
      </c>
      <c r="R29" s="38" t="b">
        <f t="shared" si="6"/>
        <v>1</v>
      </c>
      <c r="S29" s="38" t="b">
        <f t="shared" si="3"/>
        <v>1</v>
      </c>
    </row>
    <row r="30" spans="1:19" ht="30" customHeight="1" x14ac:dyDescent="0.25">
      <c r="A30" s="100">
        <v>28</v>
      </c>
      <c r="B30" s="91">
        <v>124</v>
      </c>
      <c r="C30" s="90" t="s">
        <v>41</v>
      </c>
      <c r="D30" s="103" t="s">
        <v>169</v>
      </c>
      <c r="E30" s="91">
        <v>2004032</v>
      </c>
      <c r="F30" s="90" t="s">
        <v>113</v>
      </c>
      <c r="G30" s="141" t="s">
        <v>170</v>
      </c>
      <c r="H30" s="94" t="s">
        <v>44</v>
      </c>
      <c r="I30" s="142">
        <v>0.38</v>
      </c>
      <c r="J30" s="103" t="s">
        <v>103</v>
      </c>
      <c r="K30" s="143">
        <v>100716</v>
      </c>
      <c r="L30" s="98">
        <f t="shared" si="0"/>
        <v>60429.599999999999</v>
      </c>
      <c r="M30" s="99">
        <f t="shared" si="1"/>
        <v>40286.400000000001</v>
      </c>
      <c r="N30" s="101">
        <v>0.6</v>
      </c>
      <c r="O30" s="39">
        <f t="shared" si="4"/>
        <v>60429.599999999999</v>
      </c>
      <c r="P30" s="1" t="b">
        <f t="shared" si="2"/>
        <v>1</v>
      </c>
      <c r="Q30" s="37">
        <f t="shared" si="5"/>
        <v>0.6</v>
      </c>
      <c r="R30" s="38" t="b">
        <f t="shared" si="6"/>
        <v>1</v>
      </c>
      <c r="S30" s="38" t="b">
        <f t="shared" si="3"/>
        <v>1</v>
      </c>
    </row>
    <row r="31" spans="1:19" ht="30" customHeight="1" x14ac:dyDescent="0.25">
      <c r="A31" s="100">
        <v>29</v>
      </c>
      <c r="B31" s="91">
        <v>82</v>
      </c>
      <c r="C31" s="90" t="s">
        <v>41</v>
      </c>
      <c r="D31" s="103" t="s">
        <v>171</v>
      </c>
      <c r="E31" s="91">
        <v>2002152</v>
      </c>
      <c r="F31" s="90" t="s">
        <v>109</v>
      </c>
      <c r="G31" s="141" t="s">
        <v>172</v>
      </c>
      <c r="H31" s="94" t="s">
        <v>44</v>
      </c>
      <c r="I31" s="142">
        <v>0.34899999999999998</v>
      </c>
      <c r="J31" s="103" t="s">
        <v>173</v>
      </c>
      <c r="K31" s="143">
        <v>189367.46</v>
      </c>
      <c r="L31" s="98">
        <f t="shared" si="0"/>
        <v>113620.47</v>
      </c>
      <c r="M31" s="99">
        <f t="shared" si="1"/>
        <v>75746.989999999991</v>
      </c>
      <c r="N31" s="101">
        <v>0.6</v>
      </c>
      <c r="O31" s="39">
        <f t="shared" si="4"/>
        <v>113620.47</v>
      </c>
      <c r="P31" s="1" t="b">
        <f t="shared" si="2"/>
        <v>1</v>
      </c>
      <c r="Q31" s="37">
        <f t="shared" si="5"/>
        <v>0.6</v>
      </c>
      <c r="R31" s="38" t="b">
        <f t="shared" si="6"/>
        <v>1</v>
      </c>
      <c r="S31" s="38" t="b">
        <f t="shared" si="3"/>
        <v>1</v>
      </c>
    </row>
    <row r="32" spans="1:19" ht="30" customHeight="1" x14ac:dyDescent="0.25">
      <c r="A32" s="100">
        <v>30</v>
      </c>
      <c r="B32" s="91">
        <v>184</v>
      </c>
      <c r="C32" s="90" t="s">
        <v>41</v>
      </c>
      <c r="D32" s="103" t="s">
        <v>174</v>
      </c>
      <c r="E32" s="91">
        <v>2007043</v>
      </c>
      <c r="F32" s="90" t="s">
        <v>101</v>
      </c>
      <c r="G32" s="141" t="s">
        <v>175</v>
      </c>
      <c r="H32" s="94" t="s">
        <v>44</v>
      </c>
      <c r="I32" s="142">
        <v>0.182</v>
      </c>
      <c r="J32" s="103" t="s">
        <v>176</v>
      </c>
      <c r="K32" s="143">
        <v>757100</v>
      </c>
      <c r="L32" s="98">
        <f t="shared" si="0"/>
        <v>454260</v>
      </c>
      <c r="M32" s="99">
        <f t="shared" si="1"/>
        <v>302840</v>
      </c>
      <c r="N32" s="101">
        <v>0.6</v>
      </c>
      <c r="O32" s="39">
        <f t="shared" si="4"/>
        <v>454260</v>
      </c>
      <c r="P32" s="1" t="b">
        <f t="shared" si="2"/>
        <v>1</v>
      </c>
      <c r="Q32" s="37">
        <f t="shared" si="5"/>
        <v>0.6</v>
      </c>
      <c r="R32" s="38" t="b">
        <f t="shared" si="6"/>
        <v>1</v>
      </c>
      <c r="S32" s="38" t="b">
        <f t="shared" si="3"/>
        <v>1</v>
      </c>
    </row>
    <row r="33" spans="1:19" ht="30" customHeight="1" x14ac:dyDescent="0.25">
      <c r="A33" s="100">
        <v>31</v>
      </c>
      <c r="B33" s="91">
        <v>3</v>
      </c>
      <c r="C33" s="90" t="s">
        <v>41</v>
      </c>
      <c r="D33" s="91" t="s">
        <v>177</v>
      </c>
      <c r="E33" s="102"/>
      <c r="F33" s="90" t="s">
        <v>109</v>
      </c>
      <c r="G33" s="141" t="s">
        <v>178</v>
      </c>
      <c r="H33" s="94" t="s">
        <v>44</v>
      </c>
      <c r="I33" s="142">
        <v>0.15</v>
      </c>
      <c r="J33" s="103" t="s">
        <v>176</v>
      </c>
      <c r="K33" s="143">
        <v>602000</v>
      </c>
      <c r="L33" s="98">
        <f t="shared" si="0"/>
        <v>361200</v>
      </c>
      <c r="M33" s="99">
        <f t="shared" si="1"/>
        <v>240800</v>
      </c>
      <c r="N33" s="101">
        <v>0.6</v>
      </c>
      <c r="O33" s="39">
        <f t="shared" si="4"/>
        <v>361200</v>
      </c>
      <c r="P33" s="1" t="b">
        <f t="shared" si="2"/>
        <v>1</v>
      </c>
      <c r="Q33" s="37">
        <f t="shared" si="5"/>
        <v>0.6</v>
      </c>
      <c r="R33" s="38" t="b">
        <f t="shared" si="6"/>
        <v>1</v>
      </c>
      <c r="S33" s="38" t="b">
        <f t="shared" si="3"/>
        <v>1</v>
      </c>
    </row>
    <row r="34" spans="1:19" ht="30" customHeight="1" x14ac:dyDescent="0.25">
      <c r="A34" s="100">
        <v>32</v>
      </c>
      <c r="B34" s="91">
        <v>47</v>
      </c>
      <c r="C34" s="90" t="s">
        <v>41</v>
      </c>
      <c r="D34" s="91" t="s">
        <v>179</v>
      </c>
      <c r="E34" s="91">
        <v>2012072</v>
      </c>
      <c r="F34" s="90" t="s">
        <v>152</v>
      </c>
      <c r="G34" s="141" t="s">
        <v>180</v>
      </c>
      <c r="H34" s="94" t="s">
        <v>44</v>
      </c>
      <c r="I34" s="142">
        <v>1.1000000000000001</v>
      </c>
      <c r="J34" s="103" t="s">
        <v>72</v>
      </c>
      <c r="K34" s="143">
        <v>910000</v>
      </c>
      <c r="L34" s="98">
        <f t="shared" si="0"/>
        <v>546000</v>
      </c>
      <c r="M34" s="99">
        <f t="shared" si="1"/>
        <v>364000</v>
      </c>
      <c r="N34" s="101">
        <v>0.6</v>
      </c>
      <c r="O34" s="39">
        <f t="shared" si="4"/>
        <v>546000</v>
      </c>
      <c r="P34" s="1" t="b">
        <f t="shared" si="2"/>
        <v>1</v>
      </c>
      <c r="Q34" s="37">
        <f t="shared" si="5"/>
        <v>0.6</v>
      </c>
      <c r="R34" s="38" t="b">
        <f t="shared" si="6"/>
        <v>1</v>
      </c>
      <c r="S34" s="38" t="b">
        <f t="shared" si="3"/>
        <v>1</v>
      </c>
    </row>
    <row r="35" spans="1:19" ht="38.25" x14ac:dyDescent="0.25">
      <c r="A35" s="100">
        <v>33</v>
      </c>
      <c r="B35" s="91">
        <v>64</v>
      </c>
      <c r="C35" s="90" t="s">
        <v>41</v>
      </c>
      <c r="D35" s="103" t="s">
        <v>132</v>
      </c>
      <c r="E35" s="91">
        <v>2013011</v>
      </c>
      <c r="F35" s="90" t="s">
        <v>133</v>
      </c>
      <c r="G35" s="141" t="s">
        <v>181</v>
      </c>
      <c r="H35" s="94" t="s">
        <v>44</v>
      </c>
      <c r="I35" s="142">
        <v>0.82599999999999996</v>
      </c>
      <c r="J35" s="103" t="s">
        <v>135</v>
      </c>
      <c r="K35" s="143">
        <v>1403945.92</v>
      </c>
      <c r="L35" s="98">
        <f t="shared" si="0"/>
        <v>842367.55</v>
      </c>
      <c r="M35" s="99">
        <f t="shared" si="1"/>
        <v>561578.36999999988</v>
      </c>
      <c r="N35" s="101">
        <v>0.6</v>
      </c>
      <c r="O35" s="39">
        <f t="shared" si="4"/>
        <v>842367.55</v>
      </c>
      <c r="P35" s="1" t="b">
        <f t="shared" si="2"/>
        <v>1</v>
      </c>
      <c r="Q35" s="37">
        <f t="shared" si="5"/>
        <v>0.6</v>
      </c>
      <c r="R35" s="38" t="b">
        <f t="shared" si="6"/>
        <v>1</v>
      </c>
      <c r="S35" s="38" t="b">
        <f t="shared" si="3"/>
        <v>1</v>
      </c>
    </row>
    <row r="36" spans="1:19" ht="30" customHeight="1" x14ac:dyDescent="0.25">
      <c r="A36" s="100">
        <v>34</v>
      </c>
      <c r="B36" s="91">
        <v>1</v>
      </c>
      <c r="C36" s="90" t="s">
        <v>41</v>
      </c>
      <c r="D36" s="91" t="s">
        <v>182</v>
      </c>
      <c r="E36" s="91">
        <v>2007052</v>
      </c>
      <c r="F36" s="90" t="s">
        <v>101</v>
      </c>
      <c r="G36" s="141" t="s">
        <v>183</v>
      </c>
      <c r="H36" s="94" t="s">
        <v>44</v>
      </c>
      <c r="I36" s="142">
        <v>0.22</v>
      </c>
      <c r="J36" s="103" t="s">
        <v>184</v>
      </c>
      <c r="K36" s="143">
        <v>263831.32</v>
      </c>
      <c r="L36" s="98">
        <f t="shared" si="0"/>
        <v>158298.79</v>
      </c>
      <c r="M36" s="99">
        <f t="shared" si="1"/>
        <v>105532.53</v>
      </c>
      <c r="N36" s="101">
        <v>0.6</v>
      </c>
      <c r="O36" s="39">
        <f t="shared" si="4"/>
        <v>158298.79</v>
      </c>
      <c r="P36" s="1" t="b">
        <f t="shared" si="2"/>
        <v>1</v>
      </c>
      <c r="Q36" s="37">
        <f t="shared" si="5"/>
        <v>0.6</v>
      </c>
      <c r="R36" s="38" t="b">
        <f t="shared" si="6"/>
        <v>1</v>
      </c>
      <c r="S36" s="38" t="b">
        <f t="shared" si="3"/>
        <v>1</v>
      </c>
    </row>
    <row r="37" spans="1:19" ht="30" customHeight="1" x14ac:dyDescent="0.25">
      <c r="A37" s="100">
        <v>35</v>
      </c>
      <c r="B37" s="91">
        <v>51</v>
      </c>
      <c r="C37" s="90" t="s">
        <v>41</v>
      </c>
      <c r="D37" s="91" t="s">
        <v>185</v>
      </c>
      <c r="E37" s="91">
        <v>2007062</v>
      </c>
      <c r="F37" s="90" t="s">
        <v>101</v>
      </c>
      <c r="G37" s="141" t="s">
        <v>186</v>
      </c>
      <c r="H37" s="94" t="s">
        <v>44</v>
      </c>
      <c r="I37" s="142">
        <v>1.4</v>
      </c>
      <c r="J37" s="103" t="s">
        <v>54</v>
      </c>
      <c r="K37" s="143">
        <v>1200240</v>
      </c>
      <c r="L37" s="98">
        <f t="shared" si="0"/>
        <v>720144</v>
      </c>
      <c r="M37" s="99">
        <f t="shared" si="1"/>
        <v>480096</v>
      </c>
      <c r="N37" s="101">
        <v>0.6</v>
      </c>
      <c r="O37" s="39">
        <f t="shared" si="4"/>
        <v>720144</v>
      </c>
      <c r="P37" s="1" t="b">
        <f t="shared" si="2"/>
        <v>1</v>
      </c>
      <c r="Q37" s="37">
        <f t="shared" si="5"/>
        <v>0.6</v>
      </c>
      <c r="R37" s="38" t="b">
        <f t="shared" si="6"/>
        <v>1</v>
      </c>
      <c r="S37" s="38" t="b">
        <f t="shared" si="3"/>
        <v>1</v>
      </c>
    </row>
    <row r="38" spans="1:19" ht="30" customHeight="1" x14ac:dyDescent="0.25">
      <c r="A38" s="100">
        <v>36</v>
      </c>
      <c r="B38" s="91">
        <v>125</v>
      </c>
      <c r="C38" s="90" t="s">
        <v>41</v>
      </c>
      <c r="D38" s="103" t="s">
        <v>187</v>
      </c>
      <c r="E38" s="91">
        <v>2013102</v>
      </c>
      <c r="F38" s="90" t="s">
        <v>133</v>
      </c>
      <c r="G38" s="141" t="s">
        <v>188</v>
      </c>
      <c r="H38" s="94" t="s">
        <v>44</v>
      </c>
      <c r="I38" s="142">
        <v>0.56000000000000005</v>
      </c>
      <c r="J38" s="103" t="s">
        <v>184</v>
      </c>
      <c r="K38" s="143">
        <v>313724.18</v>
      </c>
      <c r="L38" s="98">
        <f t="shared" si="0"/>
        <v>188234.5</v>
      </c>
      <c r="M38" s="99">
        <f t="shared" si="1"/>
        <v>125489.68</v>
      </c>
      <c r="N38" s="101">
        <v>0.6</v>
      </c>
      <c r="O38" s="39">
        <f t="shared" si="4"/>
        <v>188234.5</v>
      </c>
      <c r="P38" s="1" t="b">
        <f t="shared" si="2"/>
        <v>1</v>
      </c>
      <c r="Q38" s="37">
        <f t="shared" si="5"/>
        <v>0.6</v>
      </c>
      <c r="R38" s="38" t="b">
        <f t="shared" si="6"/>
        <v>1</v>
      </c>
      <c r="S38" s="38" t="b">
        <f t="shared" si="3"/>
        <v>1</v>
      </c>
    </row>
    <row r="39" spans="1:19" ht="38.25" x14ac:dyDescent="0.25">
      <c r="A39" s="100">
        <v>37</v>
      </c>
      <c r="B39" s="91">
        <v>61</v>
      </c>
      <c r="C39" s="90" t="s">
        <v>41</v>
      </c>
      <c r="D39" s="103" t="s">
        <v>189</v>
      </c>
      <c r="E39" s="91">
        <v>2013052</v>
      </c>
      <c r="F39" s="90" t="s">
        <v>133</v>
      </c>
      <c r="G39" s="141" t="s">
        <v>190</v>
      </c>
      <c r="H39" s="94" t="s">
        <v>44</v>
      </c>
      <c r="I39" s="142">
        <v>3.58</v>
      </c>
      <c r="J39" s="103" t="s">
        <v>103</v>
      </c>
      <c r="K39" s="143">
        <v>2580176.0499999998</v>
      </c>
      <c r="L39" s="98">
        <f t="shared" si="0"/>
        <v>1548105.63</v>
      </c>
      <c r="M39" s="99">
        <f t="shared" si="1"/>
        <v>1032070.4199999999</v>
      </c>
      <c r="N39" s="101">
        <v>0.6</v>
      </c>
      <c r="O39" s="39">
        <f t="shared" si="4"/>
        <v>1548105.63</v>
      </c>
      <c r="P39" s="1" t="b">
        <f t="shared" si="2"/>
        <v>1</v>
      </c>
      <c r="Q39" s="37">
        <f t="shared" si="5"/>
        <v>0.6</v>
      </c>
      <c r="R39" s="38" t="b">
        <f t="shared" si="6"/>
        <v>1</v>
      </c>
      <c r="S39" s="38" t="b">
        <f t="shared" si="3"/>
        <v>1</v>
      </c>
    </row>
    <row r="40" spans="1:19" ht="30" customHeight="1" x14ac:dyDescent="0.25">
      <c r="A40" s="100">
        <v>38</v>
      </c>
      <c r="B40" s="91">
        <v>189</v>
      </c>
      <c r="C40" s="90" t="s">
        <v>41</v>
      </c>
      <c r="D40" s="103" t="s">
        <v>191</v>
      </c>
      <c r="E40" s="91">
        <v>2004062</v>
      </c>
      <c r="F40" s="90" t="s">
        <v>113</v>
      </c>
      <c r="G40" s="141" t="s">
        <v>192</v>
      </c>
      <c r="H40" s="94" t="s">
        <v>44</v>
      </c>
      <c r="I40" s="142">
        <v>2.25</v>
      </c>
      <c r="J40" s="103" t="s">
        <v>103</v>
      </c>
      <c r="K40" s="143">
        <v>593881</v>
      </c>
      <c r="L40" s="98">
        <f t="shared" si="0"/>
        <v>356328.6</v>
      </c>
      <c r="M40" s="99">
        <f t="shared" si="1"/>
        <v>237552.40000000002</v>
      </c>
      <c r="N40" s="101">
        <v>0.6</v>
      </c>
      <c r="O40" s="39">
        <f t="shared" si="4"/>
        <v>356328.6</v>
      </c>
      <c r="P40" s="1" t="b">
        <f t="shared" si="2"/>
        <v>1</v>
      </c>
      <c r="Q40" s="37">
        <f t="shared" si="5"/>
        <v>0.6</v>
      </c>
      <c r="R40" s="38" t="b">
        <f t="shared" si="6"/>
        <v>1</v>
      </c>
      <c r="S40" s="38" t="b">
        <f t="shared" si="3"/>
        <v>1</v>
      </c>
    </row>
    <row r="41" spans="1:19" ht="30" customHeight="1" x14ac:dyDescent="0.25">
      <c r="A41" s="100">
        <v>39</v>
      </c>
      <c r="B41" s="91">
        <v>36</v>
      </c>
      <c r="C41" s="90" t="s">
        <v>41</v>
      </c>
      <c r="D41" s="91" t="s">
        <v>193</v>
      </c>
      <c r="E41" s="91">
        <v>2005092</v>
      </c>
      <c r="F41" s="90" t="s">
        <v>164</v>
      </c>
      <c r="G41" s="141" t="s">
        <v>194</v>
      </c>
      <c r="H41" s="94" t="s">
        <v>44</v>
      </c>
      <c r="I41" s="142">
        <v>2.0630000000000002</v>
      </c>
      <c r="J41" s="103" t="s">
        <v>61</v>
      </c>
      <c r="K41" s="143">
        <v>1162260.6399999999</v>
      </c>
      <c r="L41" s="98">
        <f t="shared" si="0"/>
        <v>697356.38</v>
      </c>
      <c r="M41" s="99">
        <f t="shared" si="1"/>
        <v>464904.25999999989</v>
      </c>
      <c r="N41" s="101">
        <v>0.6</v>
      </c>
      <c r="O41" s="39">
        <f t="shared" si="4"/>
        <v>697356.38</v>
      </c>
      <c r="P41" s="1" t="b">
        <f t="shared" si="2"/>
        <v>1</v>
      </c>
      <c r="Q41" s="37">
        <f t="shared" si="5"/>
        <v>0.6</v>
      </c>
      <c r="R41" s="38" t="b">
        <f t="shared" si="6"/>
        <v>1</v>
      </c>
      <c r="S41" s="38" t="b">
        <f t="shared" si="3"/>
        <v>1</v>
      </c>
    </row>
    <row r="42" spans="1:19" ht="30" customHeight="1" x14ac:dyDescent="0.25">
      <c r="A42" s="100">
        <v>40</v>
      </c>
      <c r="B42" s="91">
        <v>119</v>
      </c>
      <c r="C42" s="90" t="s">
        <v>41</v>
      </c>
      <c r="D42" s="103" t="s">
        <v>195</v>
      </c>
      <c r="E42" s="91">
        <v>2013023</v>
      </c>
      <c r="F42" s="90" t="s">
        <v>133</v>
      </c>
      <c r="G42" s="141" t="s">
        <v>196</v>
      </c>
      <c r="H42" s="94" t="s">
        <v>44</v>
      </c>
      <c r="I42" s="142">
        <v>1.2330000000000001</v>
      </c>
      <c r="J42" s="103" t="s">
        <v>197</v>
      </c>
      <c r="K42" s="143">
        <v>3504000</v>
      </c>
      <c r="L42" s="98">
        <f t="shared" si="0"/>
        <v>2102400</v>
      </c>
      <c r="M42" s="99">
        <f t="shared" si="1"/>
        <v>1401600</v>
      </c>
      <c r="N42" s="101">
        <v>0.6</v>
      </c>
      <c r="O42" s="39">
        <f t="shared" si="4"/>
        <v>2102400</v>
      </c>
      <c r="P42" s="1" t="b">
        <f t="shared" si="2"/>
        <v>1</v>
      </c>
      <c r="Q42" s="37">
        <f t="shared" si="5"/>
        <v>0.6</v>
      </c>
      <c r="R42" s="38" t="b">
        <f t="shared" si="6"/>
        <v>1</v>
      </c>
      <c r="S42" s="38" t="b">
        <f t="shared" si="3"/>
        <v>1</v>
      </c>
    </row>
    <row r="43" spans="1:19" ht="30" customHeight="1" x14ac:dyDescent="0.25">
      <c r="A43" s="100">
        <v>41</v>
      </c>
      <c r="B43" s="91">
        <v>220</v>
      </c>
      <c r="C43" s="90" t="s">
        <v>41</v>
      </c>
      <c r="D43" s="103" t="s">
        <v>198</v>
      </c>
      <c r="E43" s="91">
        <v>2014052</v>
      </c>
      <c r="F43" s="90" t="s">
        <v>128</v>
      </c>
      <c r="G43" s="141" t="s">
        <v>199</v>
      </c>
      <c r="H43" s="94" t="s">
        <v>44</v>
      </c>
      <c r="I43" s="142">
        <v>1</v>
      </c>
      <c r="J43" s="103" t="s">
        <v>51</v>
      </c>
      <c r="K43" s="143">
        <v>1801500</v>
      </c>
      <c r="L43" s="98">
        <f t="shared" si="0"/>
        <v>1080900</v>
      </c>
      <c r="M43" s="99">
        <f t="shared" si="1"/>
        <v>720600</v>
      </c>
      <c r="N43" s="101">
        <v>0.6</v>
      </c>
      <c r="O43" s="39">
        <f t="shared" si="4"/>
        <v>1080900</v>
      </c>
      <c r="P43" s="1" t="b">
        <f t="shared" si="2"/>
        <v>1</v>
      </c>
      <c r="Q43" s="37">
        <f t="shared" si="5"/>
        <v>0.6</v>
      </c>
      <c r="R43" s="38" t="b">
        <f t="shared" si="6"/>
        <v>1</v>
      </c>
      <c r="S43" s="38" t="b">
        <f t="shared" si="3"/>
        <v>1</v>
      </c>
    </row>
    <row r="44" spans="1:19" ht="30" customHeight="1" x14ac:dyDescent="0.25">
      <c r="A44" s="100">
        <v>42</v>
      </c>
      <c r="B44" s="91">
        <v>137</v>
      </c>
      <c r="C44" s="90" t="s">
        <v>41</v>
      </c>
      <c r="D44" s="103" t="s">
        <v>200</v>
      </c>
      <c r="E44" s="91">
        <v>2011022</v>
      </c>
      <c r="F44" s="90" t="s">
        <v>143</v>
      </c>
      <c r="G44" s="141" t="s">
        <v>201</v>
      </c>
      <c r="H44" s="94" t="s">
        <v>44</v>
      </c>
      <c r="I44" s="142">
        <v>0.85</v>
      </c>
      <c r="J44" s="103" t="s">
        <v>103</v>
      </c>
      <c r="K44" s="143">
        <v>516000</v>
      </c>
      <c r="L44" s="98">
        <f t="shared" si="0"/>
        <v>309600</v>
      </c>
      <c r="M44" s="99">
        <f t="shared" si="1"/>
        <v>206400</v>
      </c>
      <c r="N44" s="101">
        <v>0.6</v>
      </c>
      <c r="O44" s="39">
        <f t="shared" si="4"/>
        <v>309600</v>
      </c>
      <c r="P44" s="1" t="b">
        <f t="shared" si="2"/>
        <v>1</v>
      </c>
      <c r="Q44" s="37">
        <f t="shared" si="5"/>
        <v>0.6</v>
      </c>
      <c r="R44" s="38" t="b">
        <f t="shared" si="6"/>
        <v>1</v>
      </c>
      <c r="S44" s="38" t="b">
        <f t="shared" si="3"/>
        <v>1</v>
      </c>
    </row>
    <row r="45" spans="1:19" ht="30" customHeight="1" x14ac:dyDescent="0.25">
      <c r="A45" s="100">
        <v>43</v>
      </c>
      <c r="B45" s="91">
        <v>171</v>
      </c>
      <c r="C45" s="90" t="s">
        <v>41</v>
      </c>
      <c r="D45" s="103" t="s">
        <v>202</v>
      </c>
      <c r="E45" s="91">
        <v>2014032</v>
      </c>
      <c r="F45" s="90" t="s">
        <v>128</v>
      </c>
      <c r="G45" s="141" t="s">
        <v>203</v>
      </c>
      <c r="H45" s="94" t="s">
        <v>44</v>
      </c>
      <c r="I45" s="142">
        <v>0.35699999999999998</v>
      </c>
      <c r="J45" s="103" t="s">
        <v>204</v>
      </c>
      <c r="K45" s="143">
        <v>631423.66</v>
      </c>
      <c r="L45" s="98">
        <f t="shared" si="0"/>
        <v>378854.19</v>
      </c>
      <c r="M45" s="99">
        <f t="shared" si="1"/>
        <v>252569.47000000003</v>
      </c>
      <c r="N45" s="101">
        <v>0.6</v>
      </c>
      <c r="O45" s="39">
        <f t="shared" si="4"/>
        <v>378854.19</v>
      </c>
      <c r="P45" s="1" t="b">
        <f t="shared" si="2"/>
        <v>1</v>
      </c>
      <c r="Q45" s="37">
        <f t="shared" si="5"/>
        <v>0.6</v>
      </c>
      <c r="R45" s="38" t="b">
        <f t="shared" si="6"/>
        <v>1</v>
      </c>
      <c r="S45" s="38" t="b">
        <f t="shared" si="3"/>
        <v>1</v>
      </c>
    </row>
    <row r="46" spans="1:19" ht="30" customHeight="1" x14ac:dyDescent="0.25">
      <c r="A46" s="100">
        <v>44</v>
      </c>
      <c r="B46" s="91">
        <v>31</v>
      </c>
      <c r="C46" s="90" t="s">
        <v>41</v>
      </c>
      <c r="D46" s="91" t="s">
        <v>205</v>
      </c>
      <c r="E46" s="91">
        <v>2008032</v>
      </c>
      <c r="F46" s="90" t="s">
        <v>105</v>
      </c>
      <c r="G46" s="141" t="s">
        <v>206</v>
      </c>
      <c r="H46" s="94" t="s">
        <v>44</v>
      </c>
      <c r="I46" s="142">
        <v>0.22</v>
      </c>
      <c r="J46" s="103" t="s">
        <v>154</v>
      </c>
      <c r="K46" s="143">
        <v>199832.09</v>
      </c>
      <c r="L46" s="98">
        <f t="shared" si="0"/>
        <v>119899.25</v>
      </c>
      <c r="M46" s="99">
        <f t="shared" si="1"/>
        <v>79932.84</v>
      </c>
      <c r="N46" s="101">
        <v>0.6</v>
      </c>
      <c r="O46" s="39">
        <f t="shared" si="4"/>
        <v>119899.25</v>
      </c>
      <c r="P46" s="1" t="b">
        <f t="shared" si="2"/>
        <v>1</v>
      </c>
      <c r="Q46" s="37">
        <f t="shared" si="5"/>
        <v>0.6</v>
      </c>
      <c r="R46" s="38" t="b">
        <f t="shared" si="6"/>
        <v>1</v>
      </c>
      <c r="S46" s="38" t="b">
        <f t="shared" si="3"/>
        <v>1</v>
      </c>
    </row>
    <row r="47" spans="1:19" ht="30" customHeight="1" x14ac:dyDescent="0.25">
      <c r="A47" s="100">
        <v>45</v>
      </c>
      <c r="B47" s="91">
        <v>138</v>
      </c>
      <c r="C47" s="90" t="s">
        <v>41</v>
      </c>
      <c r="D47" s="103" t="s">
        <v>207</v>
      </c>
      <c r="E47" s="91">
        <v>2011014</v>
      </c>
      <c r="F47" s="90" t="s">
        <v>143</v>
      </c>
      <c r="G47" s="141" t="s">
        <v>208</v>
      </c>
      <c r="H47" s="94" t="s">
        <v>44</v>
      </c>
      <c r="I47" s="142">
        <v>1.5680000000000001</v>
      </c>
      <c r="J47" s="103" t="s">
        <v>51</v>
      </c>
      <c r="K47" s="143">
        <v>1263000</v>
      </c>
      <c r="L47" s="98">
        <f t="shared" si="0"/>
        <v>757800</v>
      </c>
      <c r="M47" s="99">
        <f t="shared" si="1"/>
        <v>505200</v>
      </c>
      <c r="N47" s="101">
        <v>0.6</v>
      </c>
      <c r="O47" s="39">
        <f t="shared" si="4"/>
        <v>757800</v>
      </c>
      <c r="P47" s="1" t="b">
        <f t="shared" si="2"/>
        <v>1</v>
      </c>
      <c r="Q47" s="37">
        <f t="shared" si="5"/>
        <v>0.6</v>
      </c>
      <c r="R47" s="38" t="b">
        <f t="shared" si="6"/>
        <v>1</v>
      </c>
      <c r="S47" s="38" t="b">
        <f t="shared" si="3"/>
        <v>1</v>
      </c>
    </row>
    <row r="48" spans="1:19" ht="30" customHeight="1" x14ac:dyDescent="0.25">
      <c r="A48" s="100">
        <v>46</v>
      </c>
      <c r="B48" s="91">
        <v>106</v>
      </c>
      <c r="C48" s="90" t="s">
        <v>41</v>
      </c>
      <c r="D48" s="103" t="s">
        <v>209</v>
      </c>
      <c r="E48" s="91">
        <v>2001072</v>
      </c>
      <c r="F48" s="90" t="s">
        <v>149</v>
      </c>
      <c r="G48" s="141" t="s">
        <v>210</v>
      </c>
      <c r="H48" s="94" t="s">
        <v>44</v>
      </c>
      <c r="I48" s="142">
        <v>1.21</v>
      </c>
      <c r="J48" s="103" t="s">
        <v>211</v>
      </c>
      <c r="K48" s="143">
        <v>850800</v>
      </c>
      <c r="L48" s="98">
        <f t="shared" si="0"/>
        <v>510480</v>
      </c>
      <c r="M48" s="99">
        <f t="shared" si="1"/>
        <v>340320</v>
      </c>
      <c r="N48" s="101">
        <v>0.6</v>
      </c>
      <c r="O48" s="39">
        <f t="shared" si="4"/>
        <v>510480</v>
      </c>
      <c r="P48" s="1" t="b">
        <f t="shared" si="2"/>
        <v>1</v>
      </c>
      <c r="Q48" s="37">
        <f t="shared" si="5"/>
        <v>0.6</v>
      </c>
      <c r="R48" s="38" t="b">
        <f t="shared" si="6"/>
        <v>1</v>
      </c>
      <c r="S48" s="38" t="b">
        <f t="shared" si="3"/>
        <v>1</v>
      </c>
    </row>
    <row r="49" spans="1:19" ht="30" customHeight="1" x14ac:dyDescent="0.25">
      <c r="A49" s="100">
        <v>47</v>
      </c>
      <c r="B49" s="91">
        <v>140</v>
      </c>
      <c r="C49" s="90" t="s">
        <v>41</v>
      </c>
      <c r="D49" s="103" t="s">
        <v>207</v>
      </c>
      <c r="E49" s="91">
        <v>2011014</v>
      </c>
      <c r="F49" s="90" t="s">
        <v>143</v>
      </c>
      <c r="G49" s="141" t="s">
        <v>212</v>
      </c>
      <c r="H49" s="94" t="s">
        <v>44</v>
      </c>
      <c r="I49" s="142">
        <v>0.63</v>
      </c>
      <c r="J49" s="103" t="s">
        <v>51</v>
      </c>
      <c r="K49" s="143">
        <v>1253000</v>
      </c>
      <c r="L49" s="98">
        <f t="shared" si="0"/>
        <v>751800</v>
      </c>
      <c r="M49" s="99">
        <f t="shared" si="1"/>
        <v>501200</v>
      </c>
      <c r="N49" s="101">
        <v>0.6</v>
      </c>
      <c r="O49" s="39">
        <f t="shared" si="4"/>
        <v>751800</v>
      </c>
      <c r="P49" s="1" t="b">
        <f t="shared" si="2"/>
        <v>1</v>
      </c>
      <c r="Q49" s="37">
        <f t="shared" si="5"/>
        <v>0.6</v>
      </c>
      <c r="R49" s="38" t="b">
        <f t="shared" si="6"/>
        <v>1</v>
      </c>
      <c r="S49" s="38" t="b">
        <f t="shared" si="3"/>
        <v>1</v>
      </c>
    </row>
    <row r="50" spans="1:19" ht="30" customHeight="1" x14ac:dyDescent="0.25">
      <c r="A50" s="100">
        <v>48</v>
      </c>
      <c r="B50" s="91">
        <v>148</v>
      </c>
      <c r="C50" s="90" t="s">
        <v>41</v>
      </c>
      <c r="D50" s="103" t="s">
        <v>213</v>
      </c>
      <c r="E50" s="91">
        <v>2002052</v>
      </c>
      <c r="F50" s="90" t="s">
        <v>109</v>
      </c>
      <c r="G50" s="141" t="s">
        <v>214</v>
      </c>
      <c r="H50" s="94" t="s">
        <v>44</v>
      </c>
      <c r="I50" s="142">
        <v>0.54400000000000004</v>
      </c>
      <c r="J50" s="103" t="s">
        <v>72</v>
      </c>
      <c r="K50" s="143">
        <v>790582</v>
      </c>
      <c r="L50" s="98">
        <f t="shared" si="0"/>
        <v>474349.2</v>
      </c>
      <c r="M50" s="99">
        <f t="shared" si="1"/>
        <v>316232.8</v>
      </c>
      <c r="N50" s="101">
        <v>0.6</v>
      </c>
      <c r="O50" s="39">
        <f t="shared" si="4"/>
        <v>474349.2</v>
      </c>
      <c r="P50" s="1" t="b">
        <f t="shared" si="2"/>
        <v>1</v>
      </c>
      <c r="Q50" s="37">
        <f t="shared" si="5"/>
        <v>0.6</v>
      </c>
      <c r="R50" s="38" t="b">
        <f t="shared" si="6"/>
        <v>1</v>
      </c>
      <c r="S50" s="38" t="b">
        <f t="shared" si="3"/>
        <v>1</v>
      </c>
    </row>
    <row r="51" spans="1:19" ht="30" customHeight="1" x14ac:dyDescent="0.25">
      <c r="A51" s="100">
        <v>49</v>
      </c>
      <c r="B51" s="91">
        <v>194</v>
      </c>
      <c r="C51" s="90" t="s">
        <v>41</v>
      </c>
      <c r="D51" s="103" t="s">
        <v>215</v>
      </c>
      <c r="E51" s="91">
        <v>2002103</v>
      </c>
      <c r="F51" s="90" t="s">
        <v>109</v>
      </c>
      <c r="G51" s="141" t="s">
        <v>216</v>
      </c>
      <c r="H51" s="94" t="s">
        <v>44</v>
      </c>
      <c r="I51" s="142">
        <v>0.53</v>
      </c>
      <c r="J51" s="103" t="s">
        <v>61</v>
      </c>
      <c r="K51" s="143">
        <v>1253500</v>
      </c>
      <c r="L51" s="98">
        <f t="shared" si="0"/>
        <v>752100</v>
      </c>
      <c r="M51" s="99">
        <f t="shared" si="1"/>
        <v>501400</v>
      </c>
      <c r="N51" s="101">
        <v>0.6</v>
      </c>
      <c r="O51" s="39">
        <f t="shared" si="4"/>
        <v>752100</v>
      </c>
      <c r="P51" s="1" t="b">
        <f t="shared" si="2"/>
        <v>1</v>
      </c>
      <c r="Q51" s="37">
        <f t="shared" si="5"/>
        <v>0.6</v>
      </c>
      <c r="R51" s="38" t="b">
        <f t="shared" si="6"/>
        <v>1</v>
      </c>
      <c r="S51" s="38" t="b">
        <f t="shared" si="3"/>
        <v>1</v>
      </c>
    </row>
    <row r="52" spans="1:19" ht="30" customHeight="1" x14ac:dyDescent="0.25">
      <c r="A52" s="100">
        <v>50</v>
      </c>
      <c r="B52" s="91">
        <v>195</v>
      </c>
      <c r="C52" s="90" t="s">
        <v>41</v>
      </c>
      <c r="D52" s="103" t="s">
        <v>215</v>
      </c>
      <c r="E52" s="91">
        <v>2002103</v>
      </c>
      <c r="F52" s="90" t="s">
        <v>109</v>
      </c>
      <c r="G52" s="141" t="s">
        <v>217</v>
      </c>
      <c r="H52" s="94" t="s">
        <v>44</v>
      </c>
      <c r="I52" s="142">
        <v>0.41</v>
      </c>
      <c r="J52" s="103" t="s">
        <v>61</v>
      </c>
      <c r="K52" s="143">
        <v>1303500</v>
      </c>
      <c r="L52" s="98">
        <f t="shared" si="0"/>
        <v>782100</v>
      </c>
      <c r="M52" s="99">
        <f t="shared" si="1"/>
        <v>521400</v>
      </c>
      <c r="N52" s="101">
        <v>0.6</v>
      </c>
      <c r="O52" s="39">
        <f t="shared" si="4"/>
        <v>782100</v>
      </c>
      <c r="P52" s="1" t="b">
        <f t="shared" si="2"/>
        <v>1</v>
      </c>
      <c r="Q52" s="37">
        <f t="shared" si="5"/>
        <v>0.6</v>
      </c>
      <c r="R52" s="38" t="b">
        <f t="shared" si="6"/>
        <v>1</v>
      </c>
      <c r="S52" s="38" t="b">
        <f t="shared" si="3"/>
        <v>1</v>
      </c>
    </row>
    <row r="53" spans="1:19" ht="30" customHeight="1" x14ac:dyDescent="0.25">
      <c r="A53" s="100">
        <v>51</v>
      </c>
      <c r="B53" s="91">
        <v>146</v>
      </c>
      <c r="C53" s="90" t="s">
        <v>41</v>
      </c>
      <c r="D53" s="103" t="s">
        <v>213</v>
      </c>
      <c r="E53" s="91">
        <v>2002052</v>
      </c>
      <c r="F53" s="90" t="s">
        <v>109</v>
      </c>
      <c r="G53" s="141" t="s">
        <v>218</v>
      </c>
      <c r="H53" s="94" t="s">
        <v>44</v>
      </c>
      <c r="I53" s="142">
        <v>0.371</v>
      </c>
      <c r="J53" s="103" t="s">
        <v>219</v>
      </c>
      <c r="K53" s="143">
        <v>1064520</v>
      </c>
      <c r="L53" s="98">
        <f t="shared" si="0"/>
        <v>638712</v>
      </c>
      <c r="M53" s="99">
        <f t="shared" si="1"/>
        <v>425808</v>
      </c>
      <c r="N53" s="101">
        <v>0.6</v>
      </c>
      <c r="O53" s="39">
        <f t="shared" si="4"/>
        <v>638712</v>
      </c>
      <c r="P53" s="1" t="b">
        <f t="shared" si="2"/>
        <v>1</v>
      </c>
      <c r="Q53" s="37">
        <f t="shared" si="5"/>
        <v>0.6</v>
      </c>
      <c r="R53" s="38" t="b">
        <f t="shared" si="6"/>
        <v>1</v>
      </c>
      <c r="S53" s="38" t="b">
        <f t="shared" si="3"/>
        <v>1</v>
      </c>
    </row>
    <row r="54" spans="1:19" ht="38.25" x14ac:dyDescent="0.25">
      <c r="A54" s="100">
        <v>52</v>
      </c>
      <c r="B54" s="91">
        <v>213</v>
      </c>
      <c r="C54" s="90" t="s">
        <v>41</v>
      </c>
      <c r="D54" s="103" t="s">
        <v>220</v>
      </c>
      <c r="E54" s="91">
        <v>2004053</v>
      </c>
      <c r="F54" s="90" t="s">
        <v>113</v>
      </c>
      <c r="G54" s="141" t="s">
        <v>221</v>
      </c>
      <c r="H54" s="94" t="s">
        <v>44</v>
      </c>
      <c r="I54" s="142">
        <v>0.255</v>
      </c>
      <c r="J54" s="103" t="s">
        <v>222</v>
      </c>
      <c r="K54" s="143">
        <v>432644.43</v>
      </c>
      <c r="L54" s="98">
        <f t="shared" si="0"/>
        <v>259586.65</v>
      </c>
      <c r="M54" s="99">
        <f t="shared" si="1"/>
        <v>173057.78</v>
      </c>
      <c r="N54" s="101">
        <v>0.6</v>
      </c>
      <c r="O54" s="39">
        <f t="shared" si="4"/>
        <v>259586.65</v>
      </c>
      <c r="P54" s="1" t="b">
        <f t="shared" si="2"/>
        <v>1</v>
      </c>
      <c r="Q54" s="37">
        <f t="shared" si="5"/>
        <v>0.6</v>
      </c>
      <c r="R54" s="38" t="b">
        <f t="shared" si="6"/>
        <v>1</v>
      </c>
      <c r="S54" s="38" t="b">
        <f t="shared" si="3"/>
        <v>1</v>
      </c>
    </row>
    <row r="55" spans="1:19" ht="30" customHeight="1" x14ac:dyDescent="0.25">
      <c r="A55" s="100">
        <v>53</v>
      </c>
      <c r="B55" s="91">
        <v>110</v>
      </c>
      <c r="C55" s="90" t="s">
        <v>41</v>
      </c>
      <c r="D55" s="103" t="s">
        <v>223</v>
      </c>
      <c r="E55" s="91">
        <v>2007082</v>
      </c>
      <c r="F55" s="90" t="s">
        <v>101</v>
      </c>
      <c r="G55" s="141" t="s">
        <v>224</v>
      </c>
      <c r="H55" s="94" t="s">
        <v>44</v>
      </c>
      <c r="I55" s="142">
        <v>0.17799999999999999</v>
      </c>
      <c r="J55" s="103" t="s">
        <v>225</v>
      </c>
      <c r="K55" s="143">
        <v>377500</v>
      </c>
      <c r="L55" s="98">
        <f t="shared" si="0"/>
        <v>226500</v>
      </c>
      <c r="M55" s="99">
        <f t="shared" si="1"/>
        <v>151000</v>
      </c>
      <c r="N55" s="101">
        <v>0.6</v>
      </c>
      <c r="O55" s="39">
        <f t="shared" si="4"/>
        <v>226500</v>
      </c>
      <c r="P55" s="1" t="b">
        <f t="shared" si="2"/>
        <v>1</v>
      </c>
      <c r="Q55" s="37">
        <f t="shared" si="5"/>
        <v>0.6</v>
      </c>
      <c r="R55" s="38" t="b">
        <f t="shared" si="6"/>
        <v>1</v>
      </c>
      <c r="S55" s="38" t="b">
        <f t="shared" si="3"/>
        <v>1</v>
      </c>
    </row>
    <row r="56" spans="1:19" ht="30" customHeight="1" x14ac:dyDescent="0.25">
      <c r="A56" s="100">
        <v>54</v>
      </c>
      <c r="B56" s="91">
        <v>118</v>
      </c>
      <c r="C56" s="90" t="s">
        <v>41</v>
      </c>
      <c r="D56" s="103" t="s">
        <v>226</v>
      </c>
      <c r="E56" s="91">
        <v>2002032</v>
      </c>
      <c r="F56" s="90" t="s">
        <v>109</v>
      </c>
      <c r="G56" s="141" t="s">
        <v>227</v>
      </c>
      <c r="H56" s="94" t="s">
        <v>44</v>
      </c>
      <c r="I56" s="142">
        <v>9.6000000000000002E-2</v>
      </c>
      <c r="J56" s="103" t="s">
        <v>66</v>
      </c>
      <c r="K56" s="143">
        <v>367651.82</v>
      </c>
      <c r="L56" s="98">
        <f t="shared" si="0"/>
        <v>220591.09</v>
      </c>
      <c r="M56" s="99">
        <f t="shared" si="1"/>
        <v>147060.73000000001</v>
      </c>
      <c r="N56" s="101">
        <v>0.6</v>
      </c>
      <c r="O56" s="39">
        <f t="shared" si="4"/>
        <v>220591.09</v>
      </c>
      <c r="P56" s="1" t="b">
        <f t="shared" si="2"/>
        <v>1</v>
      </c>
      <c r="Q56" s="37">
        <f t="shared" si="5"/>
        <v>0.6</v>
      </c>
      <c r="R56" s="38" t="b">
        <f t="shared" si="6"/>
        <v>1</v>
      </c>
      <c r="S56" s="38" t="b">
        <f t="shared" si="3"/>
        <v>1</v>
      </c>
    </row>
    <row r="57" spans="1:19" ht="30" customHeight="1" x14ac:dyDescent="0.25">
      <c r="A57" s="100">
        <v>55</v>
      </c>
      <c r="B57" s="91">
        <v>38</v>
      </c>
      <c r="C57" s="90" t="s">
        <v>41</v>
      </c>
      <c r="D57" s="103" t="s">
        <v>228</v>
      </c>
      <c r="E57" s="91">
        <v>2002112</v>
      </c>
      <c r="F57" s="90" t="s">
        <v>109</v>
      </c>
      <c r="G57" s="141" t="s">
        <v>229</v>
      </c>
      <c r="H57" s="94" t="s">
        <v>44</v>
      </c>
      <c r="I57" s="142">
        <v>0.59499999999999997</v>
      </c>
      <c r="J57" s="103" t="s">
        <v>230</v>
      </c>
      <c r="K57" s="143">
        <v>1275050</v>
      </c>
      <c r="L57" s="98">
        <f t="shared" si="0"/>
        <v>765030</v>
      </c>
      <c r="M57" s="99">
        <f t="shared" si="1"/>
        <v>510020</v>
      </c>
      <c r="N57" s="101">
        <v>0.6</v>
      </c>
      <c r="O57" s="39">
        <f t="shared" si="4"/>
        <v>765030</v>
      </c>
      <c r="P57" s="1" t="b">
        <f t="shared" si="2"/>
        <v>1</v>
      </c>
      <c r="Q57" s="37">
        <f t="shared" si="5"/>
        <v>0.6</v>
      </c>
      <c r="R57" s="38" t="b">
        <f t="shared" si="6"/>
        <v>1</v>
      </c>
      <c r="S57" s="38" t="b">
        <f t="shared" si="3"/>
        <v>1</v>
      </c>
    </row>
    <row r="58" spans="1:19" ht="30" customHeight="1" x14ac:dyDescent="0.25">
      <c r="A58" s="100">
        <v>56</v>
      </c>
      <c r="B58" s="91">
        <v>32</v>
      </c>
      <c r="C58" s="90" t="s">
        <v>41</v>
      </c>
      <c r="D58" s="91" t="s">
        <v>231</v>
      </c>
      <c r="E58" s="91">
        <v>2013042</v>
      </c>
      <c r="F58" s="90" t="s">
        <v>133</v>
      </c>
      <c r="G58" s="141" t="s">
        <v>232</v>
      </c>
      <c r="H58" s="94" t="s">
        <v>44</v>
      </c>
      <c r="I58" s="142">
        <v>0.55000000000000004</v>
      </c>
      <c r="J58" s="103" t="s">
        <v>66</v>
      </c>
      <c r="K58" s="143">
        <v>605785.97</v>
      </c>
      <c r="L58" s="98">
        <f t="shared" si="0"/>
        <v>363471.58</v>
      </c>
      <c r="M58" s="99">
        <f t="shared" si="1"/>
        <v>242314.38999999996</v>
      </c>
      <c r="N58" s="101">
        <v>0.6</v>
      </c>
      <c r="O58" s="39">
        <f t="shared" si="4"/>
        <v>363471.58</v>
      </c>
      <c r="P58" s="1" t="b">
        <f t="shared" si="2"/>
        <v>1</v>
      </c>
      <c r="Q58" s="37">
        <f t="shared" si="5"/>
        <v>0.6</v>
      </c>
      <c r="R58" s="38" t="b">
        <f t="shared" si="6"/>
        <v>1</v>
      </c>
      <c r="S58" s="38" t="b">
        <f t="shared" si="3"/>
        <v>1</v>
      </c>
    </row>
    <row r="59" spans="1:19" ht="30" customHeight="1" x14ac:dyDescent="0.25">
      <c r="A59" s="100">
        <v>57</v>
      </c>
      <c r="B59" s="91">
        <v>218</v>
      </c>
      <c r="C59" s="90" t="s">
        <v>41</v>
      </c>
      <c r="D59" s="103" t="s">
        <v>233</v>
      </c>
      <c r="E59" s="91">
        <v>2005062</v>
      </c>
      <c r="F59" s="90" t="s">
        <v>164</v>
      </c>
      <c r="G59" s="141" t="s">
        <v>234</v>
      </c>
      <c r="H59" s="94" t="s">
        <v>44</v>
      </c>
      <c r="I59" s="142">
        <v>0.77</v>
      </c>
      <c r="J59" s="103" t="s">
        <v>61</v>
      </c>
      <c r="K59" s="143">
        <v>287716.2</v>
      </c>
      <c r="L59" s="98">
        <f t="shared" si="0"/>
        <v>172629.72</v>
      </c>
      <c r="M59" s="99">
        <f t="shared" si="1"/>
        <v>115086.48000000001</v>
      </c>
      <c r="N59" s="101">
        <v>0.6</v>
      </c>
      <c r="O59" s="39">
        <f t="shared" si="4"/>
        <v>172629.72</v>
      </c>
      <c r="P59" s="1" t="b">
        <f t="shared" si="2"/>
        <v>1</v>
      </c>
      <c r="Q59" s="37">
        <f t="shared" si="5"/>
        <v>0.6</v>
      </c>
      <c r="R59" s="38" t="b">
        <f t="shared" si="6"/>
        <v>1</v>
      </c>
      <c r="S59" s="38" t="b">
        <f t="shared" si="3"/>
        <v>1</v>
      </c>
    </row>
    <row r="60" spans="1:19" ht="30" customHeight="1" x14ac:dyDescent="0.25">
      <c r="A60" s="100">
        <v>58</v>
      </c>
      <c r="B60" s="91">
        <v>187</v>
      </c>
      <c r="C60" s="90" t="s">
        <v>41</v>
      </c>
      <c r="D60" s="103" t="s">
        <v>235</v>
      </c>
      <c r="E60" s="91">
        <v>2010052</v>
      </c>
      <c r="F60" s="90" t="s">
        <v>236</v>
      </c>
      <c r="G60" s="141" t="s">
        <v>237</v>
      </c>
      <c r="H60" s="94" t="s">
        <v>44</v>
      </c>
      <c r="I60" s="142">
        <v>0.63</v>
      </c>
      <c r="J60" s="103" t="s">
        <v>154</v>
      </c>
      <c r="K60" s="143">
        <v>699620</v>
      </c>
      <c r="L60" s="98">
        <f t="shared" si="0"/>
        <v>419772</v>
      </c>
      <c r="M60" s="99">
        <f t="shared" si="1"/>
        <v>279848</v>
      </c>
      <c r="N60" s="101">
        <v>0.6</v>
      </c>
      <c r="O60" s="39">
        <f t="shared" si="4"/>
        <v>419772</v>
      </c>
      <c r="P60" s="1" t="b">
        <f t="shared" si="2"/>
        <v>1</v>
      </c>
      <c r="Q60" s="37">
        <f t="shared" si="5"/>
        <v>0.6</v>
      </c>
      <c r="R60" s="38" t="b">
        <f t="shared" si="6"/>
        <v>1</v>
      </c>
      <c r="S60" s="38" t="b">
        <f t="shared" si="3"/>
        <v>1</v>
      </c>
    </row>
    <row r="61" spans="1:19" ht="30" customHeight="1" x14ac:dyDescent="0.25">
      <c r="A61" s="100">
        <v>59</v>
      </c>
      <c r="B61" s="91">
        <v>219</v>
      </c>
      <c r="C61" s="90" t="s">
        <v>41</v>
      </c>
      <c r="D61" s="103" t="s">
        <v>238</v>
      </c>
      <c r="E61" s="91">
        <v>2002042</v>
      </c>
      <c r="F61" s="90" t="s">
        <v>109</v>
      </c>
      <c r="G61" s="141" t="s">
        <v>239</v>
      </c>
      <c r="H61" s="94" t="s">
        <v>44</v>
      </c>
      <c r="I61" s="142">
        <v>0.45</v>
      </c>
      <c r="J61" s="103" t="s">
        <v>51</v>
      </c>
      <c r="K61" s="143">
        <v>460705</v>
      </c>
      <c r="L61" s="98">
        <f t="shared" si="0"/>
        <v>276423</v>
      </c>
      <c r="M61" s="99">
        <f t="shared" si="1"/>
        <v>184282</v>
      </c>
      <c r="N61" s="101">
        <v>0.6</v>
      </c>
      <c r="O61" s="39">
        <f t="shared" si="4"/>
        <v>276423</v>
      </c>
      <c r="P61" s="1" t="b">
        <f t="shared" si="2"/>
        <v>1</v>
      </c>
      <c r="Q61" s="37">
        <f t="shared" si="5"/>
        <v>0.6</v>
      </c>
      <c r="R61" s="38" t="b">
        <f t="shared" si="6"/>
        <v>1</v>
      </c>
      <c r="S61" s="38" t="b">
        <f t="shared" si="3"/>
        <v>1</v>
      </c>
    </row>
    <row r="62" spans="1:19" ht="30" customHeight="1" x14ac:dyDescent="0.25">
      <c r="A62" s="100">
        <v>60</v>
      </c>
      <c r="B62" s="91">
        <v>116</v>
      </c>
      <c r="C62" s="90" t="s">
        <v>41</v>
      </c>
      <c r="D62" s="103" t="s">
        <v>240</v>
      </c>
      <c r="E62" s="91">
        <v>2010082</v>
      </c>
      <c r="F62" s="90" t="s">
        <v>236</v>
      </c>
      <c r="G62" s="141" t="s">
        <v>241</v>
      </c>
      <c r="H62" s="94" t="s">
        <v>44</v>
      </c>
      <c r="I62" s="142">
        <v>0.12</v>
      </c>
      <c r="J62" s="103" t="s">
        <v>61</v>
      </c>
      <c r="K62" s="143">
        <v>256974.7</v>
      </c>
      <c r="L62" s="98">
        <f t="shared" si="0"/>
        <v>154184.82</v>
      </c>
      <c r="M62" s="99">
        <f t="shared" si="1"/>
        <v>102789.88</v>
      </c>
      <c r="N62" s="101">
        <v>0.6</v>
      </c>
      <c r="O62" s="39">
        <f t="shared" si="4"/>
        <v>154184.82</v>
      </c>
      <c r="P62" s="1" t="b">
        <f t="shared" si="2"/>
        <v>1</v>
      </c>
      <c r="Q62" s="37">
        <f t="shared" si="5"/>
        <v>0.6</v>
      </c>
      <c r="R62" s="38" t="b">
        <f t="shared" si="6"/>
        <v>1</v>
      </c>
      <c r="S62" s="38" t="b">
        <f t="shared" si="3"/>
        <v>1</v>
      </c>
    </row>
    <row r="63" spans="1:19" ht="30" customHeight="1" x14ac:dyDescent="0.25">
      <c r="A63" s="100">
        <v>61</v>
      </c>
      <c r="B63" s="91">
        <v>114</v>
      </c>
      <c r="C63" s="90" t="s">
        <v>41</v>
      </c>
      <c r="D63" s="103" t="s">
        <v>242</v>
      </c>
      <c r="E63" s="91">
        <v>2007092</v>
      </c>
      <c r="F63" s="90" t="s">
        <v>101</v>
      </c>
      <c r="G63" s="141" t="s">
        <v>243</v>
      </c>
      <c r="H63" s="94" t="s">
        <v>44</v>
      </c>
      <c r="I63" s="142">
        <v>4.3</v>
      </c>
      <c r="J63" s="103" t="s">
        <v>244</v>
      </c>
      <c r="K63" s="143">
        <v>462200</v>
      </c>
      <c r="L63" s="98">
        <f t="shared" si="0"/>
        <v>277320</v>
      </c>
      <c r="M63" s="99">
        <f t="shared" si="1"/>
        <v>184880</v>
      </c>
      <c r="N63" s="101">
        <v>0.6</v>
      </c>
      <c r="O63" s="39">
        <f t="shared" si="4"/>
        <v>277320</v>
      </c>
      <c r="P63" s="1" t="b">
        <f t="shared" si="2"/>
        <v>1</v>
      </c>
      <c r="Q63" s="37">
        <f t="shared" si="5"/>
        <v>0.6</v>
      </c>
      <c r="R63" s="38" t="b">
        <f t="shared" si="6"/>
        <v>1</v>
      </c>
      <c r="S63" s="38" t="b">
        <f t="shared" si="3"/>
        <v>1</v>
      </c>
    </row>
    <row r="64" spans="1:19" ht="30" customHeight="1" x14ac:dyDescent="0.25">
      <c r="A64" s="100">
        <v>62</v>
      </c>
      <c r="B64" s="91">
        <v>115</v>
      </c>
      <c r="C64" s="90" t="s">
        <v>41</v>
      </c>
      <c r="D64" s="103" t="s">
        <v>240</v>
      </c>
      <c r="E64" s="91">
        <v>2010082</v>
      </c>
      <c r="F64" s="90" t="s">
        <v>236</v>
      </c>
      <c r="G64" s="141" t="s">
        <v>245</v>
      </c>
      <c r="H64" s="94" t="s">
        <v>44</v>
      </c>
      <c r="I64" s="142">
        <v>0.51500000000000001</v>
      </c>
      <c r="J64" s="103" t="s">
        <v>61</v>
      </c>
      <c r="K64" s="143">
        <v>328219.38</v>
      </c>
      <c r="L64" s="98">
        <f t="shared" si="0"/>
        <v>196931.62</v>
      </c>
      <c r="M64" s="99">
        <f t="shared" si="1"/>
        <v>131287.76</v>
      </c>
      <c r="N64" s="101">
        <v>0.6</v>
      </c>
      <c r="O64" s="39">
        <f t="shared" si="4"/>
        <v>196931.62</v>
      </c>
      <c r="P64" s="1" t="b">
        <f t="shared" si="2"/>
        <v>1</v>
      </c>
      <c r="Q64" s="37">
        <f t="shared" si="5"/>
        <v>0.6</v>
      </c>
      <c r="R64" s="38" t="b">
        <f t="shared" si="6"/>
        <v>1</v>
      </c>
      <c r="S64" s="38" t="b">
        <f t="shared" si="3"/>
        <v>1</v>
      </c>
    </row>
    <row r="65" spans="1:19" ht="30" customHeight="1" x14ac:dyDescent="0.25">
      <c r="A65" s="100">
        <v>63</v>
      </c>
      <c r="B65" s="91">
        <v>48</v>
      </c>
      <c r="C65" s="90" t="s">
        <v>41</v>
      </c>
      <c r="D65" s="91" t="s">
        <v>246</v>
      </c>
      <c r="E65" s="91">
        <v>2010023</v>
      </c>
      <c r="F65" s="90" t="s">
        <v>236</v>
      </c>
      <c r="G65" s="141" t="s">
        <v>247</v>
      </c>
      <c r="H65" s="94" t="s">
        <v>44</v>
      </c>
      <c r="I65" s="142">
        <v>0.69499999999999995</v>
      </c>
      <c r="J65" s="103" t="s">
        <v>51</v>
      </c>
      <c r="K65" s="143">
        <v>1852000</v>
      </c>
      <c r="L65" s="98">
        <f t="shared" si="0"/>
        <v>1111200</v>
      </c>
      <c r="M65" s="99">
        <f t="shared" si="1"/>
        <v>740800</v>
      </c>
      <c r="N65" s="101">
        <v>0.6</v>
      </c>
      <c r="O65" s="39">
        <f t="shared" si="4"/>
        <v>1111200</v>
      </c>
      <c r="P65" s="1" t="b">
        <f t="shared" si="2"/>
        <v>1</v>
      </c>
      <c r="Q65" s="37">
        <f t="shared" si="5"/>
        <v>0.6</v>
      </c>
      <c r="R65" s="38" t="b">
        <f t="shared" si="6"/>
        <v>1</v>
      </c>
      <c r="S65" s="38" t="b">
        <f t="shared" si="3"/>
        <v>1</v>
      </c>
    </row>
    <row r="66" spans="1:19" ht="30" customHeight="1" x14ac:dyDescent="0.25">
      <c r="A66" s="100">
        <v>64</v>
      </c>
      <c r="B66" s="91">
        <v>186</v>
      </c>
      <c r="C66" s="90" t="s">
        <v>41</v>
      </c>
      <c r="D66" s="103" t="s">
        <v>235</v>
      </c>
      <c r="E66" s="91">
        <v>2010052</v>
      </c>
      <c r="F66" s="90" t="s">
        <v>236</v>
      </c>
      <c r="G66" s="141" t="s">
        <v>248</v>
      </c>
      <c r="H66" s="94" t="s">
        <v>44</v>
      </c>
      <c r="I66" s="142">
        <v>0.60499999999999998</v>
      </c>
      <c r="J66" s="103" t="s">
        <v>154</v>
      </c>
      <c r="K66" s="143">
        <v>622630</v>
      </c>
      <c r="L66" s="104">
        <f t="shared" si="0"/>
        <v>373578</v>
      </c>
      <c r="M66" s="105">
        <f t="shared" si="1"/>
        <v>249052</v>
      </c>
      <c r="N66" s="106">
        <v>0.6</v>
      </c>
      <c r="O66" s="39">
        <f t="shared" si="4"/>
        <v>373578</v>
      </c>
      <c r="P66" s="1" t="b">
        <f t="shared" si="2"/>
        <v>1</v>
      </c>
      <c r="Q66" s="37">
        <f t="shared" si="5"/>
        <v>0.6</v>
      </c>
      <c r="R66" s="38" t="b">
        <f t="shared" si="6"/>
        <v>1</v>
      </c>
      <c r="S66" s="38" t="b">
        <f t="shared" si="3"/>
        <v>1</v>
      </c>
    </row>
    <row r="67" spans="1:19" ht="30" customHeight="1" x14ac:dyDescent="0.25">
      <c r="A67" s="100">
        <v>65</v>
      </c>
      <c r="B67" s="91">
        <v>43</v>
      </c>
      <c r="C67" s="90" t="s">
        <v>41</v>
      </c>
      <c r="D67" s="91" t="s">
        <v>249</v>
      </c>
      <c r="E67" s="91">
        <v>2007022</v>
      </c>
      <c r="F67" s="90" t="s">
        <v>101</v>
      </c>
      <c r="G67" s="141" t="s">
        <v>250</v>
      </c>
      <c r="H67" s="94" t="s">
        <v>44</v>
      </c>
      <c r="I67" s="142">
        <v>0.78500000000000003</v>
      </c>
      <c r="J67" s="103" t="s">
        <v>54</v>
      </c>
      <c r="K67" s="143">
        <v>1519284</v>
      </c>
      <c r="L67" s="98">
        <f>ROUNDDOWN(K67*N67,2)</f>
        <v>911570.4</v>
      </c>
      <c r="M67" s="99">
        <f>K67-L67</f>
        <v>607713.6</v>
      </c>
      <c r="N67" s="101">
        <v>0.6</v>
      </c>
      <c r="O67" s="39">
        <f t="shared" si="4"/>
        <v>911570.4</v>
      </c>
      <c r="P67" s="1" t="b">
        <f t="shared" si="2"/>
        <v>1</v>
      </c>
      <c r="Q67" s="37">
        <f t="shared" si="5"/>
        <v>0.6</v>
      </c>
      <c r="R67" s="38" t="b">
        <f t="shared" si="6"/>
        <v>1</v>
      </c>
      <c r="S67" s="38" t="b">
        <f t="shared" si="3"/>
        <v>1</v>
      </c>
    </row>
    <row r="68" spans="1:19" ht="30" customHeight="1" x14ac:dyDescent="0.25">
      <c r="A68" s="100">
        <v>66</v>
      </c>
      <c r="B68" s="91">
        <v>12</v>
      </c>
      <c r="C68" s="90" t="s">
        <v>41</v>
      </c>
      <c r="D68" s="103" t="s">
        <v>298</v>
      </c>
      <c r="E68" s="91">
        <v>2009022</v>
      </c>
      <c r="F68" s="90" t="s">
        <v>272</v>
      </c>
      <c r="G68" s="141" t="s">
        <v>299</v>
      </c>
      <c r="H68" s="94" t="s">
        <v>44</v>
      </c>
      <c r="I68" s="142">
        <v>2.9969999999999999</v>
      </c>
      <c r="J68" s="103" t="s">
        <v>48</v>
      </c>
      <c r="K68" s="150">
        <v>2851000</v>
      </c>
      <c r="L68" s="104">
        <f>ROUNDDOWN(K68*N68,2)</f>
        <v>1710600</v>
      </c>
      <c r="M68" s="105">
        <f t="shared" ref="M68" si="7">K68-L68</f>
        <v>1140400</v>
      </c>
      <c r="N68" s="106">
        <v>0.6</v>
      </c>
      <c r="O68" s="39">
        <f t="shared" ref="O68" si="8">L68</f>
        <v>1710600</v>
      </c>
      <c r="P68" s="1" t="b">
        <f t="shared" ref="P68" si="9">L68=SUM(O68:O68)</f>
        <v>1</v>
      </c>
      <c r="Q68" s="37">
        <f t="shared" ref="Q68" si="10">ROUND(L68/K68,4)</f>
        <v>0.6</v>
      </c>
      <c r="R68" s="38" t="b">
        <f t="shared" ref="R68" si="11">Q68=N68</f>
        <v>1</v>
      </c>
      <c r="S68" s="38" t="b">
        <f t="shared" ref="S68" si="12">K68=L68+M68</f>
        <v>1</v>
      </c>
    </row>
    <row r="69" spans="1:19" ht="30" customHeight="1" x14ac:dyDescent="0.25">
      <c r="A69" s="130" t="s">
        <v>305</v>
      </c>
      <c r="B69" s="130">
        <v>130</v>
      </c>
      <c r="C69" s="129" t="s">
        <v>41</v>
      </c>
      <c r="D69" s="131" t="s">
        <v>130</v>
      </c>
      <c r="E69" s="132">
        <v>2002013</v>
      </c>
      <c r="F69" s="129" t="s">
        <v>109</v>
      </c>
      <c r="G69" s="133" t="s">
        <v>251</v>
      </c>
      <c r="H69" s="134" t="s">
        <v>44</v>
      </c>
      <c r="I69" s="135">
        <v>1.8520000000000001</v>
      </c>
      <c r="J69" s="131" t="s">
        <v>66</v>
      </c>
      <c r="K69" s="136">
        <v>1173625.44</v>
      </c>
      <c r="L69" s="137">
        <f>ROUNDDOWN(K69*N69,2)-649145.63</f>
        <v>55029.630000000005</v>
      </c>
      <c r="M69" s="138">
        <f>K69-L69</f>
        <v>1118595.81</v>
      </c>
      <c r="N69" s="148">
        <v>0.6</v>
      </c>
      <c r="O69" s="140">
        <f t="shared" ref="O69" si="13">L69</f>
        <v>55029.630000000005</v>
      </c>
      <c r="P69" s="1" t="b">
        <f t="shared" si="2"/>
        <v>1</v>
      </c>
      <c r="Q69" s="37">
        <f t="shared" si="5"/>
        <v>4.6899999999999997E-2</v>
      </c>
      <c r="R69" s="38" t="b">
        <f t="shared" si="6"/>
        <v>0</v>
      </c>
      <c r="S69" s="38" t="b">
        <f t="shared" si="3"/>
        <v>1</v>
      </c>
    </row>
    <row r="70" spans="1:19" ht="20.100000000000001" customHeight="1" x14ac:dyDescent="0.25">
      <c r="A70" s="119" t="s">
        <v>37</v>
      </c>
      <c r="B70" s="120"/>
      <c r="C70" s="120"/>
      <c r="D70" s="120"/>
      <c r="E70" s="120"/>
      <c r="F70" s="120"/>
      <c r="G70" s="120"/>
      <c r="H70" s="121"/>
      <c r="I70" s="41">
        <f>SUM(I3:I69)</f>
        <v>59.690999999999981</v>
      </c>
      <c r="J70" s="42" t="s">
        <v>12</v>
      </c>
      <c r="K70" s="43">
        <f>SUM(K3:K69)</f>
        <v>65631666.420000002</v>
      </c>
      <c r="L70" s="43">
        <f>SUM(L3:L69)</f>
        <v>38729854.11999999</v>
      </c>
      <c r="M70" s="43">
        <f>SUM(M3:M69)</f>
        <v>26901812.300000001</v>
      </c>
      <c r="N70" s="45" t="s">
        <v>12</v>
      </c>
      <c r="O70" s="44">
        <f>SUM(O3:O69)</f>
        <v>38729854.11999999</v>
      </c>
      <c r="P70" s="1" t="b">
        <f t="shared" si="2"/>
        <v>1</v>
      </c>
      <c r="Q70" s="37">
        <f t="shared" si="5"/>
        <v>0.59009999999999996</v>
      </c>
      <c r="R70" s="38" t="s">
        <v>12</v>
      </c>
      <c r="S70" s="38" t="b">
        <f t="shared" si="3"/>
        <v>1</v>
      </c>
    </row>
    <row r="71" spans="1:19" x14ac:dyDescent="0.25">
      <c r="A71" s="31"/>
      <c r="B71" s="31"/>
      <c r="C71" s="31"/>
      <c r="D71" s="31"/>
      <c r="E71" s="31"/>
      <c r="F71" s="31"/>
      <c r="G71" s="31"/>
      <c r="H71" s="31"/>
    </row>
    <row r="72" spans="1:19" x14ac:dyDescent="0.25">
      <c r="A72" s="30" t="s">
        <v>38</v>
      </c>
      <c r="B72" s="30"/>
      <c r="C72" s="30"/>
      <c r="D72" s="30"/>
      <c r="E72" s="30"/>
      <c r="F72" s="30"/>
      <c r="G72" s="30"/>
      <c r="H72" s="30"/>
      <c r="I72" s="13"/>
      <c r="J72" s="13"/>
      <c r="K72" s="5"/>
      <c r="L72" s="13"/>
      <c r="M72" s="13"/>
      <c r="O72" s="13"/>
      <c r="P72" s="1"/>
      <c r="S72" s="38"/>
    </row>
    <row r="73" spans="1:19" ht="28.5" customHeight="1" x14ac:dyDescent="0.25">
      <c r="A73" s="118" t="s">
        <v>34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"/>
    </row>
    <row r="74" spans="1:19" x14ac:dyDescent="0.25">
      <c r="B74" s="32"/>
      <c r="C74" s="32"/>
      <c r="D74" s="32"/>
      <c r="E74" s="32"/>
      <c r="F74" s="32"/>
      <c r="G74" s="32"/>
      <c r="H74" s="32"/>
      <c r="K74" s="27"/>
    </row>
  </sheetData>
  <mergeCells count="16">
    <mergeCell ref="N1:N2"/>
    <mergeCell ref="A70:H70"/>
    <mergeCell ref="A73:O73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70">
    <cfRule type="cellIs" dxfId="12" priority="5" operator="equal">
      <formula>FALSE</formula>
    </cfRule>
  </conditionalFormatting>
  <conditionalFormatting sqref="P3:R70">
    <cfRule type="containsText" dxfId="11" priority="3" operator="containsText" text="fałsz">
      <formula>NOT(ISERROR(SEARCH("fałsz",P3)))</formula>
    </cfRule>
  </conditionalFormatting>
  <conditionalFormatting sqref="S72">
    <cfRule type="cellIs" dxfId="10" priority="2" operator="equal">
      <formula>FALSE</formula>
    </cfRule>
  </conditionalFormatting>
  <conditionalFormatting sqref="S72">
    <cfRule type="cellIs" dxfId="9" priority="1" operator="equal">
      <formula>FALSE</formula>
    </cfRule>
  </conditionalFormatting>
  <dataValidations count="2">
    <dataValidation type="list" allowBlank="1" showInputMessage="1" showErrorMessage="1" sqref="C3:C69" xr:uid="{00000000-0002-0000-0200-000000000000}">
      <formula1>"N,K,W"</formula1>
    </dataValidation>
    <dataValidation type="list" allowBlank="1" showInputMessage="1" showErrorMessage="1" sqref="H3:H69" xr:uid="{00000000-0002-0000-02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Header>&amp;LWojewód&amp;K000000ztwo Podlaskie&amp;K01+000 -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3" width="8.7109375" style="3" customWidth="1"/>
    <col min="4" max="4" width="18.5703125" style="3" customWidth="1"/>
    <col min="5" max="5" width="15.7109375" style="3" customWidth="1"/>
    <col min="6" max="6" width="48.710937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22" t="s">
        <v>4</v>
      </c>
      <c r="B1" s="122" t="s">
        <v>5</v>
      </c>
      <c r="C1" s="126" t="s">
        <v>40</v>
      </c>
      <c r="D1" s="123" t="s">
        <v>6</v>
      </c>
      <c r="E1" s="123" t="s">
        <v>27</v>
      </c>
      <c r="F1" s="123" t="s">
        <v>7</v>
      </c>
      <c r="G1" s="122" t="s">
        <v>22</v>
      </c>
      <c r="H1" s="122" t="s">
        <v>8</v>
      </c>
      <c r="I1" s="122" t="s">
        <v>21</v>
      </c>
      <c r="J1" s="125" t="s">
        <v>9</v>
      </c>
      <c r="K1" s="122" t="s">
        <v>14</v>
      </c>
      <c r="L1" s="123" t="s">
        <v>11</v>
      </c>
      <c r="M1" s="122" t="s">
        <v>10</v>
      </c>
      <c r="N1" s="47" t="s">
        <v>39</v>
      </c>
      <c r="O1" s="1"/>
    </row>
    <row r="2" spans="1:18" ht="33.75" customHeight="1" x14ac:dyDescent="0.25">
      <c r="A2" s="122"/>
      <c r="B2" s="122"/>
      <c r="C2" s="127"/>
      <c r="D2" s="124"/>
      <c r="E2" s="124"/>
      <c r="F2" s="124"/>
      <c r="G2" s="122"/>
      <c r="H2" s="122"/>
      <c r="I2" s="122"/>
      <c r="J2" s="125"/>
      <c r="K2" s="122"/>
      <c r="L2" s="124"/>
      <c r="M2" s="122"/>
      <c r="N2" s="47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90">
        <v>1</v>
      </c>
      <c r="B3" s="91">
        <v>97</v>
      </c>
      <c r="C3" s="90" t="s">
        <v>41</v>
      </c>
      <c r="D3" s="96" t="s">
        <v>64</v>
      </c>
      <c r="E3" s="92">
        <v>2002</v>
      </c>
      <c r="F3" s="93" t="s">
        <v>252</v>
      </c>
      <c r="G3" s="94" t="s">
        <v>44</v>
      </c>
      <c r="H3" s="95">
        <v>1.5</v>
      </c>
      <c r="I3" s="96" t="s">
        <v>66</v>
      </c>
      <c r="J3" s="97">
        <v>2502500</v>
      </c>
      <c r="K3" s="98">
        <f>ROUNDDOWN(J3*M3,2)</f>
        <v>1501500</v>
      </c>
      <c r="L3" s="99">
        <f>J3-K3</f>
        <v>1001000</v>
      </c>
      <c r="M3" s="101">
        <v>0.6</v>
      </c>
      <c r="N3" s="39">
        <f>K3</f>
        <v>1501500</v>
      </c>
      <c r="O3" s="1" t="b">
        <f t="shared" ref="O3:O21" si="0">K3=SUM(N3:N3)</f>
        <v>1</v>
      </c>
      <c r="P3" s="37">
        <f t="shared" ref="P3:P21" si="1">ROUND(K3/J3,4)</f>
        <v>0.6</v>
      </c>
      <c r="Q3" s="38" t="b">
        <f t="shared" ref="Q3:Q20" si="2">P3=M3</f>
        <v>1</v>
      </c>
      <c r="R3" s="38" t="b">
        <f t="shared" ref="R3:R21" si="3">J3=K3+L3</f>
        <v>1</v>
      </c>
    </row>
    <row r="4" spans="1:18" ht="30" customHeight="1" x14ac:dyDescent="0.25">
      <c r="A4" s="90">
        <v>2</v>
      </c>
      <c r="B4" s="91">
        <v>5</v>
      </c>
      <c r="C4" s="90" t="s">
        <v>41</v>
      </c>
      <c r="D4" s="92" t="s">
        <v>62</v>
      </c>
      <c r="E4" s="92">
        <v>2008</v>
      </c>
      <c r="F4" s="93" t="s">
        <v>253</v>
      </c>
      <c r="G4" s="94" t="s">
        <v>44</v>
      </c>
      <c r="H4" s="95">
        <v>0.46800000000000003</v>
      </c>
      <c r="I4" s="96" t="s">
        <v>61</v>
      </c>
      <c r="J4" s="97">
        <v>938000</v>
      </c>
      <c r="K4" s="98">
        <f t="shared" ref="K4:K19" si="4">ROUNDDOWN(J4*M4,2)</f>
        <v>562800</v>
      </c>
      <c r="L4" s="99">
        <f t="shared" ref="L4:L20" si="5">J4-K4</f>
        <v>375200</v>
      </c>
      <c r="M4" s="101">
        <v>0.6</v>
      </c>
      <c r="N4" s="39">
        <f t="shared" ref="N4:N20" si="6">K4</f>
        <v>562800</v>
      </c>
      <c r="O4" s="1" t="b">
        <f t="shared" si="0"/>
        <v>1</v>
      </c>
      <c r="P4" s="37">
        <f t="shared" si="1"/>
        <v>0.6</v>
      </c>
      <c r="Q4" s="38" t="b">
        <f t="shared" si="2"/>
        <v>1</v>
      </c>
      <c r="R4" s="38" t="b">
        <f t="shared" si="3"/>
        <v>1</v>
      </c>
    </row>
    <row r="5" spans="1:18" ht="30" customHeight="1" x14ac:dyDescent="0.25">
      <c r="A5" s="90">
        <v>3</v>
      </c>
      <c r="B5" s="91">
        <v>50</v>
      </c>
      <c r="C5" s="90" t="s">
        <v>41</v>
      </c>
      <c r="D5" s="92" t="s">
        <v>254</v>
      </c>
      <c r="E5" s="92">
        <v>2014000</v>
      </c>
      <c r="F5" s="93" t="s">
        <v>255</v>
      </c>
      <c r="G5" s="94" t="s">
        <v>44</v>
      </c>
      <c r="H5" s="95">
        <v>0.999</v>
      </c>
      <c r="I5" s="96" t="s">
        <v>66</v>
      </c>
      <c r="J5" s="97">
        <v>6205000</v>
      </c>
      <c r="K5" s="98">
        <f t="shared" si="4"/>
        <v>3723000</v>
      </c>
      <c r="L5" s="99">
        <f t="shared" si="5"/>
        <v>2482000</v>
      </c>
      <c r="M5" s="101">
        <v>0.6</v>
      </c>
      <c r="N5" s="39">
        <f t="shared" si="6"/>
        <v>3723000</v>
      </c>
      <c r="O5" s="1" t="b">
        <f t="shared" si="0"/>
        <v>1</v>
      </c>
      <c r="P5" s="37">
        <f t="shared" si="1"/>
        <v>0.6</v>
      </c>
      <c r="Q5" s="38" t="b">
        <f t="shared" si="2"/>
        <v>1</v>
      </c>
      <c r="R5" s="38" t="b">
        <f t="shared" si="3"/>
        <v>1</v>
      </c>
    </row>
    <row r="6" spans="1:18" ht="30" customHeight="1" x14ac:dyDescent="0.25">
      <c r="A6" s="90">
        <v>4</v>
      </c>
      <c r="B6" s="91">
        <v>86</v>
      </c>
      <c r="C6" s="90" t="s">
        <v>41</v>
      </c>
      <c r="D6" s="96" t="s">
        <v>64</v>
      </c>
      <c r="E6" s="92">
        <v>2002</v>
      </c>
      <c r="F6" s="93" t="s">
        <v>256</v>
      </c>
      <c r="G6" s="94" t="s">
        <v>44</v>
      </c>
      <c r="H6" s="95">
        <v>1.55</v>
      </c>
      <c r="I6" s="96" t="s">
        <v>66</v>
      </c>
      <c r="J6" s="97">
        <v>2002500</v>
      </c>
      <c r="K6" s="98">
        <f t="shared" si="4"/>
        <v>1201500</v>
      </c>
      <c r="L6" s="99">
        <f t="shared" si="5"/>
        <v>801000</v>
      </c>
      <c r="M6" s="101">
        <v>0.6</v>
      </c>
      <c r="N6" s="39">
        <f t="shared" si="6"/>
        <v>1201500</v>
      </c>
      <c r="O6" s="1" t="b">
        <f t="shared" si="0"/>
        <v>1</v>
      </c>
      <c r="P6" s="37">
        <f t="shared" si="1"/>
        <v>0.6</v>
      </c>
      <c r="Q6" s="38" t="b">
        <f t="shared" si="2"/>
        <v>1</v>
      </c>
      <c r="R6" s="38" t="b">
        <f t="shared" si="3"/>
        <v>1</v>
      </c>
    </row>
    <row r="7" spans="1:18" ht="30" customHeight="1" x14ac:dyDescent="0.25">
      <c r="A7" s="90">
        <v>5</v>
      </c>
      <c r="B7" s="91">
        <v>88</v>
      </c>
      <c r="C7" s="90" t="s">
        <v>41</v>
      </c>
      <c r="D7" s="96" t="s">
        <v>64</v>
      </c>
      <c r="E7" s="92">
        <v>2002</v>
      </c>
      <c r="F7" s="93" t="s">
        <v>257</v>
      </c>
      <c r="G7" s="94" t="s">
        <v>44</v>
      </c>
      <c r="H7" s="95">
        <v>1.216</v>
      </c>
      <c r="I7" s="96" t="s">
        <v>66</v>
      </c>
      <c r="J7" s="97">
        <v>1752500</v>
      </c>
      <c r="K7" s="98">
        <f>ROUNDDOWN(J7*M7,2)</f>
        <v>1051500</v>
      </c>
      <c r="L7" s="99">
        <f t="shared" si="5"/>
        <v>701000</v>
      </c>
      <c r="M7" s="101">
        <v>0.6</v>
      </c>
      <c r="N7" s="39">
        <f t="shared" si="6"/>
        <v>1051500</v>
      </c>
      <c r="O7" s="1" t="b">
        <f t="shared" si="0"/>
        <v>1</v>
      </c>
      <c r="P7" s="37">
        <f t="shared" si="1"/>
        <v>0.6</v>
      </c>
      <c r="Q7" s="38" t="b">
        <f t="shared" si="2"/>
        <v>1</v>
      </c>
      <c r="R7" s="38" t="b">
        <f t="shared" si="3"/>
        <v>1</v>
      </c>
    </row>
    <row r="8" spans="1:18" ht="30" customHeight="1" x14ac:dyDescent="0.25">
      <c r="A8" s="90">
        <v>6</v>
      </c>
      <c r="B8" s="91">
        <v>90</v>
      </c>
      <c r="C8" s="90" t="s">
        <v>41</v>
      </c>
      <c r="D8" s="96" t="s">
        <v>64</v>
      </c>
      <c r="E8" s="92">
        <v>2002</v>
      </c>
      <c r="F8" s="93" t="s">
        <v>258</v>
      </c>
      <c r="G8" s="94" t="s">
        <v>44</v>
      </c>
      <c r="H8" s="95">
        <v>1.0900000000000001</v>
      </c>
      <c r="I8" s="96" t="s">
        <v>66</v>
      </c>
      <c r="J8" s="97">
        <v>1322500</v>
      </c>
      <c r="K8" s="98">
        <f>ROUNDDOWN(J8*M8,2)</f>
        <v>793500</v>
      </c>
      <c r="L8" s="99">
        <f t="shared" si="5"/>
        <v>529000</v>
      </c>
      <c r="M8" s="101">
        <v>0.6</v>
      </c>
      <c r="N8" s="39">
        <f t="shared" si="6"/>
        <v>793500</v>
      </c>
      <c r="O8" s="1" t="b">
        <f t="shared" si="0"/>
        <v>1</v>
      </c>
      <c r="P8" s="37">
        <f t="shared" si="1"/>
        <v>0.6</v>
      </c>
      <c r="Q8" s="38" t="b">
        <f t="shared" si="2"/>
        <v>1</v>
      </c>
      <c r="R8" s="38" t="b">
        <f t="shared" si="3"/>
        <v>1</v>
      </c>
    </row>
    <row r="9" spans="1:18" ht="30" customHeight="1" x14ac:dyDescent="0.25">
      <c r="A9" s="90">
        <v>7</v>
      </c>
      <c r="B9" s="91">
        <v>26</v>
      </c>
      <c r="C9" s="90" t="s">
        <v>41</v>
      </c>
      <c r="D9" s="92" t="s">
        <v>46</v>
      </c>
      <c r="E9" s="92">
        <v>2012</v>
      </c>
      <c r="F9" s="93" t="s">
        <v>259</v>
      </c>
      <c r="G9" s="94" t="s">
        <v>44</v>
      </c>
      <c r="H9" s="95">
        <v>2.2999999999999998</v>
      </c>
      <c r="I9" s="96" t="s">
        <v>48</v>
      </c>
      <c r="J9" s="97">
        <v>1841000</v>
      </c>
      <c r="K9" s="98">
        <f t="shared" si="4"/>
        <v>1104600</v>
      </c>
      <c r="L9" s="99">
        <f t="shared" si="5"/>
        <v>736400</v>
      </c>
      <c r="M9" s="101">
        <v>0.6</v>
      </c>
      <c r="N9" s="39">
        <f t="shared" si="6"/>
        <v>1104600</v>
      </c>
      <c r="O9" s="1" t="b">
        <f t="shared" si="0"/>
        <v>1</v>
      </c>
      <c r="P9" s="37">
        <f t="shared" si="1"/>
        <v>0.6</v>
      </c>
      <c r="Q9" s="38" t="b">
        <f t="shared" si="2"/>
        <v>1</v>
      </c>
      <c r="R9" s="38" t="b">
        <f t="shared" si="3"/>
        <v>1</v>
      </c>
    </row>
    <row r="10" spans="1:18" ht="30" customHeight="1" x14ac:dyDescent="0.25">
      <c r="A10" s="90">
        <v>8</v>
      </c>
      <c r="B10" s="91">
        <v>93</v>
      </c>
      <c r="C10" s="90" t="s">
        <v>41</v>
      </c>
      <c r="D10" s="96" t="s">
        <v>64</v>
      </c>
      <c r="E10" s="92">
        <v>2002</v>
      </c>
      <c r="F10" s="93" t="s">
        <v>260</v>
      </c>
      <c r="G10" s="94" t="s">
        <v>44</v>
      </c>
      <c r="H10" s="95">
        <v>0.61499999999999999</v>
      </c>
      <c r="I10" s="96" t="s">
        <v>66</v>
      </c>
      <c r="J10" s="97">
        <v>1802500</v>
      </c>
      <c r="K10" s="98">
        <f>ROUNDDOWN(J10*M10,2)</f>
        <v>1081500</v>
      </c>
      <c r="L10" s="99">
        <f t="shared" si="5"/>
        <v>721000</v>
      </c>
      <c r="M10" s="101">
        <v>0.6</v>
      </c>
      <c r="N10" s="39">
        <f t="shared" si="6"/>
        <v>1081500</v>
      </c>
      <c r="O10" s="1" t="b">
        <f t="shared" si="0"/>
        <v>1</v>
      </c>
      <c r="P10" s="37">
        <f t="shared" si="1"/>
        <v>0.6</v>
      </c>
      <c r="Q10" s="38" t="b">
        <f t="shared" si="2"/>
        <v>1</v>
      </c>
      <c r="R10" s="38" t="b">
        <f t="shared" si="3"/>
        <v>1</v>
      </c>
    </row>
    <row r="11" spans="1:18" ht="30" customHeight="1" x14ac:dyDescent="0.25">
      <c r="A11" s="90">
        <v>9</v>
      </c>
      <c r="B11" s="91">
        <v>206</v>
      </c>
      <c r="C11" s="90" t="s">
        <v>41</v>
      </c>
      <c r="D11" s="96" t="s">
        <v>49</v>
      </c>
      <c r="E11" s="92">
        <v>2063011</v>
      </c>
      <c r="F11" s="93" t="s">
        <v>261</v>
      </c>
      <c r="G11" s="94" t="s">
        <v>44</v>
      </c>
      <c r="H11" s="95">
        <v>0.51</v>
      </c>
      <c r="I11" s="96" t="s">
        <v>51</v>
      </c>
      <c r="J11" s="97">
        <v>2568000</v>
      </c>
      <c r="K11" s="98">
        <f t="shared" si="4"/>
        <v>1540800</v>
      </c>
      <c r="L11" s="99">
        <f t="shared" si="5"/>
        <v>1027200</v>
      </c>
      <c r="M11" s="101">
        <v>0.6</v>
      </c>
      <c r="N11" s="39">
        <f t="shared" si="6"/>
        <v>1540800</v>
      </c>
      <c r="O11" s="1" t="b">
        <f t="shared" si="0"/>
        <v>1</v>
      </c>
      <c r="P11" s="37">
        <f t="shared" si="1"/>
        <v>0.6</v>
      </c>
      <c r="Q11" s="38" t="b">
        <f t="shared" si="2"/>
        <v>1</v>
      </c>
      <c r="R11" s="38" t="b">
        <f t="shared" si="3"/>
        <v>1</v>
      </c>
    </row>
    <row r="12" spans="1:18" ht="30" customHeight="1" x14ac:dyDescent="0.25">
      <c r="A12" s="90">
        <v>10</v>
      </c>
      <c r="B12" s="91">
        <v>179</v>
      </c>
      <c r="C12" s="90" t="s">
        <v>41</v>
      </c>
      <c r="D12" s="96" t="s">
        <v>82</v>
      </c>
      <c r="E12" s="92">
        <v>2009</v>
      </c>
      <c r="F12" s="93" t="s">
        <v>262</v>
      </c>
      <c r="G12" s="94" t="s">
        <v>44</v>
      </c>
      <c r="H12" s="95">
        <v>0.85</v>
      </c>
      <c r="I12" s="96" t="s">
        <v>48</v>
      </c>
      <c r="J12" s="97">
        <v>1403000</v>
      </c>
      <c r="K12" s="98">
        <f t="shared" si="4"/>
        <v>841800</v>
      </c>
      <c r="L12" s="99">
        <f t="shared" si="5"/>
        <v>561200</v>
      </c>
      <c r="M12" s="101">
        <v>0.6</v>
      </c>
      <c r="N12" s="39">
        <f t="shared" si="6"/>
        <v>841800</v>
      </c>
      <c r="O12" s="1" t="b">
        <f t="shared" si="0"/>
        <v>1</v>
      </c>
      <c r="P12" s="37">
        <f t="shared" si="1"/>
        <v>0.6</v>
      </c>
      <c r="Q12" s="38" t="b">
        <f t="shared" si="2"/>
        <v>1</v>
      </c>
      <c r="R12" s="38" t="b">
        <f t="shared" si="3"/>
        <v>1</v>
      </c>
    </row>
    <row r="13" spans="1:18" ht="30" customHeight="1" x14ac:dyDescent="0.25">
      <c r="A13" s="90">
        <v>11</v>
      </c>
      <c r="B13" s="91">
        <v>169</v>
      </c>
      <c r="C13" s="90" t="s">
        <v>41</v>
      </c>
      <c r="D13" s="96" t="s">
        <v>67</v>
      </c>
      <c r="E13" s="92">
        <v>2013</v>
      </c>
      <c r="F13" s="93" t="s">
        <v>263</v>
      </c>
      <c r="G13" s="94" t="s">
        <v>44</v>
      </c>
      <c r="H13" s="95">
        <v>0.43</v>
      </c>
      <c r="I13" s="96" t="s">
        <v>66</v>
      </c>
      <c r="J13" s="97">
        <v>512104.96000000002</v>
      </c>
      <c r="K13" s="98">
        <f>ROUNDDOWN(J13*M13,2)</f>
        <v>307262.96999999997</v>
      </c>
      <c r="L13" s="99">
        <f t="shared" si="5"/>
        <v>204841.99000000005</v>
      </c>
      <c r="M13" s="101">
        <v>0.6</v>
      </c>
      <c r="N13" s="39">
        <f t="shared" si="6"/>
        <v>307262.96999999997</v>
      </c>
      <c r="O13" s="1" t="b">
        <f t="shared" si="0"/>
        <v>1</v>
      </c>
      <c r="P13" s="37">
        <f t="shared" si="1"/>
        <v>0.6</v>
      </c>
      <c r="Q13" s="38" t="b">
        <f t="shared" si="2"/>
        <v>1</v>
      </c>
      <c r="R13" s="38" t="b">
        <f t="shared" si="3"/>
        <v>1</v>
      </c>
    </row>
    <row r="14" spans="1:18" ht="30" customHeight="1" x14ac:dyDescent="0.25">
      <c r="A14" s="90">
        <v>12</v>
      </c>
      <c r="B14" s="91">
        <v>83</v>
      </c>
      <c r="C14" s="90" t="s">
        <v>41</v>
      </c>
      <c r="D14" s="96" t="s">
        <v>64</v>
      </c>
      <c r="E14" s="92">
        <v>2002</v>
      </c>
      <c r="F14" s="93" t="s">
        <v>264</v>
      </c>
      <c r="G14" s="94" t="s">
        <v>44</v>
      </c>
      <c r="H14" s="95">
        <v>3.7280000000000002</v>
      </c>
      <c r="I14" s="96" t="s">
        <v>66</v>
      </c>
      <c r="J14" s="97">
        <v>4652500</v>
      </c>
      <c r="K14" s="98">
        <f t="shared" si="4"/>
        <v>2791500</v>
      </c>
      <c r="L14" s="99">
        <f t="shared" si="5"/>
        <v>1861000</v>
      </c>
      <c r="M14" s="101">
        <v>0.6</v>
      </c>
      <c r="N14" s="39">
        <f t="shared" si="6"/>
        <v>2791500</v>
      </c>
      <c r="O14" s="1" t="b">
        <f t="shared" si="0"/>
        <v>1</v>
      </c>
      <c r="P14" s="37">
        <f t="shared" si="1"/>
        <v>0.6</v>
      </c>
      <c r="Q14" s="38" t="b">
        <f t="shared" si="2"/>
        <v>1</v>
      </c>
      <c r="R14" s="38" t="b">
        <f t="shared" si="3"/>
        <v>1</v>
      </c>
    </row>
    <row r="15" spans="1:18" ht="30" customHeight="1" x14ac:dyDescent="0.25">
      <c r="A15" s="90">
        <v>13</v>
      </c>
      <c r="B15" s="91">
        <v>92</v>
      </c>
      <c r="C15" s="90" t="s">
        <v>41</v>
      </c>
      <c r="D15" s="96" t="s">
        <v>64</v>
      </c>
      <c r="E15" s="92">
        <v>2002</v>
      </c>
      <c r="F15" s="93" t="s">
        <v>265</v>
      </c>
      <c r="G15" s="94" t="s">
        <v>44</v>
      </c>
      <c r="H15" s="95">
        <v>3</v>
      </c>
      <c r="I15" s="96" t="s">
        <v>66</v>
      </c>
      <c r="J15" s="97">
        <v>5002500</v>
      </c>
      <c r="K15" s="98">
        <f>ROUNDDOWN(J15*M15,2)</f>
        <v>3001500</v>
      </c>
      <c r="L15" s="99">
        <f t="shared" si="5"/>
        <v>2001000</v>
      </c>
      <c r="M15" s="101">
        <v>0.6</v>
      </c>
      <c r="N15" s="39">
        <f t="shared" si="6"/>
        <v>3001500</v>
      </c>
      <c r="O15" s="1" t="b">
        <f t="shared" si="0"/>
        <v>1</v>
      </c>
      <c r="P15" s="37">
        <f t="shared" si="1"/>
        <v>0.6</v>
      </c>
      <c r="Q15" s="38" t="b">
        <f t="shared" si="2"/>
        <v>1</v>
      </c>
      <c r="R15" s="38" t="b">
        <f t="shared" si="3"/>
        <v>1</v>
      </c>
    </row>
    <row r="16" spans="1:18" ht="30" customHeight="1" x14ac:dyDescent="0.25">
      <c r="A16" s="90">
        <v>14</v>
      </c>
      <c r="B16" s="91">
        <v>89</v>
      </c>
      <c r="C16" s="90" t="s">
        <v>41</v>
      </c>
      <c r="D16" s="96" t="s">
        <v>64</v>
      </c>
      <c r="E16" s="92">
        <v>2002</v>
      </c>
      <c r="F16" s="93" t="s">
        <v>266</v>
      </c>
      <c r="G16" s="94" t="s">
        <v>44</v>
      </c>
      <c r="H16" s="95">
        <v>2.0259999999999998</v>
      </c>
      <c r="I16" s="96" t="s">
        <v>66</v>
      </c>
      <c r="J16" s="97">
        <v>2572500</v>
      </c>
      <c r="K16" s="98">
        <f t="shared" si="4"/>
        <v>1543500</v>
      </c>
      <c r="L16" s="99">
        <f t="shared" si="5"/>
        <v>1029000</v>
      </c>
      <c r="M16" s="101">
        <v>0.6</v>
      </c>
      <c r="N16" s="39">
        <f t="shared" si="6"/>
        <v>1543500</v>
      </c>
      <c r="O16" s="1" t="b">
        <f t="shared" si="0"/>
        <v>1</v>
      </c>
      <c r="P16" s="37">
        <f t="shared" si="1"/>
        <v>0.6</v>
      </c>
      <c r="Q16" s="38" t="b">
        <f t="shared" si="2"/>
        <v>1</v>
      </c>
      <c r="R16" s="38" t="b">
        <f t="shared" si="3"/>
        <v>1</v>
      </c>
    </row>
    <row r="17" spans="1:18" ht="30" customHeight="1" x14ac:dyDescent="0.25">
      <c r="A17" s="90">
        <v>15</v>
      </c>
      <c r="B17" s="91">
        <v>91</v>
      </c>
      <c r="C17" s="90" t="s">
        <v>41</v>
      </c>
      <c r="D17" s="96" t="s">
        <v>64</v>
      </c>
      <c r="E17" s="92">
        <v>2002</v>
      </c>
      <c r="F17" s="93" t="s">
        <v>267</v>
      </c>
      <c r="G17" s="94" t="s">
        <v>44</v>
      </c>
      <c r="H17" s="95">
        <v>2</v>
      </c>
      <c r="I17" s="96" t="s">
        <v>66</v>
      </c>
      <c r="J17" s="97">
        <v>1502500</v>
      </c>
      <c r="K17" s="98">
        <f t="shared" si="4"/>
        <v>901500</v>
      </c>
      <c r="L17" s="99">
        <f t="shared" si="5"/>
        <v>601000</v>
      </c>
      <c r="M17" s="101">
        <v>0.6</v>
      </c>
      <c r="N17" s="39">
        <f t="shared" si="6"/>
        <v>901500</v>
      </c>
      <c r="O17" s="1" t="b">
        <f t="shared" si="0"/>
        <v>1</v>
      </c>
      <c r="P17" s="37">
        <f t="shared" si="1"/>
        <v>0.6</v>
      </c>
      <c r="Q17" s="38" t="b">
        <f t="shared" si="2"/>
        <v>1</v>
      </c>
      <c r="R17" s="38" t="b">
        <f t="shared" si="3"/>
        <v>1</v>
      </c>
    </row>
    <row r="18" spans="1:18" ht="30" customHeight="1" x14ac:dyDescent="0.25">
      <c r="A18" s="90">
        <v>16</v>
      </c>
      <c r="B18" s="91">
        <v>85</v>
      </c>
      <c r="C18" s="90" t="s">
        <v>41</v>
      </c>
      <c r="D18" s="96" t="s">
        <v>64</v>
      </c>
      <c r="E18" s="92">
        <v>2002</v>
      </c>
      <c r="F18" s="93" t="s">
        <v>268</v>
      </c>
      <c r="G18" s="94" t="s">
        <v>44</v>
      </c>
      <c r="H18" s="95">
        <v>1.446</v>
      </c>
      <c r="I18" s="96" t="s">
        <v>66</v>
      </c>
      <c r="J18" s="97">
        <v>1812500</v>
      </c>
      <c r="K18" s="98">
        <f>ROUNDDOWN(J18*M18,2)</f>
        <v>1087500</v>
      </c>
      <c r="L18" s="99">
        <f t="shared" si="5"/>
        <v>725000</v>
      </c>
      <c r="M18" s="101">
        <v>0.6</v>
      </c>
      <c r="N18" s="39">
        <f t="shared" si="6"/>
        <v>1087500</v>
      </c>
      <c r="O18" s="1" t="b">
        <f t="shared" si="0"/>
        <v>1</v>
      </c>
      <c r="P18" s="37">
        <f t="shared" si="1"/>
        <v>0.6</v>
      </c>
      <c r="Q18" s="38" t="b">
        <f t="shared" si="2"/>
        <v>1</v>
      </c>
      <c r="R18" s="38" t="b">
        <f t="shared" si="3"/>
        <v>1</v>
      </c>
    </row>
    <row r="19" spans="1:18" ht="30" customHeight="1" x14ac:dyDescent="0.25">
      <c r="A19" s="90">
        <v>17</v>
      </c>
      <c r="B19" s="91">
        <v>57</v>
      </c>
      <c r="C19" s="90" t="s">
        <v>41</v>
      </c>
      <c r="D19" s="92" t="s">
        <v>52</v>
      </c>
      <c r="E19" s="92">
        <v>2006</v>
      </c>
      <c r="F19" s="93" t="s">
        <v>269</v>
      </c>
      <c r="G19" s="94" t="s">
        <v>44</v>
      </c>
      <c r="H19" s="95">
        <v>1.43</v>
      </c>
      <c r="I19" s="96" t="s">
        <v>54</v>
      </c>
      <c r="J19" s="97">
        <v>1114238.8600000001</v>
      </c>
      <c r="K19" s="98">
        <f t="shared" si="4"/>
        <v>668543.31000000006</v>
      </c>
      <c r="L19" s="99">
        <f t="shared" si="5"/>
        <v>445695.55000000005</v>
      </c>
      <c r="M19" s="101">
        <v>0.6</v>
      </c>
      <c r="N19" s="39">
        <f t="shared" si="6"/>
        <v>668543.31000000006</v>
      </c>
      <c r="O19" s="1" t="b">
        <f t="shared" si="0"/>
        <v>1</v>
      </c>
      <c r="P19" s="37">
        <f t="shared" si="1"/>
        <v>0.6</v>
      </c>
      <c r="Q19" s="38" t="b">
        <f t="shared" si="2"/>
        <v>1</v>
      </c>
      <c r="R19" s="38" t="b">
        <f t="shared" si="3"/>
        <v>1</v>
      </c>
    </row>
    <row r="20" spans="1:18" ht="30" customHeight="1" x14ac:dyDescent="0.25">
      <c r="A20" s="129" t="s">
        <v>306</v>
      </c>
      <c r="B20" s="130">
        <v>170</v>
      </c>
      <c r="C20" s="129" t="s">
        <v>41</v>
      </c>
      <c r="D20" s="131" t="s">
        <v>67</v>
      </c>
      <c r="E20" s="132">
        <v>2013</v>
      </c>
      <c r="F20" s="133" t="s">
        <v>270</v>
      </c>
      <c r="G20" s="134" t="s">
        <v>44</v>
      </c>
      <c r="H20" s="135">
        <v>9.3249999999999993</v>
      </c>
      <c r="I20" s="131" t="s">
        <v>66</v>
      </c>
      <c r="J20" s="136">
        <v>9759788.9100000001</v>
      </c>
      <c r="K20" s="137">
        <f>ROUNDDOWN(J20*M20,2)-1795239.03</f>
        <v>4060634.3099999996</v>
      </c>
      <c r="L20" s="138">
        <f t="shared" si="5"/>
        <v>5699154.6000000006</v>
      </c>
      <c r="M20" s="148">
        <v>0.6</v>
      </c>
      <c r="N20" s="140">
        <f t="shared" si="6"/>
        <v>4060634.3099999996</v>
      </c>
      <c r="O20" s="1" t="b">
        <f t="shared" si="0"/>
        <v>1</v>
      </c>
      <c r="P20" s="37">
        <f t="shared" si="1"/>
        <v>0.41610000000000003</v>
      </c>
      <c r="Q20" s="38" t="b">
        <f t="shared" si="2"/>
        <v>0</v>
      </c>
      <c r="R20" s="38" t="b">
        <f t="shared" si="3"/>
        <v>1</v>
      </c>
    </row>
    <row r="21" spans="1:18" ht="20.100000000000001" customHeight="1" x14ac:dyDescent="0.25">
      <c r="A21" s="128" t="s">
        <v>37</v>
      </c>
      <c r="B21" s="128"/>
      <c r="C21" s="128"/>
      <c r="D21" s="128"/>
      <c r="E21" s="128"/>
      <c r="F21" s="128"/>
      <c r="G21" s="128"/>
      <c r="H21" s="41">
        <f>SUM(H3:H20)</f>
        <v>34.483000000000004</v>
      </c>
      <c r="I21" s="42" t="s">
        <v>12</v>
      </c>
      <c r="J21" s="43">
        <f>SUM(J3:J20)</f>
        <v>49266132.730000004</v>
      </c>
      <c r="K21" s="43">
        <f>SUM(K3:K20)</f>
        <v>27764440.589999996</v>
      </c>
      <c r="L21" s="43">
        <f>SUM(L3:L20)</f>
        <v>21501692.140000001</v>
      </c>
      <c r="M21" s="45" t="s">
        <v>12</v>
      </c>
      <c r="N21" s="44">
        <f>SUM(N3:N20)</f>
        <v>27764440.589999996</v>
      </c>
      <c r="O21" s="1" t="b">
        <f t="shared" si="0"/>
        <v>1</v>
      </c>
      <c r="P21" s="37">
        <f t="shared" si="1"/>
        <v>0.56359999999999999</v>
      </c>
      <c r="Q21" s="38" t="s">
        <v>12</v>
      </c>
      <c r="R21" s="38" t="b">
        <f t="shared" si="3"/>
        <v>1</v>
      </c>
    </row>
    <row r="22" spans="1:18" x14ac:dyDescent="0.25">
      <c r="A22" s="31"/>
      <c r="B22" s="31"/>
      <c r="C22" s="31"/>
      <c r="D22" s="31"/>
      <c r="E22" s="31"/>
      <c r="F22" s="31"/>
      <c r="G22" s="31"/>
    </row>
    <row r="23" spans="1:18" x14ac:dyDescent="0.25">
      <c r="A23" s="30" t="s">
        <v>38</v>
      </c>
      <c r="B23" s="30"/>
      <c r="C23" s="30"/>
      <c r="D23" s="30"/>
      <c r="E23" s="30"/>
      <c r="F23" s="30"/>
      <c r="G23" s="30"/>
      <c r="H23" s="13"/>
      <c r="I23" s="13"/>
      <c r="J23" s="5"/>
      <c r="K23" s="13"/>
      <c r="L23" s="13"/>
      <c r="N23" s="13"/>
      <c r="O23" s="1"/>
      <c r="R23" s="38"/>
    </row>
    <row r="24" spans="1:18" ht="28.5" customHeight="1" x14ac:dyDescent="0.25">
      <c r="A24" s="118" t="s">
        <v>34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"/>
    </row>
    <row r="25" spans="1:18" x14ac:dyDescent="0.25">
      <c r="B25" s="32"/>
      <c r="C25" s="32"/>
      <c r="D25" s="32"/>
      <c r="E25" s="32"/>
      <c r="F25" s="32"/>
      <c r="G25" s="32"/>
      <c r="J25" s="27"/>
    </row>
  </sheetData>
  <mergeCells count="15">
    <mergeCell ref="M1:M2"/>
    <mergeCell ref="A21:G21"/>
    <mergeCell ref="A24:N24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21">
    <cfRule type="cellIs" dxfId="8" priority="5" operator="equal">
      <formula>FALSE</formula>
    </cfRule>
  </conditionalFormatting>
  <conditionalFormatting sqref="O3:Q21">
    <cfRule type="containsText" dxfId="7" priority="3" operator="containsText" text="fałsz">
      <formula>NOT(ISERROR(SEARCH("fałsz",O3)))</formula>
    </cfRule>
  </conditionalFormatting>
  <conditionalFormatting sqref="R23">
    <cfRule type="cellIs" dxfId="6" priority="2" operator="equal">
      <formula>FALSE</formula>
    </cfRule>
  </conditionalFormatting>
  <conditionalFormatting sqref="R23">
    <cfRule type="cellIs" dxfId="5" priority="1" operator="equal">
      <formula>FALSE</formula>
    </cfRule>
  </conditionalFormatting>
  <dataValidations disablePrompts="1" count="2">
    <dataValidation type="list" allowBlank="1" showInputMessage="1" showErrorMessage="1" sqref="G3:G20" xr:uid="{00000000-0002-0000-0300-000000000000}">
      <formula1>"B,P,R"</formula1>
    </dataValidation>
    <dataValidation type="list" allowBlank="1" showInputMessage="1" showErrorMessage="1" sqref="C3:C20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87" fitToHeight="0" orientation="landscape" r:id="rId1"/>
  <headerFooter>
    <oddHeader>&amp;LWojewództ&amp;K000000wo Podlaskie&amp;K01+000 -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3" width="8.7109375" style="3" customWidth="1"/>
    <col min="4" max="4" width="18.5703125" style="3" customWidth="1"/>
    <col min="5" max="5" width="15.7109375" style="3" customWidth="1"/>
    <col min="6" max="6" width="18.5703125" style="3" customWidth="1"/>
    <col min="7" max="7" width="48.7109375" style="3" customWidth="1"/>
    <col min="8" max="10" width="15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22" t="s">
        <v>4</v>
      </c>
      <c r="B1" s="122" t="s">
        <v>5</v>
      </c>
      <c r="C1" s="126" t="s">
        <v>40</v>
      </c>
      <c r="D1" s="123" t="s">
        <v>6</v>
      </c>
      <c r="E1" s="123" t="s">
        <v>27</v>
      </c>
      <c r="F1" s="123" t="s">
        <v>13</v>
      </c>
      <c r="G1" s="123" t="s">
        <v>7</v>
      </c>
      <c r="H1" s="122" t="s">
        <v>22</v>
      </c>
      <c r="I1" s="122" t="s">
        <v>8</v>
      </c>
      <c r="J1" s="122" t="s">
        <v>21</v>
      </c>
      <c r="K1" s="125" t="s">
        <v>9</v>
      </c>
      <c r="L1" s="122" t="s">
        <v>14</v>
      </c>
      <c r="M1" s="123" t="s">
        <v>11</v>
      </c>
      <c r="N1" s="122" t="s">
        <v>10</v>
      </c>
      <c r="O1" s="47" t="s">
        <v>39</v>
      </c>
      <c r="P1" s="1"/>
    </row>
    <row r="2" spans="1:19" ht="33.75" customHeight="1" x14ac:dyDescent="0.25">
      <c r="A2" s="122"/>
      <c r="B2" s="122"/>
      <c r="C2" s="127"/>
      <c r="D2" s="124"/>
      <c r="E2" s="124"/>
      <c r="F2" s="124"/>
      <c r="G2" s="124"/>
      <c r="H2" s="122"/>
      <c r="I2" s="122"/>
      <c r="J2" s="122"/>
      <c r="K2" s="125"/>
      <c r="L2" s="122"/>
      <c r="M2" s="124"/>
      <c r="N2" s="122"/>
      <c r="O2" s="47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90">
        <v>1</v>
      </c>
      <c r="B3" s="91">
        <v>11</v>
      </c>
      <c r="C3" s="90" t="s">
        <v>41</v>
      </c>
      <c r="D3" s="96" t="s">
        <v>271</v>
      </c>
      <c r="E3" s="92">
        <v>2009022</v>
      </c>
      <c r="F3" s="90" t="s">
        <v>272</v>
      </c>
      <c r="G3" s="93" t="s">
        <v>273</v>
      </c>
      <c r="H3" s="94" t="s">
        <v>44</v>
      </c>
      <c r="I3" s="95">
        <v>2.9969999999999999</v>
      </c>
      <c r="J3" s="96" t="s">
        <v>48</v>
      </c>
      <c r="K3" s="107">
        <v>3301000</v>
      </c>
      <c r="L3" s="104">
        <f t="shared" ref="L3:L21" si="0">ROUNDDOWN(K3*N3,2)</f>
        <v>1980600</v>
      </c>
      <c r="M3" s="105">
        <f t="shared" ref="M3:M21" si="1">K3-L3</f>
        <v>1320400</v>
      </c>
      <c r="N3" s="106">
        <v>0.6</v>
      </c>
      <c r="O3" s="39">
        <f>L3</f>
        <v>1980600</v>
      </c>
      <c r="P3" s="1" t="b">
        <f t="shared" ref="P3:P22" si="2">L3=SUM(O3:O3)</f>
        <v>1</v>
      </c>
      <c r="Q3" s="37">
        <f t="shared" ref="Q3:Q22" si="3">ROUND(L3/K3,4)</f>
        <v>0.6</v>
      </c>
      <c r="R3" s="38" t="b">
        <f t="shared" ref="R3:R21" si="4">Q3=N3</f>
        <v>1</v>
      </c>
      <c r="S3" s="38" t="b">
        <f t="shared" ref="S3:S22" si="5">K3=L3+M3</f>
        <v>1</v>
      </c>
    </row>
    <row r="4" spans="1:19" ht="30" customHeight="1" x14ac:dyDescent="0.25">
      <c r="A4" s="90">
        <v>2</v>
      </c>
      <c r="B4" s="91">
        <v>192</v>
      </c>
      <c r="C4" s="90" t="s">
        <v>41</v>
      </c>
      <c r="D4" s="96" t="s">
        <v>136</v>
      </c>
      <c r="E4" s="92">
        <v>2013033</v>
      </c>
      <c r="F4" s="90" t="s">
        <v>133</v>
      </c>
      <c r="G4" s="93" t="s">
        <v>274</v>
      </c>
      <c r="H4" s="94" t="s">
        <v>44</v>
      </c>
      <c r="I4" s="95">
        <v>1.355</v>
      </c>
      <c r="J4" s="96" t="s">
        <v>103</v>
      </c>
      <c r="K4" s="97">
        <v>1871000</v>
      </c>
      <c r="L4" s="104">
        <f t="shared" si="0"/>
        <v>1122600</v>
      </c>
      <c r="M4" s="105">
        <f t="shared" si="1"/>
        <v>748400</v>
      </c>
      <c r="N4" s="106">
        <v>0.6</v>
      </c>
      <c r="O4" s="39">
        <f t="shared" ref="O4:O21" si="6">L4</f>
        <v>1122600</v>
      </c>
      <c r="P4" s="1" t="b">
        <f t="shared" si="2"/>
        <v>1</v>
      </c>
      <c r="Q4" s="37">
        <f t="shared" si="3"/>
        <v>0.6</v>
      </c>
      <c r="R4" s="38" t="b">
        <f t="shared" si="4"/>
        <v>1</v>
      </c>
      <c r="S4" s="38" t="b">
        <f t="shared" si="5"/>
        <v>1</v>
      </c>
    </row>
    <row r="5" spans="1:19" ht="30" customHeight="1" x14ac:dyDescent="0.25">
      <c r="A5" s="90">
        <v>3</v>
      </c>
      <c r="B5" s="91">
        <v>45</v>
      </c>
      <c r="C5" s="90" t="s">
        <v>41</v>
      </c>
      <c r="D5" s="92" t="s">
        <v>179</v>
      </c>
      <c r="E5" s="92">
        <v>2012072</v>
      </c>
      <c r="F5" s="108" t="s">
        <v>152</v>
      </c>
      <c r="G5" s="93" t="s">
        <v>275</v>
      </c>
      <c r="H5" s="94" t="s">
        <v>44</v>
      </c>
      <c r="I5" s="95">
        <v>1.84</v>
      </c>
      <c r="J5" s="96" t="s">
        <v>72</v>
      </c>
      <c r="K5" s="97">
        <v>1288000</v>
      </c>
      <c r="L5" s="104">
        <f t="shared" si="0"/>
        <v>772800</v>
      </c>
      <c r="M5" s="105">
        <f t="shared" si="1"/>
        <v>515200</v>
      </c>
      <c r="N5" s="106">
        <v>0.6</v>
      </c>
      <c r="O5" s="39">
        <f t="shared" si="6"/>
        <v>772800</v>
      </c>
      <c r="P5" s="1" t="b">
        <f t="shared" si="2"/>
        <v>1</v>
      </c>
      <c r="Q5" s="37">
        <f t="shared" si="3"/>
        <v>0.6</v>
      </c>
      <c r="R5" s="38" t="b">
        <f t="shared" si="4"/>
        <v>1</v>
      </c>
      <c r="S5" s="38" t="b">
        <f t="shared" si="5"/>
        <v>1</v>
      </c>
    </row>
    <row r="6" spans="1:19" ht="51" x14ac:dyDescent="0.25">
      <c r="A6" s="90">
        <v>4</v>
      </c>
      <c r="B6" s="91">
        <v>19</v>
      </c>
      <c r="C6" s="90" t="s">
        <v>41</v>
      </c>
      <c r="D6" s="92" t="s">
        <v>276</v>
      </c>
      <c r="E6" s="92">
        <v>2009032</v>
      </c>
      <c r="F6" s="90" t="s">
        <v>272</v>
      </c>
      <c r="G6" s="93" t="s">
        <v>277</v>
      </c>
      <c r="H6" s="94" t="s">
        <v>44</v>
      </c>
      <c r="I6" s="95">
        <v>4.9000000000000004</v>
      </c>
      <c r="J6" s="96" t="s">
        <v>278</v>
      </c>
      <c r="K6" s="97">
        <v>2395384.79</v>
      </c>
      <c r="L6" s="104">
        <f t="shared" si="0"/>
        <v>1437230.87</v>
      </c>
      <c r="M6" s="105">
        <f t="shared" si="1"/>
        <v>958153.91999999993</v>
      </c>
      <c r="N6" s="106">
        <v>0.6</v>
      </c>
      <c r="O6" s="39">
        <f t="shared" si="6"/>
        <v>1437230.87</v>
      </c>
      <c r="P6" s="1" t="b">
        <f t="shared" si="2"/>
        <v>1</v>
      </c>
      <c r="Q6" s="37">
        <f t="shared" si="3"/>
        <v>0.6</v>
      </c>
      <c r="R6" s="38" t="b">
        <f t="shared" si="4"/>
        <v>1</v>
      </c>
      <c r="S6" s="38" t="b">
        <f t="shared" si="5"/>
        <v>1</v>
      </c>
    </row>
    <row r="7" spans="1:19" ht="30" customHeight="1" x14ac:dyDescent="0.25">
      <c r="A7" s="90">
        <v>5</v>
      </c>
      <c r="B7" s="91">
        <v>217</v>
      </c>
      <c r="C7" s="90" t="s">
        <v>41</v>
      </c>
      <c r="D7" s="96" t="s">
        <v>279</v>
      </c>
      <c r="E7" s="92">
        <v>2062011</v>
      </c>
      <c r="F7" s="108" t="s">
        <v>101</v>
      </c>
      <c r="G7" s="93" t="s">
        <v>280</v>
      </c>
      <c r="H7" s="94" t="s">
        <v>44</v>
      </c>
      <c r="I7" s="95">
        <v>0.63500000000000001</v>
      </c>
      <c r="J7" s="96" t="s">
        <v>72</v>
      </c>
      <c r="K7" s="97">
        <v>6000000</v>
      </c>
      <c r="L7" s="104">
        <f t="shared" si="0"/>
        <v>3600000</v>
      </c>
      <c r="M7" s="105">
        <f t="shared" si="1"/>
        <v>2400000</v>
      </c>
      <c r="N7" s="106">
        <v>0.6</v>
      </c>
      <c r="O7" s="39">
        <f t="shared" si="6"/>
        <v>3600000</v>
      </c>
      <c r="P7" s="1" t="b">
        <f t="shared" si="2"/>
        <v>1</v>
      </c>
      <c r="Q7" s="37">
        <f t="shared" si="3"/>
        <v>0.6</v>
      </c>
      <c r="R7" s="38" t="b">
        <f t="shared" si="4"/>
        <v>1</v>
      </c>
      <c r="S7" s="38" t="b">
        <f t="shared" si="5"/>
        <v>1</v>
      </c>
    </row>
    <row r="8" spans="1:19" ht="30" customHeight="1" x14ac:dyDescent="0.25">
      <c r="A8" s="90">
        <v>6</v>
      </c>
      <c r="B8" s="91">
        <v>34</v>
      </c>
      <c r="C8" s="90" t="s">
        <v>41</v>
      </c>
      <c r="D8" s="92" t="s">
        <v>121</v>
      </c>
      <c r="E8" s="92">
        <v>2006022</v>
      </c>
      <c r="F8" s="90" t="s">
        <v>116</v>
      </c>
      <c r="G8" s="93" t="s">
        <v>281</v>
      </c>
      <c r="H8" s="94" t="s">
        <v>44</v>
      </c>
      <c r="I8" s="95">
        <v>2.88</v>
      </c>
      <c r="J8" s="96" t="s">
        <v>103</v>
      </c>
      <c r="K8" s="97">
        <v>4653000</v>
      </c>
      <c r="L8" s="104">
        <f t="shared" si="0"/>
        <v>2791800</v>
      </c>
      <c r="M8" s="105">
        <f t="shared" si="1"/>
        <v>1861200</v>
      </c>
      <c r="N8" s="106">
        <v>0.6</v>
      </c>
      <c r="O8" s="39">
        <f t="shared" si="6"/>
        <v>2791800</v>
      </c>
      <c r="P8" s="1" t="b">
        <f t="shared" si="2"/>
        <v>1</v>
      </c>
      <c r="Q8" s="37">
        <f t="shared" si="3"/>
        <v>0.6</v>
      </c>
      <c r="R8" s="38" t="b">
        <f t="shared" si="4"/>
        <v>1</v>
      </c>
      <c r="S8" s="38" t="b">
        <f t="shared" si="5"/>
        <v>1</v>
      </c>
    </row>
    <row r="9" spans="1:19" ht="30" customHeight="1" x14ac:dyDescent="0.25">
      <c r="A9" s="90">
        <v>7</v>
      </c>
      <c r="B9" s="91">
        <v>190</v>
      </c>
      <c r="C9" s="90" t="s">
        <v>41</v>
      </c>
      <c r="D9" s="96" t="s">
        <v>191</v>
      </c>
      <c r="E9" s="92">
        <v>2004062</v>
      </c>
      <c r="F9" s="90" t="s">
        <v>113</v>
      </c>
      <c r="G9" s="93" t="s">
        <v>282</v>
      </c>
      <c r="H9" s="94" t="s">
        <v>44</v>
      </c>
      <c r="I9" s="95">
        <v>1.7</v>
      </c>
      <c r="J9" s="96" t="s">
        <v>103</v>
      </c>
      <c r="K9" s="97">
        <v>594344</v>
      </c>
      <c r="L9" s="104">
        <f t="shared" si="0"/>
        <v>356606.4</v>
      </c>
      <c r="M9" s="105">
        <f t="shared" si="1"/>
        <v>237737.59999999998</v>
      </c>
      <c r="N9" s="106">
        <v>0.6</v>
      </c>
      <c r="O9" s="39">
        <f t="shared" si="6"/>
        <v>356606.4</v>
      </c>
      <c r="P9" s="1" t="b">
        <f t="shared" si="2"/>
        <v>1</v>
      </c>
      <c r="Q9" s="37">
        <f t="shared" si="3"/>
        <v>0.6</v>
      </c>
      <c r="R9" s="38" t="b">
        <f t="shared" si="4"/>
        <v>1</v>
      </c>
      <c r="S9" s="38" t="b">
        <f t="shared" si="5"/>
        <v>1</v>
      </c>
    </row>
    <row r="10" spans="1:19" ht="30" customHeight="1" x14ac:dyDescent="0.25">
      <c r="A10" s="90">
        <v>8</v>
      </c>
      <c r="B10" s="91">
        <v>102</v>
      </c>
      <c r="C10" s="90" t="s">
        <v>41</v>
      </c>
      <c r="D10" s="96" t="s">
        <v>142</v>
      </c>
      <c r="E10" s="92">
        <v>2011084</v>
      </c>
      <c r="F10" s="90" t="s">
        <v>143</v>
      </c>
      <c r="G10" s="93" t="s">
        <v>283</v>
      </c>
      <c r="H10" s="94" t="s">
        <v>44</v>
      </c>
      <c r="I10" s="95">
        <v>1.498</v>
      </c>
      <c r="J10" s="96" t="s">
        <v>48</v>
      </c>
      <c r="K10" s="97">
        <v>4748688.79</v>
      </c>
      <c r="L10" s="104">
        <f t="shared" si="0"/>
        <v>2849213.27</v>
      </c>
      <c r="M10" s="105">
        <f t="shared" si="1"/>
        <v>1899475.52</v>
      </c>
      <c r="N10" s="106">
        <v>0.6</v>
      </c>
      <c r="O10" s="39">
        <f t="shared" si="6"/>
        <v>2849213.27</v>
      </c>
      <c r="P10" s="1" t="b">
        <f t="shared" si="2"/>
        <v>1</v>
      </c>
      <c r="Q10" s="37">
        <f t="shared" si="3"/>
        <v>0.6</v>
      </c>
      <c r="R10" s="38" t="b">
        <f t="shared" si="4"/>
        <v>1</v>
      </c>
      <c r="S10" s="38" t="b">
        <f t="shared" si="5"/>
        <v>1</v>
      </c>
    </row>
    <row r="11" spans="1:19" ht="30" customHeight="1" x14ac:dyDescent="0.25">
      <c r="A11" s="90">
        <v>9</v>
      </c>
      <c r="B11" s="91">
        <v>58</v>
      </c>
      <c r="C11" s="90" t="s">
        <v>41</v>
      </c>
      <c r="D11" s="92" t="s">
        <v>284</v>
      </c>
      <c r="E11" s="92">
        <v>2012082</v>
      </c>
      <c r="F11" s="90" t="s">
        <v>152</v>
      </c>
      <c r="G11" s="93" t="s">
        <v>285</v>
      </c>
      <c r="H11" s="94" t="s">
        <v>44</v>
      </c>
      <c r="I11" s="95">
        <v>0.95</v>
      </c>
      <c r="J11" s="96" t="s">
        <v>301</v>
      </c>
      <c r="K11" s="97">
        <v>800500</v>
      </c>
      <c r="L11" s="104">
        <f t="shared" si="0"/>
        <v>480300</v>
      </c>
      <c r="M11" s="105">
        <f t="shared" si="1"/>
        <v>320200</v>
      </c>
      <c r="N11" s="106">
        <v>0.6</v>
      </c>
      <c r="O11" s="39">
        <f t="shared" si="6"/>
        <v>480300</v>
      </c>
      <c r="P11" s="1" t="b">
        <f t="shared" si="2"/>
        <v>1</v>
      </c>
      <c r="Q11" s="37">
        <f t="shared" si="3"/>
        <v>0.6</v>
      </c>
      <c r="R11" s="38" t="b">
        <f t="shared" si="4"/>
        <v>1</v>
      </c>
      <c r="S11" s="38" t="b">
        <f t="shared" si="5"/>
        <v>1</v>
      </c>
    </row>
    <row r="12" spans="1:19" ht="30" customHeight="1" x14ac:dyDescent="0.25">
      <c r="A12" s="90">
        <v>10</v>
      </c>
      <c r="B12" s="91">
        <v>201</v>
      </c>
      <c r="C12" s="90" t="s">
        <v>41</v>
      </c>
      <c r="D12" s="96" t="s">
        <v>49</v>
      </c>
      <c r="E12" s="92">
        <v>2063011</v>
      </c>
      <c r="F12" s="90" t="s">
        <v>152</v>
      </c>
      <c r="G12" s="93" t="s">
        <v>286</v>
      </c>
      <c r="H12" s="94" t="s">
        <v>44</v>
      </c>
      <c r="I12" s="95">
        <v>0.48599999999999999</v>
      </c>
      <c r="J12" s="96" t="s">
        <v>51</v>
      </c>
      <c r="K12" s="97">
        <v>2614200</v>
      </c>
      <c r="L12" s="104">
        <f t="shared" si="0"/>
        <v>1568520</v>
      </c>
      <c r="M12" s="105">
        <f t="shared" si="1"/>
        <v>1045680</v>
      </c>
      <c r="N12" s="106">
        <v>0.6</v>
      </c>
      <c r="O12" s="39">
        <f t="shared" si="6"/>
        <v>1568520</v>
      </c>
      <c r="P12" s="1" t="b">
        <f t="shared" si="2"/>
        <v>1</v>
      </c>
      <c r="Q12" s="37">
        <f t="shared" si="3"/>
        <v>0.6</v>
      </c>
      <c r="R12" s="38" t="b">
        <f t="shared" si="4"/>
        <v>1</v>
      </c>
      <c r="S12" s="38" t="b">
        <f t="shared" si="5"/>
        <v>1</v>
      </c>
    </row>
    <row r="13" spans="1:19" ht="30" customHeight="1" x14ac:dyDescent="0.25">
      <c r="A13" s="90">
        <v>11</v>
      </c>
      <c r="B13" s="91">
        <v>141</v>
      </c>
      <c r="C13" s="90" t="s">
        <v>41</v>
      </c>
      <c r="D13" s="96" t="s">
        <v>207</v>
      </c>
      <c r="E13" s="92">
        <v>2011014</v>
      </c>
      <c r="F13" s="90" t="s">
        <v>143</v>
      </c>
      <c r="G13" s="93" t="s">
        <v>287</v>
      </c>
      <c r="H13" s="94" t="s">
        <v>44</v>
      </c>
      <c r="I13" s="95">
        <v>0.18</v>
      </c>
      <c r="J13" s="103" t="s">
        <v>51</v>
      </c>
      <c r="K13" s="97">
        <v>503000</v>
      </c>
      <c r="L13" s="98">
        <f t="shared" si="0"/>
        <v>301800</v>
      </c>
      <c r="M13" s="99">
        <f t="shared" si="1"/>
        <v>201200</v>
      </c>
      <c r="N13" s="101">
        <v>0.6</v>
      </c>
      <c r="O13" s="39">
        <f t="shared" si="6"/>
        <v>301800</v>
      </c>
      <c r="P13" s="1" t="b">
        <f t="shared" si="2"/>
        <v>1</v>
      </c>
      <c r="Q13" s="37">
        <f t="shared" si="3"/>
        <v>0.6</v>
      </c>
      <c r="R13" s="38" t="b">
        <f t="shared" si="4"/>
        <v>1</v>
      </c>
      <c r="S13" s="38" t="b">
        <f t="shared" si="5"/>
        <v>1</v>
      </c>
    </row>
    <row r="14" spans="1:19" ht="30" customHeight="1" x14ac:dyDescent="0.25">
      <c r="A14" s="90">
        <v>12</v>
      </c>
      <c r="B14" s="91">
        <v>216</v>
      </c>
      <c r="C14" s="90" t="s">
        <v>41</v>
      </c>
      <c r="D14" s="96" t="s">
        <v>279</v>
      </c>
      <c r="E14" s="92">
        <v>2062011</v>
      </c>
      <c r="F14" s="90" t="s">
        <v>101</v>
      </c>
      <c r="G14" s="93" t="s">
        <v>288</v>
      </c>
      <c r="H14" s="94" t="s">
        <v>44</v>
      </c>
      <c r="I14" s="95">
        <v>0.40300000000000002</v>
      </c>
      <c r="J14" s="96" t="s">
        <v>135</v>
      </c>
      <c r="K14" s="97">
        <v>3000000</v>
      </c>
      <c r="L14" s="104">
        <f t="shared" si="0"/>
        <v>1800000</v>
      </c>
      <c r="M14" s="105">
        <f t="shared" si="1"/>
        <v>1200000</v>
      </c>
      <c r="N14" s="106">
        <v>0.6</v>
      </c>
      <c r="O14" s="39">
        <f t="shared" si="6"/>
        <v>1800000</v>
      </c>
      <c r="P14" s="1" t="b">
        <f t="shared" si="2"/>
        <v>1</v>
      </c>
      <c r="Q14" s="37">
        <f t="shared" si="3"/>
        <v>0.6</v>
      </c>
      <c r="R14" s="38" t="b">
        <f t="shared" si="4"/>
        <v>1</v>
      </c>
      <c r="S14" s="38" t="b">
        <f t="shared" si="5"/>
        <v>1</v>
      </c>
    </row>
    <row r="15" spans="1:19" ht="30" customHeight="1" x14ac:dyDescent="0.25">
      <c r="A15" s="90">
        <v>13</v>
      </c>
      <c r="B15" s="91">
        <v>214</v>
      </c>
      <c r="C15" s="90" t="s">
        <v>41</v>
      </c>
      <c r="D15" s="96" t="s">
        <v>220</v>
      </c>
      <c r="E15" s="92">
        <v>2004053</v>
      </c>
      <c r="F15" s="90" t="s">
        <v>113</v>
      </c>
      <c r="G15" s="93" t="s">
        <v>289</v>
      </c>
      <c r="H15" s="94" t="s">
        <v>44</v>
      </c>
      <c r="I15" s="95">
        <v>0.84699999999999998</v>
      </c>
      <c r="J15" s="96" t="s">
        <v>222</v>
      </c>
      <c r="K15" s="97">
        <v>853582.08</v>
      </c>
      <c r="L15" s="104">
        <f t="shared" si="0"/>
        <v>512149.24</v>
      </c>
      <c r="M15" s="105">
        <f t="shared" si="1"/>
        <v>341432.83999999997</v>
      </c>
      <c r="N15" s="106">
        <v>0.6</v>
      </c>
      <c r="O15" s="39">
        <f t="shared" si="6"/>
        <v>512149.24</v>
      </c>
      <c r="P15" s="1" t="b">
        <f t="shared" si="2"/>
        <v>1</v>
      </c>
      <c r="Q15" s="37">
        <f t="shared" si="3"/>
        <v>0.6</v>
      </c>
      <c r="R15" s="38" t="b">
        <f t="shared" si="4"/>
        <v>1</v>
      </c>
      <c r="S15" s="38" t="b">
        <f t="shared" si="5"/>
        <v>1</v>
      </c>
    </row>
    <row r="16" spans="1:19" ht="30" customHeight="1" x14ac:dyDescent="0.25">
      <c r="A16" s="90">
        <v>14</v>
      </c>
      <c r="B16" s="91">
        <v>234</v>
      </c>
      <c r="C16" s="90" t="s">
        <v>41</v>
      </c>
      <c r="D16" s="96" t="s">
        <v>290</v>
      </c>
      <c r="E16" s="92">
        <v>2003062</v>
      </c>
      <c r="F16" s="90" t="s">
        <v>125</v>
      </c>
      <c r="G16" s="93" t="s">
        <v>291</v>
      </c>
      <c r="H16" s="94" t="s">
        <v>44</v>
      </c>
      <c r="I16" s="95">
        <v>1.35</v>
      </c>
      <c r="J16" s="96" t="s">
        <v>154</v>
      </c>
      <c r="K16" s="97">
        <v>2352000</v>
      </c>
      <c r="L16" s="104">
        <f t="shared" si="0"/>
        <v>1411200</v>
      </c>
      <c r="M16" s="105">
        <f t="shared" si="1"/>
        <v>940800</v>
      </c>
      <c r="N16" s="106">
        <v>0.6</v>
      </c>
      <c r="O16" s="39">
        <f t="shared" si="6"/>
        <v>1411200</v>
      </c>
      <c r="P16" s="1" t="b">
        <f t="shared" si="2"/>
        <v>1</v>
      </c>
      <c r="Q16" s="37">
        <f t="shared" si="3"/>
        <v>0.6</v>
      </c>
      <c r="R16" s="38" t="b">
        <f t="shared" si="4"/>
        <v>1</v>
      </c>
      <c r="S16" s="38" t="b">
        <f t="shared" si="5"/>
        <v>1</v>
      </c>
    </row>
    <row r="17" spans="1:19" ht="30" customHeight="1" x14ac:dyDescent="0.25">
      <c r="A17" s="90">
        <v>15</v>
      </c>
      <c r="B17" s="91">
        <v>144</v>
      </c>
      <c r="C17" s="90" t="s">
        <v>41</v>
      </c>
      <c r="D17" s="96" t="s">
        <v>292</v>
      </c>
      <c r="E17" s="92">
        <v>2008052</v>
      </c>
      <c r="F17" s="90" t="s">
        <v>105</v>
      </c>
      <c r="G17" s="93" t="s">
        <v>293</v>
      </c>
      <c r="H17" s="94" t="s">
        <v>44</v>
      </c>
      <c r="I17" s="95">
        <v>0.62</v>
      </c>
      <c r="J17" s="96" t="s">
        <v>103</v>
      </c>
      <c r="K17" s="97">
        <v>278108</v>
      </c>
      <c r="L17" s="104">
        <f t="shared" si="0"/>
        <v>166864.79999999999</v>
      </c>
      <c r="M17" s="105">
        <f t="shared" si="1"/>
        <v>111243.20000000001</v>
      </c>
      <c r="N17" s="106">
        <v>0.6</v>
      </c>
      <c r="O17" s="39">
        <f t="shared" si="6"/>
        <v>166864.79999999999</v>
      </c>
      <c r="P17" s="1" t="b">
        <f t="shared" si="2"/>
        <v>1</v>
      </c>
      <c r="Q17" s="37">
        <f t="shared" si="3"/>
        <v>0.6</v>
      </c>
      <c r="R17" s="38" t="b">
        <f t="shared" si="4"/>
        <v>1</v>
      </c>
      <c r="S17" s="38" t="b">
        <f t="shared" si="5"/>
        <v>1</v>
      </c>
    </row>
    <row r="18" spans="1:19" ht="30" customHeight="1" x14ac:dyDescent="0.25">
      <c r="A18" s="90">
        <v>16</v>
      </c>
      <c r="B18" s="91">
        <v>109</v>
      </c>
      <c r="C18" s="90" t="s">
        <v>41</v>
      </c>
      <c r="D18" s="96" t="s">
        <v>223</v>
      </c>
      <c r="E18" s="92">
        <v>2007082</v>
      </c>
      <c r="F18" s="90" t="s">
        <v>101</v>
      </c>
      <c r="G18" s="93" t="s">
        <v>294</v>
      </c>
      <c r="H18" s="94" t="s">
        <v>44</v>
      </c>
      <c r="I18" s="95">
        <v>0.80300000000000005</v>
      </c>
      <c r="J18" s="96" t="s">
        <v>225</v>
      </c>
      <c r="K18" s="97">
        <v>1689500</v>
      </c>
      <c r="L18" s="104">
        <f t="shared" si="0"/>
        <v>1013700</v>
      </c>
      <c r="M18" s="105">
        <f t="shared" si="1"/>
        <v>675800</v>
      </c>
      <c r="N18" s="106">
        <v>0.6</v>
      </c>
      <c r="O18" s="39">
        <f t="shared" si="6"/>
        <v>1013700</v>
      </c>
      <c r="P18" s="1" t="b">
        <f t="shared" si="2"/>
        <v>1</v>
      </c>
      <c r="Q18" s="37">
        <f t="shared" si="3"/>
        <v>0.6</v>
      </c>
      <c r="R18" s="38" t="b">
        <f t="shared" si="4"/>
        <v>1</v>
      </c>
      <c r="S18" s="38" t="b">
        <f t="shared" si="5"/>
        <v>1</v>
      </c>
    </row>
    <row r="19" spans="1:19" ht="30" customHeight="1" x14ac:dyDescent="0.25">
      <c r="A19" s="90">
        <v>17</v>
      </c>
      <c r="B19" s="91">
        <v>16</v>
      </c>
      <c r="C19" s="90" t="s">
        <v>41</v>
      </c>
      <c r="D19" s="96" t="s">
        <v>167</v>
      </c>
      <c r="E19" s="92">
        <v>2001011</v>
      </c>
      <c r="F19" s="90" t="s">
        <v>149</v>
      </c>
      <c r="G19" s="93" t="s">
        <v>295</v>
      </c>
      <c r="H19" s="94" t="s">
        <v>44</v>
      </c>
      <c r="I19" s="95">
        <v>0.72</v>
      </c>
      <c r="J19" s="96" t="s">
        <v>61</v>
      </c>
      <c r="K19" s="107">
        <v>3402000</v>
      </c>
      <c r="L19" s="104">
        <f t="shared" si="0"/>
        <v>2041200</v>
      </c>
      <c r="M19" s="105">
        <f>K19-L19</f>
        <v>1360800</v>
      </c>
      <c r="N19" s="106">
        <v>0.6</v>
      </c>
      <c r="O19" s="39">
        <f t="shared" si="6"/>
        <v>2041200</v>
      </c>
      <c r="P19" s="1" t="b">
        <f t="shared" si="2"/>
        <v>1</v>
      </c>
      <c r="Q19" s="37">
        <f t="shared" si="3"/>
        <v>0.6</v>
      </c>
      <c r="R19" s="38" t="b">
        <f t="shared" si="4"/>
        <v>1</v>
      </c>
      <c r="S19" s="38" t="b">
        <f t="shared" si="5"/>
        <v>1</v>
      </c>
    </row>
    <row r="20" spans="1:19" ht="30" customHeight="1" x14ac:dyDescent="0.25">
      <c r="A20" s="90">
        <v>18</v>
      </c>
      <c r="B20" s="91">
        <v>142</v>
      </c>
      <c r="C20" s="90" t="s">
        <v>41</v>
      </c>
      <c r="D20" s="96" t="s">
        <v>207</v>
      </c>
      <c r="E20" s="92">
        <v>2011014</v>
      </c>
      <c r="F20" s="90" t="s">
        <v>143</v>
      </c>
      <c r="G20" s="93" t="s">
        <v>296</v>
      </c>
      <c r="H20" s="94" t="s">
        <v>44</v>
      </c>
      <c r="I20" s="95">
        <v>1.34</v>
      </c>
      <c r="J20" s="103" t="s">
        <v>51</v>
      </c>
      <c r="K20" s="97">
        <v>2003000</v>
      </c>
      <c r="L20" s="104">
        <f t="shared" si="0"/>
        <v>1201800</v>
      </c>
      <c r="M20" s="105">
        <f t="shared" si="1"/>
        <v>801200</v>
      </c>
      <c r="N20" s="106">
        <v>0.6</v>
      </c>
      <c r="O20" s="39">
        <f t="shared" si="6"/>
        <v>1201800</v>
      </c>
      <c r="P20" s="1" t="b">
        <f t="shared" si="2"/>
        <v>1</v>
      </c>
      <c r="Q20" s="37">
        <f t="shared" si="3"/>
        <v>0.6</v>
      </c>
      <c r="R20" s="38" t="b">
        <f t="shared" si="4"/>
        <v>1</v>
      </c>
      <c r="S20" s="38" t="b">
        <f t="shared" si="5"/>
        <v>1</v>
      </c>
    </row>
    <row r="21" spans="1:19" ht="30" customHeight="1" x14ac:dyDescent="0.25">
      <c r="A21" s="90">
        <v>19</v>
      </c>
      <c r="B21" s="91">
        <v>49</v>
      </c>
      <c r="C21" s="90" t="s">
        <v>41</v>
      </c>
      <c r="D21" s="92" t="s">
        <v>246</v>
      </c>
      <c r="E21" s="92">
        <v>2010023</v>
      </c>
      <c r="F21" s="90" t="s">
        <v>236</v>
      </c>
      <c r="G21" s="93" t="s">
        <v>297</v>
      </c>
      <c r="H21" s="94" t="s">
        <v>44</v>
      </c>
      <c r="I21" s="95">
        <v>1.62</v>
      </c>
      <c r="J21" s="96" t="s">
        <v>141</v>
      </c>
      <c r="K21" s="97">
        <v>1155000</v>
      </c>
      <c r="L21" s="104">
        <f t="shared" si="0"/>
        <v>693000</v>
      </c>
      <c r="M21" s="105">
        <f t="shared" si="1"/>
        <v>462000</v>
      </c>
      <c r="N21" s="106">
        <v>0.6</v>
      </c>
      <c r="O21" s="39">
        <f t="shared" si="6"/>
        <v>693000</v>
      </c>
      <c r="P21" s="1" t="b">
        <f t="shared" si="2"/>
        <v>1</v>
      </c>
      <c r="Q21" s="37">
        <f t="shared" si="3"/>
        <v>0.6</v>
      </c>
      <c r="R21" s="38" t="b">
        <f t="shared" si="4"/>
        <v>1</v>
      </c>
      <c r="S21" s="38" t="b">
        <f t="shared" si="5"/>
        <v>1</v>
      </c>
    </row>
    <row r="22" spans="1:19" ht="20.100000000000001" customHeight="1" x14ac:dyDescent="0.25">
      <c r="A22" s="128" t="s">
        <v>37</v>
      </c>
      <c r="B22" s="128"/>
      <c r="C22" s="128"/>
      <c r="D22" s="128"/>
      <c r="E22" s="128"/>
      <c r="F22" s="128"/>
      <c r="G22" s="128"/>
      <c r="H22" s="128"/>
      <c r="I22" s="41">
        <f>SUM(I3:I21)</f>
        <v>27.124000000000002</v>
      </c>
      <c r="J22" s="42" t="s">
        <v>12</v>
      </c>
      <c r="K22" s="43">
        <f>SUM(K3:K21)</f>
        <v>43502307.659999996</v>
      </c>
      <c r="L22" s="43">
        <f>SUM(L3:L21)</f>
        <v>26101384.579999998</v>
      </c>
      <c r="M22" s="43">
        <f>SUM(M3:M21)</f>
        <v>17400923.079999998</v>
      </c>
      <c r="N22" s="45" t="s">
        <v>12</v>
      </c>
      <c r="O22" s="44">
        <f>SUM(O3:O21)</f>
        <v>26101384.579999998</v>
      </c>
      <c r="P22" s="1" t="b">
        <f t="shared" si="2"/>
        <v>1</v>
      </c>
      <c r="Q22" s="37">
        <f t="shared" si="3"/>
        <v>0.6</v>
      </c>
      <c r="R22" s="38" t="s">
        <v>12</v>
      </c>
      <c r="S22" s="38" t="b">
        <f t="shared" si="5"/>
        <v>1</v>
      </c>
    </row>
    <row r="23" spans="1:19" x14ac:dyDescent="0.25">
      <c r="A23" s="31"/>
      <c r="B23" s="31"/>
      <c r="C23" s="31"/>
      <c r="D23" s="31"/>
      <c r="E23" s="31"/>
      <c r="F23" s="31"/>
      <c r="G23" s="31"/>
      <c r="H23" s="31"/>
    </row>
    <row r="24" spans="1:19" x14ac:dyDescent="0.25">
      <c r="A24" s="30" t="s">
        <v>38</v>
      </c>
      <c r="B24" s="30"/>
      <c r="C24" s="30"/>
      <c r="D24" s="30"/>
      <c r="E24" s="30"/>
      <c r="F24" s="30"/>
      <c r="G24" s="30"/>
      <c r="H24" s="30"/>
      <c r="I24" s="13"/>
      <c r="J24" s="13"/>
      <c r="K24" s="5"/>
      <c r="L24" s="13"/>
      <c r="M24" s="13"/>
      <c r="O24" s="13"/>
      <c r="P24" s="1"/>
      <c r="S24" s="38"/>
    </row>
    <row r="25" spans="1:19" ht="28.5" customHeight="1" x14ac:dyDescent="0.25">
      <c r="A25" s="118" t="s">
        <v>34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"/>
    </row>
    <row r="26" spans="1:19" x14ac:dyDescent="0.25">
      <c r="B26" s="32"/>
      <c r="C26" s="32"/>
      <c r="D26" s="32"/>
      <c r="E26" s="32"/>
      <c r="F26" s="32"/>
      <c r="G26" s="32"/>
      <c r="H26" s="32"/>
      <c r="K26" s="27"/>
    </row>
  </sheetData>
  <mergeCells count="16">
    <mergeCell ref="M1:M2"/>
    <mergeCell ref="N1:N2"/>
    <mergeCell ref="A22:H22"/>
    <mergeCell ref="A25:O25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22">
    <cfRule type="cellIs" dxfId="4" priority="6" operator="equal">
      <formula>FALSE</formula>
    </cfRule>
  </conditionalFormatting>
  <conditionalFormatting sqref="P3:R22">
    <cfRule type="containsText" dxfId="3" priority="4" operator="containsText" text="fałsz">
      <formula>NOT(ISERROR(SEARCH("fałsz",P3)))</formula>
    </cfRule>
  </conditionalFormatting>
  <conditionalFormatting sqref="S24">
    <cfRule type="cellIs" dxfId="2" priority="3" operator="equal">
      <formula>FALSE</formula>
    </cfRule>
  </conditionalFormatting>
  <conditionalFormatting sqref="S24">
    <cfRule type="cellIs" dxfId="1" priority="2" operator="equal">
      <formula>FALSE</formula>
    </cfRule>
  </conditionalFormatting>
  <conditionalFormatting sqref="B7">
    <cfRule type="duplicateValues" dxfId="0" priority="1"/>
  </conditionalFormatting>
  <dataValidations disablePrompts="1" count="2">
    <dataValidation type="list" allowBlank="1" showInputMessage="1" showErrorMessage="1" sqref="H3:H21" xr:uid="{00000000-0002-0000-0400-000000000000}">
      <formula1>"B,P,R"</formula1>
    </dataValidation>
    <dataValidation type="list" allowBlank="1" showInputMessage="1" showErrorMessage="1" sqref="C3:C21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>
    <oddHeader>&amp;LWojewództwo Podlaskie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2023-01-16T13:38:46Z</cp:lastPrinted>
  <dcterms:created xsi:type="dcterms:W3CDTF">2019-02-25T10:53:14Z</dcterms:created>
  <dcterms:modified xsi:type="dcterms:W3CDTF">2023-07-18T11:16:06Z</dcterms:modified>
</cp:coreProperties>
</file>