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kkucharska\Desktop\"/>
    </mc:Choice>
  </mc:AlternateContent>
  <xr:revisionPtr revIDLastSave="0" documentId="8_{46A3B1EC-76F1-4B96-ABE9-485F2CD11B0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podst'!$A$2:$AD$15</definedName>
    <definedName name="_xlnm.Print_Area" localSheetId="2">'gm podst'!$A$1:$Z$20</definedName>
    <definedName name="_xlnm.Print_Area" localSheetId="4">'gm rez'!$A$1:$Z$12</definedName>
    <definedName name="_xlnm.Print_Area" localSheetId="1">'pow podst'!$A$1:$Y$19</definedName>
    <definedName name="_xlnm.Print_Area" localSheetId="3">'pow rez'!$A$1:$Y$12</definedName>
    <definedName name="_xlnm.Print_Area" localSheetId="0">'TERC - "nazwa woj"'!$A$1:$Q$36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5" l="1"/>
  <c r="M4" i="5" s="1"/>
  <c r="L5" i="5"/>
  <c r="V5" i="5" s="1"/>
  <c r="L6" i="5"/>
  <c r="M6" i="5" s="1"/>
  <c r="L7" i="5"/>
  <c r="M7" i="5" s="1"/>
  <c r="L8" i="5"/>
  <c r="M8" i="5" s="1"/>
  <c r="L9" i="5"/>
  <c r="M9" i="5" s="1"/>
  <c r="L10" i="5"/>
  <c r="M10" i="5" s="1"/>
  <c r="L11" i="5"/>
  <c r="V11" i="5" s="1"/>
  <c r="K4" i="3"/>
  <c r="L4" i="3" s="1"/>
  <c r="K5" i="3"/>
  <c r="L5" i="3" s="1"/>
  <c r="K6" i="3"/>
  <c r="U6" i="3" s="1"/>
  <c r="K7" i="3"/>
  <c r="U7" i="3" s="1"/>
  <c r="K8" i="3"/>
  <c r="L8" i="3" s="1"/>
  <c r="K9" i="3"/>
  <c r="L9" i="3" s="1"/>
  <c r="U10" i="3"/>
  <c r="U4" i="3" l="1"/>
  <c r="L6" i="3"/>
  <c r="M11" i="5"/>
  <c r="V10" i="5"/>
  <c r="V9" i="5"/>
  <c r="V8" i="5"/>
  <c r="M5" i="5"/>
  <c r="V7" i="5"/>
  <c r="V6" i="5"/>
  <c r="V4" i="5"/>
  <c r="U8" i="3"/>
  <c r="U5" i="3"/>
  <c r="L7" i="3"/>
  <c r="U9" i="3"/>
  <c r="L10" i="3"/>
  <c r="B19" i="7" l="1"/>
  <c r="B18" i="7"/>
  <c r="B15" i="7"/>
  <c r="B13" i="7"/>
  <c r="B17" i="7"/>
  <c r="B14" i="7"/>
  <c r="B27" i="7"/>
  <c r="L3" i="5"/>
  <c r="V3" i="5" s="1"/>
  <c r="K3" i="3"/>
  <c r="U3" i="3" s="1"/>
  <c r="P12" i="7" l="1"/>
  <c r="Q12" i="7"/>
  <c r="P13" i="7"/>
  <c r="Q13" i="7"/>
  <c r="P14" i="7"/>
  <c r="Q14" i="7"/>
  <c r="P15" i="7"/>
  <c r="Q15" i="7"/>
  <c r="P16" i="7"/>
  <c r="Q16" i="7"/>
  <c r="P17" i="7"/>
  <c r="Q17" i="7"/>
  <c r="P18" i="7"/>
  <c r="Q18" i="7"/>
  <c r="P19" i="7"/>
  <c r="Q19" i="7"/>
  <c r="P24" i="7"/>
  <c r="Q24" i="7"/>
  <c r="P25" i="7"/>
  <c r="Q25" i="7"/>
  <c r="P26" i="7"/>
  <c r="Q26" i="7"/>
  <c r="P27" i="7"/>
  <c r="Q27" i="7"/>
  <c r="P28" i="7"/>
  <c r="Q28" i="7"/>
  <c r="P29" i="7"/>
  <c r="Q29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A5" i="5"/>
  <c r="AA6" i="5"/>
  <c r="AA7" i="5"/>
  <c r="AA8" i="5"/>
  <c r="AA9" i="5"/>
  <c r="AA10" i="5"/>
  <c r="AA11" i="5"/>
  <c r="AB3" i="5"/>
  <c r="AA3" i="5"/>
  <c r="Z15" i="5"/>
  <c r="Y15" i="5"/>
  <c r="Z14" i="5"/>
  <c r="Y14" i="5"/>
  <c r="Z13" i="5"/>
  <c r="Y13" i="5"/>
  <c r="Z12" i="5"/>
  <c r="Y12" i="5"/>
  <c r="Z4" i="3"/>
  <c r="Z5" i="3"/>
  <c r="Z6" i="3"/>
  <c r="Z7" i="3"/>
  <c r="Z8" i="3"/>
  <c r="Z9" i="3"/>
  <c r="Z10" i="3"/>
  <c r="Z3" i="3"/>
  <c r="Y11" i="3"/>
  <c r="Y14" i="3"/>
  <c r="Y13" i="3"/>
  <c r="Y12" i="3"/>
  <c r="X14" i="3"/>
  <c r="X13" i="3"/>
  <c r="X12" i="3"/>
  <c r="X11" i="3"/>
  <c r="Q30" i="7" l="1"/>
  <c r="Q41" i="7" s="1"/>
  <c r="P20" i="7"/>
  <c r="Q20" i="7"/>
  <c r="Q37" i="7" s="1"/>
  <c r="Q31" i="7"/>
  <c r="Q42" i="7" s="1"/>
  <c r="P31" i="7"/>
  <c r="P42" i="7" s="1"/>
  <c r="P30" i="7"/>
  <c r="P41" i="7"/>
  <c r="P21" i="7"/>
  <c r="P34" i="7" s="1"/>
  <c r="P22" i="7"/>
  <c r="P35" i="7" s="1"/>
  <c r="Q21" i="7"/>
  <c r="Q34" i="7" s="1"/>
  <c r="Q23" i="7"/>
  <c r="Q22" i="7"/>
  <c r="Q39" i="7" s="1"/>
  <c r="Q32" i="7"/>
  <c r="Q43" i="7" s="1"/>
  <c r="P32" i="7"/>
  <c r="P43" i="7" s="1"/>
  <c r="Q33" i="7"/>
  <c r="Q44" i="7" s="1"/>
  <c r="P23" i="7"/>
  <c r="J8" i="4"/>
  <c r="P37" i="7" l="1"/>
  <c r="P33" i="7"/>
  <c r="P44" i="7" s="1"/>
  <c r="P36" i="7"/>
  <c r="Q36" i="7"/>
  <c r="Q40" i="7"/>
  <c r="P39" i="7"/>
  <c r="P38" i="7"/>
  <c r="Q35" i="7"/>
  <c r="Q38" i="7"/>
  <c r="P40" i="7"/>
  <c r="B29" i="7"/>
  <c r="B28" i="7"/>
  <c r="B26" i="7"/>
  <c r="B25" i="7"/>
  <c r="O29" i="7"/>
  <c r="N29" i="7"/>
  <c r="M29" i="7"/>
  <c r="L29" i="7"/>
  <c r="K29" i="7"/>
  <c r="J29" i="7"/>
  <c r="I29" i="7"/>
  <c r="H29" i="7"/>
  <c r="G29" i="7"/>
  <c r="F29" i="7"/>
  <c r="E29" i="7"/>
  <c r="D29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O26" i="7"/>
  <c r="N26" i="7"/>
  <c r="M26" i="7"/>
  <c r="L26" i="7"/>
  <c r="K26" i="7"/>
  <c r="J26" i="7"/>
  <c r="I26" i="7"/>
  <c r="H26" i="7"/>
  <c r="G26" i="7"/>
  <c r="F26" i="7"/>
  <c r="E26" i="7"/>
  <c r="D26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O19" i="7"/>
  <c r="N19" i="7"/>
  <c r="M19" i="7"/>
  <c r="L19" i="7"/>
  <c r="K19" i="7"/>
  <c r="J19" i="7"/>
  <c r="I19" i="7"/>
  <c r="H19" i="7"/>
  <c r="G19" i="7"/>
  <c r="F19" i="7"/>
  <c r="E19" i="7"/>
  <c r="D19" i="7"/>
  <c r="O18" i="7"/>
  <c r="N18" i="7"/>
  <c r="M18" i="7"/>
  <c r="L18" i="7"/>
  <c r="K18" i="7"/>
  <c r="J18" i="7"/>
  <c r="I18" i="7"/>
  <c r="H18" i="7"/>
  <c r="G18" i="7"/>
  <c r="F18" i="7"/>
  <c r="E18" i="7"/>
  <c r="O17" i="7"/>
  <c r="N17" i="7"/>
  <c r="M17" i="7"/>
  <c r="L17" i="7"/>
  <c r="K17" i="7"/>
  <c r="J17" i="7"/>
  <c r="I17" i="7"/>
  <c r="H17" i="7"/>
  <c r="G17" i="7"/>
  <c r="F17" i="7"/>
  <c r="E17" i="7"/>
  <c r="D17" i="7"/>
  <c r="O15" i="7"/>
  <c r="O14" i="7"/>
  <c r="N15" i="7"/>
  <c r="N14" i="7"/>
  <c r="M15" i="7"/>
  <c r="M14" i="7"/>
  <c r="L15" i="7"/>
  <c r="L14" i="7"/>
  <c r="K15" i="7"/>
  <c r="K14" i="7"/>
  <c r="J15" i="7"/>
  <c r="J14" i="7"/>
  <c r="I15" i="7"/>
  <c r="I14" i="7"/>
  <c r="H15" i="7"/>
  <c r="H14" i="7"/>
  <c r="G15" i="7"/>
  <c r="G14" i="7"/>
  <c r="F15" i="7"/>
  <c r="F14" i="7"/>
  <c r="E15" i="7"/>
  <c r="E14" i="7"/>
  <c r="D15" i="7"/>
  <c r="O13" i="7"/>
  <c r="N13" i="7"/>
  <c r="M13" i="7"/>
  <c r="L13" i="7"/>
  <c r="K13" i="7"/>
  <c r="J13" i="7"/>
  <c r="I13" i="7"/>
  <c r="H13" i="7"/>
  <c r="G13" i="7"/>
  <c r="F13" i="7"/>
  <c r="E13" i="7"/>
  <c r="D13" i="7"/>
  <c r="C29" i="7"/>
  <c r="C26" i="7"/>
  <c r="C19" i="7"/>
  <c r="C18" i="7"/>
  <c r="C17" i="7"/>
  <c r="S14" i="7" l="1"/>
  <c r="S15" i="7"/>
  <c r="S13" i="7"/>
  <c r="R29" i="7"/>
  <c r="R25" i="7"/>
  <c r="R28" i="7"/>
  <c r="S29" i="7"/>
  <c r="S28" i="7"/>
  <c r="R26" i="7"/>
  <c r="S26" i="7"/>
  <c r="S25" i="7"/>
  <c r="R19" i="7"/>
  <c r="R17" i="7"/>
  <c r="S18" i="7"/>
  <c r="S17" i="7"/>
  <c r="S19" i="7"/>
  <c r="C15" i="7"/>
  <c r="R15" i="7" s="1"/>
  <c r="C14" i="7"/>
  <c r="C13" i="7"/>
  <c r="R13" i="7" l="1"/>
  <c r="O32" i="7"/>
  <c r="O43" i="7" s="1"/>
  <c r="N32" i="7"/>
  <c r="N43" i="7" s="1"/>
  <c r="M32" i="7"/>
  <c r="M43" i="7" s="1"/>
  <c r="L32" i="7"/>
  <c r="L43" i="7" s="1"/>
  <c r="K32" i="7"/>
  <c r="K43" i="7" s="1"/>
  <c r="J32" i="7"/>
  <c r="J43" i="7" s="1"/>
  <c r="I32" i="7"/>
  <c r="I43" i="7" s="1"/>
  <c r="H32" i="7"/>
  <c r="H43" i="7" s="1"/>
  <c r="G32" i="7"/>
  <c r="G43" i="7" s="1"/>
  <c r="F32" i="7"/>
  <c r="F43" i="7" s="1"/>
  <c r="E32" i="7"/>
  <c r="E43" i="7" s="1"/>
  <c r="D32" i="7"/>
  <c r="D43" i="7" s="1"/>
  <c r="C32" i="7"/>
  <c r="C43" i="7" s="1"/>
  <c r="B32" i="7"/>
  <c r="B43" i="7" s="1"/>
  <c r="O31" i="7"/>
  <c r="O42" i="7" s="1"/>
  <c r="N31" i="7"/>
  <c r="N42" i="7" s="1"/>
  <c r="M31" i="7"/>
  <c r="M42" i="7" s="1"/>
  <c r="L31" i="7"/>
  <c r="L42" i="7" s="1"/>
  <c r="K31" i="7"/>
  <c r="K42" i="7" s="1"/>
  <c r="J31" i="7"/>
  <c r="J42" i="7" s="1"/>
  <c r="I31" i="7"/>
  <c r="I42" i="7" s="1"/>
  <c r="H31" i="7"/>
  <c r="H42" i="7" s="1"/>
  <c r="G31" i="7"/>
  <c r="G42" i="7" s="1"/>
  <c r="F31" i="7"/>
  <c r="F42" i="7" s="1"/>
  <c r="E31" i="7"/>
  <c r="E42" i="7" s="1"/>
  <c r="D31" i="7"/>
  <c r="D42" i="7" s="1"/>
  <c r="C31" i="7"/>
  <c r="C42" i="7" s="1"/>
  <c r="B31" i="7"/>
  <c r="B42" i="7" s="1"/>
  <c r="O22" i="7"/>
  <c r="O39" i="7" s="1"/>
  <c r="N22" i="7"/>
  <c r="N39" i="7" s="1"/>
  <c r="M22" i="7"/>
  <c r="M39" i="7" s="1"/>
  <c r="L22" i="7"/>
  <c r="L39" i="7" s="1"/>
  <c r="K22" i="7"/>
  <c r="K39" i="7" s="1"/>
  <c r="J22" i="7"/>
  <c r="J39" i="7" s="1"/>
  <c r="I22" i="7"/>
  <c r="I39" i="7" s="1"/>
  <c r="H22" i="7"/>
  <c r="H39" i="7" s="1"/>
  <c r="G22" i="7"/>
  <c r="G39" i="7" s="1"/>
  <c r="F22" i="7"/>
  <c r="F39" i="7" s="1"/>
  <c r="E22" i="7"/>
  <c r="E39" i="7" s="1"/>
  <c r="C22" i="7"/>
  <c r="C39" i="7" s="1"/>
  <c r="B22" i="7"/>
  <c r="B39" i="7" s="1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38" i="7" s="1"/>
  <c r="B21" i="7"/>
  <c r="W14" i="3"/>
  <c r="V14" i="3"/>
  <c r="U14" i="3"/>
  <c r="T14" i="3"/>
  <c r="S14" i="3"/>
  <c r="R14" i="3"/>
  <c r="Q14" i="3"/>
  <c r="P14" i="3"/>
  <c r="O14" i="3"/>
  <c r="N14" i="3"/>
  <c r="W13" i="3"/>
  <c r="V13" i="3"/>
  <c r="U13" i="3"/>
  <c r="T13" i="3"/>
  <c r="S13" i="3"/>
  <c r="R13" i="3"/>
  <c r="Q13" i="3"/>
  <c r="P13" i="3"/>
  <c r="O13" i="3"/>
  <c r="N13" i="3"/>
  <c r="W12" i="3"/>
  <c r="V12" i="3"/>
  <c r="U12" i="3"/>
  <c r="T12" i="3"/>
  <c r="S12" i="3"/>
  <c r="R12" i="3"/>
  <c r="Q12" i="3"/>
  <c r="P12" i="3"/>
  <c r="O12" i="3"/>
  <c r="N12" i="3"/>
  <c r="L14" i="3"/>
  <c r="K14" i="3"/>
  <c r="J14" i="3"/>
  <c r="K13" i="3"/>
  <c r="J13" i="3"/>
  <c r="J12" i="3"/>
  <c r="H13" i="3"/>
  <c r="H12" i="3"/>
  <c r="X15" i="5"/>
  <c r="W15" i="5"/>
  <c r="V15" i="5"/>
  <c r="U15" i="5"/>
  <c r="T15" i="5"/>
  <c r="S15" i="5"/>
  <c r="R15" i="5"/>
  <c r="Q15" i="5"/>
  <c r="P15" i="5"/>
  <c r="O15" i="5"/>
  <c r="X14" i="5"/>
  <c r="W14" i="5"/>
  <c r="V14" i="5"/>
  <c r="U14" i="5"/>
  <c r="T14" i="5"/>
  <c r="S14" i="5"/>
  <c r="R14" i="5"/>
  <c r="Q14" i="5"/>
  <c r="P14" i="5"/>
  <c r="O14" i="5"/>
  <c r="X13" i="5"/>
  <c r="W13" i="5"/>
  <c r="V13" i="5"/>
  <c r="U13" i="5"/>
  <c r="T13" i="5"/>
  <c r="S13" i="5"/>
  <c r="R13" i="5"/>
  <c r="Q13" i="5"/>
  <c r="P13" i="5"/>
  <c r="O13" i="5"/>
  <c r="M15" i="5"/>
  <c r="L15" i="5"/>
  <c r="K15" i="5"/>
  <c r="L14" i="5"/>
  <c r="K14" i="5"/>
  <c r="M13" i="5"/>
  <c r="L13" i="5"/>
  <c r="K13" i="5"/>
  <c r="I14" i="5"/>
  <c r="I13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3" i="5"/>
  <c r="AA15" i="5"/>
  <c r="AA14" i="5"/>
  <c r="G34" i="7"/>
  <c r="G38" i="7"/>
  <c r="O34" i="7"/>
  <c r="O38" i="7"/>
  <c r="H34" i="7"/>
  <c r="H38" i="7"/>
  <c r="Z13" i="3"/>
  <c r="I34" i="7"/>
  <c r="I38" i="7"/>
  <c r="Z14" i="3"/>
  <c r="B34" i="7"/>
  <c r="B38" i="7"/>
  <c r="J34" i="7"/>
  <c r="J38" i="7"/>
  <c r="K34" i="7"/>
  <c r="K38" i="7"/>
  <c r="D34" i="7"/>
  <c r="D38" i="7"/>
  <c r="L34" i="7"/>
  <c r="L38" i="7"/>
  <c r="S21" i="7"/>
  <c r="E38" i="7"/>
  <c r="M34" i="7"/>
  <c r="M38" i="7"/>
  <c r="F34" i="7"/>
  <c r="F38" i="7"/>
  <c r="N34" i="7"/>
  <c r="N38" i="7"/>
  <c r="AD7" i="6"/>
  <c r="R32" i="7"/>
  <c r="R31" i="7"/>
  <c r="AA7" i="4"/>
  <c r="S32" i="7"/>
  <c r="S31" i="7"/>
  <c r="C34" i="7"/>
  <c r="R21" i="7"/>
  <c r="E34" i="7"/>
  <c r="S22" i="7"/>
  <c r="E35" i="7"/>
  <c r="M35" i="7"/>
  <c r="H35" i="7"/>
  <c r="AB13" i="5"/>
  <c r="L35" i="7"/>
  <c r="I35" i="7"/>
  <c r="C35" i="7"/>
  <c r="G35" i="7"/>
  <c r="K35" i="7"/>
  <c r="O35" i="7"/>
  <c r="B35" i="7"/>
  <c r="F35" i="7"/>
  <c r="J35" i="7"/>
  <c r="N35" i="7"/>
  <c r="AB7" i="6"/>
  <c r="AC7" i="4"/>
  <c r="AD13" i="5"/>
  <c r="M3" i="5"/>
  <c r="K12" i="3"/>
  <c r="Z12" i="3" s="1"/>
  <c r="AD3" i="5" l="1"/>
  <c r="D18" i="7"/>
  <c r="R18" i="7" s="1"/>
  <c r="M14" i="5"/>
  <c r="S34" i="7"/>
  <c r="S35" i="7"/>
  <c r="R34" i="7"/>
  <c r="D24" i="7"/>
  <c r="B24" i="7"/>
  <c r="L3" i="3"/>
  <c r="AA12" i="3"/>
  <c r="O23" i="7"/>
  <c r="N23" i="7"/>
  <c r="M23" i="7"/>
  <c r="L23" i="7"/>
  <c r="K23" i="7"/>
  <c r="J23" i="7"/>
  <c r="I23" i="7"/>
  <c r="H23" i="7"/>
  <c r="G23" i="7"/>
  <c r="F23" i="7"/>
  <c r="E23" i="7"/>
  <c r="E40" i="7" s="1"/>
  <c r="D23" i="7"/>
  <c r="C23" i="7"/>
  <c r="C40" i="7" s="1"/>
  <c r="B23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24" i="7"/>
  <c r="N24" i="7"/>
  <c r="M24" i="7"/>
  <c r="L24" i="7"/>
  <c r="K24" i="7"/>
  <c r="J24" i="7"/>
  <c r="I24" i="7"/>
  <c r="H24" i="7"/>
  <c r="G24" i="7"/>
  <c r="F24" i="7"/>
  <c r="E24" i="7"/>
  <c r="C24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5" i="5"/>
  <c r="H14" i="3"/>
  <c r="Z8" i="4" l="1"/>
  <c r="D14" i="7"/>
  <c r="L13" i="3"/>
  <c r="AC13" i="3" s="1"/>
  <c r="H36" i="7"/>
  <c r="H40" i="7"/>
  <c r="I36" i="7"/>
  <c r="I40" i="7"/>
  <c r="J36" i="7"/>
  <c r="J40" i="7"/>
  <c r="D36" i="7"/>
  <c r="D40" i="7"/>
  <c r="K36" i="7"/>
  <c r="K40" i="7"/>
  <c r="L36" i="7"/>
  <c r="L40" i="7"/>
  <c r="M36" i="7"/>
  <c r="M40" i="7"/>
  <c r="B36" i="7"/>
  <c r="B40" i="7"/>
  <c r="F36" i="7"/>
  <c r="F40" i="7"/>
  <c r="N36" i="7"/>
  <c r="N40" i="7"/>
  <c r="G36" i="7"/>
  <c r="G40" i="7"/>
  <c r="O36" i="7"/>
  <c r="O40" i="7"/>
  <c r="AA8" i="6"/>
  <c r="AA6" i="6"/>
  <c r="L12" i="3"/>
  <c r="AC12" i="3" s="1"/>
  <c r="AC3" i="3"/>
  <c r="R27" i="7"/>
  <c r="R24" i="7"/>
  <c r="S24" i="7"/>
  <c r="C36" i="7"/>
  <c r="R23" i="7"/>
  <c r="E36" i="7"/>
  <c r="S23" i="7"/>
  <c r="L30" i="7"/>
  <c r="L41" i="7" s="1"/>
  <c r="H30" i="7"/>
  <c r="H41" i="7" s="1"/>
  <c r="G30" i="7"/>
  <c r="G41" i="7" s="1"/>
  <c r="K30" i="7"/>
  <c r="K41" i="7" s="1"/>
  <c r="O30" i="7"/>
  <c r="O41" i="7" s="1"/>
  <c r="J30" i="7"/>
  <c r="J41" i="7" s="1"/>
  <c r="E30" i="7"/>
  <c r="E41" i="7" s="1"/>
  <c r="I30" i="7"/>
  <c r="I41" i="7" s="1"/>
  <c r="M30" i="7"/>
  <c r="M41" i="7" s="1"/>
  <c r="F30" i="7"/>
  <c r="F41" i="7" s="1"/>
  <c r="N30" i="7"/>
  <c r="N41" i="7" s="1"/>
  <c r="C30" i="7"/>
  <c r="C41" i="7" s="1"/>
  <c r="D30" i="7"/>
  <c r="D41" i="7" s="1"/>
  <c r="B30" i="7"/>
  <c r="B41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4" i="5"/>
  <c r="AD14" i="5"/>
  <c r="AB15" i="5"/>
  <c r="AD15" i="5"/>
  <c r="AA13" i="3"/>
  <c r="AA14" i="3"/>
  <c r="AC14" i="3"/>
  <c r="B16" i="7"/>
  <c r="B12" i="7"/>
  <c r="O16" i="7"/>
  <c r="N16" i="7"/>
  <c r="M16" i="7"/>
  <c r="L16" i="7"/>
  <c r="K16" i="7"/>
  <c r="J16" i="7"/>
  <c r="I16" i="7"/>
  <c r="H16" i="7"/>
  <c r="O12" i="7"/>
  <c r="N12" i="7"/>
  <c r="M12" i="7"/>
  <c r="L12" i="7"/>
  <c r="K12" i="7"/>
  <c r="J12" i="7"/>
  <c r="I12" i="7"/>
  <c r="H12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AB5" i="5"/>
  <c r="AC5" i="5" s="1"/>
  <c r="AD5" i="5"/>
  <c r="AB6" i="5"/>
  <c r="AC6" i="5" s="1"/>
  <c r="AD6" i="5"/>
  <c r="AB7" i="5"/>
  <c r="AC7" i="5" s="1"/>
  <c r="AD7" i="5"/>
  <c r="AB8" i="5"/>
  <c r="AC8" i="5" s="1"/>
  <c r="AD8" i="5"/>
  <c r="AB9" i="5"/>
  <c r="AC9" i="5" s="1"/>
  <c r="AD9" i="5"/>
  <c r="AB10" i="5"/>
  <c r="AC10" i="5" s="1"/>
  <c r="AD10" i="5"/>
  <c r="AB11" i="5"/>
  <c r="AC11" i="5" s="1"/>
  <c r="AD11" i="5"/>
  <c r="Z6" i="4" l="1"/>
  <c r="N20" i="7"/>
  <c r="N33" i="7" s="1"/>
  <c r="N37" i="7"/>
  <c r="O20" i="7"/>
  <c r="O37" i="7" s="1"/>
  <c r="H20" i="7"/>
  <c r="H33" i="7" s="1"/>
  <c r="H37" i="7"/>
  <c r="J20" i="7"/>
  <c r="J37" i="7"/>
  <c r="K20" i="7"/>
  <c r="K37" i="7"/>
  <c r="R14" i="7"/>
  <c r="D22" i="7"/>
  <c r="S36" i="7"/>
  <c r="AA6" i="4"/>
  <c r="S30" i="7"/>
  <c r="AC3" i="6"/>
  <c r="R30" i="7"/>
  <c r="AC3" i="5"/>
  <c r="M20" i="7"/>
  <c r="I20" i="7"/>
  <c r="I37" i="7" s="1"/>
  <c r="R36" i="7"/>
  <c r="B20" i="7"/>
  <c r="L20" i="7"/>
  <c r="L37" i="7" s="1"/>
  <c r="AC6" i="4"/>
  <c r="O11" i="3"/>
  <c r="AA4" i="3"/>
  <c r="AB4" i="3" s="1"/>
  <c r="AA5" i="3"/>
  <c r="AB5" i="3" s="1"/>
  <c r="AA6" i="3"/>
  <c r="AB6" i="3" s="1"/>
  <c r="AA7" i="3"/>
  <c r="AB7" i="3" s="1"/>
  <c r="AA9" i="3"/>
  <c r="AB9" i="3" s="1"/>
  <c r="AA10" i="3"/>
  <c r="AB10" i="3" s="1"/>
  <c r="M33" i="7" l="1"/>
  <c r="M44" i="7" s="1"/>
  <c r="M37" i="7"/>
  <c r="O33" i="7"/>
  <c r="O44" i="7" s="1"/>
  <c r="N44" i="7"/>
  <c r="L33" i="7"/>
  <c r="L44" i="7"/>
  <c r="J33" i="7"/>
  <c r="J44" i="7" s="1"/>
  <c r="K33" i="7"/>
  <c r="K44" i="7" s="1"/>
  <c r="I33" i="7"/>
  <c r="I44" i="7" s="1"/>
  <c r="H44" i="7"/>
  <c r="D39" i="7"/>
  <c r="D35" i="7"/>
  <c r="R35" i="7" s="1"/>
  <c r="R22" i="7"/>
  <c r="B37" i="7"/>
  <c r="S27" i="7"/>
  <c r="AA8" i="3"/>
  <c r="AB8" i="3" s="1"/>
  <c r="AC8" i="3"/>
  <c r="AA3" i="3" l="1"/>
  <c r="E16" i="7" l="1"/>
  <c r="E12" i="7"/>
  <c r="E20" i="7" l="1"/>
  <c r="E37" i="7" s="1"/>
  <c r="G12" i="7"/>
  <c r="G16" i="7"/>
  <c r="F16" i="7"/>
  <c r="F12" i="7"/>
  <c r="C16" i="7"/>
  <c r="C12" i="7"/>
  <c r="B33" i="7"/>
  <c r="B44" i="7" s="1"/>
  <c r="X12" i="5"/>
  <c r="W12" i="5"/>
  <c r="V12" i="5"/>
  <c r="U12" i="5"/>
  <c r="T12" i="5"/>
  <c r="S12" i="5"/>
  <c r="R12" i="5"/>
  <c r="Q12" i="5"/>
  <c r="P12" i="5"/>
  <c r="O12" i="5"/>
  <c r="L12" i="5"/>
  <c r="K12" i="5"/>
  <c r="I12" i="5"/>
  <c r="W11" i="3"/>
  <c r="V11" i="3"/>
  <c r="U11" i="3"/>
  <c r="T11" i="3"/>
  <c r="S11" i="3"/>
  <c r="R11" i="3"/>
  <c r="Q11" i="3"/>
  <c r="P11" i="3"/>
  <c r="N11" i="3"/>
  <c r="K11" i="3"/>
  <c r="J11" i="3"/>
  <c r="H11" i="3"/>
  <c r="AC10" i="3"/>
  <c r="AC9" i="3"/>
  <c r="AC7" i="3"/>
  <c r="AC6" i="3"/>
  <c r="AC5" i="3"/>
  <c r="AC4" i="3"/>
  <c r="S16" i="7" l="1"/>
  <c r="S12" i="7"/>
  <c r="AA12" i="5"/>
  <c r="Z11" i="3"/>
  <c r="E33" i="7"/>
  <c r="E44" i="7" s="1"/>
  <c r="C20" i="7"/>
  <c r="C33" i="7" s="1"/>
  <c r="F20" i="7"/>
  <c r="G20" i="7"/>
  <c r="AB12" i="5"/>
  <c r="AA8" i="4"/>
  <c r="AA11" i="3"/>
  <c r="AB3" i="3"/>
  <c r="D16" i="7"/>
  <c r="R16" i="7" s="1"/>
  <c r="L11" i="3"/>
  <c r="AC11" i="3" s="1"/>
  <c r="M12" i="5"/>
  <c r="AD12" i="5" s="1"/>
  <c r="D12" i="7"/>
  <c r="AC8" i="4"/>
  <c r="G33" i="7" l="1"/>
  <c r="G44" i="7" s="1"/>
  <c r="G37" i="7"/>
  <c r="F37" i="7"/>
  <c r="C44" i="7"/>
  <c r="R12" i="7"/>
  <c r="C37" i="7"/>
  <c r="S20" i="7"/>
  <c r="D20" i="7"/>
  <c r="F33" i="7"/>
  <c r="F44" i="7" s="1"/>
  <c r="S33" i="7" l="1"/>
  <c r="R20" i="7"/>
  <c r="D37" i="7"/>
  <c r="D33" i="7"/>
  <c r="R33" i="7" s="1"/>
  <c r="D44" i="7" l="1"/>
</calcChain>
</file>

<file path=xl/sharedStrings.xml><?xml version="1.0" encoding="utf-8"?>
<sst xmlns="http://schemas.openxmlformats.org/spreadsheetml/2006/main" count="309" uniqueCount="127">
  <si>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</si>
  <si>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</si>
  <si>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</si>
  <si>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</si>
  <si>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</si>
  <si>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</si>
  <si>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</si>
  <si>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</si>
  <si>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</si>
  <si>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</si>
  <si>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</si>
  <si>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</si>
  <si>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</si>
  <si>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</si>
  <si>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</si>
  <si>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</si>
  <si>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</si>
  <si>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</si>
  <si>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</si>
  <si>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</si>
  <si>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</si>
  <si>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</si>
  <si>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</si>
  <si>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</si>
  <si>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</si>
  <si>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</si>
  <si>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</si>
  <si>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</si>
  <si>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</si>
  <si>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</si>
  <si>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</si>
  <si>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</si>
  <si>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</si>
  <si>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</si>
  <si>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</si>
  <si>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</si>
  <si>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</si>
  <si>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</si>
  <si>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</si>
  <si>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</si>
  <si>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</si>
  <si>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</si>
  <si>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</si>
  <si>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</si>
  <si>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</si>
  <si>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</si>
  <si>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</si>
  <si>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Lista zadań powiatowych i zadań gminnych rekomendowanych do dofinansowania w ramach Rządowego Funduszu Rozwoju Dróg</t>
  </si>
  <si>
    <t>RFRD/2026-U/P/1</t>
  </si>
  <si>
    <t>RFRD/2026-U/P/9</t>
  </si>
  <si>
    <t>RFRD/2026-U/P/3</t>
  </si>
  <si>
    <t>RFRD/2026-U/P/6</t>
  </si>
  <si>
    <t>RFRD/2026-U/P/5</t>
  </si>
  <si>
    <t>RFRD/2026-U/P/4</t>
  </si>
  <si>
    <t>RFRD/2026-U/P/2</t>
  </si>
  <si>
    <t>RFRD/2026-U/P/8</t>
  </si>
  <si>
    <t>N</t>
  </si>
  <si>
    <t>Powiat Namysłowski</t>
  </si>
  <si>
    <t>Powiat Prudnicki</t>
  </si>
  <si>
    <t>Powiat Strzelecki</t>
  </si>
  <si>
    <t>Powiat Kędzierzyńsko-Kozielski</t>
  </si>
  <si>
    <t>Powiat Brzeski</t>
  </si>
  <si>
    <t>Powiat Głubczycki</t>
  </si>
  <si>
    <t>Powiat Oleski</t>
  </si>
  <si>
    <t>Powiat Krapkowicki</t>
  </si>
  <si>
    <t>Remont drogi powiatowej nr 1348 O na odcinku Zawiść - Kopalina</t>
  </si>
  <si>
    <t>Remont drogi powiatowej nr 1613 O - ulica Nyska w Prudniku</t>
  </si>
  <si>
    <t>Remont drogi powiatowej nr 2282 O ul. Jordanowska oraz 2283 O ul. B. Chrobrego w Strzelcach Opolskich</t>
  </si>
  <si>
    <t>Remont drogi powiatowej nr 1409 O na odcinku Pociękarb - Łężce</t>
  </si>
  <si>
    <t>Remont DP 1159 O odc. Mikolin-Golczowice - Etap I</t>
  </si>
  <si>
    <t>Remont odcinka drogi powiatowej nr 1223 O ulicy Kolejowej w miejscowości Nasiedle</t>
  </si>
  <si>
    <t>Remont drogi powiatowej nr 1314 O  w m. Jamy</t>
  </si>
  <si>
    <t>Remont drogi powiatowej nr 1826 O ul. Obrowiecka w miejscowości Gogolin</t>
  </si>
  <si>
    <t>R</t>
  </si>
  <si>
    <t>grudzień 2026 sierpień 2027</t>
  </si>
  <si>
    <t>wrzesień 2026 listopad 2026</t>
  </si>
  <si>
    <t>listopad 2026 czerwiec 2027</t>
  </si>
  <si>
    <t>wrzesień 2026 grudzień 2026</t>
  </si>
  <si>
    <t>grudzień 2026 maj 2027</t>
  </si>
  <si>
    <t>1.</t>
  </si>
  <si>
    <t>2.</t>
  </si>
  <si>
    <t>3.</t>
  </si>
  <si>
    <t>4.</t>
  </si>
  <si>
    <t>5.</t>
  </si>
  <si>
    <t>6.</t>
  </si>
  <si>
    <t>7.</t>
  </si>
  <si>
    <t>8.</t>
  </si>
  <si>
    <t>RFRD/2026-U/G/7</t>
  </si>
  <si>
    <t>RFRD/2026-U/G/9</t>
  </si>
  <si>
    <t>RFRD/2026-U/G/4</t>
  </si>
  <si>
    <t>RFRD/2026-U/G/11</t>
  </si>
  <si>
    <t>RFRD/2026-U/G/12</t>
  </si>
  <si>
    <t>RFRD/2026-U/G/3</t>
  </si>
  <si>
    <t>RFRD/2026-U/G/5</t>
  </si>
  <si>
    <t>RFRD/2026-U/G/2</t>
  </si>
  <si>
    <t>RFRD/2026-U/G/13</t>
  </si>
  <si>
    <t>9.</t>
  </si>
  <si>
    <t>Gmina Brzeg</t>
  </si>
  <si>
    <t>Gmina Reńska Wieś</t>
  </si>
  <si>
    <t>Gmina Nysa</t>
  </si>
  <si>
    <t>Gmina Namysłów</t>
  </si>
  <si>
    <t>Gmina Bierawa</t>
  </si>
  <si>
    <t>Gmina Dobrodzień</t>
  </si>
  <si>
    <t>Gmina Kietrz</t>
  </si>
  <si>
    <t>Gmina Byczyna</t>
  </si>
  <si>
    <t>Gmina Kolonowskie</t>
  </si>
  <si>
    <t>Powiat Nyski</t>
  </si>
  <si>
    <t>Powiat Kluczborski</t>
  </si>
  <si>
    <t>Remont ul. Krótkiej w Brzegu</t>
  </si>
  <si>
    <t>Remont drogi gminnej, publicznej, nr 106743 O - ulica Świętojańska w Nysie</t>
  </si>
  <si>
    <t>Remont ul. Głównej w Kamiennej</t>
  </si>
  <si>
    <t>Remont ciągu publicznych dróg gminnych ulic Szkolnej i Wolności w Starym Koźlu  - etap I remont odcinka ulicy Wolności</t>
  </si>
  <si>
    <t>Remont drogi gminnej ul. Parkowej w Dobrodzieniu</t>
  </si>
  <si>
    <t>Remont drogi gminnej publicznej nr 108831 O ul. Owsianej w miejscowości Pilszcz</t>
  </si>
  <si>
    <t>Remont ulicy Bolesława Chrobrego w Byczynie</t>
  </si>
  <si>
    <t>Remont drogi gminnej nr 103139 O ul. Eichendorffa w miejscowości Staniszcze Małe</t>
  </si>
  <si>
    <t>sierpień 2026 grudzień 2026</t>
  </si>
  <si>
    <t>grudzień 2026 lipiec 2027</t>
  </si>
  <si>
    <t>październik 2026 czerwiec 2027</t>
  </si>
  <si>
    <t>8.*</t>
  </si>
  <si>
    <t>październik 2026 lipiec 2027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</si>
  <si>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uzupełniającym na 2026 r.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</si>
  <si>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</si>
  <si>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grudzień 2026 czerwiec 2027</t>
  </si>
  <si>
    <t>grudzień 2026 wrzesień 2027</t>
  </si>
  <si>
    <t>Remont odcinka drogi gminnej nr 107687 O - ul. Głównej w Komornie, ul. Krapkowickiej w Poborszowie</t>
  </si>
  <si>
    <t>Prezes Rady Ministrów
Donald Tusk
/dokument podpisany elektronicznie/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</si>
</sst>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9"/>
      <color rgb="FFFFC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7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4" fontId="7" fillId="0" borderId="7" xfId="0" applyNumberFormat="1" applyFont="1" applyFill="1" applyBorder="1" applyAlignment="1">
      <alignment vertical="center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Border="1" applyAlignment="1">
      <alignment horizontal="right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 wrapText="1"/>
    </xf>
    <xf numFmtId="49" fontId="16" fillId="0" borderId="1" xfId="0" applyNumberFormat="1" applyFont="1" applyFill="1" applyBorder="1" applyAlignment="1">
      <alignment horizontal="right" vertical="center" wrapText="1"/>
    </xf>
    <xf numFmtId="166" fontId="16" fillId="0" borderId="1" xfId="0" applyNumberFormat="1" applyFont="1" applyFill="1" applyBorder="1" applyAlignment="1">
      <alignment horizontal="right" vertical="center"/>
    </xf>
    <xf numFmtId="164" fontId="16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6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4" fillId="6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165" fontId="13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3" fillId="3" borderId="3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14" fillId="6" borderId="3" xfId="0" applyNumberFormat="1" applyFont="1" applyFill="1" applyBorder="1" applyAlignment="1">
      <alignment vertical="center"/>
    </xf>
    <xf numFmtId="0" fontId="13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4" fillId="6" borderId="2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165" fontId="14" fillId="6" borderId="3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3" fillId="0" borderId="31" xfId="0" applyFont="1" applyFill="1" applyBorder="1" applyAlignment="1">
      <alignment vertical="center"/>
    </xf>
    <xf numFmtId="0" fontId="13" fillId="0" borderId="32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165" fontId="13" fillId="0" borderId="34" xfId="0" applyNumberFormat="1" applyFont="1" applyFill="1" applyBorder="1" applyAlignment="1">
      <alignment vertical="center"/>
    </xf>
    <xf numFmtId="165" fontId="13" fillId="5" borderId="35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3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3" fillId="3" borderId="37" xfId="0" applyFont="1" applyFill="1" applyBorder="1" applyAlignment="1">
      <alignment horizontal="left" vertical="center" indent="2"/>
    </xf>
    <xf numFmtId="165" fontId="13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3" fillId="6" borderId="31" xfId="0" applyFont="1" applyFill="1" applyBorder="1" applyAlignment="1">
      <alignment vertical="center"/>
    </xf>
    <xf numFmtId="0" fontId="14" fillId="6" borderId="32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165" fontId="14" fillId="6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165" fontId="14" fillId="6" borderId="36" xfId="0" applyNumberFormat="1" applyFont="1" applyFill="1" applyBorder="1" applyAlignment="1">
      <alignment vertical="center"/>
    </xf>
    <xf numFmtId="0" fontId="13" fillId="6" borderId="37" xfId="0" applyFont="1" applyFill="1" applyBorder="1" applyAlignment="1">
      <alignment horizontal="left" vertical="center" indent="2"/>
    </xf>
    <xf numFmtId="165" fontId="14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3" fillId="2" borderId="32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165" fontId="13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9" fontId="22" fillId="0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 wrapText="1"/>
    </xf>
    <xf numFmtId="0" fontId="17" fillId="0" borderId="0" xfId="0" applyFont="1" applyAlignment="1"/>
    <xf numFmtId="0" fontId="4" fillId="0" borderId="0" xfId="0" applyFont="1" applyAlignment="1">
      <alignment horizont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wrapText="1" shrinkToFit="1"/>
    </xf>
    <xf numFmtId="166" fontId="22" fillId="0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5">
    <cellStyle name="Dziesiętny 2" xfId="4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2" xr:uid="{00000000-0005-0000-0000-000004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4"/>
  <sheetViews>
    <sheetView tabSelected="1" view="pageBreakPreview" zoomScale="85" zoomScaleNormal="100" zoomScaleSheetLayoutView="85" workbookViewId="0"/>
  </sheetViews>
  <sheetFormatPr defaultColWidth="9.140625" defaultRowHeight="15" x14ac:dyDescent="0.25"/>
  <cols>
    <col min="1" max="1" width="35.140625" style="14" customWidth="1"/>
    <col min="2" max="2" width="10.7109375" style="14" customWidth="1"/>
    <col min="3" max="5" width="20.7109375" style="14" customWidth="1"/>
    <col min="6" max="17" width="15.7109375" style="14" customWidth="1"/>
    <col min="18" max="18" width="9.140625" style="14"/>
    <col min="19" max="19" width="11.7109375" style="14" bestFit="1" customWidth="1"/>
    <col min="20" max="16384" width="9.140625" style="3"/>
  </cols>
  <sheetData>
    <row r="1" spans="1:26" s="10" customFormat="1" ht="30" customHeight="1" thickBot="1" x14ac:dyDescent="0.35">
      <c r="A1" s="7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</row>
    <row r="2" spans="1:26" x14ac:dyDescent="0.25">
      <c r="A2" s="11"/>
      <c r="B2" s="11"/>
      <c r="C2" s="11"/>
      <c r="D2" s="11"/>
      <c r="E2" s="11"/>
      <c r="F2" s="221" t="s">
        <v>18</v>
      </c>
      <c r="G2" s="222"/>
      <c r="H2" s="222"/>
      <c r="I2" s="222"/>
      <c r="J2" s="222"/>
      <c r="K2" s="222"/>
      <c r="L2" s="222"/>
      <c r="M2" s="222"/>
      <c r="N2" s="223"/>
      <c r="O2" s="11"/>
      <c r="P2" s="11"/>
      <c r="Q2" s="11"/>
      <c r="R2" s="11"/>
      <c r="S2" s="11"/>
      <c r="T2" s="12"/>
      <c r="U2" s="12"/>
      <c r="V2" s="12"/>
      <c r="W2" s="12"/>
      <c r="X2" s="12"/>
      <c r="Y2" s="12"/>
      <c r="Z2" s="12"/>
    </row>
    <row r="3" spans="1:26" x14ac:dyDescent="0.25">
      <c r="A3" s="13"/>
      <c r="B3" s="11"/>
      <c r="C3" s="11"/>
      <c r="D3" s="11"/>
      <c r="E3" s="11"/>
      <c r="F3" s="224"/>
      <c r="G3" s="225"/>
      <c r="H3" s="225"/>
      <c r="I3" s="225"/>
      <c r="J3" s="225"/>
      <c r="K3" s="225"/>
      <c r="L3" s="225"/>
      <c r="M3" s="225"/>
      <c r="N3" s="226"/>
      <c r="Z3" s="12"/>
    </row>
    <row r="4" spans="1:26" x14ac:dyDescent="0.25">
      <c r="A4" s="15" t="s">
        <v>121</v>
      </c>
      <c r="B4" s="16"/>
      <c r="C4" s="16"/>
      <c r="D4" s="16"/>
      <c r="E4" s="16"/>
      <c r="F4" s="224"/>
      <c r="G4" s="225"/>
      <c r="H4" s="225"/>
      <c r="I4" s="225"/>
      <c r="J4" s="225"/>
      <c r="K4" s="225"/>
      <c r="L4" s="225"/>
      <c r="M4" s="225"/>
      <c r="N4" s="226"/>
      <c r="Z4" s="17"/>
    </row>
    <row r="5" spans="1:26" x14ac:dyDescent="0.25">
      <c r="A5" s="16"/>
      <c r="B5" s="16"/>
      <c r="C5" s="16"/>
      <c r="D5" s="16"/>
      <c r="E5" s="16"/>
      <c r="F5" s="224"/>
      <c r="G5" s="225"/>
      <c r="H5" s="225"/>
      <c r="I5" s="225"/>
      <c r="J5" s="225"/>
      <c r="K5" s="225"/>
      <c r="L5" s="225"/>
      <c r="M5" s="225"/>
      <c r="N5" s="226"/>
      <c r="Z5" s="12"/>
    </row>
    <row r="6" spans="1:26" x14ac:dyDescent="0.25">
      <c r="A6" s="15" t="s">
        <v>122</v>
      </c>
      <c r="B6" s="16"/>
      <c r="C6" s="16"/>
      <c r="D6" s="16"/>
      <c r="E6" s="16"/>
      <c r="F6" s="224"/>
      <c r="G6" s="225"/>
      <c r="H6" s="225"/>
      <c r="I6" s="225"/>
      <c r="J6" s="225"/>
      <c r="K6" s="225"/>
      <c r="L6" s="225"/>
      <c r="M6" s="225"/>
      <c r="N6" s="226"/>
      <c r="Z6" s="17"/>
    </row>
    <row r="7" spans="1:26" ht="51" customHeight="1" thickBot="1" x14ac:dyDescent="0.3">
      <c r="A7" s="16"/>
      <c r="B7" s="16"/>
      <c r="C7" s="16"/>
      <c r="D7" s="16"/>
      <c r="E7" s="16"/>
      <c r="F7" s="227" t="s">
        <v>126</v>
      </c>
      <c r="G7" s="228"/>
      <c r="H7" s="228"/>
      <c r="I7" s="228"/>
      <c r="J7" s="228"/>
      <c r="K7" s="228"/>
      <c r="L7" s="228"/>
      <c r="M7" s="228"/>
      <c r="N7" s="229"/>
      <c r="Z7" s="12"/>
    </row>
    <row r="8" spans="1:26" x14ac:dyDescent="0.25">
      <c r="A8" s="16"/>
      <c r="B8" s="16"/>
      <c r="C8" s="16"/>
      <c r="D8" s="16"/>
      <c r="E8" s="16"/>
      <c r="F8" s="18"/>
      <c r="G8" s="18"/>
      <c r="H8" s="18"/>
      <c r="I8" s="18"/>
      <c r="J8" s="18"/>
      <c r="K8" s="18"/>
      <c r="L8" s="18"/>
      <c r="M8" s="18"/>
      <c r="N8" s="18"/>
      <c r="Z8" s="12"/>
    </row>
    <row r="9" spans="1:26" ht="20.100000000000001" customHeight="1" thickBot="1" x14ac:dyDescent="0.3">
      <c r="A9" s="15" t="s">
        <v>0</v>
      </c>
      <c r="B9" s="16"/>
      <c r="C9" s="16"/>
      <c r="D9" s="16"/>
      <c r="E9" s="16"/>
      <c r="F9" s="18"/>
      <c r="G9" s="18"/>
      <c r="H9" s="18"/>
      <c r="I9" s="18"/>
      <c r="J9" s="18"/>
      <c r="K9" s="18"/>
      <c r="L9" s="18"/>
      <c r="M9" s="18"/>
      <c r="N9" s="18"/>
      <c r="Z9" s="12"/>
    </row>
    <row r="10" spans="1:26" ht="20.100000000000001" customHeight="1" x14ac:dyDescent="0.25">
      <c r="A10" s="230" t="s">
        <v>1</v>
      </c>
      <c r="B10" s="232" t="s">
        <v>34</v>
      </c>
      <c r="C10" s="234" t="s">
        <v>19</v>
      </c>
      <c r="D10" s="236" t="s">
        <v>20</v>
      </c>
      <c r="E10" s="238" t="s">
        <v>21</v>
      </c>
      <c r="F10" s="112"/>
      <c r="G10" s="99"/>
      <c r="H10" s="100"/>
      <c r="I10" s="99"/>
      <c r="J10" s="100" t="s">
        <v>12</v>
      </c>
      <c r="K10" s="99"/>
      <c r="L10" s="99"/>
      <c r="M10" s="99"/>
      <c r="N10" s="100"/>
      <c r="O10" s="100"/>
      <c r="P10" s="100"/>
      <c r="Q10" s="101"/>
      <c r="R10" s="31"/>
      <c r="S10" s="31"/>
      <c r="T10" s="2"/>
      <c r="U10" s="2"/>
      <c r="V10" s="2"/>
      <c r="W10" s="2"/>
      <c r="Z10" s="12"/>
    </row>
    <row r="11" spans="1:26" s="1" customFormat="1" ht="20.100000000000001" customHeight="1" thickBot="1" x14ac:dyDescent="0.3">
      <c r="A11" s="231"/>
      <c r="B11" s="233"/>
      <c r="C11" s="235"/>
      <c r="D11" s="237"/>
      <c r="E11" s="239"/>
      <c r="F11" s="118">
        <v>2019</v>
      </c>
      <c r="G11" s="119">
        <v>2020</v>
      </c>
      <c r="H11" s="119">
        <v>2021</v>
      </c>
      <c r="I11" s="119">
        <v>2022</v>
      </c>
      <c r="J11" s="119">
        <v>2023</v>
      </c>
      <c r="K11" s="119">
        <v>2024</v>
      </c>
      <c r="L11" s="119">
        <v>2025</v>
      </c>
      <c r="M11" s="119">
        <v>2026</v>
      </c>
      <c r="N11" s="119">
        <v>2027</v>
      </c>
      <c r="O11" s="119">
        <v>2028</v>
      </c>
      <c r="P11" s="119">
        <v>2029</v>
      </c>
      <c r="Q11" s="120">
        <v>2030</v>
      </c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39.950000000000003" customHeight="1" thickTop="1" x14ac:dyDescent="0.25">
      <c r="A12" s="121" t="s">
        <v>36</v>
      </c>
      <c r="B12" s="122">
        <f>COUNTA('pow podst'!K3:K10)</f>
        <v>8</v>
      </c>
      <c r="C12" s="123">
        <f>SUM('pow podst'!J3:J10)</f>
        <v>9929463.9100000001</v>
      </c>
      <c r="D12" s="124">
        <f>SUM('pow podst'!L3:L10)</f>
        <v>3746202.6500000004</v>
      </c>
      <c r="E12" s="125">
        <f>SUM('pow podst'!K3:K10)</f>
        <v>6183261.2599999998</v>
      </c>
      <c r="F12" s="126">
        <f>SUM('pow podst'!N3:N10)</f>
        <v>0</v>
      </c>
      <c r="G12" s="123">
        <f>SUM('pow podst'!O3:O10)</f>
        <v>0</v>
      </c>
      <c r="H12" s="123">
        <f>SUM('pow podst'!P3:P10)</f>
        <v>0</v>
      </c>
      <c r="I12" s="123">
        <f>SUM('pow podst'!Q3:Q10)</f>
        <v>0</v>
      </c>
      <c r="J12" s="123">
        <f>SUM('pow podst'!R3:R10)</f>
        <v>0</v>
      </c>
      <c r="K12" s="123">
        <f>SUM('pow podst'!S3:S10)</f>
        <v>0</v>
      </c>
      <c r="L12" s="123">
        <f>SUM('pow podst'!T3:T10)</f>
        <v>0</v>
      </c>
      <c r="M12" s="123">
        <f>SUM('pow podst'!U3:U10)</f>
        <v>6183261.2599999998</v>
      </c>
      <c r="N12" s="123">
        <f>SUM('pow podst'!V3:V10)</f>
        <v>0</v>
      </c>
      <c r="O12" s="123">
        <f>SUM('pow podst'!W3:W10)</f>
        <v>0</v>
      </c>
      <c r="P12" s="123">
        <f>SUM('pow podst'!X3:X10)</f>
        <v>0</v>
      </c>
      <c r="Q12" s="127">
        <f>SUM('pow podst'!Y3:Y10)</f>
        <v>0</v>
      </c>
      <c r="R12" s="20" t="b">
        <f>C12=(D12+E12)</f>
        <v>1</v>
      </c>
      <c r="S12" s="41" t="b">
        <f>E12=SUM(F12:Q12)</f>
        <v>1</v>
      </c>
      <c r="T12" s="21"/>
      <c r="U12" s="21"/>
      <c r="V12" s="22"/>
      <c r="W12" s="22"/>
      <c r="X12" s="23"/>
      <c r="Y12" s="12"/>
      <c r="Z12" s="12"/>
    </row>
    <row r="13" spans="1:26" ht="39.950000000000003" customHeight="1" x14ac:dyDescent="0.25">
      <c r="A13" s="128" t="s">
        <v>37</v>
      </c>
      <c r="B13" s="171">
        <f>COUNTIF('pow podst'!C3:C10,"K")</f>
        <v>0</v>
      </c>
      <c r="C13" s="172">
        <f>SUMIF('pow podst'!C3:C10,"K",'pow podst'!J3:J10)</f>
        <v>0</v>
      </c>
      <c r="D13" s="173">
        <f>SUMIF('pow podst'!C3:C10,"K",'pow podst'!L3:L10)</f>
        <v>0</v>
      </c>
      <c r="E13" s="51">
        <f>SUMIF('pow podst'!C3:C10,"K",'pow podst'!K3:K10)</f>
        <v>0</v>
      </c>
      <c r="F13" s="180">
        <f>SUMIF('pow podst'!C3:C10,"K",'pow podst'!N3:N10)</f>
        <v>0</v>
      </c>
      <c r="G13" s="172">
        <f>SUMIF('pow podst'!C3:C10,"K",'pow podst'!O3:O10)</f>
        <v>0</v>
      </c>
      <c r="H13" s="172">
        <f>SUMIF('pow podst'!C3:C10,"K",'pow podst'!P3:P10)</f>
        <v>0</v>
      </c>
      <c r="I13" s="172">
        <f>SUMIF('pow podst'!C3:C10,"K",'pow podst'!Q3:Q10)</f>
        <v>0</v>
      </c>
      <c r="J13" s="172">
        <f>SUMIF('pow podst'!C3:C10,"K",'pow podst'!R3:R10)</f>
        <v>0</v>
      </c>
      <c r="K13" s="172">
        <f>SUMIF('pow podst'!C3:C10,"K",'pow podst'!S3:S10)</f>
        <v>0</v>
      </c>
      <c r="L13" s="172">
        <f>SUMIF('pow podst'!C3:C10,"K",'pow podst'!T3:T10)</f>
        <v>0</v>
      </c>
      <c r="M13" s="172">
        <f>SUMIF('pow podst'!C3:C10,"K",'pow podst'!U3:U10)</f>
        <v>0</v>
      </c>
      <c r="N13" s="172">
        <f>SUMIF('pow podst'!C3:C10,"K",'pow podst'!V3:V10)</f>
        <v>0</v>
      </c>
      <c r="O13" s="172">
        <f>SUMIF('pow podst'!C3:C10,"K",'pow podst'!W3:W10)</f>
        <v>0</v>
      </c>
      <c r="P13" s="172">
        <f>SUMIF('pow podst'!D3:D10,"K",'pow podst'!X3:X10)</f>
        <v>0</v>
      </c>
      <c r="Q13" s="181">
        <f>SUMIF('pow podst'!E3:E10,"K",'pow podst'!Y3:Y10)</f>
        <v>0</v>
      </c>
      <c r="R13" s="20" t="b">
        <f t="shared" ref="R13:R36" si="0">C13=(D13+E13)</f>
        <v>1</v>
      </c>
      <c r="S13" s="41" t="b">
        <f t="shared" ref="S13:S36" si="1">E13=SUM(F13:Q13)</f>
        <v>1</v>
      </c>
      <c r="T13" s="21"/>
      <c r="U13" s="21"/>
      <c r="V13" s="22"/>
      <c r="W13" s="22"/>
      <c r="X13" s="23"/>
      <c r="Y13" s="12"/>
      <c r="Z13" s="12"/>
    </row>
    <row r="14" spans="1:26" ht="39.950000000000003" customHeight="1" x14ac:dyDescent="0.25">
      <c r="A14" s="129" t="s">
        <v>38</v>
      </c>
      <c r="B14" s="174">
        <f>COUNTIF('pow podst'!C3:C10,"N")</f>
        <v>8</v>
      </c>
      <c r="C14" s="175">
        <f>SUMIF('pow podst'!C3:C10,"N",'pow podst'!J3:J10)</f>
        <v>9929463.9100000001</v>
      </c>
      <c r="D14" s="176">
        <f>SUMIF('pow podst'!C3:C10,"N",'pow podst'!L3:L10)</f>
        <v>3746202.6500000004</v>
      </c>
      <c r="E14" s="50">
        <f>SUMIF('pow podst'!C3:C10,"N",'pow podst'!K3:K10)</f>
        <v>6183261.2599999998</v>
      </c>
      <c r="F14" s="182">
        <f>SUMIF('pow podst'!C3:C10,"N",'pow podst'!N3:N10)</f>
        <v>0</v>
      </c>
      <c r="G14" s="175">
        <f>SUMIF('pow podst'!C3:C10,"N",'pow podst'!O3:O10)</f>
        <v>0</v>
      </c>
      <c r="H14" s="175">
        <f>SUMIF('pow podst'!C3:C10,"N",'pow podst'!P3:P10)</f>
        <v>0</v>
      </c>
      <c r="I14" s="175">
        <f>SUMIF('pow podst'!C3:C10,"N",'pow podst'!Q3:Q10)</f>
        <v>0</v>
      </c>
      <c r="J14" s="175">
        <f>SUMIF('pow podst'!C3:C10,"N",'pow podst'!R3:R10)</f>
        <v>0</v>
      </c>
      <c r="K14" s="175">
        <f>SUMIF('pow podst'!C3:C10,"N",'pow podst'!S3:S10)</f>
        <v>0</v>
      </c>
      <c r="L14" s="175">
        <f>SUMIF('pow podst'!C3:C10,"N",'pow podst'!T3:T10)</f>
        <v>0</v>
      </c>
      <c r="M14" s="175">
        <f>SUMIF('pow podst'!C3:C10,"N",'pow podst'!U3:U10)</f>
        <v>6183261.2599999998</v>
      </c>
      <c r="N14" s="175">
        <f>SUMIF('pow podst'!C3:C10,"N",'pow podst'!V3:V10)</f>
        <v>0</v>
      </c>
      <c r="O14" s="175">
        <f>SUMIF('pow podst'!C3:C10,"N",'pow podst'!W3:W10)</f>
        <v>0</v>
      </c>
      <c r="P14" s="175">
        <f>SUMIF('pow podst'!D3:D10,"N",'pow podst'!X3:X10)</f>
        <v>0</v>
      </c>
      <c r="Q14" s="183">
        <f>SUMIF('pow podst'!E3:E10,"N",'pow podst'!Y3:Y10)</f>
        <v>0</v>
      </c>
      <c r="R14" s="20" t="b">
        <f t="shared" si="0"/>
        <v>1</v>
      </c>
      <c r="S14" s="41" t="b">
        <f t="shared" si="1"/>
        <v>1</v>
      </c>
      <c r="T14" s="21"/>
      <c r="U14" s="21"/>
      <c r="V14" s="22"/>
      <c r="W14" s="22"/>
      <c r="X14" s="23"/>
      <c r="Y14" s="12"/>
      <c r="Z14" s="12"/>
    </row>
    <row r="15" spans="1:26" ht="39.950000000000003" customHeight="1" thickBot="1" x14ac:dyDescent="0.3">
      <c r="A15" s="130" t="s">
        <v>39</v>
      </c>
      <c r="B15" s="177">
        <f>COUNTIF('pow podst'!C3:C10,"W")</f>
        <v>0</v>
      </c>
      <c r="C15" s="178">
        <f>SUMIF('pow podst'!C3:C10,"W",'pow podst'!J3:J10)</f>
        <v>0</v>
      </c>
      <c r="D15" s="179">
        <f>SUMIF('pow podst'!C3:C10,"W",'pow podst'!L3:L10)</f>
        <v>0</v>
      </c>
      <c r="E15" s="131">
        <f>SUMIF('pow podst'!C3:C10,"W",'pow podst'!K3:K10)</f>
        <v>0</v>
      </c>
      <c r="F15" s="184">
        <f>SUMIF('pow podst'!C3:C10,"W",'pow podst'!N3:N10)</f>
        <v>0</v>
      </c>
      <c r="G15" s="178">
        <f>SUMIF('pow podst'!C3:C10,"W",'pow podst'!O3:O10)</f>
        <v>0</v>
      </c>
      <c r="H15" s="178">
        <f>SUMIF('pow podst'!C3:C10,"W",'pow podst'!P3:P10)</f>
        <v>0</v>
      </c>
      <c r="I15" s="178">
        <f>SUMIF('pow podst'!C3:C10,"W",'pow podst'!Q3:Q10)</f>
        <v>0</v>
      </c>
      <c r="J15" s="178">
        <f>SUMIF('pow podst'!C3:C10,"W",'pow podst'!R3:R10)</f>
        <v>0</v>
      </c>
      <c r="K15" s="178">
        <f>SUMIF('pow podst'!C3:C10,"W",'pow podst'!S3:S10)</f>
        <v>0</v>
      </c>
      <c r="L15" s="178">
        <f>SUMIF('pow podst'!C3:C10,"W",'pow podst'!T3:T10)</f>
        <v>0</v>
      </c>
      <c r="M15" s="178">
        <f>SUMIF('pow podst'!C3:C10,"W",'pow podst'!U3:U10)</f>
        <v>0</v>
      </c>
      <c r="N15" s="178">
        <f>SUMIF('pow podst'!C3:C10,"W",'pow podst'!V3:V10)</f>
        <v>0</v>
      </c>
      <c r="O15" s="178">
        <f>SUMIF('pow podst'!C3:C10,"W",'pow podst'!W3:W10)</f>
        <v>0</v>
      </c>
      <c r="P15" s="178">
        <f>SUMIF('pow podst'!D3:D10,"W",'pow podst'!X3:X10)</f>
        <v>0</v>
      </c>
      <c r="Q15" s="185">
        <f>SUMIF('pow podst'!E3:E10,"W",'pow podst'!Y3:Y10)</f>
        <v>0</v>
      </c>
      <c r="R15" s="20" t="b">
        <f t="shared" si="0"/>
        <v>1</v>
      </c>
      <c r="S15" s="41" t="b">
        <f t="shared" si="1"/>
        <v>1</v>
      </c>
      <c r="T15" s="21"/>
      <c r="U15" s="21"/>
      <c r="V15" s="22"/>
      <c r="W15" s="22"/>
      <c r="X15" s="23"/>
      <c r="Y15" s="12"/>
      <c r="Z15" s="12"/>
    </row>
    <row r="16" spans="1:26" ht="39.950000000000003" customHeight="1" thickTop="1" x14ac:dyDescent="0.25">
      <c r="A16" s="121" t="s">
        <v>40</v>
      </c>
      <c r="B16" s="122">
        <f>COUNTA('gm podst'!L3:L11)</f>
        <v>9</v>
      </c>
      <c r="C16" s="123">
        <f>SUM('gm podst'!K3:K11)</f>
        <v>4410631.3500000006</v>
      </c>
      <c r="D16" s="124">
        <f>SUM('gm podst'!M3:M11)</f>
        <v>1323189.42</v>
      </c>
      <c r="E16" s="125">
        <f>SUM('gm podst'!L3:L11)</f>
        <v>3087441.93</v>
      </c>
      <c r="F16" s="186">
        <f>SUM('gm podst'!O3:O11)</f>
        <v>0</v>
      </c>
      <c r="G16" s="187">
        <f>SUM('gm podst'!P3:P11)</f>
        <v>0</v>
      </c>
      <c r="H16" s="187">
        <f>SUM('gm podst'!Q3:Q11)</f>
        <v>0</v>
      </c>
      <c r="I16" s="187">
        <f>SUM('gm podst'!R3:R11)</f>
        <v>0</v>
      </c>
      <c r="J16" s="187">
        <f>SUM('gm podst'!S3:S11)</f>
        <v>0</v>
      </c>
      <c r="K16" s="187">
        <f>SUM('gm podst'!T3:T11)</f>
        <v>0</v>
      </c>
      <c r="L16" s="187">
        <f>SUM('gm podst'!U3:U11)</f>
        <v>0</v>
      </c>
      <c r="M16" s="187">
        <f>SUM('gm podst'!V3:V11)</f>
        <v>3087441.93</v>
      </c>
      <c r="N16" s="187">
        <f>SUM('gm podst'!W3:W11)</f>
        <v>0</v>
      </c>
      <c r="O16" s="187">
        <f>SUM('gm podst'!X3:X11)</f>
        <v>0</v>
      </c>
      <c r="P16" s="187">
        <f>SUM('gm podst'!Y3:Y11)</f>
        <v>0</v>
      </c>
      <c r="Q16" s="188">
        <f>SUM('gm podst'!Z3:Z11)</f>
        <v>0</v>
      </c>
      <c r="R16" s="20" t="b">
        <f t="shared" si="0"/>
        <v>1</v>
      </c>
      <c r="S16" s="41" t="b">
        <f t="shared" si="1"/>
        <v>1</v>
      </c>
      <c r="T16" s="21"/>
      <c r="U16" s="21"/>
      <c r="V16" s="22"/>
      <c r="W16" s="22"/>
      <c r="X16" s="22"/>
      <c r="Y16" s="22"/>
      <c r="Z16" s="22"/>
    </row>
    <row r="17" spans="1:26" ht="39.950000000000003" customHeight="1" x14ac:dyDescent="0.25">
      <c r="A17" s="128" t="s">
        <v>37</v>
      </c>
      <c r="B17" s="171">
        <f>COUNTIF('gm podst'!C3:C11,"K")</f>
        <v>0</v>
      </c>
      <c r="C17" s="172">
        <f>SUMIF('gm podst'!C3:C11,"K",'gm podst'!K3:K11)</f>
        <v>0</v>
      </c>
      <c r="D17" s="173">
        <f>SUMIF('gm podst'!C3:C11,"K",'gm podst'!M3:M11)</f>
        <v>0</v>
      </c>
      <c r="E17" s="51">
        <f>SUMIF('gm podst'!C3:C11,"K",'gm podst'!L3:L11)</f>
        <v>0</v>
      </c>
      <c r="F17" s="180">
        <f>SUMIF('gm podst'!C3:C11,"K",'gm podst'!O3:O11)</f>
        <v>0</v>
      </c>
      <c r="G17" s="172">
        <f>SUMIF('gm podst'!C3:C11,"K",'gm podst'!P3:P11)</f>
        <v>0</v>
      </c>
      <c r="H17" s="172">
        <f>SUMIF('gm podst'!C3:C11,"K",'gm podst'!Q3:Q11)</f>
        <v>0</v>
      </c>
      <c r="I17" s="172">
        <f>SUMIF('gm podst'!C3:C11,"K",'gm podst'!R3:R11)</f>
        <v>0</v>
      </c>
      <c r="J17" s="172">
        <f>SUMIF('gm podst'!C3:C11,"K",'gm podst'!S3:S11)</f>
        <v>0</v>
      </c>
      <c r="K17" s="172">
        <f>SUMIF('gm podst'!C3:C11,"K",'gm podst'!T3:T11)</f>
        <v>0</v>
      </c>
      <c r="L17" s="172">
        <f>SUMIF('gm podst'!C3:C11,"K",'gm podst'!U3:U11)</f>
        <v>0</v>
      </c>
      <c r="M17" s="172">
        <f>SUMIF('gm podst'!C3:C11,"K",'gm podst'!V3:V11)</f>
        <v>0</v>
      </c>
      <c r="N17" s="172">
        <f>SUMIF('gm podst'!C3:C11,"K",'gm podst'!W3:W11)</f>
        <v>0</v>
      </c>
      <c r="O17" s="172">
        <f>SUMIF('gm podst'!C3:C11,"K",'gm podst'!X3:X11)</f>
        <v>0</v>
      </c>
      <c r="P17" s="172">
        <f>SUMIF('gm podst'!D3:D11,"K",'gm podst'!Y3:Y11)</f>
        <v>0</v>
      </c>
      <c r="Q17" s="181">
        <f>SUMIF('gm podst'!E3:E11,"K",'gm podst'!Z3:Z11)</f>
        <v>0</v>
      </c>
      <c r="R17" s="20" t="b">
        <f t="shared" si="0"/>
        <v>1</v>
      </c>
      <c r="S17" s="41" t="b">
        <f t="shared" si="1"/>
        <v>1</v>
      </c>
      <c r="T17" s="21"/>
      <c r="U17" s="21"/>
      <c r="V17" s="22"/>
      <c r="W17" s="22"/>
      <c r="X17" s="22"/>
      <c r="Y17" s="22"/>
      <c r="Z17" s="22"/>
    </row>
    <row r="18" spans="1:26" ht="39.950000000000003" customHeight="1" x14ac:dyDescent="0.25">
      <c r="A18" s="129" t="s">
        <v>38</v>
      </c>
      <c r="B18" s="174">
        <f>COUNTIF('gm podst'!C3:C11,"N")</f>
        <v>9</v>
      </c>
      <c r="C18" s="175">
        <f>SUMIF('gm podst'!C3:C11,"N",'gm podst'!K3:K11)</f>
        <v>4410631.3500000006</v>
      </c>
      <c r="D18" s="176">
        <f>SUMIF('gm podst'!C3:C11,"N",'gm podst'!M3:M11)</f>
        <v>1323189.42</v>
      </c>
      <c r="E18" s="50">
        <f>SUMIF('gm podst'!C3:C11,"N",'gm podst'!L3:L11)</f>
        <v>3087441.93</v>
      </c>
      <c r="F18" s="182">
        <f>SUMIF('gm podst'!C3:C11,"N",'gm podst'!O3:O11)</f>
        <v>0</v>
      </c>
      <c r="G18" s="175">
        <f>SUMIF('gm podst'!C3:C11,"N",'gm podst'!P3:P11)</f>
        <v>0</v>
      </c>
      <c r="H18" s="175">
        <f>SUMIF('gm podst'!C3:C11,"N",'gm podst'!Q3:Q11)</f>
        <v>0</v>
      </c>
      <c r="I18" s="175">
        <f>SUMIF('gm podst'!C3:C11,"N",'gm podst'!R3:R11)</f>
        <v>0</v>
      </c>
      <c r="J18" s="175">
        <f>SUMIF('gm podst'!C3:C11,"N",'gm podst'!S3:S11)</f>
        <v>0</v>
      </c>
      <c r="K18" s="175">
        <f>SUMIF('gm podst'!C3:C11,"N",'gm podst'!T3:T11)</f>
        <v>0</v>
      </c>
      <c r="L18" s="175">
        <f>SUMIF('gm podst'!C3:C11,"N",'gm podst'!U3:U11)</f>
        <v>0</v>
      </c>
      <c r="M18" s="175">
        <f>SUMIF('gm podst'!C3:C11,"N",'gm podst'!V3:V11)</f>
        <v>3087441.93</v>
      </c>
      <c r="N18" s="175">
        <f>SUMIF('gm podst'!C3:C11,"N",'gm podst'!W3:W11)</f>
        <v>0</v>
      </c>
      <c r="O18" s="175">
        <f>SUMIF('gm podst'!C3:C11,"N",'gm podst'!X3:X11)</f>
        <v>0</v>
      </c>
      <c r="P18" s="175">
        <f>SUMIF('gm podst'!D3:D11,"N",'gm podst'!Y3:Y11)</f>
        <v>0</v>
      </c>
      <c r="Q18" s="183">
        <f>SUMIF('gm podst'!E3:E11,"N",'gm podst'!Z3:Z11)</f>
        <v>0</v>
      </c>
      <c r="R18" s="20" t="b">
        <f t="shared" si="0"/>
        <v>1</v>
      </c>
      <c r="S18" s="41" t="b">
        <f t="shared" si="1"/>
        <v>1</v>
      </c>
      <c r="T18" s="21"/>
      <c r="U18" s="21"/>
      <c r="V18" s="22"/>
      <c r="W18" s="22"/>
      <c r="X18" s="22"/>
      <c r="Y18" s="22"/>
      <c r="Z18" s="22"/>
    </row>
    <row r="19" spans="1:26" ht="39.950000000000003" customHeight="1" thickBot="1" x14ac:dyDescent="0.3">
      <c r="A19" s="130" t="s">
        <v>39</v>
      </c>
      <c r="B19" s="177">
        <f>COUNTIF('gm podst'!C3:C11,"W")</f>
        <v>0</v>
      </c>
      <c r="C19" s="178">
        <f>SUMIF('gm podst'!C3:C11,"W",'gm podst'!K3:K11)</f>
        <v>0</v>
      </c>
      <c r="D19" s="179">
        <f>SUMIF('gm podst'!C3:C11,"W",'gm podst'!M3:M11)</f>
        <v>0</v>
      </c>
      <c r="E19" s="131">
        <f>SUMIF('gm podst'!C3:C11,"W",'gm podst'!L3:L11)</f>
        <v>0</v>
      </c>
      <c r="F19" s="184">
        <f>SUMIF('gm podst'!C3:C11,"W",'gm podst'!O3:O11)</f>
        <v>0</v>
      </c>
      <c r="G19" s="178">
        <f>SUMIF('gm podst'!C3:C11,"W",'gm podst'!P3:P11)</f>
        <v>0</v>
      </c>
      <c r="H19" s="178">
        <f>SUMIF('gm podst'!C3:C11,"W",'gm podst'!Q3:Q11)</f>
        <v>0</v>
      </c>
      <c r="I19" s="178">
        <f>SUMIF('gm podst'!C3:C11,"W",'gm podst'!R3:R11)</f>
        <v>0</v>
      </c>
      <c r="J19" s="178">
        <f>SUMIF('gm podst'!C3:C11,"W",'gm podst'!S3:S11)</f>
        <v>0</v>
      </c>
      <c r="K19" s="178">
        <f>SUMIF('gm podst'!C3:C11,"W",'gm podst'!T3:T11)</f>
        <v>0</v>
      </c>
      <c r="L19" s="178">
        <f>SUMIF('gm podst'!C3:C11,"W",'gm podst'!U3:U11)</f>
        <v>0</v>
      </c>
      <c r="M19" s="178">
        <f>SUMIF('gm podst'!C3:C11,"W",'gm podst'!V3:V11)</f>
        <v>0</v>
      </c>
      <c r="N19" s="178">
        <f>SUMIF('gm podst'!C3:C11,"W",'gm podst'!W3:W11)</f>
        <v>0</v>
      </c>
      <c r="O19" s="178">
        <f>SUMIF('gm podst'!C3:C11,"W",'gm podst'!X3:X11)</f>
        <v>0</v>
      </c>
      <c r="P19" s="178">
        <f>SUMIF('gm podst'!D3:D11,"W",'gm podst'!Y3:Y11)</f>
        <v>0</v>
      </c>
      <c r="Q19" s="185">
        <f>SUMIF('gm podst'!E3:E11,"W",'gm podst'!Z3:Z11)</f>
        <v>0</v>
      </c>
      <c r="R19" s="20" t="b">
        <f t="shared" si="0"/>
        <v>1</v>
      </c>
      <c r="S19" s="41" t="b">
        <f t="shared" si="1"/>
        <v>1</v>
      </c>
      <c r="T19" s="21"/>
      <c r="U19" s="21"/>
      <c r="V19" s="22"/>
      <c r="W19" s="22"/>
      <c r="X19" s="22"/>
      <c r="Y19" s="22"/>
      <c r="Z19" s="22"/>
    </row>
    <row r="20" spans="1:26" s="26" customFormat="1" ht="39.950000000000003" customHeight="1" thickTop="1" x14ac:dyDescent="0.25">
      <c r="A20" s="132" t="s">
        <v>41</v>
      </c>
      <c r="B20" s="133">
        <f>B12+B16</f>
        <v>17</v>
      </c>
      <c r="C20" s="134">
        <f>C12+C16</f>
        <v>14340095.260000002</v>
      </c>
      <c r="D20" s="135">
        <f t="shared" ref="C20:O22" si="2">D12+D16</f>
        <v>5069392.07</v>
      </c>
      <c r="E20" s="136">
        <f t="shared" si="2"/>
        <v>9270703.1899999995</v>
      </c>
      <c r="F20" s="137">
        <f t="shared" si="2"/>
        <v>0</v>
      </c>
      <c r="G20" s="134">
        <f t="shared" si="2"/>
        <v>0</v>
      </c>
      <c r="H20" s="134">
        <f t="shared" si="2"/>
        <v>0</v>
      </c>
      <c r="I20" s="134">
        <f t="shared" si="2"/>
        <v>0</v>
      </c>
      <c r="J20" s="134">
        <f t="shared" si="2"/>
        <v>0</v>
      </c>
      <c r="K20" s="134">
        <f t="shared" si="2"/>
        <v>0</v>
      </c>
      <c r="L20" s="134">
        <f t="shared" si="2"/>
        <v>0</v>
      </c>
      <c r="M20" s="134">
        <f t="shared" si="2"/>
        <v>9270703.1899999995</v>
      </c>
      <c r="N20" s="134">
        <f t="shared" si="2"/>
        <v>0</v>
      </c>
      <c r="O20" s="134">
        <f t="shared" si="2"/>
        <v>0</v>
      </c>
      <c r="P20" s="134">
        <f t="shared" ref="P20:Q20" si="3">P12+P16</f>
        <v>0</v>
      </c>
      <c r="Q20" s="138">
        <f t="shared" si="3"/>
        <v>0</v>
      </c>
      <c r="R20" s="20" t="b">
        <f t="shared" si="0"/>
        <v>1</v>
      </c>
      <c r="S20" s="41" t="b">
        <f t="shared" si="1"/>
        <v>1</v>
      </c>
      <c r="T20" s="24"/>
      <c r="U20" s="24"/>
      <c r="V20" s="25"/>
      <c r="W20" s="25"/>
      <c r="X20" s="25"/>
      <c r="Y20" s="25"/>
      <c r="Z20" s="25"/>
    </row>
    <row r="21" spans="1:26" s="26" customFormat="1" ht="39.950000000000003" customHeight="1" x14ac:dyDescent="0.25">
      <c r="A21" s="139" t="s">
        <v>37</v>
      </c>
      <c r="B21" s="103">
        <f>B13+B17</f>
        <v>0</v>
      </c>
      <c r="C21" s="95">
        <f t="shared" si="2"/>
        <v>0</v>
      </c>
      <c r="D21" s="108">
        <f t="shared" si="2"/>
        <v>0</v>
      </c>
      <c r="E21" s="51">
        <f t="shared" si="2"/>
        <v>0</v>
      </c>
      <c r="F21" s="113">
        <f t="shared" si="2"/>
        <v>0</v>
      </c>
      <c r="G21" s="95">
        <f t="shared" si="2"/>
        <v>0</v>
      </c>
      <c r="H21" s="95">
        <f t="shared" si="2"/>
        <v>0</v>
      </c>
      <c r="I21" s="95">
        <f t="shared" si="2"/>
        <v>0</v>
      </c>
      <c r="J21" s="95">
        <f t="shared" si="2"/>
        <v>0</v>
      </c>
      <c r="K21" s="95">
        <f t="shared" si="2"/>
        <v>0</v>
      </c>
      <c r="L21" s="95">
        <f t="shared" si="2"/>
        <v>0</v>
      </c>
      <c r="M21" s="95">
        <f t="shared" si="2"/>
        <v>0</v>
      </c>
      <c r="N21" s="95">
        <f t="shared" si="2"/>
        <v>0</v>
      </c>
      <c r="O21" s="95">
        <f t="shared" si="2"/>
        <v>0</v>
      </c>
      <c r="P21" s="95">
        <f t="shared" ref="P21:Q21" si="4">P13+P17</f>
        <v>0</v>
      </c>
      <c r="Q21" s="140">
        <f t="shared" si="4"/>
        <v>0</v>
      </c>
      <c r="R21" s="20" t="b">
        <f t="shared" si="0"/>
        <v>1</v>
      </c>
      <c r="S21" s="41" t="b">
        <f>E21=SUM(F21:Q21)</f>
        <v>1</v>
      </c>
      <c r="T21" s="24"/>
      <c r="U21" s="24"/>
      <c r="V21" s="25"/>
      <c r="W21" s="25"/>
      <c r="X21" s="25"/>
      <c r="Y21" s="25"/>
      <c r="Z21" s="25"/>
    </row>
    <row r="22" spans="1:26" s="26" customFormat="1" ht="39.950000000000003" customHeight="1" x14ac:dyDescent="0.25">
      <c r="A22" s="141" t="s">
        <v>38</v>
      </c>
      <c r="B22" s="104">
        <f>B14+B18</f>
        <v>17</v>
      </c>
      <c r="C22" s="98">
        <f t="shared" si="2"/>
        <v>14340095.260000002</v>
      </c>
      <c r="D22" s="109">
        <f t="shared" si="2"/>
        <v>5069392.07</v>
      </c>
      <c r="E22" s="50">
        <f t="shared" si="2"/>
        <v>9270703.1899999995</v>
      </c>
      <c r="F22" s="114">
        <f t="shared" si="2"/>
        <v>0</v>
      </c>
      <c r="G22" s="98">
        <f t="shared" si="2"/>
        <v>0</v>
      </c>
      <c r="H22" s="98">
        <f t="shared" si="2"/>
        <v>0</v>
      </c>
      <c r="I22" s="98">
        <f t="shared" si="2"/>
        <v>0</v>
      </c>
      <c r="J22" s="98">
        <f t="shared" si="2"/>
        <v>0</v>
      </c>
      <c r="K22" s="98">
        <f t="shared" si="2"/>
        <v>0</v>
      </c>
      <c r="L22" s="98">
        <f t="shared" si="2"/>
        <v>0</v>
      </c>
      <c r="M22" s="98">
        <f t="shared" si="2"/>
        <v>9270703.1899999995</v>
      </c>
      <c r="N22" s="98">
        <f t="shared" si="2"/>
        <v>0</v>
      </c>
      <c r="O22" s="98">
        <f t="shared" si="2"/>
        <v>0</v>
      </c>
      <c r="P22" s="98">
        <f t="shared" ref="P22:Q22" si="5">P14+P18</f>
        <v>0</v>
      </c>
      <c r="Q22" s="142">
        <f t="shared" si="5"/>
        <v>0</v>
      </c>
      <c r="R22" s="20" t="b">
        <f t="shared" si="0"/>
        <v>1</v>
      </c>
      <c r="S22" s="41" t="b">
        <f t="shared" si="1"/>
        <v>1</v>
      </c>
      <c r="T22" s="24"/>
      <c r="U22" s="24"/>
      <c r="V22" s="25"/>
      <c r="W22" s="25"/>
      <c r="X22" s="25"/>
      <c r="Y22" s="25"/>
      <c r="Z22" s="25"/>
    </row>
    <row r="23" spans="1:26" s="26" customFormat="1" ht="39.950000000000003" customHeight="1" thickBot="1" x14ac:dyDescent="0.3">
      <c r="A23" s="143" t="s">
        <v>39</v>
      </c>
      <c r="B23" s="144">
        <f>B15+B19</f>
        <v>0</v>
      </c>
      <c r="C23" s="145">
        <f t="shared" ref="C23:O23" si="6">C15+C19</f>
        <v>0</v>
      </c>
      <c r="D23" s="146">
        <f t="shared" si="6"/>
        <v>0</v>
      </c>
      <c r="E23" s="131">
        <f t="shared" si="6"/>
        <v>0</v>
      </c>
      <c r="F23" s="147">
        <f t="shared" si="6"/>
        <v>0</v>
      </c>
      <c r="G23" s="145">
        <f t="shared" si="6"/>
        <v>0</v>
      </c>
      <c r="H23" s="145">
        <f t="shared" si="6"/>
        <v>0</v>
      </c>
      <c r="I23" s="145">
        <f t="shared" si="6"/>
        <v>0</v>
      </c>
      <c r="J23" s="145">
        <f t="shared" si="6"/>
        <v>0</v>
      </c>
      <c r="K23" s="145">
        <f t="shared" si="6"/>
        <v>0</v>
      </c>
      <c r="L23" s="145">
        <f t="shared" si="6"/>
        <v>0</v>
      </c>
      <c r="M23" s="145">
        <f t="shared" si="6"/>
        <v>0</v>
      </c>
      <c r="N23" s="145">
        <f t="shared" si="6"/>
        <v>0</v>
      </c>
      <c r="O23" s="145">
        <f t="shared" si="6"/>
        <v>0</v>
      </c>
      <c r="P23" s="145">
        <f t="shared" ref="P23:Q23" si="7">P15+P19</f>
        <v>0</v>
      </c>
      <c r="Q23" s="148">
        <f t="shared" si="7"/>
        <v>0</v>
      </c>
      <c r="R23" s="20" t="b">
        <f t="shared" si="0"/>
        <v>1</v>
      </c>
      <c r="S23" s="41" t="b">
        <f t="shared" si="1"/>
        <v>1</v>
      </c>
      <c r="T23" s="24"/>
      <c r="U23" s="24"/>
      <c r="V23" s="25"/>
      <c r="W23" s="25"/>
      <c r="X23" s="25"/>
      <c r="Y23" s="25"/>
      <c r="Z23" s="25"/>
    </row>
    <row r="24" spans="1:26" ht="39.950000000000003" customHeight="1" thickTop="1" x14ac:dyDescent="0.25">
      <c r="A24" s="121" t="s">
        <v>2</v>
      </c>
      <c r="B24" s="122">
        <f>COUNTA('pow rez'!K3:K5)</f>
        <v>0</v>
      </c>
      <c r="C24" s="123">
        <f>SUM('pow rez'!J3:J5)</f>
        <v>0</v>
      </c>
      <c r="D24" s="124">
        <f>SUM('pow rez'!L3:L5)</f>
        <v>0</v>
      </c>
      <c r="E24" s="125">
        <f>SUM('pow rez'!K3:K5)</f>
        <v>0</v>
      </c>
      <c r="F24" s="126">
        <f>SUM('pow rez'!N3:N5)</f>
        <v>0</v>
      </c>
      <c r="G24" s="123">
        <f>SUM('pow rez'!O3:O5)</f>
        <v>0</v>
      </c>
      <c r="H24" s="123">
        <f>SUM('pow rez'!P3:P5)</f>
        <v>0</v>
      </c>
      <c r="I24" s="123">
        <f>SUM('pow rez'!Q3:Q5)</f>
        <v>0</v>
      </c>
      <c r="J24" s="123">
        <f>SUM('pow rez'!R3:R5)</f>
        <v>0</v>
      </c>
      <c r="K24" s="123">
        <f>SUM('pow rez'!S3:S5)</f>
        <v>0</v>
      </c>
      <c r="L24" s="123">
        <f>SUM('pow rez'!T3:T5)</f>
        <v>0</v>
      </c>
      <c r="M24" s="123">
        <f>SUM('pow rez'!U3:U5)</f>
        <v>0</v>
      </c>
      <c r="N24" s="123">
        <f>SUM('pow rez'!V3:V5)</f>
        <v>0</v>
      </c>
      <c r="O24" s="123">
        <f>SUM('pow rez'!W3:W5)</f>
        <v>0</v>
      </c>
      <c r="P24" s="123">
        <f>SUM('pow rez'!X3:X5)</f>
        <v>0</v>
      </c>
      <c r="Q24" s="127">
        <f>SUM('pow rez'!Y3:Y5)</f>
        <v>0</v>
      </c>
      <c r="R24" s="20" t="b">
        <f t="shared" si="0"/>
        <v>1</v>
      </c>
      <c r="S24" s="41" t="b">
        <f t="shared" si="1"/>
        <v>1</v>
      </c>
      <c r="T24" s="21"/>
      <c r="U24" s="21"/>
      <c r="V24" s="22"/>
      <c r="W24" s="22"/>
      <c r="X24" s="22"/>
      <c r="Y24" s="22"/>
      <c r="Z24" s="22"/>
    </row>
    <row r="25" spans="1:26" ht="39.950000000000003" customHeight="1" x14ac:dyDescent="0.25">
      <c r="A25" s="129" t="s">
        <v>38</v>
      </c>
      <c r="B25" s="174">
        <f>COUNTIF('pow rez'!C3:C5,"N")</f>
        <v>0</v>
      </c>
      <c r="C25" s="175">
        <f>SUMIF('pow rez'!C3:C5,"N",'pow rez'!J3:J5)</f>
        <v>0</v>
      </c>
      <c r="D25" s="176">
        <f>SUMIF('pow rez'!C3:C5,"N",'pow rez'!L3:L5)</f>
        <v>0</v>
      </c>
      <c r="E25" s="50">
        <f>SUMIF('pow rez'!C3:C5,"N",'pow rez'!K3:K5)</f>
        <v>0</v>
      </c>
      <c r="F25" s="182">
        <f>SUMIF('pow rez'!C3:C5,"N",'pow rez'!N3:N5)</f>
        <v>0</v>
      </c>
      <c r="G25" s="175">
        <f>SUMIF('pow rez'!C3:C5,"N",'pow rez'!O3:O5)</f>
        <v>0</v>
      </c>
      <c r="H25" s="175">
        <f>SUMIF('pow rez'!C3:C5,"N",'pow rez'!P3:P5)</f>
        <v>0</v>
      </c>
      <c r="I25" s="175">
        <f>SUMIF('pow rez'!C3:C5,"N",'pow rez'!Q3:Q5)</f>
        <v>0</v>
      </c>
      <c r="J25" s="175">
        <f>SUMIF('pow rez'!C3:C5,"N",'pow rez'!R3:R5)</f>
        <v>0</v>
      </c>
      <c r="K25" s="175">
        <f>SUMIF('pow rez'!C3:C5,"N",'pow rez'!S3:S5)</f>
        <v>0</v>
      </c>
      <c r="L25" s="175">
        <f>SUMIF('pow rez'!C3:C5,"N",'pow rez'!T3:T5)</f>
        <v>0</v>
      </c>
      <c r="M25" s="175">
        <f>SUMIF('pow rez'!C3:C5,"N",'pow rez'!U3:U5)</f>
        <v>0</v>
      </c>
      <c r="N25" s="175">
        <f>SUMIF('pow rez'!C3:C5,"N",'pow rez'!V3:V5)</f>
        <v>0</v>
      </c>
      <c r="O25" s="175">
        <f>SUMIF('pow rez'!C3:C5,"N",'pow rez'!W3:W5)</f>
        <v>0</v>
      </c>
      <c r="P25" s="175">
        <f>SUMIF('pow rez'!D3:D5,"N",'pow rez'!X3:X5)</f>
        <v>0</v>
      </c>
      <c r="Q25" s="183">
        <f>SUMIF('pow rez'!E3:E5,"N",'pow rez'!Y3:Y5)</f>
        <v>0</v>
      </c>
      <c r="R25" s="20" t="b">
        <f t="shared" si="0"/>
        <v>1</v>
      </c>
      <c r="S25" s="41" t="b">
        <f t="shared" si="1"/>
        <v>1</v>
      </c>
      <c r="T25" s="21"/>
      <c r="U25" s="21"/>
      <c r="V25" s="22"/>
      <c r="W25" s="22"/>
      <c r="X25" s="22"/>
      <c r="Y25" s="22"/>
      <c r="Z25" s="22"/>
    </row>
    <row r="26" spans="1:26" ht="39.950000000000003" customHeight="1" thickBot="1" x14ac:dyDescent="0.3">
      <c r="A26" s="130" t="s">
        <v>39</v>
      </c>
      <c r="B26" s="177">
        <f>COUNTIF('pow rez'!C3:C5,"W")</f>
        <v>0</v>
      </c>
      <c r="C26" s="178">
        <f>SUMIF('pow rez'!C3:C5,"W",'pow rez'!J3:J5)</f>
        <v>0</v>
      </c>
      <c r="D26" s="179">
        <f>SUMIF('pow rez'!C3:C5,"W",'pow rez'!L3:L5)</f>
        <v>0</v>
      </c>
      <c r="E26" s="131">
        <f>SUMIF('pow rez'!C3:C5,"W",'pow rez'!K3:K5)</f>
        <v>0</v>
      </c>
      <c r="F26" s="184">
        <f>SUMIF('pow rez'!C3:C5,"W",'pow rez'!N3:N5)</f>
        <v>0</v>
      </c>
      <c r="G26" s="178">
        <f>SUMIF('pow rez'!C3:C5,"W",'pow rez'!O3:O5)</f>
        <v>0</v>
      </c>
      <c r="H26" s="178">
        <f>SUMIF('pow rez'!C3:C5,"W",'pow rez'!P3:P5)</f>
        <v>0</v>
      </c>
      <c r="I26" s="178">
        <f>SUMIF('pow rez'!C3:C5,"W",'pow rez'!Q3:Q5)</f>
        <v>0</v>
      </c>
      <c r="J26" s="178">
        <f>SUMIF('pow rez'!C3:C5,"W",'pow rez'!R3:R5)</f>
        <v>0</v>
      </c>
      <c r="K26" s="178">
        <f>SUMIF('pow rez'!C3:C5,"W",'pow rez'!S3:S5)</f>
        <v>0</v>
      </c>
      <c r="L26" s="178">
        <f>SUMIF('pow rez'!C3:C5,"W",'pow rez'!T3:T5)</f>
        <v>0</v>
      </c>
      <c r="M26" s="178">
        <f>SUMIF('pow rez'!C3:C5,"W",'pow rez'!U3:U5)</f>
        <v>0</v>
      </c>
      <c r="N26" s="178">
        <f>SUMIF('pow rez'!C3:C5,"W",'pow rez'!V3:V5)</f>
        <v>0</v>
      </c>
      <c r="O26" s="178">
        <f>SUMIF('pow rez'!C3:C5,"W",'pow rez'!W3:W5)</f>
        <v>0</v>
      </c>
      <c r="P26" s="178">
        <f>SUMIF('pow rez'!D3:D5,"W",'pow rez'!X3:X5)</f>
        <v>0</v>
      </c>
      <c r="Q26" s="185">
        <f>SUMIF('pow rez'!E3:E5,"W",'pow rez'!Y3:Y5)</f>
        <v>0</v>
      </c>
      <c r="R26" s="20" t="b">
        <f t="shared" si="0"/>
        <v>1</v>
      </c>
      <c r="S26" s="41" t="b">
        <f t="shared" si="1"/>
        <v>1</v>
      </c>
      <c r="T26" s="21"/>
      <c r="U26" s="21"/>
      <c r="V26" s="22"/>
      <c r="W26" s="22"/>
      <c r="X26" s="22"/>
      <c r="Y26" s="22"/>
      <c r="Z26" s="22"/>
    </row>
    <row r="27" spans="1:26" ht="39.950000000000003" customHeight="1" thickTop="1" x14ac:dyDescent="0.25">
      <c r="A27" s="121" t="s">
        <v>3</v>
      </c>
      <c r="B27" s="122">
        <f>COUNTA('gm rez'!L3:L5)</f>
        <v>0</v>
      </c>
      <c r="C27" s="123">
        <f>SUM('gm rez'!K3:K5)</f>
        <v>0</v>
      </c>
      <c r="D27" s="124">
        <f>SUM('gm rez'!M3:M5)</f>
        <v>0</v>
      </c>
      <c r="E27" s="125">
        <f>SUM('gm rez'!L3:L5)</f>
        <v>0</v>
      </c>
      <c r="F27" s="126">
        <f>SUM('gm rez'!O3:O5)</f>
        <v>0</v>
      </c>
      <c r="G27" s="123">
        <f>SUM('gm rez'!P3:P5)</f>
        <v>0</v>
      </c>
      <c r="H27" s="123">
        <f>SUM('gm rez'!Q3:Q5)</f>
        <v>0</v>
      </c>
      <c r="I27" s="123">
        <f>SUM('gm rez'!R3:R5)</f>
        <v>0</v>
      </c>
      <c r="J27" s="123">
        <f>SUM('gm rez'!S3:S5)</f>
        <v>0</v>
      </c>
      <c r="K27" s="123">
        <f>SUM('gm rez'!T3:T5)</f>
        <v>0</v>
      </c>
      <c r="L27" s="123">
        <f>SUM('gm rez'!U3:U5)</f>
        <v>0</v>
      </c>
      <c r="M27" s="123">
        <f>SUM('gm rez'!V3:V5)</f>
        <v>0</v>
      </c>
      <c r="N27" s="123">
        <f>SUM('gm rez'!W3:W5)</f>
        <v>0</v>
      </c>
      <c r="O27" s="123">
        <f>SUM('gm rez'!X3:X5)</f>
        <v>0</v>
      </c>
      <c r="P27" s="123">
        <f>SUM('gm rez'!Y3:Y5)</f>
        <v>0</v>
      </c>
      <c r="Q27" s="127">
        <f>SUM('gm rez'!Z3:Z5)</f>
        <v>0</v>
      </c>
      <c r="R27" s="20" t="b">
        <f t="shared" si="0"/>
        <v>1</v>
      </c>
      <c r="S27" s="41" t="b">
        <f t="shared" si="1"/>
        <v>1</v>
      </c>
      <c r="T27" s="27"/>
      <c r="U27" s="27"/>
      <c r="V27" s="28"/>
      <c r="W27" s="28"/>
      <c r="X27" s="23"/>
      <c r="Y27" s="12"/>
      <c r="Z27" s="12"/>
    </row>
    <row r="28" spans="1:26" ht="39.950000000000003" customHeight="1" x14ac:dyDescent="0.25">
      <c r="A28" s="129" t="s">
        <v>38</v>
      </c>
      <c r="B28" s="174">
        <f>COUNTIF('gm rez'!C3:C5,"N")</f>
        <v>0</v>
      </c>
      <c r="C28" s="175">
        <f>SUMIF('gm rez'!C3:C5,"N",'gm rez'!K3:K5)</f>
        <v>0</v>
      </c>
      <c r="D28" s="176">
        <f>SUMIF('gm rez'!C3:C5,"N",'gm rez'!M3:M5)</f>
        <v>0</v>
      </c>
      <c r="E28" s="50">
        <f>SUMIF('gm rez'!C3:C5,"N",'gm rez'!L3:L5)</f>
        <v>0</v>
      </c>
      <c r="F28" s="182">
        <f>SUMIF('gm rez'!C3:C5,"N",'gm rez'!O3:O5)</f>
        <v>0</v>
      </c>
      <c r="G28" s="175">
        <f>SUMIF('gm rez'!C3:C5,"N",'gm rez'!P3:P5)</f>
        <v>0</v>
      </c>
      <c r="H28" s="175">
        <f>SUMIF('gm rez'!C3:C5,"N",'gm rez'!Q3:Q5)</f>
        <v>0</v>
      </c>
      <c r="I28" s="175">
        <f>SUMIF('gm rez'!C3:C5,"N",'gm rez'!R3:R5)</f>
        <v>0</v>
      </c>
      <c r="J28" s="175">
        <f>SUMIF('gm rez'!C3:C5,"N",'gm rez'!S3:S5)</f>
        <v>0</v>
      </c>
      <c r="K28" s="175">
        <f>SUMIF('gm rez'!C3:C5,"N",'gm rez'!T3:T5)</f>
        <v>0</v>
      </c>
      <c r="L28" s="175">
        <f>SUMIF('gm rez'!C3:C5,"N",'gm rez'!U3:U5)</f>
        <v>0</v>
      </c>
      <c r="M28" s="175">
        <f>SUMIF('gm rez'!C3:C5,"N",'gm rez'!V3:V5)</f>
        <v>0</v>
      </c>
      <c r="N28" s="175">
        <f>SUMIF('gm rez'!C3:C5,"N",'gm rez'!W3:W5)</f>
        <v>0</v>
      </c>
      <c r="O28" s="175">
        <f>SUMIF('gm rez'!C3:C5,"N",'gm rez'!X3:X5)</f>
        <v>0</v>
      </c>
      <c r="P28" s="175">
        <f>SUMIF('gm rez'!D3:D5,"N",'gm rez'!Y3:Y5)</f>
        <v>0</v>
      </c>
      <c r="Q28" s="183">
        <f>SUMIF('gm rez'!E3:E5,"N",'gm rez'!Z3:Z5)</f>
        <v>0</v>
      </c>
      <c r="R28" s="20" t="b">
        <f t="shared" si="0"/>
        <v>1</v>
      </c>
      <c r="S28" s="41" t="b">
        <f t="shared" si="1"/>
        <v>1</v>
      </c>
      <c r="T28" s="27"/>
      <c r="U28" s="27"/>
      <c r="V28" s="28"/>
      <c r="W28" s="28"/>
      <c r="X28" s="23"/>
      <c r="Y28" s="12"/>
      <c r="Z28" s="12"/>
    </row>
    <row r="29" spans="1:26" ht="39.950000000000003" customHeight="1" thickBot="1" x14ac:dyDescent="0.3">
      <c r="A29" s="130" t="s">
        <v>39</v>
      </c>
      <c r="B29" s="177">
        <f>COUNTIF('gm rez'!C3:C5,"W")</f>
        <v>0</v>
      </c>
      <c r="C29" s="178">
        <f>SUMIF('gm rez'!C3:C5,"W",'gm rez'!K3:K5)</f>
        <v>0</v>
      </c>
      <c r="D29" s="179">
        <f>SUMIF('gm rez'!C3:C5,"W",'gm rez'!M3:M5)</f>
        <v>0</v>
      </c>
      <c r="E29" s="131">
        <f>SUMIF('gm rez'!C3:C5,"W",'gm rez'!L3:L5)</f>
        <v>0</v>
      </c>
      <c r="F29" s="184">
        <f>SUMIF('gm rez'!C3:C5,"W",'gm rez'!O3:O5)</f>
        <v>0</v>
      </c>
      <c r="G29" s="178">
        <f>SUMIF('gm rez'!C3:C5,"W",'gm rez'!P3:P5)</f>
        <v>0</v>
      </c>
      <c r="H29" s="178">
        <f>SUMIF('gm rez'!C3:C5,"W",'gm rez'!Q3:Q5)</f>
        <v>0</v>
      </c>
      <c r="I29" s="178">
        <f>SUMIF('gm rez'!C3:C5,"W",'gm rez'!R3:R5)</f>
        <v>0</v>
      </c>
      <c r="J29" s="178">
        <f>SUMIF('gm rez'!C3:C5,"W",'gm rez'!S3:S5)</f>
        <v>0</v>
      </c>
      <c r="K29" s="178">
        <f>SUMIF('gm rez'!C3:C5,"W",'gm rez'!T3:T5)</f>
        <v>0</v>
      </c>
      <c r="L29" s="178">
        <f>SUMIF('gm rez'!C3:C5,"W",'gm rez'!U3:U5)</f>
        <v>0</v>
      </c>
      <c r="M29" s="178">
        <f>SUMIF('gm rez'!C3:C5,"W",'gm rez'!V3:V5)</f>
        <v>0</v>
      </c>
      <c r="N29" s="178">
        <f>SUMIF('gm rez'!C3:C5,"W",'gm rez'!W3:W5)</f>
        <v>0</v>
      </c>
      <c r="O29" s="178">
        <f>SUMIF('gm rez'!C3:C5,"W",'gm rez'!X3:X5)</f>
        <v>0</v>
      </c>
      <c r="P29" s="178">
        <f>SUMIF('gm rez'!D3:D5,"W",'gm rez'!Y3:Y5)</f>
        <v>0</v>
      </c>
      <c r="Q29" s="185">
        <f>SUMIF('gm rez'!E3:E5,"W",'gm rez'!Z3:Z5)</f>
        <v>0</v>
      </c>
      <c r="R29" s="20" t="b">
        <f t="shared" si="0"/>
        <v>1</v>
      </c>
      <c r="S29" s="41" t="b">
        <f t="shared" si="1"/>
        <v>1</v>
      </c>
      <c r="T29" s="27"/>
      <c r="U29" s="27"/>
      <c r="V29" s="28"/>
      <c r="W29" s="28"/>
      <c r="X29" s="23"/>
      <c r="Y29" s="12"/>
      <c r="Z29" s="12"/>
    </row>
    <row r="30" spans="1:26" ht="39.950000000000003" customHeight="1" thickTop="1" x14ac:dyDescent="0.25">
      <c r="A30" s="196" t="s">
        <v>22</v>
      </c>
      <c r="B30" s="197">
        <f>B24+B27</f>
        <v>0</v>
      </c>
      <c r="C30" s="198">
        <f t="shared" ref="C30:O30" si="8">C24+C27</f>
        <v>0</v>
      </c>
      <c r="D30" s="199">
        <f t="shared" si="8"/>
        <v>0</v>
      </c>
      <c r="E30" s="200">
        <f t="shared" si="8"/>
        <v>0</v>
      </c>
      <c r="F30" s="201">
        <f t="shared" si="8"/>
        <v>0</v>
      </c>
      <c r="G30" s="198">
        <f t="shared" si="8"/>
        <v>0</v>
      </c>
      <c r="H30" s="198">
        <f t="shared" si="8"/>
        <v>0</v>
      </c>
      <c r="I30" s="198">
        <f t="shared" si="8"/>
        <v>0</v>
      </c>
      <c r="J30" s="198">
        <f t="shared" si="8"/>
        <v>0</v>
      </c>
      <c r="K30" s="198">
        <f t="shared" si="8"/>
        <v>0</v>
      </c>
      <c r="L30" s="198">
        <f t="shared" si="8"/>
        <v>0</v>
      </c>
      <c r="M30" s="198">
        <f t="shared" si="8"/>
        <v>0</v>
      </c>
      <c r="N30" s="198">
        <f t="shared" si="8"/>
        <v>0</v>
      </c>
      <c r="O30" s="198">
        <f t="shared" si="8"/>
        <v>0</v>
      </c>
      <c r="P30" s="198">
        <f t="shared" ref="P30:Q30" si="9">P24+P27</f>
        <v>0</v>
      </c>
      <c r="Q30" s="202">
        <f t="shared" si="9"/>
        <v>0</v>
      </c>
      <c r="R30" s="20" t="b">
        <f t="shared" si="0"/>
        <v>1</v>
      </c>
      <c r="S30" s="41" t="b">
        <f t="shared" si="1"/>
        <v>1</v>
      </c>
      <c r="T30" s="29"/>
      <c r="U30" s="29"/>
      <c r="V30" s="2"/>
      <c r="W30" s="2"/>
    </row>
    <row r="31" spans="1:26" ht="39.950000000000003" customHeight="1" x14ac:dyDescent="0.25">
      <c r="A31" s="107" t="s">
        <v>38</v>
      </c>
      <c r="B31" s="105">
        <f t="shared" ref="B31:O31" si="10">B25+B28</f>
        <v>0</v>
      </c>
      <c r="C31" s="96">
        <f t="shared" si="10"/>
        <v>0</v>
      </c>
      <c r="D31" s="110">
        <f t="shared" si="10"/>
        <v>0</v>
      </c>
      <c r="E31" s="50">
        <f t="shared" si="10"/>
        <v>0</v>
      </c>
      <c r="F31" s="115">
        <f t="shared" si="10"/>
        <v>0</v>
      </c>
      <c r="G31" s="96">
        <f t="shared" si="10"/>
        <v>0</v>
      </c>
      <c r="H31" s="96">
        <f t="shared" si="10"/>
        <v>0</v>
      </c>
      <c r="I31" s="96">
        <f t="shared" si="10"/>
        <v>0</v>
      </c>
      <c r="J31" s="96">
        <f t="shared" si="10"/>
        <v>0</v>
      </c>
      <c r="K31" s="96">
        <f t="shared" si="10"/>
        <v>0</v>
      </c>
      <c r="L31" s="96">
        <f t="shared" si="10"/>
        <v>0</v>
      </c>
      <c r="M31" s="96">
        <f t="shared" si="10"/>
        <v>0</v>
      </c>
      <c r="N31" s="96">
        <f t="shared" si="10"/>
        <v>0</v>
      </c>
      <c r="O31" s="96">
        <f t="shared" si="10"/>
        <v>0</v>
      </c>
      <c r="P31" s="96">
        <f t="shared" ref="P31:Q31" si="11">P25+P28</f>
        <v>0</v>
      </c>
      <c r="Q31" s="102">
        <f t="shared" si="11"/>
        <v>0</v>
      </c>
      <c r="R31" s="20" t="b">
        <f t="shared" si="0"/>
        <v>1</v>
      </c>
      <c r="S31" s="41" t="b">
        <f t="shared" si="1"/>
        <v>1</v>
      </c>
      <c r="T31" s="29"/>
      <c r="U31" s="29"/>
      <c r="V31" s="2"/>
      <c r="W31" s="2"/>
    </row>
    <row r="32" spans="1:26" ht="39.950000000000003" customHeight="1" thickBot="1" x14ac:dyDescent="0.3">
      <c r="A32" s="149" t="s">
        <v>39</v>
      </c>
      <c r="B32" s="150">
        <f t="shared" ref="B32:O32" si="12">B26+B29</f>
        <v>0</v>
      </c>
      <c r="C32" s="151">
        <f t="shared" si="12"/>
        <v>0</v>
      </c>
      <c r="D32" s="152">
        <f t="shared" si="12"/>
        <v>0</v>
      </c>
      <c r="E32" s="153">
        <f t="shared" si="12"/>
        <v>0</v>
      </c>
      <c r="F32" s="154">
        <f t="shared" si="12"/>
        <v>0</v>
      </c>
      <c r="G32" s="151">
        <f t="shared" si="12"/>
        <v>0</v>
      </c>
      <c r="H32" s="151">
        <f t="shared" si="12"/>
        <v>0</v>
      </c>
      <c r="I32" s="151">
        <f t="shared" si="12"/>
        <v>0</v>
      </c>
      <c r="J32" s="151">
        <f t="shared" si="12"/>
        <v>0</v>
      </c>
      <c r="K32" s="151">
        <f t="shared" si="12"/>
        <v>0</v>
      </c>
      <c r="L32" s="151">
        <f t="shared" si="12"/>
        <v>0</v>
      </c>
      <c r="M32" s="151">
        <f t="shared" si="12"/>
        <v>0</v>
      </c>
      <c r="N32" s="151">
        <f t="shared" si="12"/>
        <v>0</v>
      </c>
      <c r="O32" s="151">
        <f t="shared" si="12"/>
        <v>0</v>
      </c>
      <c r="P32" s="151">
        <f t="shared" ref="P32:Q32" si="13">P26+P29</f>
        <v>0</v>
      </c>
      <c r="Q32" s="155">
        <f t="shared" si="13"/>
        <v>0</v>
      </c>
      <c r="R32" s="20" t="b">
        <f t="shared" si="0"/>
        <v>1</v>
      </c>
      <c r="S32" s="41" t="b">
        <f t="shared" si="1"/>
        <v>1</v>
      </c>
      <c r="T32" s="29"/>
      <c r="U32" s="29"/>
      <c r="V32" s="2"/>
      <c r="W32" s="2"/>
    </row>
    <row r="33" spans="1:23" ht="39.950000000000003" customHeight="1" thickTop="1" x14ac:dyDescent="0.25">
      <c r="A33" s="156" t="s">
        <v>33</v>
      </c>
      <c r="B33" s="157">
        <f>B20+B30</f>
        <v>17</v>
      </c>
      <c r="C33" s="158">
        <f t="shared" ref="C33:O33" si="14">C20+C30</f>
        <v>14340095.260000002</v>
      </c>
      <c r="D33" s="159">
        <f t="shared" si="14"/>
        <v>5069392.07</v>
      </c>
      <c r="E33" s="160">
        <f t="shared" si="14"/>
        <v>9270703.1899999995</v>
      </c>
      <c r="F33" s="161">
        <f t="shared" si="14"/>
        <v>0</v>
      </c>
      <c r="G33" s="158">
        <f t="shared" si="14"/>
        <v>0</v>
      </c>
      <c r="H33" s="158">
        <f t="shared" si="14"/>
        <v>0</v>
      </c>
      <c r="I33" s="158">
        <f t="shared" si="14"/>
        <v>0</v>
      </c>
      <c r="J33" s="158">
        <f t="shared" si="14"/>
        <v>0</v>
      </c>
      <c r="K33" s="158">
        <f t="shared" si="14"/>
        <v>0</v>
      </c>
      <c r="L33" s="158">
        <f t="shared" si="14"/>
        <v>0</v>
      </c>
      <c r="M33" s="158">
        <f t="shared" si="14"/>
        <v>9270703.1899999995</v>
      </c>
      <c r="N33" s="158">
        <f t="shared" si="14"/>
        <v>0</v>
      </c>
      <c r="O33" s="158">
        <f t="shared" si="14"/>
        <v>0</v>
      </c>
      <c r="P33" s="158">
        <f t="shared" ref="P33:Q33" si="15">P20+P30</f>
        <v>0</v>
      </c>
      <c r="Q33" s="162">
        <f t="shared" si="15"/>
        <v>0</v>
      </c>
      <c r="R33" s="20" t="b">
        <f t="shared" si="0"/>
        <v>1</v>
      </c>
      <c r="S33" s="41" t="b">
        <f t="shared" si="1"/>
        <v>1</v>
      </c>
      <c r="T33" s="29"/>
      <c r="U33" s="29"/>
      <c r="V33" s="2"/>
      <c r="W33" s="2"/>
    </row>
    <row r="34" spans="1:23" ht="39.950000000000003" customHeight="1" x14ac:dyDescent="0.25">
      <c r="A34" s="189" t="s">
        <v>37</v>
      </c>
      <c r="B34" s="190">
        <f>B21</f>
        <v>0</v>
      </c>
      <c r="C34" s="191">
        <f t="shared" ref="C34:O34" si="16">C21</f>
        <v>0</v>
      </c>
      <c r="D34" s="192">
        <f t="shared" si="16"/>
        <v>0</v>
      </c>
      <c r="E34" s="51">
        <f t="shared" si="16"/>
        <v>0</v>
      </c>
      <c r="F34" s="193">
        <f t="shared" si="16"/>
        <v>0</v>
      </c>
      <c r="G34" s="191">
        <f t="shared" si="16"/>
        <v>0</v>
      </c>
      <c r="H34" s="191">
        <f t="shared" si="16"/>
        <v>0</v>
      </c>
      <c r="I34" s="191">
        <f t="shared" si="16"/>
        <v>0</v>
      </c>
      <c r="J34" s="191">
        <f t="shared" si="16"/>
        <v>0</v>
      </c>
      <c r="K34" s="191">
        <f t="shared" si="16"/>
        <v>0</v>
      </c>
      <c r="L34" s="191">
        <f t="shared" si="16"/>
        <v>0</v>
      </c>
      <c r="M34" s="191">
        <f t="shared" si="16"/>
        <v>0</v>
      </c>
      <c r="N34" s="191">
        <f t="shared" si="16"/>
        <v>0</v>
      </c>
      <c r="O34" s="191">
        <f t="shared" si="16"/>
        <v>0</v>
      </c>
      <c r="P34" s="191">
        <f t="shared" ref="P34:Q34" si="17">P21</f>
        <v>0</v>
      </c>
      <c r="Q34" s="194">
        <f t="shared" si="17"/>
        <v>0</v>
      </c>
      <c r="R34" s="20" t="b">
        <f t="shared" si="0"/>
        <v>1</v>
      </c>
      <c r="S34" s="41" t="b">
        <f t="shared" si="1"/>
        <v>1</v>
      </c>
      <c r="T34" s="29"/>
      <c r="U34" s="29"/>
      <c r="V34" s="2"/>
      <c r="W34" s="2"/>
    </row>
    <row r="35" spans="1:23" ht="39.950000000000003" customHeight="1" x14ac:dyDescent="0.25">
      <c r="A35" s="163" t="s">
        <v>38</v>
      </c>
      <c r="B35" s="106">
        <f>B22+B31</f>
        <v>17</v>
      </c>
      <c r="C35" s="97">
        <f t="shared" ref="C35:O35" si="18">C22+C31</f>
        <v>14340095.260000002</v>
      </c>
      <c r="D35" s="111">
        <f t="shared" si="18"/>
        <v>5069392.07</v>
      </c>
      <c r="E35" s="117">
        <f t="shared" si="18"/>
        <v>9270703.1899999995</v>
      </c>
      <c r="F35" s="116">
        <f t="shared" si="18"/>
        <v>0</v>
      </c>
      <c r="G35" s="97">
        <f t="shared" si="18"/>
        <v>0</v>
      </c>
      <c r="H35" s="97">
        <f t="shared" si="18"/>
        <v>0</v>
      </c>
      <c r="I35" s="97">
        <f t="shared" si="18"/>
        <v>0</v>
      </c>
      <c r="J35" s="97">
        <f t="shared" si="18"/>
        <v>0</v>
      </c>
      <c r="K35" s="97">
        <f t="shared" si="18"/>
        <v>0</v>
      </c>
      <c r="L35" s="97">
        <f t="shared" si="18"/>
        <v>0</v>
      </c>
      <c r="M35" s="97">
        <f t="shared" si="18"/>
        <v>9270703.1899999995</v>
      </c>
      <c r="N35" s="97">
        <f t="shared" si="18"/>
        <v>0</v>
      </c>
      <c r="O35" s="97">
        <f t="shared" si="18"/>
        <v>0</v>
      </c>
      <c r="P35" s="97">
        <f t="shared" ref="P35:Q35" si="19">P22+P31</f>
        <v>0</v>
      </c>
      <c r="Q35" s="164">
        <f t="shared" si="19"/>
        <v>0</v>
      </c>
      <c r="R35" s="20" t="b">
        <f t="shared" si="0"/>
        <v>1</v>
      </c>
      <c r="S35" s="41" t="b">
        <f t="shared" si="1"/>
        <v>1</v>
      </c>
      <c r="T35" s="29"/>
      <c r="U35" s="29"/>
      <c r="V35" s="2"/>
      <c r="W35" s="2"/>
    </row>
    <row r="36" spans="1:23" ht="39.950000000000003" customHeight="1" thickBot="1" x14ac:dyDescent="0.3">
      <c r="A36" s="165" t="s">
        <v>39</v>
      </c>
      <c r="B36" s="166">
        <f>B23+B32</f>
        <v>0</v>
      </c>
      <c r="C36" s="167">
        <f t="shared" ref="C36:O36" si="20">C23+C32</f>
        <v>0</v>
      </c>
      <c r="D36" s="168">
        <f t="shared" si="20"/>
        <v>0</v>
      </c>
      <c r="E36" s="131">
        <f t="shared" si="20"/>
        <v>0</v>
      </c>
      <c r="F36" s="169">
        <f t="shared" si="20"/>
        <v>0</v>
      </c>
      <c r="G36" s="167">
        <f t="shared" si="20"/>
        <v>0</v>
      </c>
      <c r="H36" s="167">
        <f t="shared" si="20"/>
        <v>0</v>
      </c>
      <c r="I36" s="167">
        <f t="shared" si="20"/>
        <v>0</v>
      </c>
      <c r="J36" s="167">
        <f t="shared" si="20"/>
        <v>0</v>
      </c>
      <c r="K36" s="167">
        <f t="shared" si="20"/>
        <v>0</v>
      </c>
      <c r="L36" s="167">
        <f t="shared" si="20"/>
        <v>0</v>
      </c>
      <c r="M36" s="167">
        <f t="shared" si="20"/>
        <v>0</v>
      </c>
      <c r="N36" s="167">
        <f t="shared" si="20"/>
        <v>0</v>
      </c>
      <c r="O36" s="167">
        <f t="shared" si="20"/>
        <v>0</v>
      </c>
      <c r="P36" s="167">
        <f t="shared" ref="P36:Q36" si="21">P23+P32</f>
        <v>0</v>
      </c>
      <c r="Q36" s="170">
        <f t="shared" si="21"/>
        <v>0</v>
      </c>
      <c r="R36" s="20" t="b">
        <f t="shared" si="0"/>
        <v>1</v>
      </c>
      <c r="S36" s="41" t="b">
        <f t="shared" si="1"/>
        <v>1</v>
      </c>
      <c r="T36" s="29"/>
      <c r="U36" s="29"/>
      <c r="V36" s="2"/>
      <c r="W36" s="2"/>
    </row>
    <row r="37" spans="1:23" ht="15.75" thickTop="1" x14ac:dyDescent="0.25">
      <c r="A37" s="30"/>
      <c r="B37" s="30" t="b">
        <f>B12+B16=B20</f>
        <v>1</v>
      </c>
      <c r="C37" s="30" t="b">
        <f t="shared" ref="C37:Q37" si="22">C12+C16=C20</f>
        <v>1</v>
      </c>
      <c r="D37" s="30" t="b">
        <f t="shared" si="22"/>
        <v>1</v>
      </c>
      <c r="E37" s="30" t="b">
        <f t="shared" si="22"/>
        <v>1</v>
      </c>
      <c r="F37" s="30" t="b">
        <f t="shared" si="22"/>
        <v>1</v>
      </c>
      <c r="G37" s="30" t="b">
        <f t="shared" si="22"/>
        <v>1</v>
      </c>
      <c r="H37" s="30" t="b">
        <f t="shared" si="22"/>
        <v>1</v>
      </c>
      <c r="I37" s="30" t="b">
        <f t="shared" si="22"/>
        <v>1</v>
      </c>
      <c r="J37" s="30" t="b">
        <f t="shared" si="22"/>
        <v>1</v>
      </c>
      <c r="K37" s="30" t="b">
        <f t="shared" si="22"/>
        <v>1</v>
      </c>
      <c r="L37" s="30" t="b">
        <f t="shared" si="22"/>
        <v>1</v>
      </c>
      <c r="M37" s="30" t="b">
        <f t="shared" si="22"/>
        <v>1</v>
      </c>
      <c r="N37" s="30" t="b">
        <f t="shared" si="22"/>
        <v>1</v>
      </c>
      <c r="O37" s="30" t="b">
        <f t="shared" si="22"/>
        <v>1</v>
      </c>
      <c r="P37" s="30" t="b">
        <f t="shared" si="22"/>
        <v>1</v>
      </c>
      <c r="Q37" s="30" t="b">
        <f t="shared" si="22"/>
        <v>1</v>
      </c>
      <c r="R37" s="30"/>
      <c r="S37" s="30"/>
      <c r="T37" s="29"/>
      <c r="U37" s="29"/>
      <c r="V37" s="2"/>
      <c r="W37" s="2"/>
    </row>
    <row r="38" spans="1:23" x14ac:dyDescent="0.25">
      <c r="A38" s="30"/>
      <c r="B38" s="30" t="b">
        <f>B13+B17=B21</f>
        <v>1</v>
      </c>
      <c r="C38" s="30" t="b">
        <f t="shared" ref="C38:Q38" si="23">C13+C17=C21</f>
        <v>1</v>
      </c>
      <c r="D38" s="30" t="b">
        <f t="shared" si="23"/>
        <v>1</v>
      </c>
      <c r="E38" s="30" t="b">
        <f t="shared" si="23"/>
        <v>1</v>
      </c>
      <c r="F38" s="30" t="b">
        <f t="shared" si="23"/>
        <v>1</v>
      </c>
      <c r="G38" s="30" t="b">
        <f t="shared" si="23"/>
        <v>1</v>
      </c>
      <c r="H38" s="30" t="b">
        <f t="shared" si="23"/>
        <v>1</v>
      </c>
      <c r="I38" s="30" t="b">
        <f t="shared" si="23"/>
        <v>1</v>
      </c>
      <c r="J38" s="30" t="b">
        <f t="shared" si="23"/>
        <v>1</v>
      </c>
      <c r="K38" s="30" t="b">
        <f t="shared" si="23"/>
        <v>1</v>
      </c>
      <c r="L38" s="30" t="b">
        <f t="shared" si="23"/>
        <v>1</v>
      </c>
      <c r="M38" s="30" t="b">
        <f t="shared" si="23"/>
        <v>1</v>
      </c>
      <c r="N38" s="30" t="b">
        <f t="shared" si="23"/>
        <v>1</v>
      </c>
      <c r="O38" s="30" t="b">
        <f t="shared" si="23"/>
        <v>1</v>
      </c>
      <c r="P38" s="30" t="b">
        <f t="shared" si="23"/>
        <v>1</v>
      </c>
      <c r="Q38" s="30" t="b">
        <f t="shared" si="23"/>
        <v>1</v>
      </c>
      <c r="R38" s="30"/>
      <c r="S38" s="30"/>
      <c r="T38" s="29"/>
      <c r="U38" s="29"/>
      <c r="V38" s="2"/>
      <c r="W38" s="2"/>
    </row>
    <row r="39" spans="1:23" x14ac:dyDescent="0.25">
      <c r="A39" s="30"/>
      <c r="B39" s="30" t="b">
        <f>B14+B18=B22</f>
        <v>1</v>
      </c>
      <c r="C39" s="30" t="b">
        <f t="shared" ref="C39:Q39" si="24">C14+C18=C22</f>
        <v>1</v>
      </c>
      <c r="D39" s="30" t="b">
        <f t="shared" si="24"/>
        <v>1</v>
      </c>
      <c r="E39" s="30" t="b">
        <f t="shared" si="24"/>
        <v>1</v>
      </c>
      <c r="F39" s="30" t="b">
        <f t="shared" si="24"/>
        <v>1</v>
      </c>
      <c r="G39" s="30" t="b">
        <f t="shared" si="24"/>
        <v>1</v>
      </c>
      <c r="H39" s="30" t="b">
        <f t="shared" si="24"/>
        <v>1</v>
      </c>
      <c r="I39" s="30" t="b">
        <f t="shared" si="24"/>
        <v>1</v>
      </c>
      <c r="J39" s="30" t="b">
        <f t="shared" si="24"/>
        <v>1</v>
      </c>
      <c r="K39" s="30" t="b">
        <f t="shared" si="24"/>
        <v>1</v>
      </c>
      <c r="L39" s="30" t="b">
        <f t="shared" si="24"/>
        <v>1</v>
      </c>
      <c r="M39" s="30" t="b">
        <f t="shared" si="24"/>
        <v>1</v>
      </c>
      <c r="N39" s="30" t="b">
        <f t="shared" si="24"/>
        <v>1</v>
      </c>
      <c r="O39" s="30" t="b">
        <f t="shared" si="24"/>
        <v>1</v>
      </c>
      <c r="P39" s="30" t="b">
        <f t="shared" si="24"/>
        <v>1</v>
      </c>
      <c r="Q39" s="30" t="b">
        <f t="shared" si="24"/>
        <v>1</v>
      </c>
      <c r="R39" s="30"/>
      <c r="S39" s="30"/>
      <c r="T39" s="29"/>
      <c r="U39" s="29"/>
      <c r="V39" s="2"/>
      <c r="W39" s="2"/>
    </row>
    <row r="40" spans="1:23" x14ac:dyDescent="0.25">
      <c r="A40" s="30"/>
      <c r="B40" s="30" t="b">
        <f>B15+B19=B23</f>
        <v>1</v>
      </c>
      <c r="C40" s="30" t="b">
        <f t="shared" ref="C40:Q40" si="25">C15+C19=C23</f>
        <v>1</v>
      </c>
      <c r="D40" s="30" t="b">
        <f t="shared" si="25"/>
        <v>1</v>
      </c>
      <c r="E40" s="30" t="b">
        <f t="shared" si="25"/>
        <v>1</v>
      </c>
      <c r="F40" s="30" t="b">
        <f t="shared" si="25"/>
        <v>1</v>
      </c>
      <c r="G40" s="30" t="b">
        <f t="shared" si="25"/>
        <v>1</v>
      </c>
      <c r="H40" s="30" t="b">
        <f t="shared" si="25"/>
        <v>1</v>
      </c>
      <c r="I40" s="30" t="b">
        <f t="shared" si="25"/>
        <v>1</v>
      </c>
      <c r="J40" s="30" t="b">
        <f t="shared" si="25"/>
        <v>1</v>
      </c>
      <c r="K40" s="30" t="b">
        <f t="shared" si="25"/>
        <v>1</v>
      </c>
      <c r="L40" s="30" t="b">
        <f t="shared" si="25"/>
        <v>1</v>
      </c>
      <c r="M40" s="30" t="b">
        <f t="shared" si="25"/>
        <v>1</v>
      </c>
      <c r="N40" s="30" t="b">
        <f t="shared" si="25"/>
        <v>1</v>
      </c>
      <c r="O40" s="30" t="b">
        <f t="shared" si="25"/>
        <v>1</v>
      </c>
      <c r="P40" s="30" t="b">
        <f t="shared" si="25"/>
        <v>1</v>
      </c>
      <c r="Q40" s="30" t="b">
        <f t="shared" si="25"/>
        <v>1</v>
      </c>
      <c r="R40" s="30"/>
      <c r="S40" s="30"/>
      <c r="T40" s="29"/>
      <c r="U40" s="29"/>
      <c r="V40" s="2"/>
      <c r="W40" s="2"/>
    </row>
    <row r="41" spans="1:23" x14ac:dyDescent="0.25">
      <c r="A41" s="31"/>
      <c r="B41" s="31" t="b">
        <f>B24+B27=B30</f>
        <v>1</v>
      </c>
      <c r="C41" s="31" t="b">
        <f t="shared" ref="C41:Q41" si="26">C24+C27=C30</f>
        <v>1</v>
      </c>
      <c r="D41" s="31" t="b">
        <f t="shared" si="26"/>
        <v>1</v>
      </c>
      <c r="E41" s="31" t="b">
        <f t="shared" si="26"/>
        <v>1</v>
      </c>
      <c r="F41" s="31" t="b">
        <f t="shared" si="26"/>
        <v>1</v>
      </c>
      <c r="G41" s="31" t="b">
        <f t="shared" si="26"/>
        <v>1</v>
      </c>
      <c r="H41" s="31" t="b">
        <f t="shared" si="26"/>
        <v>1</v>
      </c>
      <c r="I41" s="31" t="b">
        <f t="shared" si="26"/>
        <v>1</v>
      </c>
      <c r="J41" s="31" t="b">
        <f t="shared" si="26"/>
        <v>1</v>
      </c>
      <c r="K41" s="31" t="b">
        <f t="shared" si="26"/>
        <v>1</v>
      </c>
      <c r="L41" s="31" t="b">
        <f t="shared" si="26"/>
        <v>1</v>
      </c>
      <c r="M41" s="31" t="b">
        <f t="shared" si="26"/>
        <v>1</v>
      </c>
      <c r="N41" s="31" t="b">
        <f t="shared" si="26"/>
        <v>1</v>
      </c>
      <c r="O41" s="31" t="b">
        <f t="shared" si="26"/>
        <v>1</v>
      </c>
      <c r="P41" s="31" t="b">
        <f t="shared" si="26"/>
        <v>1</v>
      </c>
      <c r="Q41" s="31" t="b">
        <f t="shared" si="26"/>
        <v>1</v>
      </c>
      <c r="R41" s="31"/>
      <c r="S41" s="31"/>
      <c r="T41" s="2"/>
      <c r="U41" s="2"/>
      <c r="V41" s="2"/>
      <c r="W41" s="2"/>
    </row>
    <row r="42" spans="1:23" x14ac:dyDescent="0.25">
      <c r="A42" s="31"/>
      <c r="B42" s="31" t="b">
        <f>B28+B25=B31</f>
        <v>1</v>
      </c>
      <c r="C42" s="31" t="b">
        <f t="shared" ref="C42:Q42" si="27">C28+C25=C31</f>
        <v>1</v>
      </c>
      <c r="D42" s="31" t="b">
        <f t="shared" si="27"/>
        <v>1</v>
      </c>
      <c r="E42" s="31" t="b">
        <f t="shared" si="27"/>
        <v>1</v>
      </c>
      <c r="F42" s="31" t="b">
        <f t="shared" si="27"/>
        <v>1</v>
      </c>
      <c r="G42" s="31" t="b">
        <f t="shared" si="27"/>
        <v>1</v>
      </c>
      <c r="H42" s="31" t="b">
        <f t="shared" si="27"/>
        <v>1</v>
      </c>
      <c r="I42" s="31" t="b">
        <f t="shared" si="27"/>
        <v>1</v>
      </c>
      <c r="J42" s="31" t="b">
        <f t="shared" si="27"/>
        <v>1</v>
      </c>
      <c r="K42" s="31" t="b">
        <f t="shared" si="27"/>
        <v>1</v>
      </c>
      <c r="L42" s="31" t="b">
        <f>L28+L25=L31</f>
        <v>1</v>
      </c>
      <c r="M42" s="31" t="b">
        <f t="shared" si="27"/>
        <v>1</v>
      </c>
      <c r="N42" s="31" t="b">
        <f t="shared" si="27"/>
        <v>1</v>
      </c>
      <c r="O42" s="31" t="b">
        <f t="shared" si="27"/>
        <v>1</v>
      </c>
      <c r="P42" s="31" t="b">
        <f t="shared" si="27"/>
        <v>1</v>
      </c>
      <c r="Q42" s="31" t="b">
        <f t="shared" si="27"/>
        <v>1</v>
      </c>
      <c r="R42" s="31"/>
      <c r="S42" s="31"/>
      <c r="T42" s="2"/>
      <c r="U42" s="2"/>
      <c r="V42" s="2"/>
      <c r="W42" s="2"/>
    </row>
    <row r="43" spans="1:23" x14ac:dyDescent="0.25">
      <c r="A43" s="31"/>
      <c r="B43" s="31" t="b">
        <f>B26+B29=B32</f>
        <v>1</v>
      </c>
      <c r="C43" s="31" t="b">
        <f t="shared" ref="C43:Q43" si="28">C26+C29=C32</f>
        <v>1</v>
      </c>
      <c r="D43" s="31" t="b">
        <f t="shared" si="28"/>
        <v>1</v>
      </c>
      <c r="E43" s="31" t="b">
        <f t="shared" si="28"/>
        <v>1</v>
      </c>
      <c r="F43" s="31" t="b">
        <f t="shared" si="28"/>
        <v>1</v>
      </c>
      <c r="G43" s="31" t="b">
        <f t="shared" si="28"/>
        <v>1</v>
      </c>
      <c r="H43" s="31" t="b">
        <f t="shared" si="28"/>
        <v>1</v>
      </c>
      <c r="I43" s="31" t="b">
        <f t="shared" si="28"/>
        <v>1</v>
      </c>
      <c r="J43" s="31" t="b">
        <f t="shared" si="28"/>
        <v>1</v>
      </c>
      <c r="K43" s="31" t="b">
        <f t="shared" si="28"/>
        <v>1</v>
      </c>
      <c r="L43" s="31" t="b">
        <f t="shared" si="28"/>
        <v>1</v>
      </c>
      <c r="M43" s="31" t="b">
        <f t="shared" si="28"/>
        <v>1</v>
      </c>
      <c r="N43" s="31" t="b">
        <f t="shared" si="28"/>
        <v>1</v>
      </c>
      <c r="O43" s="31" t="b">
        <f t="shared" si="28"/>
        <v>1</v>
      </c>
      <c r="P43" s="31" t="b">
        <f t="shared" si="28"/>
        <v>1</v>
      </c>
      <c r="Q43" s="31" t="b">
        <f t="shared" si="28"/>
        <v>1</v>
      </c>
      <c r="R43" s="31"/>
      <c r="S43" s="31"/>
      <c r="T43" s="2"/>
      <c r="U43" s="2"/>
      <c r="V43" s="2"/>
      <c r="W43" s="2"/>
    </row>
    <row r="44" spans="1:23" x14ac:dyDescent="0.25">
      <c r="B44" s="14" t="b">
        <f>B20+B30=B33</f>
        <v>1</v>
      </c>
      <c r="C44" s="14" t="b">
        <f t="shared" ref="C44:Q44" si="29">C20+C30=C33</f>
        <v>1</v>
      </c>
      <c r="D44" s="14" t="b">
        <f t="shared" si="29"/>
        <v>1</v>
      </c>
      <c r="E44" s="14" t="b">
        <f t="shared" si="29"/>
        <v>1</v>
      </c>
      <c r="F44" s="14" t="b">
        <f t="shared" si="29"/>
        <v>1</v>
      </c>
      <c r="G44" s="14" t="b">
        <f t="shared" si="29"/>
        <v>1</v>
      </c>
      <c r="H44" s="14" t="b">
        <f t="shared" si="29"/>
        <v>1</v>
      </c>
      <c r="I44" s="14" t="b">
        <f t="shared" si="29"/>
        <v>1</v>
      </c>
      <c r="J44" s="14" t="b">
        <f t="shared" si="29"/>
        <v>1</v>
      </c>
      <c r="K44" s="14" t="b">
        <f t="shared" si="29"/>
        <v>1</v>
      </c>
      <c r="L44" s="14" t="b">
        <f t="shared" si="29"/>
        <v>1</v>
      </c>
      <c r="M44" s="14" t="b">
        <f t="shared" si="29"/>
        <v>1</v>
      </c>
      <c r="N44" s="14" t="b">
        <f t="shared" si="29"/>
        <v>1</v>
      </c>
      <c r="O44" s="14" t="b">
        <f t="shared" si="29"/>
        <v>1</v>
      </c>
      <c r="P44" s="14" t="b">
        <f t="shared" si="29"/>
        <v>1</v>
      </c>
      <c r="Q44" s="14" t="b">
        <f t="shared" si="29"/>
        <v>1</v>
      </c>
    </row>
  </sheetData>
  <mergeCells count="7">
    <mergeCell ref="F2:N6"/>
    <mergeCell ref="F7:N7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9"/>
  <sheetViews>
    <sheetView showGridLines="0" view="pageBreakPreview" zoomScale="85" zoomScaleNormal="78" zoomScaleSheetLayoutView="85" workbookViewId="0">
      <selection activeCell="J28" sqref="J28"/>
    </sheetView>
  </sheetViews>
  <sheetFormatPr defaultColWidth="9.140625" defaultRowHeight="15" x14ac:dyDescent="0.25"/>
  <cols>
    <col min="1" max="1" width="4.28515625" style="42" customWidth="1"/>
    <col min="2" max="2" width="15.7109375" style="3" customWidth="1"/>
    <col min="3" max="3" width="17.140625" style="3" customWidth="1"/>
    <col min="4" max="4" width="19.140625" style="3" customWidth="1"/>
    <col min="5" max="5" width="8.28515625" style="3" customWidth="1"/>
    <col min="6" max="6" width="57.7109375" style="3" customWidth="1"/>
    <col min="7" max="7" width="8.85546875" style="3" customWidth="1"/>
    <col min="8" max="8" width="8.28515625" style="3" customWidth="1"/>
    <col min="9" max="9" width="14.140625" style="3" customWidth="1"/>
    <col min="10" max="10" width="13.42578125" style="4" customWidth="1"/>
    <col min="11" max="11" width="13.5703125" style="3" customWidth="1"/>
    <col min="12" max="12" width="13.85546875" style="3" customWidth="1"/>
    <col min="13" max="13" width="15.7109375" style="1" customWidth="1"/>
    <col min="14" max="19" width="6.7109375" style="3" hidden="1" customWidth="1"/>
    <col min="20" max="20" width="6.7109375" style="3" customWidth="1"/>
    <col min="21" max="21" width="12.28515625" style="3" customWidth="1"/>
    <col min="22" max="22" width="6.7109375" style="3" customWidth="1"/>
    <col min="23" max="25" width="6.7109375" style="3" hidden="1" customWidth="1"/>
    <col min="26" max="26" width="15.7109375" style="42" customWidth="1"/>
    <col min="27" max="28" width="15.7109375" style="1" customWidth="1"/>
    <col min="29" max="29" width="15.7109375" style="42" customWidth="1"/>
    <col min="30" max="16384" width="9.140625" style="3"/>
  </cols>
  <sheetData>
    <row r="1" spans="1:29" ht="20.100000000000001" customHeight="1" x14ac:dyDescent="0.25">
      <c r="A1" s="244" t="s">
        <v>4</v>
      </c>
      <c r="B1" s="244" t="s">
        <v>5</v>
      </c>
      <c r="C1" s="245" t="s">
        <v>43</v>
      </c>
      <c r="D1" s="240" t="s">
        <v>6</v>
      </c>
      <c r="E1" s="240" t="s">
        <v>32</v>
      </c>
      <c r="F1" s="240" t="s">
        <v>7</v>
      </c>
      <c r="G1" s="244" t="s">
        <v>26</v>
      </c>
      <c r="H1" s="244" t="s">
        <v>8</v>
      </c>
      <c r="I1" s="244" t="s">
        <v>23</v>
      </c>
      <c r="J1" s="247" t="s">
        <v>9</v>
      </c>
      <c r="K1" s="244" t="s">
        <v>16</v>
      </c>
      <c r="L1" s="240" t="s">
        <v>13</v>
      </c>
      <c r="M1" s="244" t="s">
        <v>11</v>
      </c>
      <c r="N1" s="248" t="s">
        <v>12</v>
      </c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1"/>
    </row>
    <row r="2" spans="1:29" ht="30.75" customHeight="1" x14ac:dyDescent="0.25">
      <c r="A2" s="244"/>
      <c r="B2" s="244"/>
      <c r="C2" s="246"/>
      <c r="D2" s="241"/>
      <c r="E2" s="241"/>
      <c r="F2" s="241"/>
      <c r="G2" s="244"/>
      <c r="H2" s="244"/>
      <c r="I2" s="244"/>
      <c r="J2" s="247"/>
      <c r="K2" s="244"/>
      <c r="L2" s="241"/>
      <c r="M2" s="244"/>
      <c r="N2" s="37">
        <v>2019</v>
      </c>
      <c r="O2" s="37">
        <v>2020</v>
      </c>
      <c r="P2" s="37">
        <v>2021</v>
      </c>
      <c r="Q2" s="37">
        <v>2022</v>
      </c>
      <c r="R2" s="37">
        <v>2023</v>
      </c>
      <c r="S2" s="37">
        <v>2024</v>
      </c>
      <c r="T2" s="37">
        <v>2025</v>
      </c>
      <c r="U2" s="37">
        <v>2026</v>
      </c>
      <c r="V2" s="37">
        <v>2027</v>
      </c>
      <c r="W2" s="37">
        <v>2028</v>
      </c>
      <c r="X2" s="195">
        <v>2029</v>
      </c>
      <c r="Y2" s="195">
        <v>2030</v>
      </c>
      <c r="Z2" s="1" t="s">
        <v>28</v>
      </c>
      <c r="AA2" s="1" t="s">
        <v>29</v>
      </c>
      <c r="AB2" s="1" t="s">
        <v>30</v>
      </c>
      <c r="AC2" s="43" t="s">
        <v>31</v>
      </c>
    </row>
    <row r="3" spans="1:29" ht="30" customHeight="1" x14ac:dyDescent="0.25">
      <c r="A3" s="205" t="s">
        <v>79</v>
      </c>
      <c r="B3" s="54" t="s">
        <v>48</v>
      </c>
      <c r="C3" s="203" t="s">
        <v>56</v>
      </c>
      <c r="D3" s="204" t="s">
        <v>57</v>
      </c>
      <c r="E3" s="204">
        <v>1606</v>
      </c>
      <c r="F3" s="205" t="s">
        <v>65</v>
      </c>
      <c r="G3" s="205" t="s">
        <v>73</v>
      </c>
      <c r="H3" s="218">
        <v>1.3680000000000001</v>
      </c>
      <c r="I3" s="219" t="s">
        <v>74</v>
      </c>
      <c r="J3" s="48">
        <v>1187426.81</v>
      </c>
      <c r="K3" s="48">
        <f>ROUNDDOWN(J3*M3,2)</f>
        <v>831198.76</v>
      </c>
      <c r="L3" s="59">
        <f>J3-K3</f>
        <v>356228.05000000005</v>
      </c>
      <c r="M3" s="208">
        <v>0.7</v>
      </c>
      <c r="N3" s="209">
        <v>0</v>
      </c>
      <c r="O3" s="209">
        <v>0</v>
      </c>
      <c r="P3" s="209">
        <v>0</v>
      </c>
      <c r="Q3" s="209">
        <v>0</v>
      </c>
      <c r="R3" s="209">
        <v>0</v>
      </c>
      <c r="S3" s="209">
        <v>0</v>
      </c>
      <c r="T3" s="209">
        <v>0</v>
      </c>
      <c r="U3" s="59">
        <f>K3</f>
        <v>831198.76</v>
      </c>
      <c r="V3" s="210">
        <v>0</v>
      </c>
      <c r="W3" s="210">
        <v>0</v>
      </c>
      <c r="X3" s="210">
        <v>0</v>
      </c>
      <c r="Y3" s="210">
        <v>0</v>
      </c>
      <c r="Z3" s="1" t="b">
        <f>K3=SUM(N3:Y3)</f>
        <v>1</v>
      </c>
      <c r="AA3" s="44">
        <f t="shared" ref="AA3" si="0">ROUND(K3/J3,4)</f>
        <v>0.7</v>
      </c>
      <c r="AB3" s="45" t="b">
        <f t="shared" ref="AB3" si="1">AA3=M3</f>
        <v>1</v>
      </c>
      <c r="AC3" s="45" t="b">
        <f>J3=K3+L3</f>
        <v>1</v>
      </c>
    </row>
    <row r="4" spans="1:29" ht="30" customHeight="1" x14ac:dyDescent="0.25">
      <c r="A4" s="205" t="s">
        <v>80</v>
      </c>
      <c r="B4" s="54" t="s">
        <v>49</v>
      </c>
      <c r="C4" s="203" t="s">
        <v>56</v>
      </c>
      <c r="D4" s="204" t="s">
        <v>58</v>
      </c>
      <c r="E4" s="204">
        <v>1610</v>
      </c>
      <c r="F4" s="205" t="s">
        <v>66</v>
      </c>
      <c r="G4" s="205" t="s">
        <v>73</v>
      </c>
      <c r="H4" s="218">
        <v>0.58899999999999997</v>
      </c>
      <c r="I4" s="219" t="s">
        <v>75</v>
      </c>
      <c r="J4" s="48">
        <v>864000</v>
      </c>
      <c r="K4" s="48">
        <f t="shared" ref="K4:K9" si="2">ROUNDDOWN(J4*M4,2)</f>
        <v>604800</v>
      </c>
      <c r="L4" s="59">
        <f t="shared" ref="L4:L10" si="3">J4-K4</f>
        <v>259200</v>
      </c>
      <c r="M4" s="208">
        <v>0.7</v>
      </c>
      <c r="N4" s="209">
        <v>0</v>
      </c>
      <c r="O4" s="209">
        <v>0</v>
      </c>
      <c r="P4" s="209">
        <v>0</v>
      </c>
      <c r="Q4" s="209">
        <v>0</v>
      </c>
      <c r="R4" s="209">
        <v>0</v>
      </c>
      <c r="S4" s="209">
        <v>0</v>
      </c>
      <c r="T4" s="209">
        <v>0</v>
      </c>
      <c r="U4" s="59">
        <f t="shared" ref="U4:U10" si="4">K4</f>
        <v>604800</v>
      </c>
      <c r="V4" s="210">
        <v>0</v>
      </c>
      <c r="W4" s="210">
        <v>0</v>
      </c>
      <c r="X4" s="210">
        <v>0</v>
      </c>
      <c r="Y4" s="210">
        <v>0</v>
      </c>
      <c r="Z4" s="1" t="b">
        <f t="shared" ref="Z4:Z14" si="5">K4=SUM(N4:Y4)</f>
        <v>1</v>
      </c>
      <c r="AA4" s="44">
        <f t="shared" ref="AA4:AA13" si="6">ROUND(K4/J4,4)</f>
        <v>0.7</v>
      </c>
      <c r="AB4" s="45" t="b">
        <f t="shared" ref="AB4:AB10" si="7">AA4=M4</f>
        <v>1</v>
      </c>
      <c r="AC4" s="45" t="b">
        <f t="shared" ref="AC4:AC13" si="8">J4=K4+L4</f>
        <v>1</v>
      </c>
    </row>
    <row r="5" spans="1:29" ht="30" customHeight="1" x14ac:dyDescent="0.25">
      <c r="A5" s="205" t="s">
        <v>81</v>
      </c>
      <c r="B5" s="54" t="s">
        <v>50</v>
      </c>
      <c r="C5" s="203" t="s">
        <v>56</v>
      </c>
      <c r="D5" s="204" t="s">
        <v>59</v>
      </c>
      <c r="E5" s="204">
        <v>1611</v>
      </c>
      <c r="F5" s="205" t="s">
        <v>67</v>
      </c>
      <c r="G5" s="205" t="s">
        <v>73</v>
      </c>
      <c r="H5" s="218">
        <v>0.35499999999999998</v>
      </c>
      <c r="I5" s="219" t="s">
        <v>76</v>
      </c>
      <c r="J5" s="48">
        <v>1427365.74</v>
      </c>
      <c r="K5" s="48">
        <f t="shared" si="2"/>
        <v>999156.01</v>
      </c>
      <c r="L5" s="59">
        <f t="shared" si="3"/>
        <v>428209.73</v>
      </c>
      <c r="M5" s="208">
        <v>0.7</v>
      </c>
      <c r="N5" s="209">
        <v>0</v>
      </c>
      <c r="O5" s="209">
        <v>0</v>
      </c>
      <c r="P5" s="209">
        <v>0</v>
      </c>
      <c r="Q5" s="209">
        <v>0</v>
      </c>
      <c r="R5" s="209">
        <v>0</v>
      </c>
      <c r="S5" s="209">
        <v>0</v>
      </c>
      <c r="T5" s="209">
        <v>0</v>
      </c>
      <c r="U5" s="59">
        <f t="shared" si="4"/>
        <v>999156.01</v>
      </c>
      <c r="V5" s="210">
        <v>0</v>
      </c>
      <c r="W5" s="210">
        <v>0</v>
      </c>
      <c r="X5" s="210">
        <v>0</v>
      </c>
      <c r="Y5" s="210">
        <v>0</v>
      </c>
      <c r="Z5" s="1" t="b">
        <f t="shared" si="5"/>
        <v>1</v>
      </c>
      <c r="AA5" s="44">
        <f t="shared" si="6"/>
        <v>0.7</v>
      </c>
      <c r="AB5" s="45" t="b">
        <f t="shared" si="7"/>
        <v>1</v>
      </c>
      <c r="AC5" s="45" t="b">
        <f t="shared" si="8"/>
        <v>1</v>
      </c>
    </row>
    <row r="6" spans="1:29" ht="30" customHeight="1" x14ac:dyDescent="0.25">
      <c r="A6" s="205" t="s">
        <v>82</v>
      </c>
      <c r="B6" s="54" t="s">
        <v>51</v>
      </c>
      <c r="C6" s="203" t="s">
        <v>56</v>
      </c>
      <c r="D6" s="204" t="s">
        <v>60</v>
      </c>
      <c r="E6" s="204">
        <v>1603</v>
      </c>
      <c r="F6" s="205" t="s">
        <v>68</v>
      </c>
      <c r="G6" s="205" t="s">
        <v>73</v>
      </c>
      <c r="H6" s="218">
        <v>1.7350000000000001</v>
      </c>
      <c r="I6" s="219" t="s">
        <v>77</v>
      </c>
      <c r="J6" s="48">
        <v>974696.32</v>
      </c>
      <c r="K6" s="48">
        <f t="shared" si="2"/>
        <v>682287.42</v>
      </c>
      <c r="L6" s="59">
        <f t="shared" si="3"/>
        <v>292408.89999999991</v>
      </c>
      <c r="M6" s="208">
        <v>0.7</v>
      </c>
      <c r="N6" s="209">
        <v>0</v>
      </c>
      <c r="O6" s="209">
        <v>0</v>
      </c>
      <c r="P6" s="209">
        <v>0</v>
      </c>
      <c r="Q6" s="209">
        <v>0</v>
      </c>
      <c r="R6" s="209">
        <v>0</v>
      </c>
      <c r="S6" s="209">
        <v>0</v>
      </c>
      <c r="T6" s="209">
        <v>0</v>
      </c>
      <c r="U6" s="59">
        <f t="shared" si="4"/>
        <v>682287.42</v>
      </c>
      <c r="V6" s="210">
        <v>0</v>
      </c>
      <c r="W6" s="210">
        <v>0</v>
      </c>
      <c r="X6" s="210">
        <v>0</v>
      </c>
      <c r="Y6" s="210">
        <v>0</v>
      </c>
      <c r="Z6" s="1" t="b">
        <f t="shared" si="5"/>
        <v>1</v>
      </c>
      <c r="AA6" s="44">
        <f t="shared" si="6"/>
        <v>0.7</v>
      </c>
      <c r="AB6" s="45" t="b">
        <f t="shared" si="7"/>
        <v>1</v>
      </c>
      <c r="AC6" s="45" t="b">
        <f t="shared" si="8"/>
        <v>1</v>
      </c>
    </row>
    <row r="7" spans="1:29" ht="30" customHeight="1" x14ac:dyDescent="0.25">
      <c r="A7" s="205" t="s">
        <v>83</v>
      </c>
      <c r="B7" s="54" t="s">
        <v>52</v>
      </c>
      <c r="C7" s="203" t="s">
        <v>56</v>
      </c>
      <c r="D7" s="206" t="s">
        <v>61</v>
      </c>
      <c r="E7" s="206">
        <v>1601</v>
      </c>
      <c r="F7" s="207" t="s">
        <v>69</v>
      </c>
      <c r="G7" s="205" t="s">
        <v>73</v>
      </c>
      <c r="H7" s="218">
        <v>1.54</v>
      </c>
      <c r="I7" s="219" t="s">
        <v>120</v>
      </c>
      <c r="J7" s="72">
        <v>1918769.61</v>
      </c>
      <c r="K7" s="48">
        <f t="shared" si="2"/>
        <v>1343138.72</v>
      </c>
      <c r="L7" s="59">
        <f t="shared" si="3"/>
        <v>575630.89000000013</v>
      </c>
      <c r="M7" s="208">
        <v>0.7</v>
      </c>
      <c r="N7" s="209">
        <v>0</v>
      </c>
      <c r="O7" s="209">
        <v>0</v>
      </c>
      <c r="P7" s="209">
        <v>0</v>
      </c>
      <c r="Q7" s="209">
        <v>0</v>
      </c>
      <c r="R7" s="209">
        <v>0</v>
      </c>
      <c r="S7" s="209">
        <v>0</v>
      </c>
      <c r="T7" s="209">
        <v>0</v>
      </c>
      <c r="U7" s="59">
        <f t="shared" si="4"/>
        <v>1343138.72</v>
      </c>
      <c r="V7" s="210">
        <v>0</v>
      </c>
      <c r="W7" s="210">
        <v>0</v>
      </c>
      <c r="X7" s="210">
        <v>0</v>
      </c>
      <c r="Y7" s="210">
        <v>0</v>
      </c>
      <c r="Z7" s="1" t="b">
        <f t="shared" si="5"/>
        <v>1</v>
      </c>
      <c r="AA7" s="44">
        <f t="shared" si="6"/>
        <v>0.7</v>
      </c>
      <c r="AB7" s="45" t="b">
        <f t="shared" si="7"/>
        <v>1</v>
      </c>
      <c r="AC7" s="45" t="b">
        <f t="shared" si="8"/>
        <v>1</v>
      </c>
    </row>
    <row r="8" spans="1:29" ht="30" customHeight="1" x14ac:dyDescent="0.25">
      <c r="A8" s="205" t="s">
        <v>84</v>
      </c>
      <c r="B8" s="54" t="s">
        <v>53</v>
      </c>
      <c r="C8" s="203" t="s">
        <v>56</v>
      </c>
      <c r="D8" s="204" t="s">
        <v>62</v>
      </c>
      <c r="E8" s="204">
        <v>1602</v>
      </c>
      <c r="F8" s="205" t="s">
        <v>70</v>
      </c>
      <c r="G8" s="205" t="s">
        <v>73</v>
      </c>
      <c r="H8" s="218">
        <v>0.505</v>
      </c>
      <c r="I8" s="219" t="s">
        <v>124</v>
      </c>
      <c r="J8" s="49">
        <v>893188.69</v>
      </c>
      <c r="K8" s="48">
        <f t="shared" si="2"/>
        <v>625232.07999999996</v>
      </c>
      <c r="L8" s="59">
        <f t="shared" si="3"/>
        <v>267956.61</v>
      </c>
      <c r="M8" s="208">
        <v>0.7</v>
      </c>
      <c r="N8" s="209">
        <v>0</v>
      </c>
      <c r="O8" s="209">
        <v>0</v>
      </c>
      <c r="P8" s="209">
        <v>0</v>
      </c>
      <c r="Q8" s="209">
        <v>0</v>
      </c>
      <c r="R8" s="209">
        <v>0</v>
      </c>
      <c r="S8" s="209">
        <v>0</v>
      </c>
      <c r="T8" s="209">
        <v>0</v>
      </c>
      <c r="U8" s="59">
        <f t="shared" si="4"/>
        <v>625232.07999999996</v>
      </c>
      <c r="V8" s="210">
        <v>0</v>
      </c>
      <c r="W8" s="210">
        <v>0</v>
      </c>
      <c r="X8" s="210">
        <v>0</v>
      </c>
      <c r="Y8" s="210">
        <v>0</v>
      </c>
      <c r="Z8" s="1" t="b">
        <f t="shared" si="5"/>
        <v>1</v>
      </c>
      <c r="AA8" s="44">
        <f t="shared" si="6"/>
        <v>0.7</v>
      </c>
      <c r="AB8" s="45" t="b">
        <f t="shared" si="7"/>
        <v>1</v>
      </c>
      <c r="AC8" s="45" t="b">
        <f t="shared" si="8"/>
        <v>1</v>
      </c>
    </row>
    <row r="9" spans="1:29" ht="30" customHeight="1" x14ac:dyDescent="0.25">
      <c r="A9" s="205" t="s">
        <v>85</v>
      </c>
      <c r="B9" s="54" t="s">
        <v>54</v>
      </c>
      <c r="C9" s="203" t="s">
        <v>56</v>
      </c>
      <c r="D9" s="204" t="s">
        <v>63</v>
      </c>
      <c r="E9" s="204">
        <v>1608</v>
      </c>
      <c r="F9" s="205" t="s">
        <v>71</v>
      </c>
      <c r="G9" s="205" t="s">
        <v>73</v>
      </c>
      <c r="H9" s="218">
        <v>0.61699999999999999</v>
      </c>
      <c r="I9" s="219" t="s">
        <v>75</v>
      </c>
      <c r="J9" s="49">
        <v>401550.75</v>
      </c>
      <c r="K9" s="48">
        <f t="shared" si="2"/>
        <v>281085.52</v>
      </c>
      <c r="L9" s="59">
        <f t="shared" si="3"/>
        <v>120465.22999999998</v>
      </c>
      <c r="M9" s="208">
        <v>0.7</v>
      </c>
      <c r="N9" s="209">
        <v>0</v>
      </c>
      <c r="O9" s="209">
        <v>0</v>
      </c>
      <c r="P9" s="209">
        <v>0</v>
      </c>
      <c r="Q9" s="209">
        <v>0</v>
      </c>
      <c r="R9" s="209">
        <v>0</v>
      </c>
      <c r="S9" s="209">
        <v>0</v>
      </c>
      <c r="T9" s="209">
        <v>0</v>
      </c>
      <c r="U9" s="59">
        <f t="shared" si="4"/>
        <v>281085.52</v>
      </c>
      <c r="V9" s="210">
        <v>0</v>
      </c>
      <c r="W9" s="210">
        <v>0</v>
      </c>
      <c r="X9" s="210">
        <v>0</v>
      </c>
      <c r="Y9" s="210">
        <v>0</v>
      </c>
      <c r="Z9" s="1" t="b">
        <f t="shared" si="5"/>
        <v>1</v>
      </c>
      <c r="AA9" s="44">
        <f t="shared" si="6"/>
        <v>0.7</v>
      </c>
      <c r="AB9" s="45" t="b">
        <f t="shared" si="7"/>
        <v>1</v>
      </c>
      <c r="AC9" s="45" t="b">
        <f t="shared" si="8"/>
        <v>1</v>
      </c>
    </row>
    <row r="10" spans="1:29" ht="30" customHeight="1" x14ac:dyDescent="0.25">
      <c r="A10" s="220" t="s">
        <v>119</v>
      </c>
      <c r="B10" s="54" t="s">
        <v>55</v>
      </c>
      <c r="C10" s="203" t="s">
        <v>56</v>
      </c>
      <c r="D10" s="204" t="s">
        <v>64</v>
      </c>
      <c r="E10" s="204">
        <v>1605</v>
      </c>
      <c r="F10" s="205" t="s">
        <v>72</v>
      </c>
      <c r="G10" s="205" t="s">
        <v>73</v>
      </c>
      <c r="H10" s="218">
        <v>0.99199999999999999</v>
      </c>
      <c r="I10" s="219" t="s">
        <v>78</v>
      </c>
      <c r="J10" s="48">
        <v>2262465.9900000002</v>
      </c>
      <c r="K10" s="48">
        <v>816362.75</v>
      </c>
      <c r="L10" s="59">
        <f t="shared" si="3"/>
        <v>1446103.2400000002</v>
      </c>
      <c r="M10" s="208">
        <v>0.7</v>
      </c>
      <c r="N10" s="209">
        <v>0</v>
      </c>
      <c r="O10" s="209">
        <v>0</v>
      </c>
      <c r="P10" s="209">
        <v>0</v>
      </c>
      <c r="Q10" s="209">
        <v>0</v>
      </c>
      <c r="R10" s="209">
        <v>0</v>
      </c>
      <c r="S10" s="209">
        <v>0</v>
      </c>
      <c r="T10" s="209">
        <v>0</v>
      </c>
      <c r="U10" s="59">
        <f t="shared" si="4"/>
        <v>816362.75</v>
      </c>
      <c r="V10" s="210">
        <v>0</v>
      </c>
      <c r="W10" s="210">
        <v>0</v>
      </c>
      <c r="X10" s="210">
        <v>0</v>
      </c>
      <c r="Y10" s="210">
        <v>0</v>
      </c>
      <c r="Z10" s="1" t="b">
        <f t="shared" si="5"/>
        <v>1</v>
      </c>
      <c r="AA10" s="44">
        <f t="shared" si="6"/>
        <v>0.36080000000000001</v>
      </c>
      <c r="AB10" s="45" t="b">
        <f t="shared" si="7"/>
        <v>0</v>
      </c>
      <c r="AC10" s="45" t="b">
        <f t="shared" si="8"/>
        <v>1</v>
      </c>
    </row>
    <row r="11" spans="1:29" ht="20.100000000000001" customHeight="1" x14ac:dyDescent="0.25">
      <c r="A11" s="243" t="s">
        <v>44</v>
      </c>
      <c r="B11" s="243"/>
      <c r="C11" s="243"/>
      <c r="D11" s="243"/>
      <c r="E11" s="243"/>
      <c r="F11" s="243"/>
      <c r="G11" s="243"/>
      <c r="H11" s="73">
        <f>SUM(H3:H10)</f>
        <v>7.7010000000000005</v>
      </c>
      <c r="I11" s="74" t="s">
        <v>14</v>
      </c>
      <c r="J11" s="75">
        <f>SUM(J3:J10)</f>
        <v>9929463.9100000001</v>
      </c>
      <c r="K11" s="75">
        <f>SUM(K3:K10)</f>
        <v>6183261.2599999998</v>
      </c>
      <c r="L11" s="75">
        <f>SUM(L3:L10)</f>
        <v>3746202.6500000004</v>
      </c>
      <c r="M11" s="77" t="s">
        <v>14</v>
      </c>
      <c r="N11" s="76">
        <f t="shared" ref="N11:Y11" si="9">SUM(N3:N10)</f>
        <v>0</v>
      </c>
      <c r="O11" s="76">
        <f t="shared" si="9"/>
        <v>0</v>
      </c>
      <c r="P11" s="78">
        <f t="shared" si="9"/>
        <v>0</v>
      </c>
      <c r="Q11" s="78">
        <f t="shared" si="9"/>
        <v>0</v>
      </c>
      <c r="R11" s="78">
        <f t="shared" si="9"/>
        <v>0</v>
      </c>
      <c r="S11" s="78">
        <f t="shared" si="9"/>
        <v>0</v>
      </c>
      <c r="T11" s="78">
        <f t="shared" si="9"/>
        <v>0</v>
      </c>
      <c r="U11" s="78">
        <f t="shared" si="9"/>
        <v>6183261.2599999998</v>
      </c>
      <c r="V11" s="78">
        <f t="shared" si="9"/>
        <v>0</v>
      </c>
      <c r="W11" s="78">
        <f t="shared" si="9"/>
        <v>0</v>
      </c>
      <c r="X11" s="78">
        <f t="shared" si="9"/>
        <v>0</v>
      </c>
      <c r="Y11" s="78">
        <f t="shared" si="9"/>
        <v>0</v>
      </c>
      <c r="Z11" s="1" t="b">
        <f t="shared" si="5"/>
        <v>1</v>
      </c>
      <c r="AA11" s="44">
        <f t="shared" si="6"/>
        <v>0.62270000000000003</v>
      </c>
      <c r="AB11" s="45" t="s">
        <v>14</v>
      </c>
      <c r="AC11" s="45" t="b">
        <f t="shared" si="8"/>
        <v>1</v>
      </c>
    </row>
    <row r="12" spans="1:29" ht="20.100000000000001" customHeight="1" x14ac:dyDescent="0.25">
      <c r="A12" s="242" t="s">
        <v>37</v>
      </c>
      <c r="B12" s="242"/>
      <c r="C12" s="242"/>
      <c r="D12" s="242"/>
      <c r="E12" s="242"/>
      <c r="F12" s="242"/>
      <c r="G12" s="242"/>
      <c r="H12" s="79">
        <f>SUMIF($C$3:$C$10,"K",H3:H10)</f>
        <v>0</v>
      </c>
      <c r="I12" s="80" t="s">
        <v>14</v>
      </c>
      <c r="J12" s="81">
        <f>SUMIF($C$3:$C$10,"K",J3:J10)</f>
        <v>0</v>
      </c>
      <c r="K12" s="81">
        <f>SUMIF($C$3:$C$10,"K",K3:K10)</f>
        <v>0</v>
      </c>
      <c r="L12" s="81">
        <f>SUMIF($C$3:$C$10,"K",L3:L10)</f>
        <v>0</v>
      </c>
      <c r="M12" s="83" t="s">
        <v>14</v>
      </c>
      <c r="N12" s="82">
        <f t="shared" ref="N12:Y12" si="10">SUMIF($C$3:$C$10,"K",N3:N10)</f>
        <v>0</v>
      </c>
      <c r="O12" s="82">
        <f t="shared" si="10"/>
        <v>0</v>
      </c>
      <c r="P12" s="84">
        <f t="shared" si="10"/>
        <v>0</v>
      </c>
      <c r="Q12" s="84">
        <f t="shared" si="10"/>
        <v>0</v>
      </c>
      <c r="R12" s="84">
        <f t="shared" si="10"/>
        <v>0</v>
      </c>
      <c r="S12" s="84">
        <f t="shared" si="10"/>
        <v>0</v>
      </c>
      <c r="T12" s="84">
        <f t="shared" si="10"/>
        <v>0</v>
      </c>
      <c r="U12" s="84">
        <f t="shared" si="10"/>
        <v>0</v>
      </c>
      <c r="V12" s="84">
        <f t="shared" si="10"/>
        <v>0</v>
      </c>
      <c r="W12" s="84">
        <f t="shared" si="10"/>
        <v>0</v>
      </c>
      <c r="X12" s="84">
        <f t="shared" si="10"/>
        <v>0</v>
      </c>
      <c r="Y12" s="84">
        <f t="shared" si="10"/>
        <v>0</v>
      </c>
      <c r="Z12" s="1" t="b">
        <f t="shared" si="5"/>
        <v>1</v>
      </c>
      <c r="AA12" s="44" t="e">
        <f t="shared" ref="AA12" si="11">ROUND(K12/J12,4)</f>
        <v>#DIV/0!</v>
      </c>
      <c r="AB12" s="45" t="s">
        <v>14</v>
      </c>
      <c r="AC12" s="45" t="b">
        <f t="shared" ref="AC12" si="12">J12=K12+L12</f>
        <v>1</v>
      </c>
    </row>
    <row r="13" spans="1:29" ht="20.100000000000001" customHeight="1" x14ac:dyDescent="0.25">
      <c r="A13" s="243" t="s">
        <v>38</v>
      </c>
      <c r="B13" s="243"/>
      <c r="C13" s="243"/>
      <c r="D13" s="243"/>
      <c r="E13" s="243"/>
      <c r="F13" s="243"/>
      <c r="G13" s="243"/>
      <c r="H13" s="73">
        <f>SUMIF($C$3:$C$10,"N",H3:H10)</f>
        <v>7.7010000000000005</v>
      </c>
      <c r="I13" s="74" t="s">
        <v>14</v>
      </c>
      <c r="J13" s="75">
        <f>SUMIF($C$3:$C$10,"N",J3:J10)</f>
        <v>9929463.9100000001</v>
      </c>
      <c r="K13" s="75">
        <f>SUMIF($C$3:$C$10,"N",K3:K10)</f>
        <v>6183261.2599999998</v>
      </c>
      <c r="L13" s="75">
        <f>SUMIF($C$3:$C$10,"N",L3:L10)</f>
        <v>3746202.6500000004</v>
      </c>
      <c r="M13" s="77" t="s">
        <v>14</v>
      </c>
      <c r="N13" s="76">
        <f t="shared" ref="N13:Y13" si="13">SUMIF($C$3:$C$10,"N",N3:N10)</f>
        <v>0</v>
      </c>
      <c r="O13" s="76">
        <f t="shared" si="13"/>
        <v>0</v>
      </c>
      <c r="P13" s="78">
        <f t="shared" si="13"/>
        <v>0</v>
      </c>
      <c r="Q13" s="78">
        <f t="shared" si="13"/>
        <v>0</v>
      </c>
      <c r="R13" s="78">
        <f t="shared" si="13"/>
        <v>0</v>
      </c>
      <c r="S13" s="78">
        <f t="shared" si="13"/>
        <v>0</v>
      </c>
      <c r="T13" s="78">
        <f t="shared" si="13"/>
        <v>0</v>
      </c>
      <c r="U13" s="78">
        <f t="shared" si="13"/>
        <v>6183261.2599999998</v>
      </c>
      <c r="V13" s="78">
        <f t="shared" si="13"/>
        <v>0</v>
      </c>
      <c r="W13" s="78">
        <f t="shared" si="13"/>
        <v>0</v>
      </c>
      <c r="X13" s="78">
        <f t="shared" si="13"/>
        <v>0</v>
      </c>
      <c r="Y13" s="78">
        <f t="shared" si="13"/>
        <v>0</v>
      </c>
      <c r="Z13" s="1" t="b">
        <f t="shared" si="5"/>
        <v>1</v>
      </c>
      <c r="AA13" s="44">
        <f t="shared" si="6"/>
        <v>0.62270000000000003</v>
      </c>
      <c r="AB13" s="45" t="s">
        <v>14</v>
      </c>
      <c r="AC13" s="45" t="b">
        <f t="shared" si="8"/>
        <v>1</v>
      </c>
    </row>
    <row r="14" spans="1:29" ht="20.100000000000001" customHeight="1" x14ac:dyDescent="0.25">
      <c r="A14" s="242" t="s">
        <v>39</v>
      </c>
      <c r="B14" s="242"/>
      <c r="C14" s="242"/>
      <c r="D14" s="242"/>
      <c r="E14" s="242"/>
      <c r="F14" s="242"/>
      <c r="G14" s="242"/>
      <c r="H14" s="79">
        <f>SUMIF($C$3:$C$10,"W",H3:H10)</f>
        <v>0</v>
      </c>
      <c r="I14" s="80" t="s">
        <v>14</v>
      </c>
      <c r="J14" s="81">
        <f>SUMIF($C$3:$C$10,"W",J3:J10)</f>
        <v>0</v>
      </c>
      <c r="K14" s="82">
        <f>SUMIF($C$3:$C$10,"W",K3:K10)</f>
        <v>0</v>
      </c>
      <c r="L14" s="82">
        <f>SUMIF($C$3:$C$10,"W",L3:L10)</f>
        <v>0</v>
      </c>
      <c r="M14" s="83" t="s">
        <v>14</v>
      </c>
      <c r="N14" s="82">
        <f t="shared" ref="N14:Y14" si="14">SUMIF($C$3:$C$10,"W",N3:N10)</f>
        <v>0</v>
      </c>
      <c r="O14" s="82">
        <f t="shared" si="14"/>
        <v>0</v>
      </c>
      <c r="P14" s="84">
        <f t="shared" si="14"/>
        <v>0</v>
      </c>
      <c r="Q14" s="84">
        <f t="shared" si="14"/>
        <v>0</v>
      </c>
      <c r="R14" s="84">
        <f t="shared" si="14"/>
        <v>0</v>
      </c>
      <c r="S14" s="84">
        <f t="shared" si="14"/>
        <v>0</v>
      </c>
      <c r="T14" s="84">
        <f t="shared" si="14"/>
        <v>0</v>
      </c>
      <c r="U14" s="84">
        <f t="shared" si="14"/>
        <v>0</v>
      </c>
      <c r="V14" s="84">
        <f t="shared" si="14"/>
        <v>0</v>
      </c>
      <c r="W14" s="84">
        <f t="shared" si="14"/>
        <v>0</v>
      </c>
      <c r="X14" s="84">
        <f t="shared" si="14"/>
        <v>0</v>
      </c>
      <c r="Y14" s="84">
        <f t="shared" si="14"/>
        <v>0</v>
      </c>
      <c r="Z14" s="1" t="b">
        <f t="shared" si="5"/>
        <v>1</v>
      </c>
      <c r="AA14" s="44" t="e">
        <f t="shared" ref="AA14" si="15">ROUND(K14/J14,4)</f>
        <v>#DIV/0!</v>
      </c>
      <c r="AB14" s="45" t="s">
        <v>14</v>
      </c>
      <c r="AC14" s="45" t="b">
        <f t="shared" ref="AC14" si="16">J14=K14+L14</f>
        <v>1</v>
      </c>
    </row>
    <row r="15" spans="1:29" x14ac:dyDescent="0.25">
      <c r="A15" s="212"/>
      <c r="B15" s="34"/>
      <c r="C15" s="34"/>
      <c r="D15" s="34"/>
      <c r="E15" s="34"/>
      <c r="F15" s="34"/>
      <c r="G15" s="34"/>
    </row>
    <row r="16" spans="1:29" x14ac:dyDescent="0.25">
      <c r="A16" s="32" t="s">
        <v>24</v>
      </c>
      <c r="B16" s="32"/>
      <c r="C16" s="32"/>
      <c r="D16" s="32"/>
      <c r="E16" s="32"/>
      <c r="F16" s="32"/>
      <c r="G16" s="32"/>
      <c r="H16" s="14"/>
      <c r="I16" s="14"/>
      <c r="J16" s="6"/>
      <c r="K16" s="14"/>
      <c r="L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"/>
      <c r="AC16" s="45"/>
    </row>
    <row r="17" spans="1:26" x14ac:dyDescent="0.25">
      <c r="A17" s="33" t="s">
        <v>25</v>
      </c>
      <c r="B17" s="33"/>
      <c r="C17" s="33"/>
      <c r="D17" s="33"/>
      <c r="E17" s="33"/>
      <c r="F17" s="33"/>
      <c r="G17" s="33"/>
      <c r="H17" s="14"/>
      <c r="I17" s="14"/>
      <c r="J17" s="30"/>
      <c r="K17" s="36"/>
      <c r="L17" s="14"/>
      <c r="M17" s="45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"/>
    </row>
    <row r="18" spans="1:26" x14ac:dyDescent="0.25">
      <c r="A18" s="32" t="s">
        <v>42</v>
      </c>
      <c r="B18" s="34"/>
      <c r="C18" s="34"/>
      <c r="D18" s="34"/>
      <c r="E18" s="34"/>
      <c r="F18" s="34"/>
      <c r="G18" s="34"/>
      <c r="J18" s="29"/>
    </row>
    <row r="19" spans="1:26" x14ac:dyDescent="0.25">
      <c r="A19" s="211" t="s">
        <v>46</v>
      </c>
      <c r="B19" s="35"/>
      <c r="C19" s="35"/>
      <c r="D19" s="35"/>
      <c r="E19" s="35"/>
      <c r="F19" s="35"/>
      <c r="G19" s="35"/>
      <c r="J19" s="29"/>
    </row>
  </sheetData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14:G14"/>
    <mergeCell ref="A13:G13"/>
    <mergeCell ref="E1:E2"/>
    <mergeCell ref="A11:G11"/>
    <mergeCell ref="A1:A2"/>
    <mergeCell ref="B1:B2"/>
    <mergeCell ref="C1:C2"/>
    <mergeCell ref="F1:F2"/>
    <mergeCell ref="G1:G2"/>
    <mergeCell ref="A12:G12"/>
  </mergeCells>
  <conditionalFormatting sqref="Z3:AB14">
    <cfRule type="containsText" dxfId="9" priority="3" operator="containsText" text="fałsz">
      <formula>NOT(ISERROR(SEARCH("fałsz",Z3)))</formula>
    </cfRule>
  </conditionalFormatting>
  <conditionalFormatting sqref="Z3:AC14">
    <cfRule type="cellIs" dxfId="8" priority="1" operator="equal">
      <formula>FALSE</formula>
    </cfRule>
  </conditionalFormatting>
  <conditionalFormatting sqref="AC16">
    <cfRule type="cellIs" dxfId="7" priority="11" operator="equal">
      <formula>FALSE</formula>
    </cfRule>
  </conditionalFormatting>
  <dataValidations disablePrompts="1" count="2">
    <dataValidation type="list" allowBlank="1" showInputMessage="1" showErrorMessage="1" sqref="C3:C10" xr:uid="{00000000-0002-0000-0100-000000000000}">
      <formula1>"N,K,W"</formula1>
    </dataValidation>
    <dataValidation type="list" allowBlank="1" showInputMessage="1" showErrorMessage="1" sqref="G3:G10" xr:uid="{00000000-0002-0000-0100-000001000000}">
      <formula1>"B,P,R"</formula1>
    </dataValidation>
  </dataValidations>
  <pageMargins left="0.25" right="0.25" top="0.75" bottom="0.75" header="0.3" footer="0.3"/>
  <pageSetup paperSize="8" scale="86" fitToHeight="0" orientation="landscape" r:id="rId1"/>
  <headerFooter>
    <oddHeader>&amp;LWojewództwo &amp;KFF0000Opolskie&amp;K01+000 -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20"/>
  <sheetViews>
    <sheetView showGridLines="0" view="pageBreakPreview" zoomScale="85" zoomScaleNormal="100" zoomScaleSheetLayoutView="85" workbookViewId="0">
      <selection sqref="A1:A2"/>
    </sheetView>
  </sheetViews>
  <sheetFormatPr defaultColWidth="9.140625" defaultRowHeight="15" x14ac:dyDescent="0.25"/>
  <cols>
    <col min="1" max="1" width="4.28515625" style="42" customWidth="1"/>
    <col min="2" max="2" width="16.42578125" style="3" customWidth="1"/>
    <col min="3" max="3" width="15.7109375" style="3" customWidth="1"/>
    <col min="4" max="4" width="17.42578125" style="3" customWidth="1"/>
    <col min="5" max="5" width="8.7109375" style="3" customWidth="1"/>
    <col min="6" max="6" width="18.7109375" style="3" customWidth="1"/>
    <col min="7" max="7" width="56" style="3" customWidth="1"/>
    <col min="8" max="8" width="7.42578125" style="3" customWidth="1"/>
    <col min="9" max="9" width="7.85546875" style="3" customWidth="1"/>
    <col min="10" max="10" width="14.85546875" style="3" customWidth="1"/>
    <col min="11" max="11" width="12.5703125" style="4" customWidth="1"/>
    <col min="12" max="12" width="13.85546875" style="3" customWidth="1"/>
    <col min="13" max="13" width="13.28515625" style="3" customWidth="1"/>
    <col min="14" max="14" width="14.85546875" style="1" customWidth="1"/>
    <col min="15" max="20" width="6.7109375" style="3" hidden="1" customWidth="1"/>
    <col min="21" max="21" width="6.7109375" style="3" customWidth="1"/>
    <col min="22" max="22" width="12.140625" style="3" customWidth="1"/>
    <col min="23" max="23" width="6.7109375" style="3" customWidth="1"/>
    <col min="24" max="26" width="6.7109375" style="3" hidden="1" customWidth="1"/>
    <col min="27" max="29" width="15.7109375" style="14" customWidth="1"/>
    <col min="30" max="30" width="15.7109375" style="3" customWidth="1"/>
    <col min="31" max="16384" width="9.140625" style="3"/>
  </cols>
  <sheetData>
    <row r="1" spans="1:30" ht="20.100000000000001" customHeight="1" x14ac:dyDescent="0.25">
      <c r="A1" s="244" t="s">
        <v>4</v>
      </c>
      <c r="B1" s="244" t="s">
        <v>5</v>
      </c>
      <c r="C1" s="245" t="s">
        <v>43</v>
      </c>
      <c r="D1" s="240" t="s">
        <v>6</v>
      </c>
      <c r="E1" s="244" t="s">
        <v>32</v>
      </c>
      <c r="F1" s="240" t="s">
        <v>15</v>
      </c>
      <c r="G1" s="244" t="s">
        <v>7</v>
      </c>
      <c r="H1" s="244" t="s">
        <v>26</v>
      </c>
      <c r="I1" s="244" t="s">
        <v>8</v>
      </c>
      <c r="J1" s="244" t="s">
        <v>27</v>
      </c>
      <c r="K1" s="247" t="s">
        <v>9</v>
      </c>
      <c r="L1" s="244" t="s">
        <v>17</v>
      </c>
      <c r="M1" s="240" t="s">
        <v>13</v>
      </c>
      <c r="N1" s="244" t="s">
        <v>11</v>
      </c>
      <c r="O1" s="246" t="s">
        <v>12</v>
      </c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</row>
    <row r="2" spans="1:30" ht="29.25" customHeight="1" x14ac:dyDescent="0.25">
      <c r="A2" s="244"/>
      <c r="B2" s="244"/>
      <c r="C2" s="246"/>
      <c r="D2" s="241"/>
      <c r="E2" s="244"/>
      <c r="F2" s="241"/>
      <c r="G2" s="244"/>
      <c r="H2" s="244"/>
      <c r="I2" s="244"/>
      <c r="J2" s="244"/>
      <c r="K2" s="247"/>
      <c r="L2" s="244"/>
      <c r="M2" s="241"/>
      <c r="N2" s="244"/>
      <c r="O2" s="37">
        <v>2019</v>
      </c>
      <c r="P2" s="37">
        <v>2020</v>
      </c>
      <c r="Q2" s="37">
        <v>2021</v>
      </c>
      <c r="R2" s="37">
        <v>2022</v>
      </c>
      <c r="S2" s="37">
        <v>2023</v>
      </c>
      <c r="T2" s="37">
        <v>2024</v>
      </c>
      <c r="U2" s="37">
        <v>2025</v>
      </c>
      <c r="V2" s="37">
        <v>2026</v>
      </c>
      <c r="W2" s="37">
        <v>2027</v>
      </c>
      <c r="X2" s="37">
        <v>2028</v>
      </c>
      <c r="Y2" s="195">
        <v>2029</v>
      </c>
      <c r="Z2" s="195">
        <v>2030</v>
      </c>
      <c r="AA2" s="1" t="s">
        <v>28</v>
      </c>
      <c r="AB2" s="1" t="s">
        <v>29</v>
      </c>
      <c r="AC2" s="1" t="s">
        <v>30</v>
      </c>
      <c r="AD2" s="43" t="s">
        <v>31</v>
      </c>
    </row>
    <row r="3" spans="1:30" ht="30" customHeight="1" x14ac:dyDescent="0.25">
      <c r="A3" s="216" t="s">
        <v>79</v>
      </c>
      <c r="B3" s="54" t="s">
        <v>87</v>
      </c>
      <c r="C3" s="203" t="s">
        <v>56</v>
      </c>
      <c r="D3" s="204" t="s">
        <v>97</v>
      </c>
      <c r="E3" s="204">
        <v>1601011</v>
      </c>
      <c r="F3" s="205" t="s">
        <v>61</v>
      </c>
      <c r="G3" s="205" t="s">
        <v>108</v>
      </c>
      <c r="H3" s="205" t="s">
        <v>73</v>
      </c>
      <c r="I3" s="218">
        <v>0.13600000000000001</v>
      </c>
      <c r="J3" s="219" t="s">
        <v>116</v>
      </c>
      <c r="K3" s="49">
        <v>316196.39</v>
      </c>
      <c r="L3" s="48">
        <f>ROUNDDOWN(K3*N3,2)</f>
        <v>221337.47</v>
      </c>
      <c r="M3" s="59">
        <f>K3-L3</f>
        <v>94858.920000000013</v>
      </c>
      <c r="N3" s="208">
        <v>0.7</v>
      </c>
      <c r="O3" s="48">
        <v>0</v>
      </c>
      <c r="P3" s="48">
        <v>0</v>
      </c>
      <c r="Q3" s="48">
        <v>0</v>
      </c>
      <c r="R3" s="48">
        <v>0</v>
      </c>
      <c r="S3" s="48">
        <v>0</v>
      </c>
      <c r="T3" s="48">
        <v>0</v>
      </c>
      <c r="U3" s="48">
        <v>0</v>
      </c>
      <c r="V3" s="49">
        <f>L3</f>
        <v>221337.47</v>
      </c>
      <c r="W3" s="48">
        <v>0</v>
      </c>
      <c r="X3" s="48">
        <v>0</v>
      </c>
      <c r="Y3" s="48">
        <v>0</v>
      </c>
      <c r="Z3" s="48">
        <v>0</v>
      </c>
      <c r="AA3" s="1" t="b">
        <f>L3=SUM(O3:Z3)</f>
        <v>1</v>
      </c>
      <c r="AB3" s="44">
        <f t="shared" ref="AB3:AB14" si="0">ROUND(L3/K3,4)</f>
        <v>0.7</v>
      </c>
      <c r="AC3" s="45" t="b">
        <f t="shared" ref="AC3:AC11" si="1">AB3=N3</f>
        <v>1</v>
      </c>
      <c r="AD3" s="45" t="b">
        <f t="shared" ref="AD3:AD14" si="2">K3=L3+M3</f>
        <v>1</v>
      </c>
    </row>
    <row r="4" spans="1:30" ht="30" customHeight="1" x14ac:dyDescent="0.25">
      <c r="A4" s="216" t="s">
        <v>80</v>
      </c>
      <c r="B4" s="54" t="s">
        <v>88</v>
      </c>
      <c r="C4" s="203" t="s">
        <v>56</v>
      </c>
      <c r="D4" s="204" t="s">
        <v>98</v>
      </c>
      <c r="E4" s="204">
        <v>1603062</v>
      </c>
      <c r="F4" s="205" t="s">
        <v>60</v>
      </c>
      <c r="G4" s="205" t="s">
        <v>125</v>
      </c>
      <c r="H4" s="205" t="s">
        <v>73</v>
      </c>
      <c r="I4" s="218">
        <v>0.91300000000000003</v>
      </c>
      <c r="J4" s="219" t="s">
        <v>117</v>
      </c>
      <c r="K4" s="49">
        <v>1429406.13</v>
      </c>
      <c r="L4" s="48">
        <f t="shared" ref="L4:L11" si="3">ROUNDDOWN(K4*N4,2)</f>
        <v>1000584.29</v>
      </c>
      <c r="M4" s="59">
        <f t="shared" ref="M4:M11" si="4">K4-L4</f>
        <v>428821.83999999985</v>
      </c>
      <c r="N4" s="208">
        <v>0.7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9">
        <f t="shared" ref="V4:V11" si="5">L4</f>
        <v>1000584.29</v>
      </c>
      <c r="W4" s="48">
        <v>0</v>
      </c>
      <c r="X4" s="48">
        <v>0</v>
      </c>
      <c r="Y4" s="48">
        <v>0</v>
      </c>
      <c r="Z4" s="48">
        <v>0</v>
      </c>
      <c r="AA4" s="1" t="b">
        <f t="shared" ref="AA4:AA15" si="6">L4=SUM(O4:Z4)</f>
        <v>1</v>
      </c>
      <c r="AB4" s="44">
        <f t="shared" si="0"/>
        <v>0.7</v>
      </c>
      <c r="AC4" s="45" t="b">
        <f t="shared" si="1"/>
        <v>1</v>
      </c>
      <c r="AD4" s="45" t="b">
        <f t="shared" si="2"/>
        <v>1</v>
      </c>
    </row>
    <row r="5" spans="1:30" ht="30" customHeight="1" x14ac:dyDescent="0.25">
      <c r="A5" s="216" t="s">
        <v>81</v>
      </c>
      <c r="B5" s="54" t="s">
        <v>89</v>
      </c>
      <c r="C5" s="203" t="s">
        <v>56</v>
      </c>
      <c r="D5" s="204" t="s">
        <v>99</v>
      </c>
      <c r="E5" s="204">
        <v>1607053</v>
      </c>
      <c r="F5" s="205" t="s">
        <v>106</v>
      </c>
      <c r="G5" s="205" t="s">
        <v>109</v>
      </c>
      <c r="H5" s="205" t="s">
        <v>73</v>
      </c>
      <c r="I5" s="218">
        <v>0.16800000000000001</v>
      </c>
      <c r="J5" s="219" t="s">
        <v>118</v>
      </c>
      <c r="K5" s="49">
        <v>401828.96</v>
      </c>
      <c r="L5" s="48">
        <f t="shared" si="3"/>
        <v>281280.27</v>
      </c>
      <c r="M5" s="59">
        <f t="shared" si="4"/>
        <v>120548.69</v>
      </c>
      <c r="N5" s="208">
        <v>0.7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9">
        <f t="shared" si="5"/>
        <v>281280.27</v>
      </c>
      <c r="W5" s="48">
        <v>0</v>
      </c>
      <c r="X5" s="48">
        <v>0</v>
      </c>
      <c r="Y5" s="48">
        <v>0</v>
      </c>
      <c r="Z5" s="48">
        <v>0</v>
      </c>
      <c r="AA5" s="1" t="b">
        <f t="shared" si="6"/>
        <v>1</v>
      </c>
      <c r="AB5" s="44">
        <f t="shared" si="0"/>
        <v>0.7</v>
      </c>
      <c r="AC5" s="45" t="b">
        <f t="shared" si="1"/>
        <v>1</v>
      </c>
      <c r="AD5" s="45" t="b">
        <f t="shared" si="2"/>
        <v>1</v>
      </c>
    </row>
    <row r="6" spans="1:30" ht="30" customHeight="1" x14ac:dyDescent="0.25">
      <c r="A6" s="216" t="s">
        <v>82</v>
      </c>
      <c r="B6" s="54" t="s">
        <v>90</v>
      </c>
      <c r="C6" s="203" t="s">
        <v>56</v>
      </c>
      <c r="D6" s="204" t="s">
        <v>100</v>
      </c>
      <c r="E6" s="204">
        <v>1606023</v>
      </c>
      <c r="F6" s="205" t="s">
        <v>57</v>
      </c>
      <c r="G6" s="205" t="s">
        <v>110</v>
      </c>
      <c r="H6" s="205" t="s">
        <v>73</v>
      </c>
      <c r="I6" s="218">
        <v>0.59499999999999997</v>
      </c>
      <c r="J6" s="219" t="s">
        <v>77</v>
      </c>
      <c r="K6" s="49">
        <v>464220.76</v>
      </c>
      <c r="L6" s="48">
        <f t="shared" si="3"/>
        <v>324954.53000000003</v>
      </c>
      <c r="M6" s="59">
        <f t="shared" si="4"/>
        <v>139266.22999999998</v>
      </c>
      <c r="N6" s="208">
        <v>0.7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9">
        <f t="shared" si="5"/>
        <v>324954.53000000003</v>
      </c>
      <c r="W6" s="48">
        <v>0</v>
      </c>
      <c r="X6" s="48">
        <v>0</v>
      </c>
      <c r="Y6" s="48">
        <v>0</v>
      </c>
      <c r="Z6" s="48">
        <v>0</v>
      </c>
      <c r="AA6" s="1" t="b">
        <f t="shared" si="6"/>
        <v>1</v>
      </c>
      <c r="AB6" s="44">
        <f t="shared" si="0"/>
        <v>0.7</v>
      </c>
      <c r="AC6" s="45" t="b">
        <f t="shared" si="1"/>
        <v>1</v>
      </c>
      <c r="AD6" s="45" t="b">
        <f t="shared" si="2"/>
        <v>1</v>
      </c>
    </row>
    <row r="7" spans="1:30" ht="30" customHeight="1" x14ac:dyDescent="0.25">
      <c r="A7" s="216" t="s">
        <v>83</v>
      </c>
      <c r="B7" s="54" t="s">
        <v>91</v>
      </c>
      <c r="C7" s="203" t="s">
        <v>56</v>
      </c>
      <c r="D7" s="204" t="s">
        <v>101</v>
      </c>
      <c r="E7" s="204">
        <v>1603022</v>
      </c>
      <c r="F7" s="205" t="s">
        <v>60</v>
      </c>
      <c r="G7" s="205" t="s">
        <v>111</v>
      </c>
      <c r="H7" s="205" t="s">
        <v>73</v>
      </c>
      <c r="I7" s="218">
        <v>0.255</v>
      </c>
      <c r="J7" s="219" t="s">
        <v>123</v>
      </c>
      <c r="K7" s="49">
        <v>238000</v>
      </c>
      <c r="L7" s="48">
        <f t="shared" si="3"/>
        <v>166600</v>
      </c>
      <c r="M7" s="59">
        <f t="shared" si="4"/>
        <v>71400</v>
      </c>
      <c r="N7" s="208">
        <v>0.7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9">
        <f t="shared" si="5"/>
        <v>166600</v>
      </c>
      <c r="W7" s="48">
        <v>0</v>
      </c>
      <c r="X7" s="48">
        <v>0</v>
      </c>
      <c r="Y7" s="48">
        <v>0</v>
      </c>
      <c r="Z7" s="48">
        <v>0</v>
      </c>
      <c r="AA7" s="1" t="b">
        <f t="shared" si="6"/>
        <v>1</v>
      </c>
      <c r="AB7" s="44">
        <f t="shared" si="0"/>
        <v>0.7</v>
      </c>
      <c r="AC7" s="45" t="b">
        <f t="shared" si="1"/>
        <v>1</v>
      </c>
      <c r="AD7" s="45" t="b">
        <f t="shared" si="2"/>
        <v>1</v>
      </c>
    </row>
    <row r="8" spans="1:30" ht="30" customHeight="1" x14ac:dyDescent="0.25">
      <c r="A8" s="216" t="s">
        <v>84</v>
      </c>
      <c r="B8" s="54" t="s">
        <v>92</v>
      </c>
      <c r="C8" s="203" t="s">
        <v>56</v>
      </c>
      <c r="D8" s="204" t="s">
        <v>102</v>
      </c>
      <c r="E8" s="204">
        <v>1608013</v>
      </c>
      <c r="F8" s="205" t="s">
        <v>63</v>
      </c>
      <c r="G8" s="205" t="s">
        <v>112</v>
      </c>
      <c r="H8" s="205" t="s">
        <v>73</v>
      </c>
      <c r="I8" s="218">
        <v>0.25800000000000001</v>
      </c>
      <c r="J8" s="219" t="s">
        <v>116</v>
      </c>
      <c r="K8" s="49">
        <v>205500</v>
      </c>
      <c r="L8" s="48">
        <f t="shared" si="3"/>
        <v>143850</v>
      </c>
      <c r="M8" s="59">
        <f t="shared" si="4"/>
        <v>61650</v>
      </c>
      <c r="N8" s="208">
        <v>0.7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9">
        <f t="shared" si="5"/>
        <v>143850</v>
      </c>
      <c r="W8" s="48">
        <v>0</v>
      </c>
      <c r="X8" s="48">
        <v>0</v>
      </c>
      <c r="Y8" s="48">
        <v>0</v>
      </c>
      <c r="Z8" s="48">
        <v>0</v>
      </c>
      <c r="AA8" s="1" t="b">
        <f t="shared" si="6"/>
        <v>1</v>
      </c>
      <c r="AB8" s="44">
        <f t="shared" si="0"/>
        <v>0.7</v>
      </c>
      <c r="AC8" s="45" t="b">
        <f t="shared" si="1"/>
        <v>1</v>
      </c>
      <c r="AD8" s="45" t="b">
        <f t="shared" si="2"/>
        <v>1</v>
      </c>
    </row>
    <row r="9" spans="1:30" ht="30" customHeight="1" x14ac:dyDescent="0.25">
      <c r="A9" s="216" t="s">
        <v>85</v>
      </c>
      <c r="B9" s="54" t="s">
        <v>93</v>
      </c>
      <c r="C9" s="203" t="s">
        <v>56</v>
      </c>
      <c r="D9" s="204" t="s">
        <v>103</v>
      </c>
      <c r="E9" s="204">
        <v>1602043</v>
      </c>
      <c r="F9" s="205" t="s">
        <v>62</v>
      </c>
      <c r="G9" s="205" t="s">
        <v>113</v>
      </c>
      <c r="H9" s="205" t="s">
        <v>73</v>
      </c>
      <c r="I9" s="218">
        <v>0.55800000000000005</v>
      </c>
      <c r="J9" s="219" t="s">
        <v>75</v>
      </c>
      <c r="K9" s="49">
        <v>659216.18999999994</v>
      </c>
      <c r="L9" s="48">
        <f t="shared" si="3"/>
        <v>461451.33</v>
      </c>
      <c r="M9" s="59">
        <f t="shared" si="4"/>
        <v>197764.85999999993</v>
      </c>
      <c r="N9" s="208">
        <v>0.7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9">
        <f t="shared" si="5"/>
        <v>461451.33</v>
      </c>
      <c r="W9" s="48">
        <v>0</v>
      </c>
      <c r="X9" s="48">
        <v>0</v>
      </c>
      <c r="Y9" s="48">
        <v>0</v>
      </c>
      <c r="Z9" s="48">
        <v>0</v>
      </c>
      <c r="AA9" s="1" t="b">
        <f t="shared" si="6"/>
        <v>1</v>
      </c>
      <c r="AB9" s="44">
        <f t="shared" si="0"/>
        <v>0.7</v>
      </c>
      <c r="AC9" s="45" t="b">
        <f t="shared" si="1"/>
        <v>1</v>
      </c>
      <c r="AD9" s="45" t="b">
        <f t="shared" si="2"/>
        <v>1</v>
      </c>
    </row>
    <row r="10" spans="1:30" ht="30" customHeight="1" x14ac:dyDescent="0.25">
      <c r="A10" s="216" t="s">
        <v>86</v>
      </c>
      <c r="B10" s="54" t="s">
        <v>94</v>
      </c>
      <c r="C10" s="203" t="s">
        <v>56</v>
      </c>
      <c r="D10" s="204" t="s">
        <v>104</v>
      </c>
      <c r="E10" s="204">
        <v>1604013</v>
      </c>
      <c r="F10" s="205" t="s">
        <v>107</v>
      </c>
      <c r="G10" s="205" t="s">
        <v>114</v>
      </c>
      <c r="H10" s="205" t="s">
        <v>73</v>
      </c>
      <c r="I10" s="218">
        <v>0.123</v>
      </c>
      <c r="J10" s="219" t="s">
        <v>116</v>
      </c>
      <c r="K10" s="49">
        <v>231304.5</v>
      </c>
      <c r="L10" s="48">
        <f t="shared" si="3"/>
        <v>161913.15</v>
      </c>
      <c r="M10" s="59">
        <f t="shared" si="4"/>
        <v>69391.350000000006</v>
      </c>
      <c r="N10" s="208">
        <v>0.7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9">
        <f t="shared" si="5"/>
        <v>161913.15</v>
      </c>
      <c r="W10" s="48">
        <v>0</v>
      </c>
      <c r="X10" s="48">
        <v>0</v>
      </c>
      <c r="Y10" s="48">
        <v>0</v>
      </c>
      <c r="Z10" s="48">
        <v>0</v>
      </c>
      <c r="AA10" s="1" t="b">
        <f t="shared" si="6"/>
        <v>1</v>
      </c>
      <c r="AB10" s="44">
        <f t="shared" si="0"/>
        <v>0.7</v>
      </c>
      <c r="AC10" s="45" t="b">
        <f t="shared" si="1"/>
        <v>1</v>
      </c>
      <c r="AD10" s="45" t="b">
        <f t="shared" si="2"/>
        <v>1</v>
      </c>
    </row>
    <row r="11" spans="1:30" ht="30" customHeight="1" x14ac:dyDescent="0.25">
      <c r="A11" s="216" t="s">
        <v>96</v>
      </c>
      <c r="B11" s="54" t="s">
        <v>95</v>
      </c>
      <c r="C11" s="203" t="s">
        <v>56</v>
      </c>
      <c r="D11" s="204" t="s">
        <v>105</v>
      </c>
      <c r="E11" s="204">
        <v>1611033</v>
      </c>
      <c r="F11" s="205" t="s">
        <v>59</v>
      </c>
      <c r="G11" s="205" t="s">
        <v>115</v>
      </c>
      <c r="H11" s="205" t="s">
        <v>73</v>
      </c>
      <c r="I11" s="218">
        <v>0.2</v>
      </c>
      <c r="J11" s="219" t="s">
        <v>76</v>
      </c>
      <c r="K11" s="49">
        <v>464958.42</v>
      </c>
      <c r="L11" s="48">
        <f t="shared" si="3"/>
        <v>325470.89</v>
      </c>
      <c r="M11" s="59">
        <f t="shared" si="4"/>
        <v>139487.52999999997</v>
      </c>
      <c r="N11" s="208">
        <v>0.7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9">
        <f t="shared" si="5"/>
        <v>325470.89</v>
      </c>
      <c r="W11" s="48">
        <v>0</v>
      </c>
      <c r="X11" s="48">
        <v>0</v>
      </c>
      <c r="Y11" s="48">
        <v>0</v>
      </c>
      <c r="Z11" s="48">
        <v>0</v>
      </c>
      <c r="AA11" s="1" t="b">
        <f t="shared" si="6"/>
        <v>1</v>
      </c>
      <c r="AB11" s="44">
        <f t="shared" si="0"/>
        <v>0.7</v>
      </c>
      <c r="AC11" s="45" t="b">
        <f t="shared" si="1"/>
        <v>1</v>
      </c>
      <c r="AD11" s="45" t="b">
        <f t="shared" si="2"/>
        <v>1</v>
      </c>
    </row>
    <row r="12" spans="1:30" ht="20.100000000000001" customHeight="1" x14ac:dyDescent="0.25">
      <c r="A12" s="254" t="s">
        <v>44</v>
      </c>
      <c r="B12" s="255"/>
      <c r="C12" s="255"/>
      <c r="D12" s="255"/>
      <c r="E12" s="255"/>
      <c r="F12" s="255"/>
      <c r="G12" s="255"/>
      <c r="H12" s="256"/>
      <c r="I12" s="73">
        <f>SUM(I3:I11)</f>
        <v>3.2060000000000004</v>
      </c>
      <c r="J12" s="74" t="s">
        <v>14</v>
      </c>
      <c r="K12" s="75">
        <f>SUM(K3:K11)</f>
        <v>4410631.3500000006</v>
      </c>
      <c r="L12" s="76">
        <f>SUM(L3:L11)</f>
        <v>3087441.93</v>
      </c>
      <c r="M12" s="76">
        <f>SUM(M3:M11)</f>
        <v>1323189.42</v>
      </c>
      <c r="N12" s="77" t="s">
        <v>14</v>
      </c>
      <c r="O12" s="76">
        <f t="shared" ref="O12:Z12" si="7">SUM(O3:O11)</f>
        <v>0</v>
      </c>
      <c r="P12" s="76">
        <f t="shared" si="7"/>
        <v>0</v>
      </c>
      <c r="Q12" s="78">
        <f t="shared" si="7"/>
        <v>0</v>
      </c>
      <c r="R12" s="78">
        <f t="shared" si="7"/>
        <v>0</v>
      </c>
      <c r="S12" s="78">
        <f t="shared" si="7"/>
        <v>0</v>
      </c>
      <c r="T12" s="78">
        <f t="shared" si="7"/>
        <v>0</v>
      </c>
      <c r="U12" s="78">
        <f t="shared" si="7"/>
        <v>0</v>
      </c>
      <c r="V12" s="78">
        <f t="shared" si="7"/>
        <v>3087441.93</v>
      </c>
      <c r="W12" s="78">
        <f t="shared" si="7"/>
        <v>0</v>
      </c>
      <c r="X12" s="78">
        <f t="shared" si="7"/>
        <v>0</v>
      </c>
      <c r="Y12" s="78">
        <f t="shared" si="7"/>
        <v>0</v>
      </c>
      <c r="Z12" s="78">
        <f t="shared" si="7"/>
        <v>0</v>
      </c>
      <c r="AA12" s="1" t="b">
        <f t="shared" si="6"/>
        <v>1</v>
      </c>
      <c r="AB12" s="44">
        <f t="shared" si="0"/>
        <v>0.7</v>
      </c>
      <c r="AC12" s="45" t="s">
        <v>14</v>
      </c>
      <c r="AD12" s="45" t="b">
        <f t="shared" si="2"/>
        <v>1</v>
      </c>
    </row>
    <row r="13" spans="1:30" ht="20.100000000000001" customHeight="1" x14ac:dyDescent="0.25">
      <c r="A13" s="254" t="s">
        <v>37</v>
      </c>
      <c r="B13" s="255"/>
      <c r="C13" s="255"/>
      <c r="D13" s="255"/>
      <c r="E13" s="255"/>
      <c r="F13" s="255"/>
      <c r="G13" s="255"/>
      <c r="H13" s="256"/>
      <c r="I13" s="73">
        <f>SUMIF($C$3:$C$11,"K",I3:I11)</f>
        <v>0</v>
      </c>
      <c r="J13" s="74" t="s">
        <v>14</v>
      </c>
      <c r="K13" s="75">
        <f>SUMIF($C$3:$C$11,"K",K3:K11)</f>
        <v>0</v>
      </c>
      <c r="L13" s="76">
        <f>SUMIF($C$3:$C$11,"K",L3:L11)</f>
        <v>0</v>
      </c>
      <c r="M13" s="76">
        <f>SUMIF($C$3:$C$11,"K",M3:M11)</f>
        <v>0</v>
      </c>
      <c r="N13" s="77" t="s">
        <v>14</v>
      </c>
      <c r="O13" s="76">
        <f t="shared" ref="O13:Z13" si="8">SUMIF($C$3:$C$11,"K",O3:O11)</f>
        <v>0</v>
      </c>
      <c r="P13" s="76">
        <f t="shared" si="8"/>
        <v>0</v>
      </c>
      <c r="Q13" s="78">
        <f t="shared" si="8"/>
        <v>0</v>
      </c>
      <c r="R13" s="78">
        <f t="shared" si="8"/>
        <v>0</v>
      </c>
      <c r="S13" s="78">
        <f t="shared" si="8"/>
        <v>0</v>
      </c>
      <c r="T13" s="78">
        <f t="shared" si="8"/>
        <v>0</v>
      </c>
      <c r="U13" s="78">
        <f t="shared" si="8"/>
        <v>0</v>
      </c>
      <c r="V13" s="78">
        <f t="shared" si="8"/>
        <v>0</v>
      </c>
      <c r="W13" s="78">
        <f t="shared" si="8"/>
        <v>0</v>
      </c>
      <c r="X13" s="78">
        <f t="shared" si="8"/>
        <v>0</v>
      </c>
      <c r="Y13" s="78">
        <f t="shared" si="8"/>
        <v>0</v>
      </c>
      <c r="Z13" s="78">
        <f t="shared" si="8"/>
        <v>0</v>
      </c>
      <c r="AA13" s="1" t="b">
        <f t="shared" si="6"/>
        <v>1</v>
      </c>
      <c r="AB13" s="44" t="e">
        <f t="shared" si="0"/>
        <v>#DIV/0!</v>
      </c>
      <c r="AC13" s="45" t="s">
        <v>14</v>
      </c>
      <c r="AD13" s="45" t="b">
        <f t="shared" si="2"/>
        <v>1</v>
      </c>
    </row>
    <row r="14" spans="1:30" ht="20.100000000000001" customHeight="1" x14ac:dyDescent="0.25">
      <c r="A14" s="254" t="s">
        <v>38</v>
      </c>
      <c r="B14" s="255"/>
      <c r="C14" s="255"/>
      <c r="D14" s="255"/>
      <c r="E14" s="255"/>
      <c r="F14" s="255"/>
      <c r="G14" s="255"/>
      <c r="H14" s="256"/>
      <c r="I14" s="73">
        <f>SUMIF($C$3:$C$11,"N",I3:I11)</f>
        <v>3.2060000000000004</v>
      </c>
      <c r="J14" s="74" t="s">
        <v>14</v>
      </c>
      <c r="K14" s="75">
        <f>SUMIF($C$3:$C$11,"N",K3:K11)</f>
        <v>4410631.3500000006</v>
      </c>
      <c r="L14" s="76">
        <f>SUMIF($C$3:$C$11,"N",L3:L11)</f>
        <v>3087441.93</v>
      </c>
      <c r="M14" s="76">
        <f>SUMIF($C$3:$C$11,"N",M3:M11)</f>
        <v>1323189.42</v>
      </c>
      <c r="N14" s="77" t="s">
        <v>14</v>
      </c>
      <c r="O14" s="76">
        <f t="shared" ref="O14:Z14" si="9">SUMIF($C$3:$C$11,"N",O3:O11)</f>
        <v>0</v>
      </c>
      <c r="P14" s="76">
        <f t="shared" si="9"/>
        <v>0</v>
      </c>
      <c r="Q14" s="78">
        <f t="shared" si="9"/>
        <v>0</v>
      </c>
      <c r="R14" s="78">
        <f t="shared" si="9"/>
        <v>0</v>
      </c>
      <c r="S14" s="78">
        <f t="shared" si="9"/>
        <v>0</v>
      </c>
      <c r="T14" s="78">
        <f t="shared" si="9"/>
        <v>0</v>
      </c>
      <c r="U14" s="78">
        <f t="shared" si="9"/>
        <v>0</v>
      </c>
      <c r="V14" s="78">
        <f t="shared" si="9"/>
        <v>3087441.93</v>
      </c>
      <c r="W14" s="78">
        <f t="shared" si="9"/>
        <v>0</v>
      </c>
      <c r="X14" s="78">
        <f t="shared" si="9"/>
        <v>0</v>
      </c>
      <c r="Y14" s="78">
        <f t="shared" si="9"/>
        <v>0</v>
      </c>
      <c r="Z14" s="78">
        <f t="shared" si="9"/>
        <v>0</v>
      </c>
      <c r="AA14" s="1" t="b">
        <f t="shared" si="6"/>
        <v>1</v>
      </c>
      <c r="AB14" s="44">
        <f t="shared" si="0"/>
        <v>0.7</v>
      </c>
      <c r="AC14" s="45" t="s">
        <v>14</v>
      </c>
      <c r="AD14" s="45" t="b">
        <f t="shared" si="2"/>
        <v>1</v>
      </c>
    </row>
    <row r="15" spans="1:30" ht="20.100000000000001" customHeight="1" x14ac:dyDescent="0.25">
      <c r="A15" s="251" t="s">
        <v>39</v>
      </c>
      <c r="B15" s="252"/>
      <c r="C15" s="252"/>
      <c r="D15" s="252"/>
      <c r="E15" s="252"/>
      <c r="F15" s="252"/>
      <c r="G15" s="252"/>
      <c r="H15" s="253"/>
      <c r="I15" s="79">
        <f>SUMIF($C$3:$C$11,"W",I3:I11)</f>
        <v>0</v>
      </c>
      <c r="J15" s="80" t="s">
        <v>14</v>
      </c>
      <c r="K15" s="81">
        <f>SUMIF($C$3:$C$11,"W",K3:K11)</f>
        <v>0</v>
      </c>
      <c r="L15" s="82">
        <f>SUMIF($C$3:$C$11,"W",L3:L11)</f>
        <v>0</v>
      </c>
      <c r="M15" s="82">
        <f>SUMIF($C$3:$C$11,"W",M3:M11)</f>
        <v>0</v>
      </c>
      <c r="N15" s="83" t="s">
        <v>14</v>
      </c>
      <c r="O15" s="82">
        <f t="shared" ref="O15:Z15" si="10">SUMIF($C$3:$C$11,"W",O3:O11)</f>
        <v>0</v>
      </c>
      <c r="P15" s="82">
        <f t="shared" si="10"/>
        <v>0</v>
      </c>
      <c r="Q15" s="84">
        <f t="shared" si="10"/>
        <v>0</v>
      </c>
      <c r="R15" s="84">
        <f t="shared" si="10"/>
        <v>0</v>
      </c>
      <c r="S15" s="84">
        <f t="shared" si="10"/>
        <v>0</v>
      </c>
      <c r="T15" s="84">
        <f t="shared" si="10"/>
        <v>0</v>
      </c>
      <c r="U15" s="84">
        <f t="shared" si="10"/>
        <v>0</v>
      </c>
      <c r="V15" s="84">
        <f t="shared" si="10"/>
        <v>0</v>
      </c>
      <c r="W15" s="84">
        <f t="shared" si="10"/>
        <v>0</v>
      </c>
      <c r="X15" s="84">
        <f t="shared" si="10"/>
        <v>0</v>
      </c>
      <c r="Y15" s="84">
        <f t="shared" si="10"/>
        <v>0</v>
      </c>
      <c r="Z15" s="84">
        <f t="shared" si="10"/>
        <v>0</v>
      </c>
      <c r="AA15" s="1" t="b">
        <f t="shared" si="6"/>
        <v>1</v>
      </c>
      <c r="AB15" s="44" t="e">
        <f t="shared" ref="AB15" si="11">ROUND(L15/K15,4)</f>
        <v>#DIV/0!</v>
      </c>
      <c r="AC15" s="45" t="s">
        <v>14</v>
      </c>
      <c r="AD15" s="45" t="b">
        <f t="shared" ref="AD15" si="12">K15=L15+M15</f>
        <v>1</v>
      </c>
    </row>
    <row r="16" spans="1:30" x14ac:dyDescent="0.25">
      <c r="A16" s="217"/>
      <c r="K16" s="5"/>
    </row>
    <row r="17" spans="1:1" x14ac:dyDescent="0.25">
      <c r="A17" s="213" t="s">
        <v>24</v>
      </c>
    </row>
    <row r="18" spans="1:1" x14ac:dyDescent="0.25">
      <c r="A18" s="214" t="s">
        <v>25</v>
      </c>
    </row>
    <row r="19" spans="1:1" x14ac:dyDescent="0.25">
      <c r="A19" s="213" t="s">
        <v>42</v>
      </c>
    </row>
    <row r="20" spans="1:1" x14ac:dyDescent="0.25">
      <c r="A20" s="215" t="s">
        <v>46</v>
      </c>
    </row>
  </sheetData>
  <mergeCells count="19">
    <mergeCell ref="O1:Z1"/>
    <mergeCell ref="A15:H15"/>
    <mergeCell ref="A14:H14"/>
    <mergeCell ref="E1:E2"/>
    <mergeCell ref="A13:H13"/>
    <mergeCell ref="N1:N2"/>
    <mergeCell ref="L1:L2"/>
    <mergeCell ref="M1:M2"/>
    <mergeCell ref="A12:H12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3:AC15">
    <cfRule type="containsText" dxfId="6" priority="3" operator="containsText" text="fałsz">
      <formula>NOT(ISERROR(SEARCH("fałsz",AA3)))</formula>
    </cfRule>
  </conditionalFormatting>
  <conditionalFormatting sqref="AA3:AD15">
    <cfRule type="cellIs" dxfId="5" priority="1" operator="equal">
      <formula>FALSE</formula>
    </cfRule>
  </conditionalFormatting>
  <dataValidations count="2">
    <dataValidation type="list" allowBlank="1" showInputMessage="1" showErrorMessage="1" sqref="H3:H11" xr:uid="{00000000-0002-0000-0200-000000000000}">
      <formula1>"B,P,R"</formula1>
    </dataValidation>
    <dataValidation type="list" allowBlank="1" showInputMessage="1" showErrorMessage="1" sqref="C3:C11" xr:uid="{00000000-0002-0000-0200-000001000000}">
      <formula1>"N,K,W"</formula1>
    </dataValidation>
  </dataValidations>
  <pageMargins left="0.25" right="0.25" top="0.75" bottom="0.75" header="0.3" footer="0.3"/>
  <pageSetup paperSize="8" scale="82" fitToHeight="0" orientation="landscape" r:id="rId1"/>
  <headerFooter>
    <oddHeader>&amp;LWojewództwo &amp;KFF0000Opolskie&amp;K01+000 -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9" width="15.7109375" style="14" customWidth="1"/>
    <col min="10" max="10" width="15.7109375" style="38" customWidth="1"/>
    <col min="11" max="11" width="18.5703125" style="14" customWidth="1"/>
    <col min="12" max="12" width="15.7109375" style="14" customWidth="1"/>
    <col min="13" max="13" width="15.7109375" style="1" customWidth="1"/>
    <col min="14" max="29" width="15.7109375" style="14" customWidth="1"/>
    <col min="30" max="16384" width="9.140625" style="14"/>
  </cols>
  <sheetData>
    <row r="1" spans="1:30" ht="20.100000000000001" customHeight="1" x14ac:dyDescent="0.25">
      <c r="A1" s="244" t="s">
        <v>4</v>
      </c>
      <c r="B1" s="244" t="s">
        <v>5</v>
      </c>
      <c r="C1" s="245" t="s">
        <v>45</v>
      </c>
      <c r="D1" s="240" t="s">
        <v>6</v>
      </c>
      <c r="E1" s="245" t="s">
        <v>32</v>
      </c>
      <c r="F1" s="240" t="s">
        <v>7</v>
      </c>
      <c r="G1" s="244" t="s">
        <v>26</v>
      </c>
      <c r="H1" s="244" t="s">
        <v>8</v>
      </c>
      <c r="I1" s="244" t="s">
        <v>23</v>
      </c>
      <c r="J1" s="247" t="s">
        <v>9</v>
      </c>
      <c r="K1" s="244" t="s">
        <v>10</v>
      </c>
      <c r="L1" s="240" t="s">
        <v>13</v>
      </c>
      <c r="M1" s="244" t="s">
        <v>11</v>
      </c>
      <c r="N1" s="246" t="s">
        <v>12</v>
      </c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</row>
    <row r="2" spans="1:30" ht="20.100000000000001" customHeight="1" x14ac:dyDescent="0.25">
      <c r="A2" s="244"/>
      <c r="B2" s="244"/>
      <c r="C2" s="246"/>
      <c r="D2" s="241"/>
      <c r="E2" s="246"/>
      <c r="F2" s="241"/>
      <c r="G2" s="244"/>
      <c r="H2" s="244"/>
      <c r="I2" s="244"/>
      <c r="J2" s="247"/>
      <c r="K2" s="244"/>
      <c r="L2" s="241"/>
      <c r="M2" s="244"/>
      <c r="N2" s="37">
        <v>2019</v>
      </c>
      <c r="O2" s="37">
        <v>2020</v>
      </c>
      <c r="P2" s="37">
        <v>2021</v>
      </c>
      <c r="Q2" s="37">
        <v>2022</v>
      </c>
      <c r="R2" s="37">
        <v>2023</v>
      </c>
      <c r="S2" s="37">
        <v>2024</v>
      </c>
      <c r="T2" s="37">
        <v>2025</v>
      </c>
      <c r="U2" s="37">
        <v>2026</v>
      </c>
      <c r="V2" s="37">
        <v>2027</v>
      </c>
      <c r="W2" s="37">
        <v>2028</v>
      </c>
      <c r="X2" s="195">
        <v>2029</v>
      </c>
      <c r="Y2" s="195">
        <v>2030</v>
      </c>
      <c r="Z2" s="1" t="s">
        <v>28</v>
      </c>
      <c r="AA2" s="1" t="s">
        <v>29</v>
      </c>
      <c r="AB2" s="1" t="s">
        <v>30</v>
      </c>
      <c r="AC2" s="43" t="s">
        <v>31</v>
      </c>
    </row>
    <row r="3" spans="1:30" s="46" customFormat="1" ht="30" customHeight="1" x14ac:dyDescent="0.25">
      <c r="A3" s="65"/>
      <c r="B3" s="65"/>
      <c r="C3" s="66"/>
      <c r="D3" s="67"/>
      <c r="E3" s="67"/>
      <c r="F3" s="65"/>
      <c r="G3" s="65"/>
      <c r="H3" s="68"/>
      <c r="I3" s="69"/>
      <c r="J3" s="62"/>
      <c r="K3" s="63"/>
      <c r="L3" s="64"/>
      <c r="M3" s="70"/>
      <c r="N3" s="63"/>
      <c r="O3" s="63"/>
      <c r="P3" s="71"/>
      <c r="Q3" s="71"/>
      <c r="R3" s="71"/>
      <c r="S3" s="71"/>
      <c r="T3" s="71"/>
      <c r="U3" s="71"/>
      <c r="V3" s="71"/>
      <c r="W3" s="71"/>
      <c r="X3" s="71"/>
      <c r="Y3" s="71"/>
      <c r="Z3" s="1" t="b">
        <f>K3=SUM(N3:Y3)</f>
        <v>1</v>
      </c>
      <c r="AA3" s="44" t="e">
        <f t="shared" ref="AA3" si="0">ROUND(K3/J3,4)</f>
        <v>#DIV/0!</v>
      </c>
      <c r="AB3" s="45" t="e">
        <f t="shared" ref="AB3" si="1">AA3=M3</f>
        <v>#DIV/0!</v>
      </c>
      <c r="AC3" s="45" t="b">
        <f t="shared" ref="AC3" si="2">J3=K3+L3</f>
        <v>1</v>
      </c>
      <c r="AD3" s="47"/>
    </row>
    <row r="4" spans="1:30" s="46" customFormat="1" ht="30" customHeight="1" x14ac:dyDescent="0.25">
      <c r="A4" s="85"/>
      <c r="B4" s="85"/>
      <c r="C4" s="85"/>
      <c r="D4" s="86"/>
      <c r="E4" s="86"/>
      <c r="F4" s="85"/>
      <c r="G4" s="85"/>
      <c r="H4" s="87"/>
      <c r="I4" s="88"/>
      <c r="J4" s="89"/>
      <c r="K4" s="90"/>
      <c r="L4" s="89"/>
      <c r="M4" s="91"/>
      <c r="N4" s="89"/>
      <c r="O4" s="90"/>
      <c r="P4" s="92"/>
      <c r="Q4" s="92"/>
      <c r="R4" s="92"/>
      <c r="S4" s="92"/>
      <c r="T4" s="92"/>
      <c r="U4" s="92"/>
      <c r="V4" s="92"/>
      <c r="W4" s="92"/>
      <c r="X4" s="92"/>
      <c r="Y4" s="92"/>
      <c r="Z4" s="1" t="b">
        <f t="shared" ref="Z4:Z8" si="3">K4=SUM(N4:Y4)</f>
        <v>1</v>
      </c>
      <c r="AA4" s="44" t="e">
        <f t="shared" ref="AA4:AA8" si="4">ROUND(K4/J4,4)</f>
        <v>#DIV/0!</v>
      </c>
      <c r="AB4" s="45" t="e">
        <f t="shared" ref="AB4:AB5" si="5">AA4=M4</f>
        <v>#DIV/0!</v>
      </c>
      <c r="AC4" s="45" t="b">
        <f t="shared" ref="AC4:AC8" si="6">J4=K4+L4</f>
        <v>1</v>
      </c>
      <c r="AD4" s="47"/>
    </row>
    <row r="5" spans="1:30" s="46" customFormat="1" ht="30" customHeight="1" x14ac:dyDescent="0.25">
      <c r="A5" s="85"/>
      <c r="B5" s="85"/>
      <c r="C5" s="85"/>
      <c r="D5" s="86"/>
      <c r="E5" s="86"/>
      <c r="F5" s="85"/>
      <c r="G5" s="85"/>
      <c r="H5" s="87"/>
      <c r="I5" s="88"/>
      <c r="J5" s="89"/>
      <c r="K5" s="89"/>
      <c r="L5" s="89"/>
      <c r="M5" s="91"/>
      <c r="N5" s="89"/>
      <c r="O5" s="89"/>
      <c r="P5" s="92"/>
      <c r="Q5" s="92"/>
      <c r="R5" s="92"/>
      <c r="S5" s="92"/>
      <c r="T5" s="92"/>
      <c r="U5" s="92"/>
      <c r="V5" s="92"/>
      <c r="W5" s="92"/>
      <c r="X5" s="92"/>
      <c r="Y5" s="92"/>
      <c r="Z5" s="1" t="b">
        <f t="shared" si="3"/>
        <v>1</v>
      </c>
      <c r="AA5" s="44" t="e">
        <f t="shared" si="4"/>
        <v>#DIV/0!</v>
      </c>
      <c r="AB5" s="45" t="e">
        <f t="shared" si="5"/>
        <v>#DIV/0!</v>
      </c>
      <c r="AC5" s="45" t="b">
        <f t="shared" si="6"/>
        <v>1</v>
      </c>
      <c r="AD5" s="47"/>
    </row>
    <row r="6" spans="1:30" ht="20.100000000000001" customHeight="1" x14ac:dyDescent="0.25">
      <c r="A6" s="258" t="s">
        <v>44</v>
      </c>
      <c r="B6" s="258"/>
      <c r="C6" s="258"/>
      <c r="D6" s="258"/>
      <c r="E6" s="258"/>
      <c r="F6" s="258"/>
      <c r="G6" s="258"/>
      <c r="H6" s="73">
        <f>SUM(H3:H5)</f>
        <v>0</v>
      </c>
      <c r="I6" s="74" t="s">
        <v>14</v>
      </c>
      <c r="J6" s="75">
        <f t="shared" ref="J6:L6" si="7">SUM(J3:J5)</f>
        <v>0</v>
      </c>
      <c r="K6" s="76">
        <f t="shared" si="7"/>
        <v>0</v>
      </c>
      <c r="L6" s="76">
        <f t="shared" si="7"/>
        <v>0</v>
      </c>
      <c r="M6" s="77" t="s">
        <v>14</v>
      </c>
      <c r="N6" s="93">
        <f>SUM(N3:N5)</f>
        <v>0</v>
      </c>
      <c r="O6" s="93">
        <f t="shared" ref="O6:W6" si="8">SUM(O3:O5)</f>
        <v>0</v>
      </c>
      <c r="P6" s="93">
        <f t="shared" si="8"/>
        <v>0</v>
      </c>
      <c r="Q6" s="93">
        <f t="shared" si="8"/>
        <v>0</v>
      </c>
      <c r="R6" s="93">
        <f t="shared" si="8"/>
        <v>0</v>
      </c>
      <c r="S6" s="93">
        <f t="shared" si="8"/>
        <v>0</v>
      </c>
      <c r="T6" s="93">
        <f t="shared" si="8"/>
        <v>0</v>
      </c>
      <c r="U6" s="93">
        <f t="shared" si="8"/>
        <v>0</v>
      </c>
      <c r="V6" s="93">
        <f t="shared" si="8"/>
        <v>0</v>
      </c>
      <c r="W6" s="93">
        <f t="shared" si="8"/>
        <v>0</v>
      </c>
      <c r="X6" s="93">
        <f t="shared" ref="X6:Y6" si="9">SUM(X3:X5)</f>
        <v>0</v>
      </c>
      <c r="Y6" s="93">
        <f t="shared" si="9"/>
        <v>0</v>
      </c>
      <c r="Z6" s="1" t="b">
        <f t="shared" si="3"/>
        <v>1</v>
      </c>
      <c r="AA6" s="44" t="e">
        <f t="shared" ref="AA6" si="10">ROUND(K6/J6,4)</f>
        <v>#DIV/0!</v>
      </c>
      <c r="AB6" s="45" t="s">
        <v>14</v>
      </c>
      <c r="AC6" s="45" t="b">
        <f t="shared" ref="AC6" si="11">J6=K6+L6</f>
        <v>1</v>
      </c>
      <c r="AD6" s="36"/>
    </row>
    <row r="7" spans="1:30" ht="20.100000000000001" customHeight="1" x14ac:dyDescent="0.25">
      <c r="A7" s="258" t="s">
        <v>38</v>
      </c>
      <c r="B7" s="258"/>
      <c r="C7" s="258"/>
      <c r="D7" s="258"/>
      <c r="E7" s="258"/>
      <c r="F7" s="258"/>
      <c r="G7" s="258"/>
      <c r="H7" s="73">
        <f>SUMIF($C$3:$C$5,"N",H3:H5)</f>
        <v>0</v>
      </c>
      <c r="I7" s="74" t="s">
        <v>14</v>
      </c>
      <c r="J7" s="75">
        <f t="shared" ref="J7:L7" si="12">SUMIF($C$3:$C$5,"N",J3:J5)</f>
        <v>0</v>
      </c>
      <c r="K7" s="76">
        <f t="shared" si="12"/>
        <v>0</v>
      </c>
      <c r="L7" s="76">
        <f t="shared" si="12"/>
        <v>0</v>
      </c>
      <c r="M7" s="77" t="s">
        <v>14</v>
      </c>
      <c r="N7" s="93">
        <f t="shared" ref="N7:W7" si="13">SUMIF($C$3:$C$5,"N",N3:N5)</f>
        <v>0</v>
      </c>
      <c r="O7" s="93">
        <f t="shared" si="13"/>
        <v>0</v>
      </c>
      <c r="P7" s="93">
        <f t="shared" si="13"/>
        <v>0</v>
      </c>
      <c r="Q7" s="93">
        <f t="shared" si="13"/>
        <v>0</v>
      </c>
      <c r="R7" s="93">
        <f t="shared" si="13"/>
        <v>0</v>
      </c>
      <c r="S7" s="93">
        <f t="shared" si="13"/>
        <v>0</v>
      </c>
      <c r="T7" s="93">
        <f t="shared" si="13"/>
        <v>0</v>
      </c>
      <c r="U7" s="93">
        <f t="shared" si="13"/>
        <v>0</v>
      </c>
      <c r="V7" s="93">
        <f t="shared" si="13"/>
        <v>0</v>
      </c>
      <c r="W7" s="93">
        <f t="shared" si="13"/>
        <v>0</v>
      </c>
      <c r="X7" s="93">
        <f t="shared" ref="X7:Y7" si="14">SUMIF($C$3:$C$5,"N",X3:X5)</f>
        <v>0</v>
      </c>
      <c r="Y7" s="93">
        <f t="shared" si="14"/>
        <v>0</v>
      </c>
      <c r="Z7" s="1" t="b">
        <f t="shared" si="3"/>
        <v>1</v>
      </c>
      <c r="AA7" s="44" t="e">
        <f t="shared" ref="AA7" si="15">ROUND(K7/J7,4)</f>
        <v>#DIV/0!</v>
      </c>
      <c r="AB7" s="45" t="s">
        <v>14</v>
      </c>
      <c r="AC7" s="45" t="b">
        <f t="shared" ref="AC7" si="16">J7=K7+L7</f>
        <v>1</v>
      </c>
      <c r="AD7" s="36"/>
    </row>
    <row r="8" spans="1:30" ht="20.100000000000001" customHeight="1" x14ac:dyDescent="0.25">
      <c r="A8" s="257" t="s">
        <v>39</v>
      </c>
      <c r="B8" s="257"/>
      <c r="C8" s="257"/>
      <c r="D8" s="257"/>
      <c r="E8" s="257"/>
      <c r="F8" s="257"/>
      <c r="G8" s="257"/>
      <c r="H8" s="79">
        <f>SUMIF($C$3:$C$5,"W",H3:H5)</f>
        <v>0</v>
      </c>
      <c r="I8" s="80" t="s">
        <v>14</v>
      </c>
      <c r="J8" s="81">
        <f>SUMIF($C$3:$C$5,"W",J3:J5)</f>
        <v>0</v>
      </c>
      <c r="K8" s="82">
        <f t="shared" ref="K8:L8" si="17">SUMIF($C$3:$C$5,"W",K3:K5)</f>
        <v>0</v>
      </c>
      <c r="L8" s="82">
        <f t="shared" si="17"/>
        <v>0</v>
      </c>
      <c r="M8" s="83" t="s">
        <v>14</v>
      </c>
      <c r="N8" s="94">
        <f t="shared" ref="N8:W8" si="18">SUMIF($C$3:$C$5,"W",N3:N5)</f>
        <v>0</v>
      </c>
      <c r="O8" s="94">
        <f t="shared" si="18"/>
        <v>0</v>
      </c>
      <c r="P8" s="94">
        <f t="shared" si="18"/>
        <v>0</v>
      </c>
      <c r="Q8" s="94">
        <f t="shared" si="18"/>
        <v>0</v>
      </c>
      <c r="R8" s="94">
        <f t="shared" si="18"/>
        <v>0</v>
      </c>
      <c r="S8" s="94">
        <f t="shared" si="18"/>
        <v>0</v>
      </c>
      <c r="T8" s="94">
        <f t="shared" si="18"/>
        <v>0</v>
      </c>
      <c r="U8" s="94">
        <f t="shared" si="18"/>
        <v>0</v>
      </c>
      <c r="V8" s="94">
        <f t="shared" si="18"/>
        <v>0</v>
      </c>
      <c r="W8" s="94">
        <f t="shared" si="18"/>
        <v>0</v>
      </c>
      <c r="X8" s="94">
        <f t="shared" ref="X8:Y8" si="19">SUMIF($C$3:$C$5,"W",X3:X5)</f>
        <v>0</v>
      </c>
      <c r="Y8" s="94">
        <f t="shared" si="19"/>
        <v>0</v>
      </c>
      <c r="Z8" s="1" t="b">
        <f t="shared" si="3"/>
        <v>1</v>
      </c>
      <c r="AA8" s="44" t="e">
        <f t="shared" si="4"/>
        <v>#DIV/0!</v>
      </c>
      <c r="AB8" s="45" t="s">
        <v>14</v>
      </c>
      <c r="AC8" s="45" t="b">
        <f t="shared" si="6"/>
        <v>1</v>
      </c>
      <c r="AD8" s="36"/>
    </row>
    <row r="9" spans="1:30" x14ac:dyDescent="0.25">
      <c r="A9" s="39"/>
    </row>
    <row r="10" spans="1:30" x14ac:dyDescent="0.25">
      <c r="A10" s="32" t="s">
        <v>24</v>
      </c>
    </row>
    <row r="11" spans="1:30" x14ac:dyDescent="0.25">
      <c r="A11" s="33" t="s">
        <v>25</v>
      </c>
    </row>
    <row r="12" spans="1:30" x14ac:dyDescent="0.25">
      <c r="A12" s="32" t="s">
        <v>35</v>
      </c>
    </row>
    <row r="13" spans="1:30" x14ac:dyDescent="0.25">
      <c r="A13" s="40"/>
    </row>
  </sheetData>
  <mergeCells count="17">
    <mergeCell ref="J1:J2"/>
    <mergeCell ref="K1:K2"/>
    <mergeCell ref="L1:L2"/>
    <mergeCell ref="M1:M2"/>
    <mergeCell ref="N1:Y1"/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</mergeCells>
  <conditionalFormatting sqref="Z3:AB8">
    <cfRule type="containsText" dxfId="4" priority="3" operator="containsText" text="fałsz">
      <formula>NOT(ISERROR(SEARCH("fałsz",Z3)))</formula>
    </cfRule>
  </conditionalFormatting>
  <conditionalFormatting sqref="Z3:AD8">
    <cfRule type="cellIs" dxfId="3" priority="1" operator="equal">
      <formula>FALSE</formula>
    </cfRule>
  </conditionalFormatting>
  <dataValidations disablePrompts="1"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&amp;KFF0000Opolskie&amp;K01+000 -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view="pageBreakPreview" zoomScale="85" zoomScaleNormal="78" zoomScaleSheetLayoutView="85" workbookViewId="0">
      <selection activeCell="H24" sqref="H24"/>
    </sheetView>
  </sheetViews>
  <sheetFormatPr defaultColWidth="9.140625" defaultRowHeight="15" x14ac:dyDescent="0.25"/>
  <cols>
    <col min="1" max="10" width="15.7109375" style="14" customWidth="1"/>
    <col min="11" max="11" width="15.7109375" style="38" customWidth="1"/>
    <col min="12" max="12" width="17.7109375" style="14" customWidth="1"/>
    <col min="13" max="13" width="15.7109375" style="14" customWidth="1"/>
    <col min="14" max="14" width="15.7109375" style="1" customWidth="1"/>
    <col min="15" max="30" width="15.7109375" style="14" customWidth="1"/>
    <col min="31" max="16384" width="9.140625" style="14"/>
  </cols>
  <sheetData>
    <row r="1" spans="1:30" ht="20.100000000000001" customHeight="1" x14ac:dyDescent="0.25">
      <c r="A1" s="244" t="s">
        <v>4</v>
      </c>
      <c r="B1" s="244" t="s">
        <v>5</v>
      </c>
      <c r="C1" s="245" t="s">
        <v>45</v>
      </c>
      <c r="D1" s="240" t="s">
        <v>6</v>
      </c>
      <c r="E1" s="240" t="s">
        <v>32</v>
      </c>
      <c r="F1" s="240" t="s">
        <v>15</v>
      </c>
      <c r="G1" s="244" t="s">
        <v>7</v>
      </c>
      <c r="H1" s="244" t="s">
        <v>26</v>
      </c>
      <c r="I1" s="244" t="s">
        <v>8</v>
      </c>
      <c r="J1" s="244" t="s">
        <v>27</v>
      </c>
      <c r="K1" s="247" t="s">
        <v>9</v>
      </c>
      <c r="L1" s="244" t="s">
        <v>10</v>
      </c>
      <c r="M1" s="240" t="s">
        <v>13</v>
      </c>
      <c r="N1" s="244" t="s">
        <v>11</v>
      </c>
      <c r="O1" s="246" t="s">
        <v>12</v>
      </c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</row>
    <row r="2" spans="1:30" ht="20.100000000000001" customHeight="1" x14ac:dyDescent="0.25">
      <c r="A2" s="244"/>
      <c r="B2" s="244"/>
      <c r="C2" s="246"/>
      <c r="D2" s="241"/>
      <c r="E2" s="241"/>
      <c r="F2" s="241"/>
      <c r="G2" s="244"/>
      <c r="H2" s="244"/>
      <c r="I2" s="244"/>
      <c r="J2" s="244"/>
      <c r="K2" s="247"/>
      <c r="L2" s="244"/>
      <c r="M2" s="241"/>
      <c r="N2" s="244"/>
      <c r="O2" s="37">
        <v>2019</v>
      </c>
      <c r="P2" s="37">
        <v>2020</v>
      </c>
      <c r="Q2" s="37">
        <v>2021</v>
      </c>
      <c r="R2" s="37">
        <v>2022</v>
      </c>
      <c r="S2" s="37">
        <v>2023</v>
      </c>
      <c r="T2" s="37">
        <v>2024</v>
      </c>
      <c r="U2" s="37">
        <v>2025</v>
      </c>
      <c r="V2" s="37">
        <v>2026</v>
      </c>
      <c r="W2" s="37">
        <v>2027</v>
      </c>
      <c r="X2" s="37">
        <v>2028</v>
      </c>
      <c r="Y2" s="195">
        <v>2029</v>
      </c>
      <c r="Z2" s="195">
        <v>2030</v>
      </c>
      <c r="AA2" s="1" t="s">
        <v>28</v>
      </c>
      <c r="AB2" s="1" t="s">
        <v>29</v>
      </c>
      <c r="AC2" s="1" t="s">
        <v>30</v>
      </c>
      <c r="AD2" s="43" t="s">
        <v>31</v>
      </c>
    </row>
    <row r="3" spans="1:30" ht="30" customHeight="1" x14ac:dyDescent="0.25">
      <c r="A3" s="52"/>
      <c r="B3" s="54"/>
      <c r="C3" s="55"/>
      <c r="D3" s="56"/>
      <c r="E3" s="56"/>
      <c r="F3" s="54"/>
      <c r="G3" s="54"/>
      <c r="H3" s="54"/>
      <c r="I3" s="57"/>
      <c r="J3" s="58"/>
      <c r="K3" s="49"/>
      <c r="L3" s="48"/>
      <c r="M3" s="59"/>
      <c r="N3" s="60"/>
      <c r="O3" s="48"/>
      <c r="P3" s="48"/>
      <c r="Q3" s="52"/>
      <c r="R3" s="52"/>
      <c r="S3" s="52"/>
      <c r="T3" s="52"/>
      <c r="U3" s="52"/>
      <c r="V3" s="52"/>
      <c r="W3" s="52"/>
      <c r="X3" s="52"/>
      <c r="Y3" s="52"/>
      <c r="Z3" s="52"/>
      <c r="AA3" s="1" t="b">
        <f>L3=SUM(O3:Z3)</f>
        <v>1</v>
      </c>
      <c r="AB3" s="44" t="e">
        <f>ROUND(L3/K3,4)</f>
        <v>#DIV/0!</v>
      </c>
      <c r="AC3" s="45" t="e">
        <f>AB3=N3</f>
        <v>#DIV/0!</v>
      </c>
      <c r="AD3" s="45" t="b">
        <f>K3=L3+M3</f>
        <v>1</v>
      </c>
    </row>
    <row r="4" spans="1:30" ht="30" customHeight="1" x14ac:dyDescent="0.25">
      <c r="A4" s="61"/>
      <c r="B4" s="54"/>
      <c r="C4" s="55"/>
      <c r="D4" s="56"/>
      <c r="E4" s="56"/>
      <c r="F4" s="54"/>
      <c r="G4" s="54"/>
      <c r="H4" s="54"/>
      <c r="I4" s="57"/>
      <c r="J4" s="58"/>
      <c r="K4" s="49"/>
      <c r="L4" s="49"/>
      <c r="M4" s="49"/>
      <c r="N4" s="60"/>
      <c r="O4" s="48"/>
      <c r="P4" s="48"/>
      <c r="Q4" s="53"/>
      <c r="R4" s="53"/>
      <c r="S4" s="53"/>
      <c r="T4" s="53"/>
      <c r="U4" s="53"/>
      <c r="V4" s="53"/>
      <c r="W4" s="53"/>
      <c r="X4" s="53"/>
      <c r="Y4" s="53"/>
      <c r="Z4" s="53"/>
      <c r="AA4" s="1" t="b">
        <f t="shared" ref="AA4:AA8" si="0">L4=SUM(O4:Z4)</f>
        <v>1</v>
      </c>
      <c r="AB4" s="44" t="e">
        <f>ROUND(L4/K4,4)</f>
        <v>#DIV/0!</v>
      </c>
      <c r="AC4" s="45" t="e">
        <f>AB4=N4</f>
        <v>#DIV/0!</v>
      </c>
      <c r="AD4" s="45" t="b">
        <f t="shared" ref="AD4:AD6" si="1">K4=L4+M4</f>
        <v>1</v>
      </c>
    </row>
    <row r="5" spans="1:30" ht="30" customHeight="1" x14ac:dyDescent="0.25">
      <c r="A5" s="61"/>
      <c r="B5" s="54"/>
      <c r="C5" s="55"/>
      <c r="D5" s="56"/>
      <c r="E5" s="56"/>
      <c r="F5" s="54"/>
      <c r="G5" s="54"/>
      <c r="H5" s="54"/>
      <c r="I5" s="57"/>
      <c r="J5" s="58"/>
      <c r="K5" s="49"/>
      <c r="L5" s="49"/>
      <c r="M5" s="49"/>
      <c r="N5" s="60"/>
      <c r="O5" s="49"/>
      <c r="P5" s="48"/>
      <c r="Q5" s="53"/>
      <c r="R5" s="53"/>
      <c r="S5" s="53"/>
      <c r="T5" s="53"/>
      <c r="U5" s="53"/>
      <c r="V5" s="53"/>
      <c r="W5" s="53"/>
      <c r="X5" s="53"/>
      <c r="Y5" s="53"/>
      <c r="Z5" s="53"/>
      <c r="AA5" s="1" t="b">
        <f t="shared" si="0"/>
        <v>1</v>
      </c>
      <c r="AB5" s="44" t="e">
        <f>ROUND(L5/K5,4)</f>
        <v>#DIV/0!</v>
      </c>
      <c r="AC5" s="45" t="e">
        <f>AB5=N5</f>
        <v>#DIV/0!</v>
      </c>
      <c r="AD5" s="45" t="b">
        <f t="shared" si="1"/>
        <v>1</v>
      </c>
    </row>
    <row r="6" spans="1:30" ht="20.100000000000001" customHeight="1" x14ac:dyDescent="0.25">
      <c r="A6" s="258" t="s">
        <v>44</v>
      </c>
      <c r="B6" s="258"/>
      <c r="C6" s="258"/>
      <c r="D6" s="258"/>
      <c r="E6" s="258"/>
      <c r="F6" s="258"/>
      <c r="G6" s="258"/>
      <c r="H6" s="258"/>
      <c r="I6" s="73">
        <f>SUM(I3:I5)</f>
        <v>0</v>
      </c>
      <c r="J6" s="74" t="s">
        <v>14</v>
      </c>
      <c r="K6" s="75">
        <f>SUM(K3:K5)</f>
        <v>0</v>
      </c>
      <c r="L6" s="76">
        <f>SUM(L3:L5)</f>
        <v>0</v>
      </c>
      <c r="M6" s="76">
        <f>SUM(M3:M5)</f>
        <v>0</v>
      </c>
      <c r="N6" s="77" t="s">
        <v>14</v>
      </c>
      <c r="O6" s="93">
        <f t="shared" ref="O6:Z6" si="2">SUM(O3:O5)</f>
        <v>0</v>
      </c>
      <c r="P6" s="93">
        <f t="shared" si="2"/>
        <v>0</v>
      </c>
      <c r="Q6" s="93">
        <f t="shared" si="2"/>
        <v>0</v>
      </c>
      <c r="R6" s="93">
        <f t="shared" si="2"/>
        <v>0</v>
      </c>
      <c r="S6" s="93">
        <f t="shared" si="2"/>
        <v>0</v>
      </c>
      <c r="T6" s="93">
        <f t="shared" si="2"/>
        <v>0</v>
      </c>
      <c r="U6" s="93">
        <f t="shared" si="2"/>
        <v>0</v>
      </c>
      <c r="V6" s="93">
        <f t="shared" si="2"/>
        <v>0</v>
      </c>
      <c r="W6" s="93">
        <f t="shared" si="2"/>
        <v>0</v>
      </c>
      <c r="X6" s="93">
        <f t="shared" si="2"/>
        <v>0</v>
      </c>
      <c r="Y6" s="93">
        <f t="shared" si="2"/>
        <v>0</v>
      </c>
      <c r="Z6" s="93">
        <f t="shared" si="2"/>
        <v>0</v>
      </c>
      <c r="AA6" s="1" t="b">
        <f t="shared" si="0"/>
        <v>1</v>
      </c>
      <c r="AB6" s="44" t="e">
        <f>ROUND(L6/K6,4)</f>
        <v>#DIV/0!</v>
      </c>
      <c r="AC6" s="45" t="s">
        <v>14</v>
      </c>
      <c r="AD6" s="45" t="b">
        <f t="shared" si="1"/>
        <v>1</v>
      </c>
    </row>
    <row r="7" spans="1:30" ht="20.100000000000001" customHeight="1" x14ac:dyDescent="0.25">
      <c r="A7" s="254" t="s">
        <v>38</v>
      </c>
      <c r="B7" s="255"/>
      <c r="C7" s="255"/>
      <c r="D7" s="255"/>
      <c r="E7" s="255"/>
      <c r="F7" s="255"/>
      <c r="G7" s="255"/>
      <c r="H7" s="256"/>
      <c r="I7" s="73">
        <f>SUMIF($C$3:$C$5,"N",I3:I5)</f>
        <v>0</v>
      </c>
      <c r="J7" s="74" t="s">
        <v>14</v>
      </c>
      <c r="K7" s="75">
        <f>SUMIF($C$3:$C$5,"N",K3:K5)</f>
        <v>0</v>
      </c>
      <c r="L7" s="76">
        <f>SUMIF($C$3:$C$5,"N",L3:L5)</f>
        <v>0</v>
      </c>
      <c r="M7" s="76">
        <f>SUMIF($C$3:$C$5,"N",M3:M5)</f>
        <v>0</v>
      </c>
      <c r="N7" s="77" t="s">
        <v>14</v>
      </c>
      <c r="O7" s="93">
        <f t="shared" ref="O7:Z7" si="3">SUMIF($C$3:$C$5,"N",O3:O5)</f>
        <v>0</v>
      </c>
      <c r="P7" s="93">
        <f t="shared" si="3"/>
        <v>0</v>
      </c>
      <c r="Q7" s="93">
        <f t="shared" si="3"/>
        <v>0</v>
      </c>
      <c r="R7" s="93">
        <f t="shared" si="3"/>
        <v>0</v>
      </c>
      <c r="S7" s="93">
        <f t="shared" si="3"/>
        <v>0</v>
      </c>
      <c r="T7" s="93">
        <f t="shared" si="3"/>
        <v>0</v>
      </c>
      <c r="U7" s="93">
        <f t="shared" si="3"/>
        <v>0</v>
      </c>
      <c r="V7" s="93">
        <f t="shared" si="3"/>
        <v>0</v>
      </c>
      <c r="W7" s="93">
        <f t="shared" si="3"/>
        <v>0</v>
      </c>
      <c r="X7" s="93">
        <f t="shared" si="3"/>
        <v>0</v>
      </c>
      <c r="Y7" s="93">
        <f t="shared" si="3"/>
        <v>0</v>
      </c>
      <c r="Z7" s="93">
        <f t="shared" si="3"/>
        <v>0</v>
      </c>
      <c r="AA7" s="1" t="b">
        <f t="shared" si="0"/>
        <v>1</v>
      </c>
      <c r="AB7" s="44" t="e">
        <f t="shared" ref="AB7" si="4">ROUND(L7/K7,4)</f>
        <v>#DIV/0!</v>
      </c>
      <c r="AC7" s="45" t="s">
        <v>14</v>
      </c>
      <c r="AD7" s="45" t="b">
        <f t="shared" ref="AD7" si="5">K7=L7+M7</f>
        <v>1</v>
      </c>
    </row>
    <row r="8" spans="1:30" ht="20.100000000000001" customHeight="1" x14ac:dyDescent="0.25">
      <c r="A8" s="257" t="s">
        <v>39</v>
      </c>
      <c r="B8" s="257"/>
      <c r="C8" s="257"/>
      <c r="D8" s="257"/>
      <c r="E8" s="257"/>
      <c r="F8" s="257"/>
      <c r="G8" s="257"/>
      <c r="H8" s="257"/>
      <c r="I8" s="79">
        <f>SUMIF($C$3:$C$5,"W",I3:I5)</f>
        <v>0</v>
      </c>
      <c r="J8" s="80" t="s">
        <v>14</v>
      </c>
      <c r="K8" s="81">
        <f>SUMIF($C$3:$C$5,"W",K3:K5)</f>
        <v>0</v>
      </c>
      <c r="L8" s="82">
        <f>SUMIF($C$3:$C$5,"W",L3:L5)</f>
        <v>0</v>
      </c>
      <c r="M8" s="82">
        <f>SUMIF($C$3:$C$5,"W",M3:M5)</f>
        <v>0</v>
      </c>
      <c r="N8" s="83" t="s">
        <v>14</v>
      </c>
      <c r="O8" s="94">
        <f t="shared" ref="O8:Z8" si="6">SUMIF($C$3:$C$5,"W",O3:O5)</f>
        <v>0</v>
      </c>
      <c r="P8" s="94">
        <f t="shared" si="6"/>
        <v>0</v>
      </c>
      <c r="Q8" s="94">
        <f t="shared" si="6"/>
        <v>0</v>
      </c>
      <c r="R8" s="94">
        <f t="shared" si="6"/>
        <v>0</v>
      </c>
      <c r="S8" s="94">
        <f t="shared" si="6"/>
        <v>0</v>
      </c>
      <c r="T8" s="94">
        <f t="shared" si="6"/>
        <v>0</v>
      </c>
      <c r="U8" s="94">
        <f t="shared" si="6"/>
        <v>0</v>
      </c>
      <c r="V8" s="94">
        <f t="shared" si="6"/>
        <v>0</v>
      </c>
      <c r="W8" s="94">
        <f t="shared" si="6"/>
        <v>0</v>
      </c>
      <c r="X8" s="94">
        <f t="shared" si="6"/>
        <v>0</v>
      </c>
      <c r="Y8" s="94">
        <f t="shared" si="6"/>
        <v>0</v>
      </c>
      <c r="Z8" s="94">
        <f t="shared" si="6"/>
        <v>0</v>
      </c>
      <c r="AA8" s="1" t="b">
        <f t="shared" si="0"/>
        <v>1</v>
      </c>
      <c r="AB8" s="44" t="e">
        <f t="shared" ref="AB8" si="7">ROUND(L8/K8,4)</f>
        <v>#DIV/0!</v>
      </c>
      <c r="AC8" s="45" t="s">
        <v>14</v>
      </c>
      <c r="AD8" s="45" t="b">
        <f t="shared" ref="AD8" si="8">K8=L8+M8</f>
        <v>1</v>
      </c>
    </row>
    <row r="9" spans="1:30" x14ac:dyDescent="0.25">
      <c r="A9" s="39"/>
      <c r="AD9" s="36"/>
    </row>
    <row r="10" spans="1:30" x14ac:dyDescent="0.25">
      <c r="A10" s="32" t="s">
        <v>24</v>
      </c>
    </row>
    <row r="11" spans="1:30" x14ac:dyDescent="0.25">
      <c r="A11" s="33" t="s">
        <v>25</v>
      </c>
    </row>
    <row r="12" spans="1:30" x14ac:dyDescent="0.25">
      <c r="A12" s="32" t="s">
        <v>35</v>
      </c>
    </row>
    <row r="13" spans="1:30" x14ac:dyDescent="0.25">
      <c r="A13" s="40"/>
    </row>
  </sheetData>
  <mergeCells count="18"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A3:AC8">
    <cfRule type="containsText" dxfId="2" priority="3" operator="containsText" text="fałsz">
      <formula>NOT(ISERROR(SEARCH("fałsz",AA3)))</formula>
    </cfRule>
    <cfRule type="cellIs" dxfId="1" priority="5" operator="equal">
      <formula>FALSE</formula>
    </cfRule>
  </conditionalFormatting>
  <conditionalFormatting sqref="AD3:AD9">
    <cfRule type="cellIs" dxfId="0" priority="1" operator="equal">
      <formula>FALSE</formula>
    </cfRule>
  </conditionalFormatting>
  <dataValidations disablePrompts="1"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&amp;KFF0000Opolskie&amp;K01+000 -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Kinga Kucharska</cp:lastModifiedBy>
  <cp:lastPrinted>2026-09-03T09:12:33Z</cp:lastPrinted>
  <dcterms:created xsi:type="dcterms:W3CDTF">2019-02-25T10:53:14Z</dcterms:created>
  <dcterms:modified xsi:type="dcterms:W3CDTF">2026-09-18T11:53:05Z</dcterms:modified>
</cp:coreProperties>
</file>