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-57720" yWindow="-4935" windowWidth="29040" windowHeight="15840"/>
  </bookViews>
  <sheets>
    <sheet name="12 - małopolskie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podst'!$A$2:$AF$131</definedName>
    <definedName name="_xlnm._FilterDatabase" localSheetId="4" hidden="1">'gm rez'!$A$2:$AC$2</definedName>
    <definedName name="_xlnm._FilterDatabase" localSheetId="1" hidden="1">'pow podst'!$A$2:$AB$50</definedName>
    <definedName name="_xlnm._FilterDatabase" localSheetId="3" hidden="1">'pow rez'!$A$2:$AD$26</definedName>
    <definedName name="ezdAdresatNazwa" localSheetId="1">'pow podst'!$L$22</definedName>
    <definedName name="_xlnm.Print_Area" localSheetId="0">'12 - małopolskie'!$A$1:$O$36</definedName>
    <definedName name="_xlnm.Print_Area" localSheetId="2">'gm podst'!$A$1:$X$137</definedName>
    <definedName name="_xlnm.Print_Area" localSheetId="4">'gm rez'!$A$1:$X$89</definedName>
    <definedName name="_xlnm.Print_Area" localSheetId="1">'pow podst'!$A$1:$W$57</definedName>
    <definedName name="_xlnm.Print_Area" localSheetId="3">'pow rez'!$A$1:$W$31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072C92A9_6850_4D1F_B087_63F6CB348C40_.wvu.Cols" localSheetId="2" hidden="1">'gm podst'!$O:$P,'gm podst'!$V:$X</definedName>
    <definedName name="Z_072C92A9_6850_4D1F_B087_63F6CB348C40_.wvu.FilterData" localSheetId="2" hidden="1">'gm podst'!$A$1:$AB$131</definedName>
    <definedName name="Z_072C92A9_6850_4D1F_B087_63F6CB348C40_.wvu.FilterData" localSheetId="4" hidden="1">'gm rez'!$A$2:$AB$2</definedName>
    <definedName name="Z_072C92A9_6850_4D1F_B087_63F6CB348C40_.wvu.FilterData" localSheetId="1" hidden="1">'pow podst'!$A$2:$AQ$2</definedName>
    <definedName name="Z_072C92A9_6850_4D1F_B087_63F6CB348C40_.wvu.FilterData" localSheetId="3" hidden="1">'pow rez'!$A$2:$AA$2</definedName>
    <definedName name="Z_072C92A9_6850_4D1F_B087_63F6CB348C40_.wvu.PrintArea" localSheetId="0" hidden="1">'12 - małopolskie'!$A$1:$O$36</definedName>
    <definedName name="Z_072C92A9_6850_4D1F_B087_63F6CB348C40_.wvu.PrintArea" localSheetId="2" hidden="1">'gm podst'!$A$1:$AB$136</definedName>
    <definedName name="Z_072C92A9_6850_4D1F_B087_63F6CB348C40_.wvu.PrintArea" localSheetId="4" hidden="1">'gm rez'!$A$1:$AB$85</definedName>
    <definedName name="Z_072C92A9_6850_4D1F_B087_63F6CB348C40_.wvu.PrintArea" localSheetId="1" hidden="1">'pow podst'!$A$1:$AA$55</definedName>
    <definedName name="Z_072C92A9_6850_4D1F_B087_63F6CB348C40_.wvu.PrintArea" localSheetId="3" hidden="1">'pow rez'!$A$1:$AA$26</definedName>
    <definedName name="Z_072C92A9_6850_4D1F_B087_63F6CB348C40_.wvu.PrintTitles" localSheetId="2" hidden="1">'gm podst'!$1:$2</definedName>
    <definedName name="Z_072C92A9_6850_4D1F_B087_63F6CB348C40_.wvu.PrintTitles" localSheetId="4" hidden="1">'gm rez'!$1:$2</definedName>
    <definedName name="Z_072C92A9_6850_4D1F_B087_63F6CB348C40_.wvu.PrintTitles" localSheetId="1" hidden="1">'pow podst'!$1:$2</definedName>
    <definedName name="Z_072C92A9_6850_4D1F_B087_63F6CB348C40_.wvu.PrintTitles" localSheetId="3" hidden="1">'pow rez'!$1:$2</definedName>
    <definedName name="Z_0F11A844_143B_4571_A394_309DAB86E59D_.wvu.FilterData" localSheetId="2" hidden="1">'gm podst'!$A$1:$AB$131</definedName>
    <definedName name="Z_10818D9A_72D9_47D7_A935_4553A0E921A6_.wvu.FilterData" localSheetId="4" hidden="1">'gm rez'!$A$2:$AB$2</definedName>
    <definedName name="Z_1464837A_6376_476B_AAB0_8B1E304AAF02_.wvu.FilterData" localSheetId="2" hidden="1">'gm podst'!$A$1:$AB$131</definedName>
    <definedName name="Z_221039A7_3EB6_4E7A_A727_8F155968A8FB_.wvu.FilterData" localSheetId="2" hidden="1">'gm podst'!$2:$131</definedName>
    <definedName name="Z_3D15DE9E_5636_42BE_8ACA_6CF6998AC582_.wvu.FilterData" localSheetId="2" hidden="1">'gm podst'!$A$1:$AB$131</definedName>
    <definedName name="Z_43700FED_8A76_4DC6_B5D0_63BA9EE46A61_.wvu.Cols" localSheetId="2" hidden="1">'gm podst'!$O:$P,'gm podst'!$V:$X</definedName>
    <definedName name="Z_43700FED_8A76_4DC6_B5D0_63BA9EE46A61_.wvu.FilterData" localSheetId="2" hidden="1">'gm podst'!$A$1:$AB$131</definedName>
    <definedName name="Z_43700FED_8A76_4DC6_B5D0_63BA9EE46A61_.wvu.FilterData" localSheetId="4" hidden="1">'gm rez'!$A$2:$AB$2</definedName>
    <definedName name="Z_43700FED_8A76_4DC6_B5D0_63BA9EE46A61_.wvu.FilterData" localSheetId="1" hidden="1">'pow podst'!$A$2:$AQ$2</definedName>
    <definedName name="Z_43700FED_8A76_4DC6_B5D0_63BA9EE46A61_.wvu.FilterData" localSheetId="3" hidden="1">'pow rez'!$A$2:$AA$2</definedName>
    <definedName name="Z_43700FED_8A76_4DC6_B5D0_63BA9EE46A61_.wvu.PrintArea" localSheetId="0" hidden="1">'12 - małopolskie'!$A$1:$O$36</definedName>
    <definedName name="Z_43700FED_8A76_4DC6_B5D0_63BA9EE46A61_.wvu.PrintArea" localSheetId="2" hidden="1">'gm podst'!$A$1:$AB$136</definedName>
    <definedName name="Z_43700FED_8A76_4DC6_B5D0_63BA9EE46A61_.wvu.PrintArea" localSheetId="4" hidden="1">'gm rez'!$A$1:$AB$85</definedName>
    <definedName name="Z_43700FED_8A76_4DC6_B5D0_63BA9EE46A61_.wvu.PrintArea" localSheetId="1" hidden="1">'pow podst'!$A$1:$AA$55</definedName>
    <definedName name="Z_43700FED_8A76_4DC6_B5D0_63BA9EE46A61_.wvu.PrintArea" localSheetId="3" hidden="1">'pow rez'!$A$1:$AA$26</definedName>
    <definedName name="Z_43700FED_8A76_4DC6_B5D0_63BA9EE46A61_.wvu.PrintTitles" localSheetId="2" hidden="1">'gm podst'!$1:$2</definedName>
    <definedName name="Z_43700FED_8A76_4DC6_B5D0_63BA9EE46A61_.wvu.PrintTitles" localSheetId="4" hidden="1">'gm rez'!$1:$2</definedName>
    <definedName name="Z_43700FED_8A76_4DC6_B5D0_63BA9EE46A61_.wvu.PrintTitles" localSheetId="1" hidden="1">'pow podst'!$1:$2</definedName>
    <definedName name="Z_43700FED_8A76_4DC6_B5D0_63BA9EE46A61_.wvu.PrintTitles" localSheetId="3" hidden="1">'pow rez'!$1:$2</definedName>
    <definedName name="Z_49E5E251_0D66_48DB_8006_84646725B550_.wvu.FilterData" localSheetId="2" hidden="1">'gm podst'!$A$1:$AB$131</definedName>
    <definedName name="Z_49E5E251_0D66_48DB_8006_84646725B550_.wvu.FilterData" localSheetId="4" hidden="1">'gm rez'!$A$2:$AB$2</definedName>
    <definedName name="Z_4BBBC7AF_8608_4A4D_B5E4_149DD5FA196B_.wvu.FilterData" localSheetId="1" hidden="1">'pow podst'!$2:$50</definedName>
    <definedName name="Z_5BA209AD_11BC_472F_802D_C5B18666445E_.wvu.Cols" localSheetId="2" hidden="1">'gm podst'!$O:$P,'gm podst'!$V:$X</definedName>
    <definedName name="Z_5BA209AD_11BC_472F_802D_C5B18666445E_.wvu.FilterData" localSheetId="2" hidden="1">'gm podst'!$A$1:$AB$131</definedName>
    <definedName name="Z_5BA209AD_11BC_472F_802D_C5B18666445E_.wvu.FilterData" localSheetId="4" hidden="1">'gm rez'!$A$2:$AB$2</definedName>
    <definedName name="Z_5BA209AD_11BC_472F_802D_C5B18666445E_.wvu.FilterData" localSheetId="1" hidden="1">'pow podst'!$A$2:$AQ$2</definedName>
    <definedName name="Z_5BA209AD_11BC_472F_802D_C5B18666445E_.wvu.FilterData" localSheetId="3" hidden="1">'pow rez'!$A$2:$AA$2</definedName>
    <definedName name="Z_5BA209AD_11BC_472F_802D_C5B18666445E_.wvu.PrintArea" localSheetId="0" hidden="1">'12 - małopolskie'!$A$1:$O$36</definedName>
    <definedName name="Z_5BA209AD_11BC_472F_802D_C5B18666445E_.wvu.PrintArea" localSheetId="2" hidden="1">'gm podst'!$A$1:$AB$136</definedName>
    <definedName name="Z_5BA209AD_11BC_472F_802D_C5B18666445E_.wvu.PrintArea" localSheetId="4" hidden="1">'gm rez'!$A$1:$AB$85</definedName>
    <definedName name="Z_5BA209AD_11BC_472F_802D_C5B18666445E_.wvu.PrintArea" localSheetId="1" hidden="1">'pow podst'!$A$1:$AA$55</definedName>
    <definedName name="Z_5BA209AD_11BC_472F_802D_C5B18666445E_.wvu.PrintArea" localSheetId="3" hidden="1">'pow rez'!$A$1:$AA$26</definedName>
    <definedName name="Z_5BA209AD_11BC_472F_802D_C5B18666445E_.wvu.PrintTitles" localSheetId="2" hidden="1">'gm podst'!$1:$2</definedName>
    <definedName name="Z_5BA209AD_11BC_472F_802D_C5B18666445E_.wvu.PrintTitles" localSheetId="4" hidden="1">'gm rez'!$1:$2</definedName>
    <definedName name="Z_5BA209AD_11BC_472F_802D_C5B18666445E_.wvu.PrintTitles" localSheetId="1" hidden="1">'pow podst'!$1:$2</definedName>
    <definedName name="Z_5BA209AD_11BC_472F_802D_C5B18666445E_.wvu.PrintTitles" localSheetId="3" hidden="1">'pow rez'!$1:$2</definedName>
    <definedName name="Z_680B6B44_5BEE_41E3_81AD_C70BE6A89C9D_.wvu.FilterData" localSheetId="2" hidden="1">'gm podst'!$2:$131</definedName>
    <definedName name="Z_78EDBC86_3313_4A77_A356_6936FD176668_.wvu.FilterData" localSheetId="1" hidden="1">'pow podst'!$2:$50</definedName>
    <definedName name="Z_7EB457F9_4EB5_44B5_9091_8C31F58F9CD8_.wvu.FilterData" localSheetId="2" hidden="1">'gm podst'!$A$2:$AB$2</definedName>
    <definedName name="Z_8C156AE5_91EA_4BEC_9BD8_ECF67DA08067_.wvu.Cols" localSheetId="2" hidden="1">'gm podst'!$O:$P,'gm podst'!$V:$X</definedName>
    <definedName name="Z_8C156AE5_91EA_4BEC_9BD8_ECF67DA08067_.wvu.FilterData" localSheetId="2" hidden="1">'gm podst'!$A$1:$AB$131</definedName>
    <definedName name="Z_8C156AE5_91EA_4BEC_9BD8_ECF67DA08067_.wvu.FilterData" localSheetId="4" hidden="1">'gm rez'!$A$2:$AB$2</definedName>
    <definedName name="Z_8C156AE5_91EA_4BEC_9BD8_ECF67DA08067_.wvu.FilterData" localSheetId="1" hidden="1">'pow podst'!$A$2:$AQ$2</definedName>
    <definedName name="Z_8C156AE5_91EA_4BEC_9BD8_ECF67DA08067_.wvu.FilterData" localSheetId="3" hidden="1">'pow rez'!$A$2:$AA$2</definedName>
    <definedName name="Z_8C156AE5_91EA_4BEC_9BD8_ECF67DA08067_.wvu.PrintArea" localSheetId="0" hidden="1">'12 - małopolskie'!$A$1:$O$36</definedName>
    <definedName name="Z_8C156AE5_91EA_4BEC_9BD8_ECF67DA08067_.wvu.PrintArea" localSheetId="2" hidden="1">'gm podst'!$A$1:$AB$136</definedName>
    <definedName name="Z_8C156AE5_91EA_4BEC_9BD8_ECF67DA08067_.wvu.PrintArea" localSheetId="4" hidden="1">'gm rez'!$A$1:$AB$85</definedName>
    <definedName name="Z_8C156AE5_91EA_4BEC_9BD8_ECF67DA08067_.wvu.PrintArea" localSheetId="1" hidden="1">'pow podst'!$A$1:$AA$55</definedName>
    <definedName name="Z_8C156AE5_91EA_4BEC_9BD8_ECF67DA08067_.wvu.PrintArea" localSheetId="3" hidden="1">'pow rez'!$A$1:$AA$26</definedName>
    <definedName name="Z_8C156AE5_91EA_4BEC_9BD8_ECF67DA08067_.wvu.PrintTitles" localSheetId="2" hidden="1">'gm podst'!$1:$2</definedName>
    <definedName name="Z_8C156AE5_91EA_4BEC_9BD8_ECF67DA08067_.wvu.PrintTitles" localSheetId="4" hidden="1">'gm rez'!$1:$2</definedName>
    <definedName name="Z_8C156AE5_91EA_4BEC_9BD8_ECF67DA08067_.wvu.PrintTitles" localSheetId="1" hidden="1">'pow podst'!$1:$2</definedName>
    <definedName name="Z_8C156AE5_91EA_4BEC_9BD8_ECF67DA08067_.wvu.PrintTitles" localSheetId="3" hidden="1">'pow rez'!$1:$2</definedName>
    <definedName name="Z_A20B0090_CA02_453F_A4FE_D154C068E86F_.wvu.FilterData" localSheetId="2" hidden="1">'gm podst'!$A$1:$AB$131</definedName>
    <definedName name="Z_A20B0090_CA02_453F_A4FE_D154C068E86F_.wvu.FilterData" localSheetId="4" hidden="1">'gm rez'!$A$2:$AB$2</definedName>
    <definedName name="Z_A38F20E6_6BFB_468C_9003_B9001F200E6C_.wvu.FilterData" localSheetId="2" hidden="1">'gm podst'!$A$2:$AB$2</definedName>
    <definedName name="Z_AE49B83A_B95B_4619_ABFD_AF384FC675A3_.wvu.FilterData" localSheetId="2" hidden="1">'gm podst'!$A$1:$AB$131</definedName>
    <definedName name="Z_BBD3F5ED_C3C3_425E_9C42_AD25D28A3C55_.wvu.FilterData" localSheetId="2" hidden="1">'gm podst'!$A$1:$AB$131</definedName>
    <definedName name="Z_CEA86074_6502_4E03_99DC_C46C80D7EBCC_.wvu.FilterData" localSheetId="2" hidden="1">'gm podst'!$A$1:$AB$131</definedName>
    <definedName name="Z_D345B96D_D0F9_4EEE_AEBA_3D420091982E_.wvu.Cols" localSheetId="2" hidden="1">'gm podst'!$O:$P,'gm podst'!$V:$X</definedName>
    <definedName name="Z_D345B96D_D0F9_4EEE_AEBA_3D420091982E_.wvu.FilterData" localSheetId="2" hidden="1">'gm podst'!$A$1:$AB$131</definedName>
    <definedName name="Z_D345B96D_D0F9_4EEE_AEBA_3D420091982E_.wvu.FilterData" localSheetId="4" hidden="1">'gm rez'!$A$2:$AB$2</definedName>
    <definedName name="Z_D345B96D_D0F9_4EEE_AEBA_3D420091982E_.wvu.FilterData" localSheetId="1" hidden="1">'pow podst'!$A$2:$AQ$2</definedName>
    <definedName name="Z_D345B96D_D0F9_4EEE_AEBA_3D420091982E_.wvu.FilterData" localSheetId="3" hidden="1">'pow rez'!$A$2:$AA$2</definedName>
    <definedName name="Z_D345B96D_D0F9_4EEE_AEBA_3D420091982E_.wvu.PrintArea" localSheetId="0" hidden="1">'12 - małopolskie'!$A$1:$O$36</definedName>
    <definedName name="Z_D345B96D_D0F9_4EEE_AEBA_3D420091982E_.wvu.PrintArea" localSheetId="2" hidden="1">'gm podst'!$A$1:$AB$136</definedName>
    <definedName name="Z_D345B96D_D0F9_4EEE_AEBA_3D420091982E_.wvu.PrintArea" localSheetId="4" hidden="1">'gm rez'!$A$1:$AB$85</definedName>
    <definedName name="Z_D345B96D_D0F9_4EEE_AEBA_3D420091982E_.wvu.PrintArea" localSheetId="1" hidden="1">'pow podst'!$A$1:$AA$55</definedName>
    <definedName name="Z_D345B96D_D0F9_4EEE_AEBA_3D420091982E_.wvu.PrintArea" localSheetId="3" hidden="1">'pow rez'!$A$1:$AA$26</definedName>
    <definedName name="Z_D345B96D_D0F9_4EEE_AEBA_3D420091982E_.wvu.PrintTitles" localSheetId="2" hidden="1">'gm podst'!$1:$2</definedName>
    <definedName name="Z_D345B96D_D0F9_4EEE_AEBA_3D420091982E_.wvu.PrintTitles" localSheetId="4" hidden="1">'gm rez'!$1:$2</definedName>
    <definedName name="Z_D345B96D_D0F9_4EEE_AEBA_3D420091982E_.wvu.PrintTitles" localSheetId="1" hidden="1">'pow podst'!$1:$2</definedName>
    <definedName name="Z_D345B96D_D0F9_4EEE_AEBA_3D420091982E_.wvu.PrintTitles" localSheetId="3" hidden="1">'pow rez'!$1:$2</definedName>
    <definedName name="Z_D73E8B50_866B_4B64_B37E_887CA70051E4_.wvu.FilterData" localSheetId="1" hidden="1">'pow podst'!$A$2:$AQ$2</definedName>
    <definedName name="Z_D78BE047_AAA1_4197_954D_B2E778402570_.wvu.FilterData" localSheetId="2" hidden="1">'gm podst'!$A$1:$AB$131</definedName>
    <definedName name="Z_D7C18FEA_67DE_455D_8D2B_D45EE3AFD8CA_.wvu.FilterData" localSheetId="2" hidden="1">'gm podst'!$A$1:$AB$131</definedName>
    <definedName name="Z_D7C18FEA_67DE_455D_8D2B_D45EE3AFD8CA_.wvu.FilterData" localSheetId="1" hidden="1">'pow podst'!$A$2:$AQ$2</definedName>
    <definedName name="Z_E66382AF_5BA8_463F_84E0_15CF957BB57A_.wvu.FilterData" localSheetId="2" hidden="1">'gm podst'!$A$1:$AB$131</definedName>
    <definedName name="Z_ECC9457E_843D_4C86_BB01_64D12ED4706C_.wvu.Cols" localSheetId="2" hidden="1">'gm podst'!$V:$X</definedName>
    <definedName name="Z_ECC9457E_843D_4C86_BB01_64D12ED4706C_.wvu.FilterData" localSheetId="2" hidden="1">'gm podst'!$A$1:$AB$131</definedName>
    <definedName name="Z_ECC9457E_843D_4C86_BB01_64D12ED4706C_.wvu.FilterData" localSheetId="4" hidden="1">'gm rez'!$A$2:$AB$2</definedName>
    <definedName name="Z_ECC9457E_843D_4C86_BB01_64D12ED4706C_.wvu.FilterData" localSheetId="1" hidden="1">'pow podst'!$A$2:$AQ$2</definedName>
    <definedName name="Z_ECC9457E_843D_4C86_BB01_64D12ED4706C_.wvu.FilterData" localSheetId="3" hidden="1">'pow rez'!$A$2:$AA$2</definedName>
    <definedName name="Z_ECC9457E_843D_4C86_BB01_64D12ED4706C_.wvu.PrintArea" localSheetId="0" hidden="1">'12 - małopolskie'!$A$1:$O$36</definedName>
    <definedName name="Z_ECC9457E_843D_4C86_BB01_64D12ED4706C_.wvu.PrintArea" localSheetId="2" hidden="1">'gm podst'!$A$1:$AB$136</definedName>
    <definedName name="Z_ECC9457E_843D_4C86_BB01_64D12ED4706C_.wvu.PrintArea" localSheetId="4" hidden="1">'gm rez'!$A$1:$AB$85</definedName>
    <definedName name="Z_ECC9457E_843D_4C86_BB01_64D12ED4706C_.wvu.PrintArea" localSheetId="1" hidden="1">'pow podst'!$A$1:$AA$55</definedName>
    <definedName name="Z_ECC9457E_843D_4C86_BB01_64D12ED4706C_.wvu.PrintArea" localSheetId="3" hidden="1">'pow rez'!$A$1:$AA$26</definedName>
    <definedName name="Z_ECC9457E_843D_4C86_BB01_64D12ED4706C_.wvu.PrintTitles" localSheetId="2" hidden="1">'gm podst'!$1:$2</definedName>
    <definedName name="Z_ECC9457E_843D_4C86_BB01_64D12ED4706C_.wvu.PrintTitles" localSheetId="4" hidden="1">'gm rez'!$1:$2</definedName>
    <definedName name="Z_ECC9457E_843D_4C86_BB01_64D12ED4706C_.wvu.PrintTitles" localSheetId="1" hidden="1">'pow podst'!$1:$2</definedName>
    <definedName name="Z_ECC9457E_843D_4C86_BB01_64D12ED4706C_.wvu.PrintTitles" localSheetId="3" hidden="1">'pow rez'!$1:$2</definedName>
    <definedName name="Z_F7602455_D39B_40A8_BBC5_69C488C1A644_.wvu.FilterData" localSheetId="4" hidden="1">'gm rez'!$A$2:$AB$2</definedName>
    <definedName name="Z_FBBB9F43_EC83_4370_B545_D8961EF57DE8_.wvu.FilterData" localSheetId="4" hidden="1">'gm rez'!$A$2:$AB$85</definedName>
  </definedNames>
  <calcPr calcId="162913"/>
  <customWorkbookViews>
    <customWorkbookView name="Agnieszka Limanówka - Widok osobisty" guid="{ECC9457E-843D-4C86-BB01-64D12ED4706C}" mergeInterval="0" personalView="1" maximized="1" xWindow="-8" yWindow="-8" windowWidth="1382" windowHeight="744" activeSheetId="3"/>
    <customWorkbookView name="Katarzyna Kulig - Widok osobisty" guid="{8C156AE5-91EA-4BEC-9BD8-ECF67DA08067}" mergeInterval="0" personalView="1" maximized="1" xWindow="-9" yWindow="-9" windowWidth="1938" windowHeight="1048" activeSheetId="3"/>
    <customWorkbookView name="Użytkownik systemu Windows - Widok osobisty" guid="{D345B96D-D0F9-4EEE-AEBA-3D420091982E}" mergeInterval="0" personalView="1" maximized="1" xWindow="-8" yWindow="-8" windowWidth="1936" windowHeight="1056" activeSheetId="3"/>
    <customWorkbookView name="Anna Lorenc - Widok osobisty" guid="{43700FED-8A76-4DC6-B5D0-63BA9EE46A61}" mergeInterval="0" personalView="1" maximized="1" xWindow="-8" yWindow="-8" windowWidth="1936" windowHeight="1056" activeSheetId="2"/>
    <customWorkbookView name="Wojciech Liszkowski - Widok osobisty" guid="{072C92A9-6850-4D1F-B087-63F6CB348C40}" mergeInterval="0" personalView="1" maximized="1" xWindow="-3848" yWindow="-329" windowWidth="1936" windowHeight="1056" activeSheetId="2"/>
    <customWorkbookView name="Małgorzata Rakoczy - Widok osobisty" guid="{5BA209AD-11BC-472F-802D-C5B18666445E}" mergeInterval="0" personalView="1" xWindow="9" yWindow="17" windowWidth="1911" windowHeight="1013" activeSheetId="6"/>
  </customWorkbookViews>
</workbook>
</file>

<file path=xl/calcChain.xml><?xml version="1.0" encoding="utf-8"?>
<calcChain xmlns="http://schemas.openxmlformats.org/spreadsheetml/2006/main">
  <c r="L46" i="2" l="1"/>
  <c r="K46" i="2"/>
  <c r="Q133" i="3" l="1"/>
  <c r="M96" i="3" l="1"/>
  <c r="M41" i="3"/>
  <c r="Y4" i="5" l="1"/>
  <c r="Z4" i="5"/>
  <c r="AA4" i="5" s="1"/>
  <c r="Y5" i="5"/>
  <c r="Z5" i="5"/>
  <c r="AA5" i="5" s="1"/>
  <c r="AB5" i="5"/>
  <c r="Y6" i="5"/>
  <c r="Z6" i="5"/>
  <c r="AA6" i="5" s="1"/>
  <c r="AB6" i="5"/>
  <c r="Y7" i="5"/>
  <c r="Z7" i="5"/>
  <c r="AA7" i="5" s="1"/>
  <c r="AB7" i="5"/>
  <c r="Y8" i="5"/>
  <c r="Z8" i="5"/>
  <c r="AA8" i="5" s="1"/>
  <c r="AB8" i="5"/>
  <c r="Y9" i="5"/>
  <c r="Z9" i="5"/>
  <c r="AA9" i="5" s="1"/>
  <c r="AB9" i="5"/>
  <c r="Y10" i="5"/>
  <c r="Z10" i="5"/>
  <c r="AA10" i="5" s="1"/>
  <c r="AB10" i="5"/>
  <c r="Y11" i="5"/>
  <c r="Z11" i="5"/>
  <c r="AA11" i="5" s="1"/>
  <c r="AB11" i="5"/>
  <c r="Y13" i="5"/>
  <c r="Z13" i="5"/>
  <c r="AA13" i="5" s="1"/>
  <c r="AB13" i="5"/>
  <c r="Y14" i="5"/>
  <c r="Z14" i="5"/>
  <c r="AA14" i="5" s="1"/>
  <c r="AB14" i="5"/>
  <c r="Y16" i="5"/>
  <c r="Z16" i="5"/>
  <c r="AA16" i="5" s="1"/>
  <c r="AB16" i="5"/>
  <c r="Y17" i="5"/>
  <c r="Z17" i="5"/>
  <c r="AA17" i="5" s="1"/>
  <c r="AB17" i="5"/>
  <c r="Y18" i="5"/>
  <c r="Z18" i="5"/>
  <c r="AA18" i="5" s="1"/>
  <c r="AB18" i="5"/>
  <c r="Y19" i="5"/>
  <c r="Z19" i="5"/>
  <c r="AA19" i="5" s="1"/>
  <c r="AB19" i="5"/>
  <c r="Y20" i="5"/>
  <c r="Z20" i="5"/>
  <c r="AA20" i="5" s="1"/>
  <c r="AB20" i="5"/>
  <c r="Y21" i="5"/>
  <c r="Z21" i="5"/>
  <c r="AA21" i="5"/>
  <c r="AB21" i="5"/>
  <c r="Y22" i="5"/>
  <c r="Z22" i="5"/>
  <c r="AA22" i="5" s="1"/>
  <c r="AB22" i="5"/>
  <c r="Y23" i="5"/>
  <c r="Z23" i="5"/>
  <c r="AA23" i="5" s="1"/>
  <c r="AB23" i="5"/>
  <c r="Y24" i="5"/>
  <c r="Z24" i="5"/>
  <c r="AA24" i="5" s="1"/>
  <c r="AB24" i="5"/>
  <c r="Y25" i="5"/>
  <c r="Z25" i="5"/>
  <c r="AA25" i="5" s="1"/>
  <c r="AB25" i="5"/>
  <c r="Y26" i="5"/>
  <c r="Z26" i="5"/>
  <c r="AA26" i="5" s="1"/>
  <c r="AB26" i="5"/>
  <c r="Y27" i="5"/>
  <c r="Z27" i="5"/>
  <c r="AA27" i="5" s="1"/>
  <c r="AB27" i="5"/>
  <c r="Y28" i="5"/>
  <c r="Z28" i="5"/>
  <c r="AA28" i="5" s="1"/>
  <c r="AB28" i="5"/>
  <c r="Y29" i="5"/>
  <c r="Z29" i="5"/>
  <c r="AA29" i="5" s="1"/>
  <c r="AB29" i="5"/>
  <c r="Y30" i="5"/>
  <c r="Z30" i="5"/>
  <c r="AA30" i="5" s="1"/>
  <c r="AB30" i="5"/>
  <c r="Y31" i="5"/>
  <c r="Z31" i="5"/>
  <c r="AA31" i="5"/>
  <c r="AB31" i="5"/>
  <c r="Y32" i="5"/>
  <c r="Z32" i="5"/>
  <c r="AA32" i="5" s="1"/>
  <c r="AB32" i="5"/>
  <c r="Y33" i="5"/>
  <c r="Z33" i="5"/>
  <c r="AA33" i="5" s="1"/>
  <c r="AB33" i="5"/>
  <c r="Y34" i="5"/>
  <c r="Z34" i="5"/>
  <c r="AA34" i="5" s="1"/>
  <c r="AB34" i="5"/>
  <c r="Y35" i="5"/>
  <c r="Z35" i="5"/>
  <c r="AA35" i="5" s="1"/>
  <c r="AB35" i="5"/>
  <c r="Y36" i="5"/>
  <c r="Z36" i="5"/>
  <c r="AA36" i="5" s="1"/>
  <c r="AB36" i="5"/>
  <c r="Y37" i="5"/>
  <c r="Z37" i="5"/>
  <c r="AA37" i="5" s="1"/>
  <c r="AB37" i="5"/>
  <c r="Y38" i="5"/>
  <c r="Z38" i="5"/>
  <c r="AA38" i="5" s="1"/>
  <c r="AB38" i="5"/>
  <c r="Y39" i="5"/>
  <c r="Z39" i="5"/>
  <c r="AA39" i="5" s="1"/>
  <c r="AB39" i="5"/>
  <c r="Y40" i="5"/>
  <c r="Z40" i="5"/>
  <c r="AA40" i="5" s="1"/>
  <c r="AB40" i="5"/>
  <c r="Y41" i="5"/>
  <c r="Z41" i="5"/>
  <c r="AA41" i="5" s="1"/>
  <c r="AB41" i="5"/>
  <c r="Y42" i="5"/>
  <c r="Z42" i="5"/>
  <c r="AA42" i="5" s="1"/>
  <c r="AB42" i="5"/>
  <c r="Y43" i="5"/>
  <c r="Z43" i="5"/>
  <c r="AA43" i="5"/>
  <c r="AB43" i="5"/>
  <c r="Y44" i="5"/>
  <c r="Z44" i="5"/>
  <c r="AA44" i="5" s="1"/>
  <c r="AB44" i="5"/>
  <c r="Y45" i="5"/>
  <c r="Z45" i="5"/>
  <c r="AA45" i="5" s="1"/>
  <c r="AB45" i="5"/>
  <c r="Y46" i="5"/>
  <c r="Z46" i="5"/>
  <c r="AA46" i="5" s="1"/>
  <c r="AB46" i="5"/>
  <c r="Y47" i="5"/>
  <c r="Z47" i="5"/>
  <c r="AA47" i="5"/>
  <c r="AB47" i="5"/>
  <c r="Y48" i="5"/>
  <c r="Z48" i="5"/>
  <c r="AA48" i="5" s="1"/>
  <c r="AB48" i="5"/>
  <c r="Y49" i="5"/>
  <c r="Z49" i="5"/>
  <c r="AA49" i="5" s="1"/>
  <c r="AB49" i="5"/>
  <c r="Y50" i="5"/>
  <c r="Z50" i="5"/>
  <c r="AA50" i="5" s="1"/>
  <c r="AB50" i="5"/>
  <c r="Y51" i="5"/>
  <c r="Z51" i="5"/>
  <c r="AA51" i="5" s="1"/>
  <c r="AB51" i="5"/>
  <c r="Y52" i="5"/>
  <c r="Z52" i="5"/>
  <c r="AA52" i="5" s="1"/>
  <c r="AB52" i="5"/>
  <c r="Y53" i="5"/>
  <c r="Z53" i="5"/>
  <c r="AA53" i="5" s="1"/>
  <c r="AB53" i="5"/>
  <c r="Y54" i="5"/>
  <c r="Z54" i="5"/>
  <c r="AA54" i="5" s="1"/>
  <c r="AB54" i="5"/>
  <c r="Y55" i="5"/>
  <c r="Z55" i="5"/>
  <c r="AA55" i="5" s="1"/>
  <c r="AB55" i="5"/>
  <c r="Y56" i="5"/>
  <c r="Z56" i="5"/>
  <c r="AA56" i="5" s="1"/>
  <c r="AB56" i="5"/>
  <c r="Y57" i="5"/>
  <c r="Z57" i="5"/>
  <c r="AA57" i="5" s="1"/>
  <c r="AB57" i="5"/>
  <c r="Y58" i="5"/>
  <c r="Z58" i="5"/>
  <c r="AA58" i="5" s="1"/>
  <c r="AB58" i="5"/>
  <c r="Y59" i="5"/>
  <c r="Z59" i="5"/>
  <c r="AA59" i="5" s="1"/>
  <c r="AB59" i="5"/>
  <c r="Y60" i="5"/>
  <c r="Z60" i="5"/>
  <c r="AA60" i="5" s="1"/>
  <c r="AB60" i="5"/>
  <c r="Y61" i="5"/>
  <c r="Z61" i="5"/>
  <c r="AA61" i="5" s="1"/>
  <c r="AB61" i="5"/>
  <c r="Y62" i="5"/>
  <c r="Z62" i="5"/>
  <c r="AA62" i="5"/>
  <c r="AB62" i="5"/>
  <c r="Y63" i="5"/>
  <c r="Z63" i="5"/>
  <c r="AA63" i="5" s="1"/>
  <c r="AB63" i="5"/>
  <c r="Y64" i="5"/>
  <c r="Z64" i="5"/>
  <c r="AA64" i="5" s="1"/>
  <c r="AB64" i="5"/>
  <c r="Y65" i="5"/>
  <c r="Z65" i="5"/>
  <c r="AA65" i="5" s="1"/>
  <c r="AB65" i="5"/>
  <c r="Y66" i="5"/>
  <c r="Z66" i="5"/>
  <c r="AA66" i="5" s="1"/>
  <c r="AB66" i="5"/>
  <c r="Y67" i="5"/>
  <c r="Z67" i="5"/>
  <c r="AA67" i="5" s="1"/>
  <c r="AB67" i="5"/>
  <c r="Y68" i="5"/>
  <c r="Z68" i="5"/>
  <c r="AA68" i="5" s="1"/>
  <c r="AB68" i="5"/>
  <c r="Y69" i="5"/>
  <c r="Z69" i="5"/>
  <c r="AA69" i="5" s="1"/>
  <c r="AB69" i="5"/>
  <c r="Y70" i="5"/>
  <c r="Z70" i="5"/>
  <c r="AA70" i="5" s="1"/>
  <c r="AB70" i="5"/>
  <c r="Y71" i="5"/>
  <c r="Z71" i="5"/>
  <c r="AA71" i="5" s="1"/>
  <c r="AB71" i="5"/>
  <c r="Y72" i="5"/>
  <c r="Z72" i="5"/>
  <c r="AA72" i="5"/>
  <c r="AB72" i="5"/>
  <c r="Y73" i="5"/>
  <c r="Z73" i="5"/>
  <c r="AA73" i="5" s="1"/>
  <c r="AB73" i="5"/>
  <c r="Y74" i="5"/>
  <c r="Z74" i="5"/>
  <c r="AA74" i="5" s="1"/>
  <c r="AB74" i="5"/>
  <c r="Y75" i="5"/>
  <c r="Z75" i="5"/>
  <c r="AA75" i="5" s="1"/>
  <c r="AB75" i="5"/>
  <c r="Y76" i="5"/>
  <c r="Z76" i="5"/>
  <c r="AA76" i="5"/>
  <c r="AB76" i="5"/>
  <c r="Y77" i="5"/>
  <c r="Z77" i="5"/>
  <c r="AA77" i="5" s="1"/>
  <c r="AB77" i="5"/>
  <c r="Y78" i="5"/>
  <c r="Z78" i="5"/>
  <c r="AA78" i="5" s="1"/>
  <c r="AB78" i="5"/>
  <c r="Y79" i="5"/>
  <c r="Z79" i="5"/>
  <c r="AA79" i="5" s="1"/>
  <c r="AB79" i="5"/>
  <c r="Y80" i="5"/>
  <c r="Z80" i="5"/>
  <c r="AA80" i="5" s="1"/>
  <c r="AB80" i="5"/>
  <c r="Y81" i="5"/>
  <c r="Z81" i="5"/>
  <c r="AA81" i="5" s="1"/>
  <c r="AB81" i="5"/>
  <c r="Y82" i="5"/>
  <c r="Z82" i="5"/>
  <c r="AA82" i="5" s="1"/>
  <c r="AB82" i="5"/>
  <c r="G26" i="1"/>
  <c r="H26" i="1"/>
  <c r="I26" i="1"/>
  <c r="J26" i="1"/>
  <c r="K26" i="1"/>
  <c r="L26" i="1"/>
  <c r="M26" i="1"/>
  <c r="N26" i="1"/>
  <c r="O26" i="1"/>
  <c r="F26" i="1"/>
  <c r="G25" i="1"/>
  <c r="H25" i="1"/>
  <c r="I25" i="1"/>
  <c r="J25" i="1"/>
  <c r="K25" i="1"/>
  <c r="L25" i="1"/>
  <c r="M25" i="1"/>
  <c r="N25" i="1"/>
  <c r="O25" i="1"/>
  <c r="F25" i="1"/>
  <c r="G24" i="1"/>
  <c r="H24" i="1"/>
  <c r="I24" i="1"/>
  <c r="J24" i="1"/>
  <c r="K24" i="1"/>
  <c r="L24" i="1"/>
  <c r="M24" i="1"/>
  <c r="N24" i="1"/>
  <c r="O24" i="1"/>
  <c r="F24" i="1"/>
  <c r="E26" i="1"/>
  <c r="E25" i="1"/>
  <c r="E24" i="1"/>
  <c r="D26" i="1"/>
  <c r="D25" i="1"/>
  <c r="D24" i="1"/>
  <c r="C26" i="1"/>
  <c r="C25" i="1"/>
  <c r="C24" i="1"/>
  <c r="B26" i="1"/>
  <c r="B25" i="1"/>
  <c r="B24" i="1"/>
  <c r="Y5" i="4"/>
  <c r="Z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Y10" i="4"/>
  <c r="Z10" i="4"/>
  <c r="AA10" i="4"/>
  <c r="X11" i="4"/>
  <c r="Y11" i="4"/>
  <c r="Z11" i="4"/>
  <c r="AA11" i="4"/>
  <c r="X12" i="4"/>
  <c r="Y12" i="4"/>
  <c r="Z12" i="4"/>
  <c r="AA12" i="4"/>
  <c r="X13" i="4"/>
  <c r="Y13" i="4"/>
  <c r="Z13" i="4"/>
  <c r="AA13" i="4"/>
  <c r="X14" i="4"/>
  <c r="Y14" i="4"/>
  <c r="Z14" i="4"/>
  <c r="AA14" i="4"/>
  <c r="X15" i="4"/>
  <c r="Y15" i="4"/>
  <c r="Z15" i="4"/>
  <c r="AA15" i="4"/>
  <c r="X16" i="4"/>
  <c r="Y16" i="4"/>
  <c r="Z16" i="4"/>
  <c r="X17" i="4"/>
  <c r="Y17" i="4"/>
  <c r="Z17" i="4"/>
  <c r="AA17" i="4"/>
  <c r="X18" i="4"/>
  <c r="Y18" i="4"/>
  <c r="Z18" i="4"/>
  <c r="AA18" i="4"/>
  <c r="X19" i="4"/>
  <c r="Y19" i="4"/>
  <c r="Z19" i="4"/>
  <c r="AA19" i="4"/>
  <c r="X20" i="4"/>
  <c r="Y20" i="4"/>
  <c r="Z20" i="4"/>
  <c r="X21" i="4"/>
  <c r="Y21" i="4"/>
  <c r="Z21" i="4"/>
  <c r="X22" i="4"/>
  <c r="Y22" i="4"/>
  <c r="Z22" i="4"/>
  <c r="AA22" i="4"/>
  <c r="X23" i="4"/>
  <c r="Y23" i="4"/>
  <c r="Z23" i="4"/>
  <c r="AA23" i="4"/>
  <c r="Y4" i="3"/>
  <c r="Z4" i="3"/>
  <c r="AA4" i="3" s="1"/>
  <c r="AB4" i="3"/>
  <c r="Y5" i="3"/>
  <c r="Z5" i="3"/>
  <c r="AA5" i="3" s="1"/>
  <c r="AB5" i="3"/>
  <c r="Y6" i="3"/>
  <c r="Z6" i="3"/>
  <c r="AA6" i="3" s="1"/>
  <c r="AB6" i="3"/>
  <c r="Y7" i="3"/>
  <c r="Z7" i="3"/>
  <c r="AA7" i="3" s="1"/>
  <c r="AB7" i="3"/>
  <c r="Y8" i="3"/>
  <c r="Z8" i="3"/>
  <c r="AA8" i="3" s="1"/>
  <c r="AB8" i="3"/>
  <c r="Y9" i="3"/>
  <c r="Z9" i="3"/>
  <c r="AA9" i="3" s="1"/>
  <c r="AB9" i="3"/>
  <c r="Y10" i="3"/>
  <c r="Z10" i="3"/>
  <c r="AA10" i="3" s="1"/>
  <c r="AB10" i="3"/>
  <c r="Y11" i="3"/>
  <c r="Z11" i="3"/>
  <c r="AA11" i="3" s="1"/>
  <c r="AB11" i="3"/>
  <c r="Y12" i="3"/>
  <c r="Z12" i="3"/>
  <c r="AA12" i="3" s="1"/>
  <c r="AB12" i="3"/>
  <c r="Y13" i="3"/>
  <c r="Z13" i="3"/>
  <c r="AA13" i="3" s="1"/>
  <c r="AB13" i="3"/>
  <c r="Y14" i="3"/>
  <c r="Z14" i="3"/>
  <c r="AA14" i="3" s="1"/>
  <c r="AB14" i="3"/>
  <c r="Y15" i="3"/>
  <c r="Z15" i="3"/>
  <c r="AA15" i="3" s="1"/>
  <c r="AB15" i="3"/>
  <c r="Y16" i="3"/>
  <c r="Z16" i="3"/>
  <c r="AA16" i="3" s="1"/>
  <c r="AB16" i="3"/>
  <c r="Y17" i="3"/>
  <c r="Z17" i="3"/>
  <c r="AA17" i="3" s="1"/>
  <c r="AB17" i="3"/>
  <c r="Y18" i="3"/>
  <c r="Z18" i="3"/>
  <c r="AA18" i="3" s="1"/>
  <c r="AB18" i="3"/>
  <c r="Y19" i="3"/>
  <c r="Z19" i="3"/>
  <c r="AA19" i="3" s="1"/>
  <c r="AB19" i="3"/>
  <c r="Y20" i="3"/>
  <c r="Z20" i="3"/>
  <c r="AA20" i="3" s="1"/>
  <c r="AB20" i="3"/>
  <c r="Y21" i="3"/>
  <c r="Z21" i="3"/>
  <c r="AA21" i="3" s="1"/>
  <c r="AB21" i="3"/>
  <c r="Y22" i="3"/>
  <c r="Z22" i="3"/>
  <c r="AA22" i="3" s="1"/>
  <c r="AB22" i="3"/>
  <c r="Y23" i="3"/>
  <c r="Z23" i="3"/>
  <c r="AA23" i="3" s="1"/>
  <c r="AB23" i="3"/>
  <c r="Y24" i="3"/>
  <c r="Z24" i="3"/>
  <c r="AA24" i="3" s="1"/>
  <c r="AB24" i="3"/>
  <c r="Y25" i="3"/>
  <c r="Z25" i="3"/>
  <c r="AA25" i="3" s="1"/>
  <c r="AB25" i="3"/>
  <c r="Y26" i="3"/>
  <c r="Z26" i="3"/>
  <c r="AA26" i="3" s="1"/>
  <c r="AB26" i="3"/>
  <c r="Y27" i="3"/>
  <c r="Z27" i="3"/>
  <c r="AA27" i="3" s="1"/>
  <c r="AB27" i="3"/>
  <c r="Y28" i="3"/>
  <c r="Z28" i="3"/>
  <c r="AA28" i="3" s="1"/>
  <c r="AB28" i="3"/>
  <c r="Y29" i="3"/>
  <c r="Z29" i="3"/>
  <c r="AA29" i="3" s="1"/>
  <c r="AB29" i="3"/>
  <c r="Y30" i="3"/>
  <c r="Z30" i="3"/>
  <c r="AA30" i="3" s="1"/>
  <c r="AB30" i="3"/>
  <c r="Y31" i="3"/>
  <c r="Z31" i="3"/>
  <c r="AA31" i="3" s="1"/>
  <c r="AB31" i="3"/>
  <c r="Y32" i="3"/>
  <c r="Z32" i="3"/>
  <c r="AA32" i="3" s="1"/>
  <c r="AB32" i="3"/>
  <c r="Y33" i="3"/>
  <c r="Z33" i="3"/>
  <c r="AA33" i="3" s="1"/>
  <c r="AB33" i="3"/>
  <c r="Y34" i="3"/>
  <c r="Z34" i="3"/>
  <c r="AA34" i="3" s="1"/>
  <c r="AB34" i="3"/>
  <c r="Y35" i="3"/>
  <c r="Z35" i="3"/>
  <c r="AA35" i="3" s="1"/>
  <c r="AB35" i="3"/>
  <c r="Y36" i="3"/>
  <c r="Z36" i="3"/>
  <c r="AA36" i="3" s="1"/>
  <c r="AB36" i="3"/>
  <c r="Y37" i="3"/>
  <c r="Z37" i="3"/>
  <c r="AA37" i="3" s="1"/>
  <c r="AB37" i="3"/>
  <c r="Y38" i="3"/>
  <c r="Z38" i="3"/>
  <c r="AA38" i="3" s="1"/>
  <c r="AB38" i="3"/>
  <c r="Y39" i="3"/>
  <c r="Z39" i="3"/>
  <c r="AA39" i="3" s="1"/>
  <c r="AB39" i="3"/>
  <c r="Y40" i="3"/>
  <c r="Z40" i="3"/>
  <c r="AA40" i="3" s="1"/>
  <c r="AB40" i="3"/>
  <c r="Y41" i="3"/>
  <c r="Z41" i="3"/>
  <c r="AA41" i="3" s="1"/>
  <c r="AB41" i="3"/>
  <c r="Y42" i="3"/>
  <c r="Z42" i="3"/>
  <c r="AA42" i="3" s="1"/>
  <c r="AB42" i="3"/>
  <c r="Y43" i="3"/>
  <c r="Z43" i="3"/>
  <c r="AA43" i="3" s="1"/>
  <c r="AB43" i="3"/>
  <c r="Y44" i="3"/>
  <c r="Z44" i="3"/>
  <c r="AA44" i="3" s="1"/>
  <c r="Y45" i="3"/>
  <c r="Z45" i="3"/>
  <c r="AA45" i="3" s="1"/>
  <c r="AB45" i="3"/>
  <c r="Y46" i="3"/>
  <c r="Z46" i="3"/>
  <c r="AA46" i="3" s="1"/>
  <c r="AB46" i="3"/>
  <c r="Y47" i="3"/>
  <c r="Z47" i="3"/>
  <c r="AA47" i="3" s="1"/>
  <c r="AB47" i="3"/>
  <c r="Y48" i="3"/>
  <c r="Z48" i="3"/>
  <c r="AA48" i="3" s="1"/>
  <c r="Y49" i="3"/>
  <c r="Z49" i="3"/>
  <c r="AA49" i="3" s="1"/>
  <c r="AB49" i="3"/>
  <c r="Y50" i="3"/>
  <c r="Z50" i="3"/>
  <c r="AA50" i="3" s="1"/>
  <c r="AB50" i="3"/>
  <c r="Y51" i="3"/>
  <c r="Z51" i="3"/>
  <c r="AA51" i="3" s="1"/>
  <c r="Y52" i="3"/>
  <c r="Z52" i="3"/>
  <c r="AA52" i="3" s="1"/>
  <c r="Y53" i="3"/>
  <c r="Z53" i="3"/>
  <c r="AA53" i="3" s="1"/>
  <c r="AB53" i="3"/>
  <c r="Y54" i="3"/>
  <c r="Z54" i="3"/>
  <c r="AA54" i="3" s="1"/>
  <c r="AB54" i="3"/>
  <c r="Y55" i="3"/>
  <c r="Z55" i="3"/>
  <c r="AA55" i="3" s="1"/>
  <c r="AB55" i="3"/>
  <c r="Y56" i="3"/>
  <c r="Z56" i="3"/>
  <c r="AA56" i="3" s="1"/>
  <c r="AB56" i="3"/>
  <c r="Y57" i="3"/>
  <c r="Z57" i="3"/>
  <c r="AA57" i="3" s="1"/>
  <c r="Y58" i="3"/>
  <c r="Z58" i="3"/>
  <c r="AA58" i="3" s="1"/>
  <c r="Y59" i="3"/>
  <c r="Z59" i="3"/>
  <c r="AA59" i="3" s="1"/>
  <c r="Y60" i="3"/>
  <c r="Z60" i="3"/>
  <c r="AA60" i="3" s="1"/>
  <c r="AB60" i="3"/>
  <c r="Y61" i="3"/>
  <c r="Z61" i="3"/>
  <c r="AA61" i="3" s="1"/>
  <c r="AB61" i="3"/>
  <c r="Y62" i="3"/>
  <c r="Z62" i="3"/>
  <c r="AA62" i="3" s="1"/>
  <c r="Y63" i="3"/>
  <c r="Z63" i="3"/>
  <c r="AA63" i="3" s="1"/>
  <c r="AB63" i="3"/>
  <c r="Y64" i="3"/>
  <c r="Z64" i="3"/>
  <c r="AA64" i="3" s="1"/>
  <c r="Y65" i="3"/>
  <c r="Z65" i="3"/>
  <c r="AA65" i="3" s="1"/>
  <c r="AB65" i="3"/>
  <c r="Y66" i="3"/>
  <c r="Z66" i="3"/>
  <c r="AA66" i="3" s="1"/>
  <c r="Y67" i="3"/>
  <c r="Z67" i="3"/>
  <c r="AA67" i="3" s="1"/>
  <c r="Y68" i="3"/>
  <c r="Z68" i="3"/>
  <c r="AA68" i="3" s="1"/>
  <c r="Y69" i="3"/>
  <c r="Z69" i="3"/>
  <c r="AA69" i="3" s="1"/>
  <c r="Y70" i="3"/>
  <c r="Z70" i="3"/>
  <c r="AA70" i="3" s="1"/>
  <c r="Y71" i="3"/>
  <c r="Z71" i="3"/>
  <c r="AA71" i="3" s="1"/>
  <c r="AB71" i="3"/>
  <c r="Y72" i="3"/>
  <c r="Z72" i="3"/>
  <c r="AA72" i="3" s="1"/>
  <c r="Y73" i="3"/>
  <c r="Z73" i="3"/>
  <c r="AA73" i="3" s="1"/>
  <c r="Y74" i="3"/>
  <c r="Z74" i="3"/>
  <c r="AA74" i="3" s="1"/>
  <c r="AB74" i="3"/>
  <c r="Y75" i="3"/>
  <c r="Z75" i="3"/>
  <c r="AA75" i="3" s="1"/>
  <c r="Y76" i="3"/>
  <c r="Z76" i="3"/>
  <c r="AA76" i="3" s="1"/>
  <c r="Y77" i="3"/>
  <c r="Z77" i="3"/>
  <c r="AA77" i="3" s="1"/>
  <c r="AB77" i="3"/>
  <c r="Y78" i="3"/>
  <c r="Z78" i="3"/>
  <c r="AA78" i="3" s="1"/>
  <c r="AB78" i="3"/>
  <c r="Y79" i="3"/>
  <c r="Z79" i="3"/>
  <c r="AA79" i="3" s="1"/>
  <c r="AB79" i="3"/>
  <c r="Y80" i="3"/>
  <c r="Z80" i="3"/>
  <c r="AA80" i="3" s="1"/>
  <c r="AB80" i="3"/>
  <c r="Y81" i="3"/>
  <c r="Z81" i="3"/>
  <c r="AA81" i="3" s="1"/>
  <c r="AB81" i="3"/>
  <c r="Y82" i="3"/>
  <c r="Z82" i="3"/>
  <c r="AA82" i="3" s="1"/>
  <c r="AB82" i="3"/>
  <c r="Y83" i="3"/>
  <c r="Z83" i="3"/>
  <c r="AA83" i="3" s="1"/>
  <c r="Y84" i="3"/>
  <c r="Z84" i="3"/>
  <c r="AA84" i="3" s="1"/>
  <c r="Y85" i="3"/>
  <c r="Z85" i="3"/>
  <c r="AA85" i="3" s="1"/>
  <c r="AB85" i="3"/>
  <c r="Y86" i="3"/>
  <c r="Z86" i="3"/>
  <c r="AA86" i="3" s="1"/>
  <c r="Y87" i="3"/>
  <c r="Z87" i="3"/>
  <c r="AA87" i="3" s="1"/>
  <c r="Y88" i="3"/>
  <c r="Z88" i="3"/>
  <c r="AA88" i="3" s="1"/>
  <c r="Y89" i="3"/>
  <c r="Z89" i="3"/>
  <c r="AA89" i="3" s="1"/>
  <c r="Y90" i="3"/>
  <c r="Z90" i="3"/>
  <c r="AA90" i="3" s="1"/>
  <c r="AB90" i="3"/>
  <c r="Y91" i="3"/>
  <c r="Z91" i="3"/>
  <c r="AA91" i="3" s="1"/>
  <c r="AB91" i="3"/>
  <c r="Y92" i="3"/>
  <c r="Z92" i="3"/>
  <c r="AA92" i="3" s="1"/>
  <c r="AB92" i="3"/>
  <c r="Y93" i="3"/>
  <c r="Z93" i="3"/>
  <c r="AA93" i="3" s="1"/>
  <c r="AB93" i="3"/>
  <c r="Y94" i="3"/>
  <c r="Z94" i="3"/>
  <c r="AA94" i="3" s="1"/>
  <c r="AB94" i="3"/>
  <c r="Y95" i="3"/>
  <c r="Z95" i="3"/>
  <c r="AA95" i="3" s="1"/>
  <c r="AB95" i="3"/>
  <c r="Y96" i="3"/>
  <c r="Z96" i="3"/>
  <c r="AA96" i="3" s="1"/>
  <c r="AB96" i="3"/>
  <c r="Y97" i="3"/>
  <c r="Z97" i="3"/>
  <c r="AA97" i="3" s="1"/>
  <c r="Y98" i="3"/>
  <c r="Z98" i="3"/>
  <c r="AA98" i="3" s="1"/>
  <c r="Y99" i="3"/>
  <c r="Z99" i="3"/>
  <c r="AA99" i="3" s="1"/>
  <c r="Y100" i="3"/>
  <c r="Z100" i="3"/>
  <c r="AA100" i="3" s="1"/>
  <c r="AB100" i="3"/>
  <c r="Y101" i="3"/>
  <c r="Z101" i="3"/>
  <c r="AA101" i="3" s="1"/>
  <c r="AB101" i="3"/>
  <c r="Y102" i="3"/>
  <c r="Z102" i="3"/>
  <c r="AA102" i="3" s="1"/>
  <c r="AB102" i="3"/>
  <c r="Y103" i="3"/>
  <c r="Z103" i="3"/>
  <c r="AA103" i="3" s="1"/>
  <c r="Y104" i="3"/>
  <c r="Z104" i="3"/>
  <c r="AA104" i="3" s="1"/>
  <c r="AB104" i="3"/>
  <c r="Y105" i="3"/>
  <c r="Z105" i="3"/>
  <c r="AA105" i="3" s="1"/>
  <c r="Y106" i="3"/>
  <c r="Z106" i="3"/>
  <c r="AA106" i="3" s="1"/>
  <c r="AB106" i="3"/>
  <c r="Y107" i="3"/>
  <c r="Z107" i="3"/>
  <c r="AA107" i="3" s="1"/>
  <c r="Y108" i="3"/>
  <c r="Z108" i="3"/>
  <c r="AA108" i="3" s="1"/>
  <c r="AB108" i="3"/>
  <c r="Y109" i="3"/>
  <c r="Z109" i="3"/>
  <c r="AA109" i="3" s="1"/>
  <c r="Y110" i="3"/>
  <c r="Z110" i="3"/>
  <c r="AA110" i="3" s="1"/>
  <c r="AB110" i="3"/>
  <c r="Y111" i="3"/>
  <c r="Z111" i="3"/>
  <c r="AA111" i="3" s="1"/>
  <c r="AB111" i="3"/>
  <c r="Y112" i="3"/>
  <c r="Z112" i="3"/>
  <c r="AA112" i="3" s="1"/>
  <c r="AB112" i="3"/>
  <c r="Y113" i="3"/>
  <c r="Z113" i="3"/>
  <c r="AA113" i="3" s="1"/>
  <c r="AB113" i="3"/>
  <c r="Y114" i="3"/>
  <c r="Z114" i="3"/>
  <c r="AA114" i="3" s="1"/>
  <c r="AB114" i="3"/>
  <c r="Y115" i="3"/>
  <c r="Z115" i="3"/>
  <c r="AA115" i="3" s="1"/>
  <c r="AB115" i="3"/>
  <c r="Y116" i="3"/>
  <c r="Z116" i="3"/>
  <c r="AA116" i="3" s="1"/>
  <c r="AB116" i="3"/>
  <c r="Y117" i="3"/>
  <c r="Z117" i="3"/>
  <c r="AA117" i="3" s="1"/>
  <c r="AB117" i="3"/>
  <c r="Y118" i="3"/>
  <c r="Z118" i="3"/>
  <c r="AA118" i="3" s="1"/>
  <c r="AB118" i="3"/>
  <c r="Y119" i="3"/>
  <c r="Z119" i="3"/>
  <c r="AA119" i="3" s="1"/>
  <c r="Y120" i="3"/>
  <c r="Z120" i="3"/>
  <c r="AA120" i="3" s="1"/>
  <c r="AB120" i="3"/>
  <c r="Y121" i="3"/>
  <c r="Z121" i="3"/>
  <c r="AA121" i="3" s="1"/>
  <c r="AB121" i="3"/>
  <c r="Y122" i="3"/>
  <c r="Z122" i="3"/>
  <c r="AA122" i="3" s="1"/>
  <c r="Y123" i="3"/>
  <c r="Z123" i="3"/>
  <c r="Y124" i="3"/>
  <c r="Z124" i="3"/>
  <c r="AA124" i="3" s="1"/>
  <c r="Y125" i="3"/>
  <c r="Z125" i="3"/>
  <c r="AA125" i="3" s="1"/>
  <c r="Y126" i="3"/>
  <c r="Z126" i="3"/>
  <c r="Y127" i="3"/>
  <c r="Z127" i="3"/>
  <c r="AA127" i="3" s="1"/>
  <c r="AB127" i="3"/>
  <c r="X4" i="2"/>
  <c r="Y4" i="2"/>
  <c r="Z4" i="2" s="1"/>
  <c r="AA4" i="2"/>
  <c r="X5" i="2"/>
  <c r="Y5" i="2"/>
  <c r="Z5" i="2" s="1"/>
  <c r="AA5" i="2"/>
  <c r="X6" i="2"/>
  <c r="Y6" i="2"/>
  <c r="Z6" i="2" s="1"/>
  <c r="AA6" i="2"/>
  <c r="X7" i="2"/>
  <c r="Y7" i="2"/>
  <c r="Z7" i="2" s="1"/>
  <c r="AA7" i="2"/>
  <c r="X8" i="2"/>
  <c r="Y8" i="2"/>
  <c r="Z8" i="2" s="1"/>
  <c r="AA8" i="2"/>
  <c r="X9" i="2"/>
  <c r="Y9" i="2"/>
  <c r="Z9" i="2"/>
  <c r="AA9" i="2"/>
  <c r="X10" i="2"/>
  <c r="Y10" i="2"/>
  <c r="Z10" i="2" s="1"/>
  <c r="AA10" i="2"/>
  <c r="X11" i="2"/>
  <c r="Y11" i="2"/>
  <c r="Z11" i="2" s="1"/>
  <c r="AA11" i="2"/>
  <c r="X12" i="2"/>
  <c r="Y12" i="2"/>
  <c r="Z12" i="2" s="1"/>
  <c r="AA12" i="2"/>
  <c r="X13" i="2"/>
  <c r="Y13" i="2"/>
  <c r="Z13" i="2" s="1"/>
  <c r="AA13" i="2"/>
  <c r="X14" i="2"/>
  <c r="Y14" i="2"/>
  <c r="Z14" i="2" s="1"/>
  <c r="AA14" i="2"/>
  <c r="X15" i="2"/>
  <c r="Y15" i="2"/>
  <c r="Z15" i="2" s="1"/>
  <c r="AA15" i="2"/>
  <c r="X16" i="2"/>
  <c r="Y16" i="2"/>
  <c r="Z16" i="2" s="1"/>
  <c r="AA16" i="2"/>
  <c r="X17" i="2"/>
  <c r="Y17" i="2"/>
  <c r="Z17" i="2" s="1"/>
  <c r="AA17" i="2"/>
  <c r="X18" i="2"/>
  <c r="Y18" i="2"/>
  <c r="Z18" i="2" s="1"/>
  <c r="AA18" i="2"/>
  <c r="X19" i="2"/>
  <c r="Y19" i="2"/>
  <c r="Z19" i="2" s="1"/>
  <c r="AA19" i="2"/>
  <c r="X20" i="2"/>
  <c r="Y20" i="2"/>
  <c r="Z20" i="2" s="1"/>
  <c r="AA20" i="2"/>
  <c r="X21" i="2"/>
  <c r="Y21" i="2"/>
  <c r="Z21" i="2" s="1"/>
  <c r="AA21" i="2"/>
  <c r="X22" i="2"/>
  <c r="Y22" i="2"/>
  <c r="Z22" i="2" s="1"/>
  <c r="AA22" i="2"/>
  <c r="X23" i="2"/>
  <c r="Y23" i="2"/>
  <c r="Z23" i="2" s="1"/>
  <c r="AA23" i="2"/>
  <c r="X24" i="2"/>
  <c r="Y24" i="2"/>
  <c r="Z24" i="2" s="1"/>
  <c r="AA24" i="2"/>
  <c r="X26" i="2"/>
  <c r="Y26" i="2"/>
  <c r="Z26" i="2" s="1"/>
  <c r="X27" i="2"/>
  <c r="Y27" i="2"/>
  <c r="Z27" i="2" s="1"/>
  <c r="AA27" i="2"/>
  <c r="X28" i="2"/>
  <c r="Y28" i="2"/>
  <c r="Z28" i="2" s="1"/>
  <c r="AA28" i="2"/>
  <c r="X29" i="2"/>
  <c r="Y29" i="2"/>
  <c r="Z29" i="2" s="1"/>
  <c r="AA29" i="2"/>
  <c r="X30" i="2"/>
  <c r="Y30" i="2"/>
  <c r="Z30" i="2" s="1"/>
  <c r="AA30" i="2"/>
  <c r="X31" i="2"/>
  <c r="Y31" i="2"/>
  <c r="Z31" i="2"/>
  <c r="AA31" i="2"/>
  <c r="X32" i="2"/>
  <c r="Y32" i="2"/>
  <c r="Z32" i="2" s="1"/>
  <c r="AA32" i="2"/>
  <c r="X33" i="2"/>
  <c r="Y33" i="2"/>
  <c r="Z33" i="2" s="1"/>
  <c r="AA33" i="2"/>
  <c r="X34" i="2"/>
  <c r="Y34" i="2"/>
  <c r="Z34" i="2" s="1"/>
  <c r="AA34" i="2"/>
  <c r="X35" i="2"/>
  <c r="Y35" i="2"/>
  <c r="Z35" i="2" s="1"/>
  <c r="X36" i="2"/>
  <c r="Y36" i="2"/>
  <c r="Z36" i="2" s="1"/>
  <c r="AA36" i="2"/>
  <c r="X37" i="2"/>
  <c r="Y37" i="2"/>
  <c r="Z37" i="2" s="1"/>
  <c r="AA37" i="2"/>
  <c r="X38" i="2"/>
  <c r="Y38" i="2"/>
  <c r="Z38" i="2" s="1"/>
  <c r="AA38" i="2"/>
  <c r="X39" i="2"/>
  <c r="Y39" i="2"/>
  <c r="Z39" i="2"/>
  <c r="X40" i="2"/>
  <c r="Y40" i="2"/>
  <c r="Z40" i="2" s="1"/>
  <c r="AA40" i="2"/>
  <c r="X41" i="2"/>
  <c r="Y41" i="2"/>
  <c r="X42" i="2"/>
  <c r="Y42" i="2"/>
  <c r="Z42" i="2" s="1"/>
  <c r="AA42" i="2"/>
  <c r="X43" i="2"/>
  <c r="Y43" i="2"/>
  <c r="Z43" i="2" s="1"/>
  <c r="AA43" i="2"/>
  <c r="X44" i="2"/>
  <c r="Y44" i="2"/>
  <c r="Z44" i="2" s="1"/>
  <c r="X46" i="2"/>
  <c r="Y46" i="2"/>
  <c r="Z46" i="2" s="1"/>
  <c r="AA46" i="2"/>
  <c r="M119" i="3" l="1"/>
  <c r="AB119" i="3" s="1"/>
  <c r="M122" i="3"/>
  <c r="AB122" i="3" s="1"/>
  <c r="M123" i="3"/>
  <c r="AB123" i="3" s="1"/>
  <c r="N123" i="3"/>
  <c r="AA123" i="3" s="1"/>
  <c r="M124" i="3"/>
  <c r="AB124" i="3" s="1"/>
  <c r="L26" i="2" l="1"/>
  <c r="AA26" i="2" s="1"/>
  <c r="S129" i="3" l="1"/>
  <c r="K131" i="3"/>
  <c r="K129" i="3"/>
  <c r="P48" i="2"/>
  <c r="K48" i="2"/>
  <c r="J50" i="2"/>
  <c r="J48" i="2"/>
  <c r="J47" i="2"/>
  <c r="M4" i="5" l="1"/>
  <c r="AB4" i="5" s="1"/>
  <c r="S130" i="3" l="1"/>
  <c r="K3" i="4" l="1"/>
  <c r="L3" i="4" s="1"/>
  <c r="K4" i="4"/>
  <c r="M64" i="3"/>
  <c r="AB64" i="3" s="1"/>
  <c r="M86" i="3"/>
  <c r="AB86" i="3" s="1"/>
  <c r="M76" i="3"/>
  <c r="AB76" i="3" s="1"/>
  <c r="M69" i="3"/>
  <c r="AB69" i="3" s="1"/>
  <c r="M99" i="3"/>
  <c r="AB99" i="3" s="1"/>
  <c r="M109" i="3"/>
  <c r="AB109" i="3" s="1"/>
  <c r="M73" i="3"/>
  <c r="AB73" i="3" s="1"/>
  <c r="M57" i="3"/>
  <c r="AB57" i="3" s="1"/>
  <c r="N126" i="3"/>
  <c r="AA126" i="3" s="1"/>
  <c r="M126" i="3"/>
  <c r="AB126" i="3" s="1"/>
  <c r="M98" i="3"/>
  <c r="AB98" i="3" s="1"/>
  <c r="M68" i="3"/>
  <c r="AB68" i="3" s="1"/>
  <c r="M103" i="3"/>
  <c r="AB103" i="3" s="1"/>
  <c r="M125" i="3"/>
  <c r="AB125" i="3" s="1"/>
  <c r="M70" i="3"/>
  <c r="AB70" i="3" s="1"/>
  <c r="M97" i="3"/>
  <c r="AB97" i="3" s="1"/>
  <c r="M105" i="3"/>
  <c r="AB105" i="3" s="1"/>
  <c r="M58" i="3"/>
  <c r="AB58" i="3" s="1"/>
  <c r="M44" i="3"/>
  <c r="AB44" i="3" s="1"/>
  <c r="M88" i="3"/>
  <c r="AB88" i="3" s="1"/>
  <c r="M67" i="3"/>
  <c r="AB67" i="3" s="1"/>
  <c r="M59" i="3"/>
  <c r="AB59" i="3" s="1"/>
  <c r="M83" i="3"/>
  <c r="AB83" i="3" s="1"/>
  <c r="M107" i="3"/>
  <c r="AB107" i="3" s="1"/>
  <c r="M52" i="3"/>
  <c r="AB52" i="3" s="1"/>
  <c r="M66" i="3"/>
  <c r="AB66" i="3" s="1"/>
  <c r="M72" i="3"/>
  <c r="AB72" i="3" s="1"/>
  <c r="M51" i="3"/>
  <c r="AB51" i="3" s="1"/>
  <c r="L15" i="5"/>
  <c r="M48" i="3"/>
  <c r="AB48" i="3" s="1"/>
  <c r="M87" i="3"/>
  <c r="AB87" i="3" s="1"/>
  <c r="M89" i="3"/>
  <c r="AB89" i="3" s="1"/>
  <c r="L12" i="5"/>
  <c r="M75" i="3"/>
  <c r="AB75" i="3" s="1"/>
  <c r="K45" i="2"/>
  <c r="M84" i="3"/>
  <c r="AB84" i="3" s="1"/>
  <c r="M41" i="2"/>
  <c r="Z41" i="2" s="1"/>
  <c r="L41" i="2"/>
  <c r="AA41" i="2" s="1"/>
  <c r="M62" i="3"/>
  <c r="AB62" i="3" s="1"/>
  <c r="L35" i="2"/>
  <c r="AA35" i="2" s="1"/>
  <c r="K25" i="2"/>
  <c r="L39" i="2"/>
  <c r="AA39" i="2" s="1"/>
  <c r="L44" i="2"/>
  <c r="AA44" i="2" s="1"/>
  <c r="L25" i="2" l="1"/>
  <c r="AA25" i="2" s="1"/>
  <c r="Y25" i="2"/>
  <c r="Z25" i="2" s="1"/>
  <c r="X25" i="2"/>
  <c r="Y45" i="2"/>
  <c r="Z45" i="2" s="1"/>
  <c r="X45" i="2"/>
  <c r="M15" i="5"/>
  <c r="AB15" i="5"/>
  <c r="Z15" i="5"/>
  <c r="AA15" i="5" s="1"/>
  <c r="Y15" i="5"/>
  <c r="M12" i="5"/>
  <c r="Z12" i="5"/>
  <c r="AA12" i="5" s="1"/>
  <c r="AB12" i="5"/>
  <c r="Y12" i="5"/>
  <c r="L4" i="4"/>
  <c r="X4" i="4"/>
  <c r="Y4" i="4"/>
  <c r="Z4" i="4" s="1"/>
  <c r="AA4" i="4"/>
  <c r="M128" i="3"/>
  <c r="L45" i="2"/>
  <c r="AA45" i="2" s="1"/>
  <c r="G19" i="1" l="1"/>
  <c r="G18" i="1"/>
  <c r="G17" i="1"/>
  <c r="G16" i="1"/>
  <c r="F19" i="1"/>
  <c r="F18" i="1"/>
  <c r="F17" i="1"/>
  <c r="F16" i="1"/>
  <c r="O29" i="1"/>
  <c r="O28" i="1"/>
  <c r="N29" i="1"/>
  <c r="N28" i="1"/>
  <c r="M29" i="1"/>
  <c r="M28" i="1"/>
  <c r="J29" i="1"/>
  <c r="J28" i="1"/>
  <c r="I29" i="1"/>
  <c r="I28" i="1"/>
  <c r="I27" i="1"/>
  <c r="H29" i="1"/>
  <c r="H28" i="1"/>
  <c r="H27" i="1"/>
  <c r="G29" i="1"/>
  <c r="G28" i="1"/>
  <c r="G27" i="1"/>
  <c r="F29" i="1"/>
  <c r="F28" i="1"/>
  <c r="F27" i="1"/>
  <c r="P83" i="5"/>
  <c r="Q83" i="5"/>
  <c r="R83" i="5"/>
  <c r="P84" i="5"/>
  <c r="Q84" i="5"/>
  <c r="R84" i="5"/>
  <c r="P85" i="5"/>
  <c r="Q85" i="5"/>
  <c r="R85" i="5"/>
  <c r="O85" i="5"/>
  <c r="O84" i="5"/>
  <c r="O83" i="5"/>
  <c r="V24" i="4"/>
  <c r="W24" i="4"/>
  <c r="V25" i="4"/>
  <c r="W25" i="4"/>
  <c r="V26" i="4"/>
  <c r="W26" i="4"/>
  <c r="U26" i="4"/>
  <c r="U25" i="4"/>
  <c r="U24" i="4"/>
  <c r="S26" i="4"/>
  <c r="S25" i="4"/>
  <c r="S24" i="4"/>
  <c r="O24" i="4"/>
  <c r="P24" i="4"/>
  <c r="Q24" i="4"/>
  <c r="O25" i="4"/>
  <c r="P25" i="4"/>
  <c r="Q25" i="4"/>
  <c r="O26" i="4"/>
  <c r="P26" i="4"/>
  <c r="Q26" i="4"/>
  <c r="N26" i="4"/>
  <c r="N25" i="4"/>
  <c r="N24" i="4"/>
  <c r="X131" i="3"/>
  <c r="X130" i="3"/>
  <c r="X129" i="3"/>
  <c r="W131" i="3"/>
  <c r="W130" i="3"/>
  <c r="W129" i="3"/>
  <c r="V131" i="3"/>
  <c r="V130" i="3"/>
  <c r="V129" i="3"/>
  <c r="P131" i="3"/>
  <c r="P130" i="3"/>
  <c r="P129" i="3"/>
  <c r="P128" i="3"/>
  <c r="O131" i="3"/>
  <c r="O130" i="3"/>
  <c r="O129" i="3"/>
  <c r="O128" i="3"/>
  <c r="P47" i="2"/>
  <c r="O50" i="2"/>
  <c r="O49" i="2"/>
  <c r="O48" i="2"/>
  <c r="O47" i="2"/>
  <c r="N50" i="2"/>
  <c r="N49" i="2"/>
  <c r="N48" i="2"/>
  <c r="N47" i="2"/>
  <c r="Y3" i="3" l="1"/>
  <c r="Z3" i="3"/>
  <c r="U128" i="3"/>
  <c r="V128" i="3"/>
  <c r="W128" i="3"/>
  <c r="X128" i="3"/>
  <c r="U129" i="3"/>
  <c r="U130" i="3"/>
  <c r="U131" i="3"/>
  <c r="T131" i="3" l="1"/>
  <c r="T130" i="3"/>
  <c r="T129" i="3"/>
  <c r="R131" i="3"/>
  <c r="R130" i="3"/>
  <c r="R129" i="3"/>
  <c r="R128" i="3"/>
  <c r="Q131" i="3"/>
  <c r="Q130" i="3"/>
  <c r="Q129" i="3"/>
  <c r="Q128" i="3"/>
  <c r="M129" i="3"/>
  <c r="L129" i="3"/>
  <c r="K130" i="3"/>
  <c r="K128" i="3"/>
  <c r="I131" i="3"/>
  <c r="I130" i="3"/>
  <c r="I129" i="3"/>
  <c r="I128" i="3"/>
  <c r="L131" i="3" l="1"/>
  <c r="M131" i="3"/>
  <c r="Y3" i="5"/>
  <c r="Z3" i="5"/>
  <c r="AA3" i="5" s="1"/>
  <c r="AB3" i="5"/>
  <c r="K83" i="5"/>
  <c r="K84" i="5"/>
  <c r="K85" i="5"/>
  <c r="B19" i="1"/>
  <c r="B18" i="1"/>
  <c r="B17" i="1"/>
  <c r="T25" i="4"/>
  <c r="R25" i="4"/>
  <c r="K26" i="4"/>
  <c r="J26" i="4"/>
  <c r="J25" i="4"/>
  <c r="J24" i="4"/>
  <c r="H26" i="4"/>
  <c r="H25" i="4"/>
  <c r="H24" i="4"/>
  <c r="R10" i="4"/>
  <c r="X10" i="4" s="1"/>
  <c r="E29" i="1"/>
  <c r="D29" i="1"/>
  <c r="C29" i="1"/>
  <c r="C28" i="1"/>
  <c r="C27" i="1"/>
  <c r="B29" i="1"/>
  <c r="B28" i="1"/>
  <c r="L28" i="1"/>
  <c r="K29" i="1"/>
  <c r="K28" i="1"/>
  <c r="K27" i="1"/>
  <c r="N19" i="1"/>
  <c r="N18" i="1"/>
  <c r="N17" i="1"/>
  <c r="M19" i="1"/>
  <c r="M18" i="1"/>
  <c r="M17" i="1"/>
  <c r="L18" i="1"/>
  <c r="L17" i="1"/>
  <c r="K19" i="1"/>
  <c r="K18" i="1"/>
  <c r="K17" i="1"/>
  <c r="J17" i="1"/>
  <c r="I19" i="1"/>
  <c r="I18" i="1"/>
  <c r="I17" i="1"/>
  <c r="I16" i="1"/>
  <c r="K16" i="1"/>
  <c r="M16" i="1"/>
  <c r="N16" i="1"/>
  <c r="O16" i="1"/>
  <c r="O17" i="1"/>
  <c r="O18" i="1"/>
  <c r="O19" i="1"/>
  <c r="H19" i="1"/>
  <c r="H18" i="1"/>
  <c r="H17" i="1"/>
  <c r="H16" i="1"/>
  <c r="E19" i="1"/>
  <c r="E17" i="1"/>
  <c r="D19" i="1"/>
  <c r="D17" i="1"/>
  <c r="C19" i="1"/>
  <c r="C18" i="1"/>
  <c r="C17" i="1"/>
  <c r="C16" i="1"/>
  <c r="T83" i="5"/>
  <c r="V83" i="5"/>
  <c r="W83" i="5"/>
  <c r="X83" i="5"/>
  <c r="T84" i="5"/>
  <c r="U84" i="5"/>
  <c r="V84" i="5"/>
  <c r="W84" i="5"/>
  <c r="X84" i="5"/>
  <c r="T85" i="5"/>
  <c r="V85" i="5"/>
  <c r="W85" i="5"/>
  <c r="X85" i="5"/>
  <c r="M85" i="5"/>
  <c r="L85" i="5"/>
  <c r="I85" i="5"/>
  <c r="I84" i="5"/>
  <c r="I83" i="5"/>
  <c r="Q17" i="1" l="1"/>
  <c r="K24" i="4"/>
  <c r="K25" i="4"/>
  <c r="J19" i="1"/>
  <c r="S131" i="3"/>
  <c r="L19" i="1"/>
  <c r="L128" i="3"/>
  <c r="L130" i="3"/>
  <c r="L16" i="1"/>
  <c r="J27" i="1"/>
  <c r="S85" i="5"/>
  <c r="B16" i="1"/>
  <c r="E18" i="1"/>
  <c r="E16" i="1"/>
  <c r="Q25" i="1" l="1"/>
  <c r="Q19" i="1"/>
  <c r="D18" i="1"/>
  <c r="M130" i="3"/>
  <c r="D16" i="1"/>
  <c r="M27" i="1"/>
  <c r="N27" i="1"/>
  <c r="O27" i="1"/>
  <c r="T128" i="3"/>
  <c r="T5" i="4"/>
  <c r="R5" i="4"/>
  <c r="X5" i="4" s="1"/>
  <c r="T24" i="4" l="1"/>
  <c r="T26" i="4"/>
  <c r="R26" i="4"/>
  <c r="R24" i="4"/>
  <c r="S84" i="5"/>
  <c r="S83" i="5"/>
  <c r="L5" i="4"/>
  <c r="AA5" i="4" s="1"/>
  <c r="L20" i="4"/>
  <c r="AA20" i="4" s="1"/>
  <c r="L16" i="4"/>
  <c r="AA16" i="4" s="1"/>
  <c r="Q26" i="1" l="1"/>
  <c r="Q24" i="1"/>
  <c r="L26" i="4"/>
  <c r="L21" i="4" l="1"/>
  <c r="AA21" i="4" s="1"/>
  <c r="L24" i="4" l="1"/>
  <c r="L25" i="4"/>
  <c r="L29" i="1" l="1"/>
  <c r="Q29" i="1" s="1"/>
  <c r="L27" i="1"/>
  <c r="E28" i="1"/>
  <c r="Q28" i="1" s="1"/>
  <c r="E27" i="1"/>
  <c r="B27" i="1"/>
  <c r="L84" i="5"/>
  <c r="L83" i="5"/>
  <c r="U83" i="5"/>
  <c r="U85" i="5"/>
  <c r="Q27" i="1" l="1"/>
  <c r="D28" i="1"/>
  <c r="D27" i="1"/>
  <c r="M83" i="5"/>
  <c r="M84" i="5"/>
  <c r="S128" i="3" l="1"/>
  <c r="J16" i="1"/>
  <c r="J18" i="1"/>
  <c r="Q18" i="1" s="1"/>
  <c r="P16" i="1" l="1"/>
  <c r="Q16" i="1"/>
  <c r="X3" i="4" l="1"/>
  <c r="Y3" i="4"/>
  <c r="Z3" i="4" s="1"/>
  <c r="AA3" i="4"/>
  <c r="M13" i="1"/>
  <c r="L13" i="1"/>
  <c r="K13" i="1"/>
  <c r="J15" i="1" l="1"/>
  <c r="Q50" i="2"/>
  <c r="L48" i="2"/>
  <c r="K49" i="2"/>
  <c r="L49" i="2"/>
  <c r="X3" i="2"/>
  <c r="Y3" i="2"/>
  <c r="Z3" i="2" s="1"/>
  <c r="AA3" i="2"/>
  <c r="T50" i="2"/>
  <c r="H47" i="2"/>
  <c r="U47" i="2"/>
  <c r="V47" i="2"/>
  <c r="W47" i="2"/>
  <c r="O15" i="1"/>
  <c r="O14" i="1"/>
  <c r="O13" i="1"/>
  <c r="O12" i="1"/>
  <c r="W48" i="2"/>
  <c r="W49" i="2"/>
  <c r="W50" i="2"/>
  <c r="AA3" i="3"/>
  <c r="AB3" i="3"/>
  <c r="H48" i="2"/>
  <c r="Q48" i="2"/>
  <c r="R48" i="2"/>
  <c r="S48" i="2"/>
  <c r="T48" i="2"/>
  <c r="U48" i="2"/>
  <c r="V48" i="2"/>
  <c r="H49" i="2"/>
  <c r="J49" i="2"/>
  <c r="P49" i="2"/>
  <c r="R49" i="2"/>
  <c r="S49" i="2"/>
  <c r="T49" i="2"/>
  <c r="U49" i="2"/>
  <c r="V49" i="2"/>
  <c r="H50" i="2"/>
  <c r="U50" i="2"/>
  <c r="V50" i="2"/>
  <c r="C12" i="1"/>
  <c r="F12" i="1"/>
  <c r="G12" i="1"/>
  <c r="M12" i="1"/>
  <c r="N12" i="1"/>
  <c r="B13" i="1"/>
  <c r="C13" i="1"/>
  <c r="F13" i="1"/>
  <c r="G13" i="1"/>
  <c r="H13" i="1"/>
  <c r="I13" i="1"/>
  <c r="J13" i="1"/>
  <c r="N13" i="1"/>
  <c r="B14" i="1"/>
  <c r="C14" i="1"/>
  <c r="F14" i="1"/>
  <c r="G14" i="1"/>
  <c r="H14" i="1"/>
  <c r="J14" i="1"/>
  <c r="K14" i="1"/>
  <c r="L14" i="1"/>
  <c r="M14" i="1"/>
  <c r="N14" i="1"/>
  <c r="B15" i="1"/>
  <c r="C15" i="1"/>
  <c r="F15" i="1"/>
  <c r="G15" i="1"/>
  <c r="M15" i="1"/>
  <c r="N15" i="1"/>
  <c r="H15" i="1"/>
  <c r="P50" i="2"/>
  <c r="H12" i="1"/>
  <c r="S47" i="2"/>
  <c r="K15" i="1"/>
  <c r="K12" i="1"/>
  <c r="E13" i="1"/>
  <c r="T47" i="2"/>
  <c r="L15" i="1"/>
  <c r="L12" i="1"/>
  <c r="D13" i="1"/>
  <c r="E14" i="1"/>
  <c r="D14" i="1"/>
  <c r="I14" i="1"/>
  <c r="Q49" i="2"/>
  <c r="Q14" i="1" l="1"/>
  <c r="Q13" i="1"/>
  <c r="L22" i="1"/>
  <c r="D31" i="1"/>
  <c r="G32" i="1"/>
  <c r="O31" i="1"/>
  <c r="B31" i="1"/>
  <c r="B30" i="1"/>
  <c r="M31" i="1"/>
  <c r="C31" i="1"/>
  <c r="L30" i="1"/>
  <c r="K30" i="1"/>
  <c r="D32" i="1"/>
  <c r="C44" i="1"/>
  <c r="O23" i="1"/>
  <c r="C20" i="1"/>
  <c r="N31" i="1"/>
  <c r="M45" i="1"/>
  <c r="B45" i="1"/>
  <c r="L44" i="1"/>
  <c r="B21" i="1"/>
  <c r="B34" i="1" s="1"/>
  <c r="O20" i="1"/>
  <c r="O21" i="1"/>
  <c r="O34" i="1" s="1"/>
  <c r="I15" i="1"/>
  <c r="I23" i="1" s="1"/>
  <c r="G20" i="1"/>
  <c r="S50" i="2"/>
  <c r="N21" i="1"/>
  <c r="N34" i="1" s="1"/>
  <c r="I12" i="1"/>
  <c r="R47" i="2"/>
  <c r="L41" i="1"/>
  <c r="Q47" i="2"/>
  <c r="D30" i="1"/>
  <c r="J12" i="1"/>
  <c r="R50" i="2"/>
  <c r="C32" i="1"/>
  <c r="F31" i="1"/>
  <c r="M20" i="1"/>
  <c r="K22" i="1"/>
  <c r="H45" i="1"/>
  <c r="L32" i="1"/>
  <c r="E32" i="1"/>
  <c r="O32" i="1"/>
  <c r="N44" i="1"/>
  <c r="K31" i="1"/>
  <c r="H41" i="1"/>
  <c r="H32" i="1"/>
  <c r="I31" i="1"/>
  <c r="N23" i="1"/>
  <c r="G22" i="1"/>
  <c r="J31" i="1"/>
  <c r="K47" i="2"/>
  <c r="B44" i="1"/>
  <c r="F44" i="1"/>
  <c r="P25" i="1"/>
  <c r="F22" i="1"/>
  <c r="O41" i="1"/>
  <c r="F30" i="1"/>
  <c r="C30" i="1"/>
  <c r="L31" i="1"/>
  <c r="B23" i="1"/>
  <c r="H23" i="1"/>
  <c r="H31" i="1"/>
  <c r="I44" i="1"/>
  <c r="I21" i="1"/>
  <c r="I34" i="1" s="1"/>
  <c r="N32" i="1"/>
  <c r="E30" i="1"/>
  <c r="D44" i="1"/>
  <c r="I32" i="1"/>
  <c r="M41" i="1"/>
  <c r="N45" i="1"/>
  <c r="B32" i="1"/>
  <c r="P29" i="1"/>
  <c r="K23" i="1"/>
  <c r="K41" i="1"/>
  <c r="J21" i="1"/>
  <c r="O45" i="1"/>
  <c r="P28" i="1"/>
  <c r="C45" i="1"/>
  <c r="M32" i="1"/>
  <c r="J32" i="1"/>
  <c r="E31" i="1"/>
  <c r="F45" i="1"/>
  <c r="M30" i="1"/>
  <c r="K45" i="1"/>
  <c r="D45" i="1"/>
  <c r="P18" i="1"/>
  <c r="B42" i="1"/>
  <c r="G42" i="1"/>
  <c r="J42" i="1"/>
  <c r="L42" i="1"/>
  <c r="O42" i="1"/>
  <c r="H42" i="1"/>
  <c r="M21" i="1"/>
  <c r="M34" i="1" s="1"/>
  <c r="P17" i="1"/>
  <c r="G23" i="1"/>
  <c r="L21" i="1"/>
  <c r="H21" i="1"/>
  <c r="F20" i="1"/>
  <c r="H20" i="1"/>
  <c r="N42" i="1"/>
  <c r="F23" i="1"/>
  <c r="B22" i="1"/>
  <c r="I42" i="1"/>
  <c r="I22" i="1"/>
  <c r="E21" i="1"/>
  <c r="E34" i="1" s="1"/>
  <c r="C21" i="1"/>
  <c r="C34" i="1" s="1"/>
  <c r="J22" i="1"/>
  <c r="J23" i="1"/>
  <c r="D21" i="1"/>
  <c r="D34" i="1" s="1"/>
  <c r="C22" i="1"/>
  <c r="P14" i="1"/>
  <c r="M22" i="1"/>
  <c r="M23" i="1"/>
  <c r="M42" i="1"/>
  <c r="N22" i="1"/>
  <c r="F32" i="1"/>
  <c r="P26" i="1"/>
  <c r="K20" i="1"/>
  <c r="C41" i="1"/>
  <c r="F41" i="1"/>
  <c r="G31" i="1"/>
  <c r="E44" i="1"/>
  <c r="P24" i="1"/>
  <c r="E45" i="1"/>
  <c r="L23" i="1"/>
  <c r="P19" i="1"/>
  <c r="K32" i="1"/>
  <c r="K44" i="1"/>
  <c r="J44" i="1"/>
  <c r="O22" i="1"/>
  <c r="C42" i="1"/>
  <c r="G21" i="1"/>
  <c r="P13" i="1"/>
  <c r="G41" i="1"/>
  <c r="N20" i="1"/>
  <c r="N41" i="1"/>
  <c r="G45" i="1"/>
  <c r="K42" i="1"/>
  <c r="K21" i="1"/>
  <c r="H22" i="1"/>
  <c r="G30" i="1"/>
  <c r="I30" i="1"/>
  <c r="O30" i="1"/>
  <c r="O44" i="1"/>
  <c r="H30" i="1"/>
  <c r="H44" i="1"/>
  <c r="F42" i="1"/>
  <c r="I45" i="1"/>
  <c r="N30" i="1"/>
  <c r="G44" i="1"/>
  <c r="C23" i="1"/>
  <c r="F21" i="1"/>
  <c r="L20" i="1"/>
  <c r="M44" i="1"/>
  <c r="L45" i="1"/>
  <c r="D38" i="1" l="1"/>
  <c r="C38" i="1"/>
  <c r="B38" i="1"/>
  <c r="Q31" i="1"/>
  <c r="L34" i="1"/>
  <c r="Q21" i="1"/>
  <c r="Q32" i="1"/>
  <c r="J34" i="1"/>
  <c r="M36" i="1"/>
  <c r="N35" i="1"/>
  <c r="L35" i="1"/>
  <c r="G36" i="1"/>
  <c r="J35" i="1"/>
  <c r="B35" i="1"/>
  <c r="C35" i="1"/>
  <c r="B46" i="1"/>
  <c r="M35" i="1"/>
  <c r="O36" i="1"/>
  <c r="H46" i="1"/>
  <c r="C36" i="1"/>
  <c r="O46" i="1"/>
  <c r="D46" i="1"/>
  <c r="E46" i="1"/>
  <c r="N46" i="1"/>
  <c r="F33" i="1"/>
  <c r="C33" i="1"/>
  <c r="J20" i="1"/>
  <c r="N36" i="1"/>
  <c r="I46" i="1"/>
  <c r="I35" i="1"/>
  <c r="F35" i="1"/>
  <c r="L36" i="1"/>
  <c r="H36" i="1"/>
  <c r="I20" i="1"/>
  <c r="I43" i="1" s="1"/>
  <c r="O38" i="1"/>
  <c r="I41" i="1"/>
  <c r="K36" i="1"/>
  <c r="G35" i="1"/>
  <c r="J41" i="1"/>
  <c r="N38" i="1"/>
  <c r="I38" i="1"/>
  <c r="L46" i="1"/>
  <c r="E15" i="1"/>
  <c r="K35" i="1"/>
  <c r="K50" i="2"/>
  <c r="E12" i="1"/>
  <c r="B12" i="1"/>
  <c r="B41" i="1" s="1"/>
  <c r="F36" i="1"/>
  <c r="B36" i="1"/>
  <c r="P31" i="1"/>
  <c r="M46" i="1"/>
  <c r="C46" i="1"/>
  <c r="J36" i="1"/>
  <c r="K46" i="1"/>
  <c r="O33" i="1"/>
  <c r="M33" i="1"/>
  <c r="M38" i="1"/>
  <c r="E22" i="1"/>
  <c r="E35" i="1" s="1"/>
  <c r="E42" i="1"/>
  <c r="D22" i="1"/>
  <c r="D35" i="1" s="1"/>
  <c r="H34" i="1"/>
  <c r="K34" i="1"/>
  <c r="L43" i="1"/>
  <c r="L33" i="1"/>
  <c r="G46" i="1"/>
  <c r="G33" i="1"/>
  <c r="H35" i="1"/>
  <c r="H43" i="1"/>
  <c r="O35" i="1"/>
  <c r="O43" i="1"/>
  <c r="P32" i="1"/>
  <c r="F46" i="1"/>
  <c r="F34" i="1"/>
  <c r="F43" i="1"/>
  <c r="M43" i="1"/>
  <c r="K43" i="1"/>
  <c r="K33" i="1"/>
  <c r="H33" i="1"/>
  <c r="N33" i="1"/>
  <c r="N43" i="1"/>
  <c r="G34" i="1"/>
  <c r="G43" i="1"/>
  <c r="I36" i="1"/>
  <c r="E38" i="1"/>
  <c r="P21" i="1"/>
  <c r="C43" i="1"/>
  <c r="D39" i="1" l="1"/>
  <c r="K39" i="1"/>
  <c r="N40" i="1"/>
  <c r="C40" i="1"/>
  <c r="G40" i="1"/>
  <c r="O40" i="1"/>
  <c r="N39" i="1"/>
  <c r="I40" i="1"/>
  <c r="B40" i="1"/>
  <c r="M39" i="1"/>
  <c r="M40" i="1"/>
  <c r="F40" i="1"/>
  <c r="K40" i="1"/>
  <c r="F39" i="1"/>
  <c r="C39" i="1"/>
  <c r="O39" i="1"/>
  <c r="E39" i="1"/>
  <c r="G38" i="1"/>
  <c r="K38" i="1"/>
  <c r="G39" i="1"/>
  <c r="I39" i="1"/>
  <c r="B39" i="1"/>
  <c r="J38" i="1"/>
  <c r="J40" i="1"/>
  <c r="J39" i="1"/>
  <c r="H39" i="1"/>
  <c r="H40" i="1"/>
  <c r="H38" i="1"/>
  <c r="E23" i="1"/>
  <c r="E36" i="1" s="1"/>
  <c r="Q15" i="1"/>
  <c r="P12" i="1"/>
  <c r="Q12" i="1"/>
  <c r="Q22" i="1"/>
  <c r="L38" i="1"/>
  <c r="Q34" i="1"/>
  <c r="L39" i="1"/>
  <c r="Q35" i="1"/>
  <c r="L40" i="1"/>
  <c r="J43" i="1"/>
  <c r="M37" i="1"/>
  <c r="C37" i="1"/>
  <c r="N37" i="1"/>
  <c r="L37" i="1"/>
  <c r="I33" i="1"/>
  <c r="E41" i="1"/>
  <c r="P15" i="1"/>
  <c r="D15" i="1"/>
  <c r="D23" i="1" s="1"/>
  <c r="D36" i="1" s="1"/>
  <c r="P22" i="1"/>
  <c r="D12" i="1"/>
  <c r="L50" i="2"/>
  <c r="E20" i="1"/>
  <c r="E33" i="1" s="1"/>
  <c r="F37" i="1"/>
  <c r="L47" i="2"/>
  <c r="O37" i="1"/>
  <c r="B20" i="1"/>
  <c r="B33" i="1" s="1"/>
  <c r="D42" i="1"/>
  <c r="F38" i="1"/>
  <c r="P34" i="1"/>
  <c r="H37" i="1"/>
  <c r="P35" i="1"/>
  <c r="G37" i="1"/>
  <c r="K37" i="1"/>
  <c r="I37" i="1" l="1"/>
  <c r="B37" i="1"/>
  <c r="D40" i="1"/>
  <c r="Q36" i="1"/>
  <c r="E37" i="1"/>
  <c r="Q23" i="1"/>
  <c r="P23" i="1"/>
  <c r="E40" i="1"/>
  <c r="P36" i="1"/>
  <c r="Q20" i="1"/>
  <c r="E43" i="1"/>
  <c r="B43" i="1"/>
  <c r="D41" i="1"/>
  <c r="D20" i="1"/>
  <c r="D43" i="1" s="1"/>
  <c r="P20" i="1"/>
  <c r="D33" i="1" l="1"/>
  <c r="P27" i="1"/>
  <c r="D37" i="1" l="1"/>
  <c r="J45" i="1"/>
  <c r="J30" i="1"/>
  <c r="Q30" i="1" s="1"/>
  <c r="J46" i="1" l="1"/>
  <c r="J33" i="1"/>
  <c r="P30" i="1"/>
  <c r="Q33" i="1" l="1"/>
  <c r="P33" i="1"/>
  <c r="J37" i="1"/>
</calcChain>
</file>

<file path=xl/sharedStrings.xml><?xml version="1.0" encoding="utf-8"?>
<sst xmlns="http://schemas.openxmlformats.org/spreadsheetml/2006/main" count="1998" uniqueCount="928">
  <si>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</si>
  <si>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</si>
  <si>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</si>
  <si>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</si>
  <si>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</si>
  <si>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</si>
  <si>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</si>
  <si>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</si>
  <si>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</si>
  <si>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</si>
  <si>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</si>
  <si>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</si>
  <si>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</si>
  <si>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</si>
  <si>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</si>
  <si>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</si>
  <si>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</si>
  <si>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</si>
  <si>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</si>
  <si>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</si>
  <si>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</si>
  <si>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</si>
  <si>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</si>
  <si>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</si>
  <si>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</si>
  <si>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</si>
  <si>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</si>
  <si>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</si>
  <si>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</si>
  <si>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</si>
  <si>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</si>
  <si>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</si>
  <si>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</si>
  <si>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</si>
  <si>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</si>
  <si>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</si>
  <si>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</si>
  <si>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</si>
  <si>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</si>
  <si>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</si>
  <si>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</si>
  <si>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</si>
  <si>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</si>
  <si>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</si>
  <si>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RAZEM listy rezerwowe, z tego:</t>
  </si>
  <si>
    <t>RAZEM listy: z tego:</t>
  </si>
  <si>
    <t>8/P/W/N4/2020</t>
  </si>
  <si>
    <t>28/P/W/N4/2020</t>
  </si>
  <si>
    <t>22/P/W/N4/2020</t>
  </si>
  <si>
    <t>42/P/W/N4/2020</t>
  </si>
  <si>
    <t>14/P/W/N4/2020</t>
  </si>
  <si>
    <t>1/P/W/N4/2020</t>
  </si>
  <si>
    <t>Powiat Krakowski</t>
  </si>
  <si>
    <t>Powiat Limanowski</t>
  </si>
  <si>
    <t>Powiat Myślenicki</t>
  </si>
  <si>
    <t>Powiat Nowosądecki</t>
  </si>
  <si>
    <t>Miasto Nowy Sącz</t>
  </si>
  <si>
    <t>Powiat Wielicki</t>
  </si>
  <si>
    <t>Powiat Suski</t>
  </si>
  <si>
    <t>Powiat Olkuski</t>
  </si>
  <si>
    <t>Powiat Wadowicki</t>
  </si>
  <si>
    <t>Rozbudowa drogi powiatowej nr 1154K w km od 0+003,10 do 4+189,50 oraz od 0+003,60 do 0+080,40 w miejscowościach Przeginia i Sułoszowa, Powiat Krakowski</t>
  </si>
  <si>
    <t>B</t>
  </si>
  <si>
    <t>P</t>
  </si>
  <si>
    <t>Przebudowa drogi powiatowej nr K1943 od km 3+349 do km 7+007 (obiekt mostowy w km 4+870) w miejscowości Polanka, Zawada, Krzyszkowice, Powiat Myślenicki</t>
  </si>
  <si>
    <t>Przebudowa drogi powiatowej nr 1604K (ul. Nawojowska) w km od 0+000,00 do 3+255,47 w miejscowości Nowy Sącz, Miasto Nowy Sącz</t>
  </si>
  <si>
    <t>R</t>
  </si>
  <si>
    <t>Rozbudowa drogi powiatowej nr 2035K w km od 0+000 do km 1+477 w miejscowości Grabówki, Powiat Wielicki</t>
  </si>
  <si>
    <t>Przebudowa drogi powiatowej nr 1782K - odcinek 1 w km od 1+402,00 do km 2+371,00, - odcinek 2 w km od 2+500,00 do km 4+090,00 wraz z rozbudową na odcinku nr 3 w km od 10+635,00 do km 13+641,00 w miejscowościach Zebrzydowice, Stanisław Dolny, Marcyporęba, Brzezinka, Brzeźnica; Powiat Wadowicki</t>
  </si>
  <si>
    <t>07.2021-06.2023</t>
  </si>
  <si>
    <t>40/P/W/N4/2020</t>
  </si>
  <si>
    <t>Powiat Tarnowski</t>
  </si>
  <si>
    <t>Remont drogi powiatowej nr 1346K w km od 2+858,00 do km 3+300,00 (obiekt mostowy w km 2+910,00 do km 3+199,00) w miejscowości Ostrów, Powiat Tarnowski</t>
  </si>
  <si>
    <t>Powiat Oświęcimski</t>
  </si>
  <si>
    <t>129/G/P/N4/2020</t>
  </si>
  <si>
    <t>45/G/P/N4/2020</t>
  </si>
  <si>
    <t>141/G/B/N4/2020</t>
  </si>
  <si>
    <t>199/G/B/N4/2020</t>
  </si>
  <si>
    <t>178/G/B/N4/2020</t>
  </si>
  <si>
    <t>131/G/B/N4/2020</t>
  </si>
  <si>
    <t>65/G/P/N4/2020</t>
  </si>
  <si>
    <t>56/G/P/N4/2020</t>
  </si>
  <si>
    <t>163/G/B/N4/2020</t>
  </si>
  <si>
    <t>102/G/B/N4/2020</t>
  </si>
  <si>
    <t>101/G/B/N4/2020</t>
  </si>
  <si>
    <t>128/G/P/N4/2020</t>
  </si>
  <si>
    <t>62/G/R/N4/2020</t>
  </si>
  <si>
    <t>Gmina Myślenice</t>
  </si>
  <si>
    <t>myślenicki</t>
  </si>
  <si>
    <t>Przebudowa drogi gminnej nr 540285K w km od 0+000 do km 2+507 (obiekt mostowy w km 2+378) w miejscowości Jawornik, Gmina Myślenice</t>
  </si>
  <si>
    <t>nowotarski</t>
  </si>
  <si>
    <t>Gmina Mogilany</t>
  </si>
  <si>
    <t>krakowski</t>
  </si>
  <si>
    <t>Przebudowa drogi gminnej 600697K w km 0+000 do km 3+152 w miejscowości Włosań, Gmina Mogilany</t>
  </si>
  <si>
    <t>Gmina Skawina</t>
  </si>
  <si>
    <t>Gmina Krzeszowice</t>
  </si>
  <si>
    <t>Gmina Miasto Nowy Targ</t>
  </si>
  <si>
    <t>Gmina Ochotnica Dolna</t>
  </si>
  <si>
    <t>Rozbudowa drogi gminnej K363949 na odcinku I - w km od 3+387,00 do km 3+718,00, na odcinku II - w km od 5+533,00 do km 5+636,00, na odcinku III - w km od 5+636,00 do km 5+861,40 (obiekt mostowy w km 5+749,80 do km 5+854,20) wraz z przebudową skrzyżowania w km 5+729,00 w miejscowości Tylmanowa, Gmina Ochotnica Dolna</t>
  </si>
  <si>
    <t>Rozbudowa drogi gminnej nr 600925K od km 0+003,00 do km 0+316,00 oraz budowa od km 0+002,75 do km 0+136,91 w mieście Skawina, Gmina Skawina</t>
  </si>
  <si>
    <t>Gmina Kościelisko</t>
  </si>
  <si>
    <t>tatrzański</t>
  </si>
  <si>
    <t>Gmina Wiśniowa</t>
  </si>
  <si>
    <t>oświęcimski</t>
  </si>
  <si>
    <t>proszowicki</t>
  </si>
  <si>
    <t>Gmina Brzeszcze</t>
  </si>
  <si>
    <t>Przebudowa drogi gminnej 510580K ul. Osiedle Paderewskiego w km 0+000 - 0+633,50 oraz rozbudowa drogi gminnej 510580K ul. Osiedle Paderewskiego w km 0+633,50 - 0+855,00 w miejscowości Jawiszowice, Gmina Brzeszcze</t>
  </si>
  <si>
    <t>wadowicki</t>
  </si>
  <si>
    <t>Gmina Biskupice</t>
  </si>
  <si>
    <t>wielicki</t>
  </si>
  <si>
    <t>brzeski</t>
  </si>
  <si>
    <t>Miasto Gorlice</t>
  </si>
  <si>
    <t>gorlicki</t>
  </si>
  <si>
    <t>Miasto Oświęcim</t>
  </si>
  <si>
    <t>Gmina Zabierzów</t>
  </si>
  <si>
    <t>Rozbudowa drogi gminnej Nr 601657K w km 0+000 do km 0+514 (obiekt mostowy w km od 0+025 do km 0+034) w miejscowości Kobylany, Gmina Zabierzów</t>
  </si>
  <si>
    <t>Rozbudowa drogi gminnej Nr 601661K w km od 0+000 do km 0+150 (obiekt mostowy w km od 0+045 do km 0+067) w miejscowości Więckowice, Gmina Zabierzów</t>
  </si>
  <si>
    <t>Przebudowa drogi gminnej nr 560003K od km 1+300,00 do km 3+159,10 w miejscowościach Szczygłów i Zabłocie, Gmina Biskupice</t>
  </si>
  <si>
    <t>tarnowski</t>
  </si>
  <si>
    <t>nowosądecki</t>
  </si>
  <si>
    <t>Gmina Kalwaria Zebrzydowska</t>
  </si>
  <si>
    <t>Gmina Brzesko</t>
  </si>
  <si>
    <t>olkuski</t>
  </si>
  <si>
    <t>Gmina Olkusz</t>
  </si>
  <si>
    <t>Gmina Biały Dunajec</t>
  </si>
  <si>
    <t>chrzanowski</t>
  </si>
  <si>
    <t>212/G/R/N4/2020</t>
  </si>
  <si>
    <t>150/G/P/N4/2020</t>
  </si>
  <si>
    <t>Gmina Wolbrom</t>
  </si>
  <si>
    <t>Remont drogi gminnej 120587K w km od 0+000 do km 0+670 w miejscowości Wolbrom, Gmina Wolbrom</t>
  </si>
  <si>
    <t>Przebudowa drogi gminnej 270277K w km od 0+020,00 do km 0+859,10 w miejscowości Gorlice, Miasto Gorlice</t>
  </si>
  <si>
    <t>Gmina Miechów</t>
  </si>
  <si>
    <t>miechowski</t>
  </si>
  <si>
    <t>K</t>
  </si>
  <si>
    <t>Gmina Szerzyny</t>
  </si>
  <si>
    <t>Gmina Biecz</t>
  </si>
  <si>
    <t>Przebudowa drogi powiatowej nr 1555 K Łososina Dolna –Ujanowice – Młynne na odcinku I w km 5+831 do km 12+000, na odcinku II w km od 12+000 do km 15+902 w miejscowości Kobyłczyna, Ujanowice, Strzeszyce, Krosna, Kamionka Mała, Laskowa, Powiat Limanowski</t>
  </si>
  <si>
    <t>Lista zadań rekomendowanych do dofinansowania w ramach Rządowego Funduszu Rozwoju Dróg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</si>
  <si>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</si>
  <si>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07.2021-07.2023</t>
  </si>
  <si>
    <t>04.2021-03.2023</t>
  </si>
  <si>
    <t>08.2021-09.2023</t>
  </si>
  <si>
    <t>07.2021-05.2023</t>
  </si>
  <si>
    <t>08.2021-07.2023</t>
  </si>
  <si>
    <t>Budowa drogi gminnej w km od 0+020,0 do km 0+626,4 (skrzyżowania z drogą powiatową: 1897K w km od 0+004,1 do km 0+020,0 i w km od 0+626,4 do km 0+634,3) w miejscowości Oświęcim, Gmina Miasto Oświęcim</t>
  </si>
  <si>
    <t>09.2021-06.2023</t>
  </si>
  <si>
    <t>09.2021-09.2023</t>
  </si>
  <si>
    <t>05.2021-01.2023</t>
  </si>
  <si>
    <t>09.2021-07.2023</t>
  </si>
  <si>
    <t>10.2021-04.2024</t>
  </si>
  <si>
    <t>10.2021-02.2024</t>
  </si>
  <si>
    <t>10.2021-09.2023</t>
  </si>
  <si>
    <t>Budowa drogi gminnej odcinek I - w km od 0+000 do km 2+404 (obiekt mostowy w km 0+181), (skrzyżowanie z drogą krajową nr DK79 i drogą gminną nr 600399K w km 0+000); odcinek II - w km od 0+000 do 0+690 (przepust pod drogą w km 0+620), (skrzyżowanie z drogą gminną w km 0+413,12) w miejscowości Krzeszowice, Gmina Krzeszowice</t>
  </si>
  <si>
    <t>Budowa drogi gminnej nr 362680K ul. Gen. Władysława Sikorskiego klasy Z na odcinku I w km od 0+939,50 do km 1+335,87 i klasy D na odcinku II w km od 1+335,87 do km 1+946,60 wraz z budowa skrzyżowania drogi gminnej ul. Gen. Władysława Sikorskiego z ul. Szaflarską - przebudowa ul. Szaflarskiej na odcinku III w km od 1+783,50 do km 1+920,15 w Nowym Targu, Gmina Miasto Nowy Targ</t>
  </si>
  <si>
    <t>Przebudowa drogi wewnętrznej w km od 0+000 do km 0+074 (obiekt mostowy w km 0+007 do km 0+025),(skrzyżowanie z drogą powiatową nr 1925K w km 0+715 do km 0+762) w miejscowości Kobielnik, Gmina Wiśniowa</t>
  </si>
  <si>
    <t xml:space="preserve">Remont drogi gminnej nr 420012 ul. Jana Pawła II, odcinek I - w km od 0+000 do km 0+405, odcinek II - w km 1+511 do km 2+068,5, odcinek III - w km 2+940,5 do km 3+477 w miejscowości Biały Dunajec, Gmina Biały Dunajec </t>
  </si>
  <si>
    <t>Gmina Bukowno</t>
  </si>
  <si>
    <t>Gmina Miasta Tarnowa</t>
  </si>
  <si>
    <t>Gmina Wieliczka</t>
  </si>
  <si>
    <t>Gmina Mszana Dolna</t>
  </si>
  <si>
    <t>limanowski</t>
  </si>
  <si>
    <t>Powiat Nowotarski</t>
  </si>
  <si>
    <t>13/P/P/N5/2021</t>
  </si>
  <si>
    <t>26/P/B/N5/2021</t>
  </si>
  <si>
    <t>28/P/P/N5/2021</t>
  </si>
  <si>
    <t>46/P/P/N5/2021</t>
  </si>
  <si>
    <t>11/P/R/N5/2021</t>
  </si>
  <si>
    <t>Przebudowa drogi powiatowej nr 1615K Mszana Górna - Wilczyce w km od 2+850 do km 5+310 w miejscowości Łętowe, Powiat Limanowski</t>
  </si>
  <si>
    <t>Rozbudowa drogi powiatowej nr 1642K Groń - Trybsz - Niedzica w km od 1+840,00 do km 2+305,00 (obiekt mostowy w km 2+131,50) w miejscowości Trybsz, Powiat Nowotarski / Gmina Łapsze Niżne</t>
  </si>
  <si>
    <t>Przebudowa drogi powiatowej 1091K w km od 4+295 do km 7+561 w miejscowości Bogucin Duży, Powiat Olkuski</t>
  </si>
  <si>
    <t>Przebudowa drogi powiatowej nr 2019K Trąbki - Niegowić w miejscowości Trąbki i Zabłocie na odcinku od skrzyżowania z drogą wojewódzką nr 966 do potoku Zborówek od km 0+011,65 do km 2+932,31, Powiat Wielicki</t>
  </si>
  <si>
    <t>Remont drogi powiatowej nr 2124K w km od 0+010,20 do km 8+083,90 w miejscowościach Wola Filipowska, Filipowice, Miękinia, Nowa Góra, Ostrężnica, Powiat Krakowski</t>
  </si>
  <si>
    <t>11.2021-09.2023</t>
  </si>
  <si>
    <t>23/P/R/N5/2021</t>
  </si>
  <si>
    <t>32/P/P/N5/2021</t>
  </si>
  <si>
    <t>Remont drogi powiatowej nr 1573K Nowy Sącz - Cieniawa na odcinku I - w km od 4+450 do km 12+800 (z wyłączeniem 7+220 do 7+250 oraz 7+830 do 8+050), na odcinku II - w km od 14+580 do km 15+105 w miejscowościach: Kunów, Mystków, Mszalnica, Cieniawa, Powiat Nowosądecki</t>
  </si>
  <si>
    <t>Przebudowa drogi powiatowej 1872K ul. Pocztowa w km od 1+838,00 do km 2+638,00 w miejscowości Jawiszowice, Powiat Oświęcimski</t>
  </si>
  <si>
    <t>183/G/B/N5/2021</t>
  </si>
  <si>
    <t xml:space="preserve">146/G/B/N5/2021 </t>
  </si>
  <si>
    <t>233/G/B/N5/2021</t>
  </si>
  <si>
    <t xml:space="preserve">142/G/B/N5/2021 </t>
  </si>
  <si>
    <t>103/G/B/N5/2021</t>
  </si>
  <si>
    <t xml:space="preserve">245/G/B/N5/2021 </t>
  </si>
  <si>
    <t xml:space="preserve">224/G/B/N5/2021 </t>
  </si>
  <si>
    <t xml:space="preserve">258/G/P/N5/2021 </t>
  </si>
  <si>
    <t xml:space="preserve">243/G/P/N5/2021 </t>
  </si>
  <si>
    <t>180/G/P/N5/2021</t>
  </si>
  <si>
    <t xml:space="preserve">234/G/R/N5/2021 </t>
  </si>
  <si>
    <t>212/G/B/N5/2021</t>
  </si>
  <si>
    <t>116/G/B/N5/2021</t>
  </si>
  <si>
    <t xml:space="preserve">257/G/P/N5/2021 </t>
  </si>
  <si>
    <t>232/G/B/N5/2021</t>
  </si>
  <si>
    <t xml:space="preserve">63/G/P/N5/2021 </t>
  </si>
  <si>
    <t>130/G/R/N5/2021</t>
  </si>
  <si>
    <t xml:space="preserve">102/G/B/N5/2021 </t>
  </si>
  <si>
    <t xml:space="preserve">60/G/R/N5/2021 </t>
  </si>
  <si>
    <t>84/G/R/N5/2021</t>
  </si>
  <si>
    <t>Gmina Żabno</t>
  </si>
  <si>
    <t>Gmina Podegrodzie</t>
  </si>
  <si>
    <t>Gmina Andrychów</t>
  </si>
  <si>
    <t>Gmina Alwernia</t>
  </si>
  <si>
    <t>Rozbudowa drogi gminnej ul. Zamościa nr K203500 w miejscowości Łęg Tarnowski i Żabno w km 0+000 do km 2+410 wraz z rozbiórką i budową mostu w km 2+267, Gmina Żabno</t>
  </si>
  <si>
    <t xml:space="preserve">Rozbudowa drogi gminnej nr 293946K ,,Polna" w km 0+000,00 - 0+420,09 wraz z budową obiektu mostowego w ciągu drogi nad potokiem Brzeźnianka w km 2+370,00 potoku i budową skrzyżowania z drogą powiatową nr 1547K relacji Brzezna - Brzezna Litacz - Wysokie w km 1+259,72 - 1+337,80 </t>
  </si>
  <si>
    <t>Budowa drogi gminnej 600927K od km 0+039,66 do km 0+249,88 w miejscowości Skawina, Gmina Skawina</t>
  </si>
  <si>
    <t>Budowa drogi gminnej A5/2.1 KDZ na odcinku I - od km 0+060,00 do km 0+080,00, na odcinku II - od km 0+080,00 do km 0+461,14 w miejscowości Andrychów, Gmina Andrychów</t>
  </si>
  <si>
    <t>Budowa drogi gminnej 201009K w km od 0+002,80 do km 0+620,60 (skrzyżowanie z drogą powiatową nr 1352K w km 0+906,05) w miejscowości Tarnów (ul. Pasterska w Tarnowie), Miasto Tarnów</t>
  </si>
  <si>
    <t>Przebudowa drogi gminnej nr 470134K "ul. 3 Maja" w km od 0+017 do 0+332 w miejscowości Kalwaria Zebrzydowska, Gmina Kalwaria Zebrzydowska</t>
  </si>
  <si>
    <t>Przebudowa drogi gminnej w km od 0+000 do km 5+000 w miejscowości Gołaczewy i Chełm, Gmina Wolbrom</t>
  </si>
  <si>
    <t>Remont drogi gminnej K420087, Zagrody Witowskie - Dworska, w km od 0+000 do km 2+450 (obiekt mostowy w km 0+190 do km 0+218), (obiekt mostowy w km 2+166 do km 2+181) w miejscowości Dzianisz / Witów, Gmina Kościelisko</t>
  </si>
  <si>
    <t>Budowa drogi gminnej w km od 0+000 do 0+744,50 w miejscowości Szerzyny, Gmina Szerzyny</t>
  </si>
  <si>
    <t>Rozbudowa drogi gminnej 604301K na odcinku I - w km od 0+002,50 do km 0+503,65, na odcinku II - w km od 0+527,55 do km 0+698,20 w miejscowości Kasina Wielka, Gmina Mszana Dolna</t>
  </si>
  <si>
    <t>Przebudowa drogi gminnej Sławkowice - Niżowa w km 0+000,00 do km 0+960,00 w miejscowości Sławkowice, Gmina Biskupice</t>
  </si>
  <si>
    <t>Rozbudowa drogi gminnej ul. Szkotnik nr K203465 w miejscowości Żabno w km 2+410 do km 2+617, Gmina Żabno</t>
  </si>
  <si>
    <t>Przebudowa drogi Aleja Jana Pawła II na odcinku I - w km od 0+000,00 do km 0+516,85 (przepust w km 0+485,15), na odcinku II w km od 0+594,45 do km 1+495,20 w miejscowości Regulice, Gmina Alwernia</t>
  </si>
  <si>
    <t>Remont drogi gminnej K140250 ulica Jagiellońska w km 0+000 do km 0+342 w miejscowości Miechów, Gmina Miechów</t>
  </si>
  <si>
    <t>Rozbudowa drogi gminnej 600949K od km 0+000,00 do km 0+277,22 w miejscowości Skawina, Gmina Skawina</t>
  </si>
  <si>
    <t>Remont drogi gminnej 250555K w km od 0+000,00 do km 0+952,48 w miejscowości Brzesko, Gmina Brzesko</t>
  </si>
  <si>
    <t>Remont drogi gminnej nr 271101K w km 0+000 - 0+500 w miejscowości Biecz, Gmina Biecz</t>
  </si>
  <si>
    <t xml:space="preserve">191/G/B/N5/2021 </t>
  </si>
  <si>
    <t>Rozbudowa drogi gminnej 510764K w km od 0+073,10 do km 0+505,00 (skrzyżowanie z drogą wojewódzką nr DW933 oraz skrzyżowanie z drogą powiatową nr 1895K w km od 0+505,00 do 0+538,20) w miejscowości Oświęcim, Gmina Miasto Oświęcim</t>
  </si>
  <si>
    <t>186/G/R/N5/2021</t>
  </si>
  <si>
    <t>202/G/P/N5/2021</t>
  </si>
  <si>
    <t>Gmina Proszowice</t>
  </si>
  <si>
    <t>Przebudowa drogi gminnej nr 160210K w km od 0+027,1 do km 0+070,2 w miejscowości Proszowice, Gmina Proszowice</t>
  </si>
  <si>
    <t>29/P/P/N5/2021</t>
  </si>
  <si>
    <t>Przebudowa drogi powiatowej 1074K w km od 0+000 do km 2+552 w miejscowości Żurada, Powiat Olkuski</t>
  </si>
  <si>
    <t>31/P/B/N5/2021</t>
  </si>
  <si>
    <t>44/P/P/N5/2021</t>
  </si>
  <si>
    <t>27/P/R/N5/2021</t>
  </si>
  <si>
    <t>Rozbudowa drogi powiatowej 1842K ul. Św. Jana Kantego w km od 0+851,00 do km 1+695,00 w miejscowości Kęty, Powiat Oświęcimski</t>
  </si>
  <si>
    <t>Przebudowa drogi powiatowej nr 2027K od km 3+050,00 do km 4+042,50 (obiekt mostowy w km 3+911,20) w miejscowości Koźmice Wielkie, Powiat Wielicki</t>
  </si>
  <si>
    <t>Remont drogi powiatowej 1155K na odcinku I - w km od 0+000 do km 4+450, na odcinku II - w km od 6+633 do km 7+728, w miejscowościach Tarnawa i Imbramowice, Powiat Olkuski</t>
  </si>
  <si>
    <t>22/P/P/N5/2021</t>
  </si>
  <si>
    <t>14/P/R/N5/2021</t>
  </si>
  <si>
    <t>39/P/B/N5/2021</t>
  </si>
  <si>
    <t>Remont drogi powiatowej nr 1629K Mszana Dolna - Hucisko w km od 0+050 do km 5+254 w miejscowości Mszana Dolna, Podobin, Niedźwiedź, Powiat Limanowski</t>
  </si>
  <si>
    <t>Rozbudowa drogi powiatowej nr 1356K w km od 0+842,00 do km 1+431,00 - odcinek 1 ul. Braci Saków w km od 0+000,00 do km 0+452,25, odcinek 2 ul. Okrężna w km 0+000,00 do 0+137,26, budowa skrzyżowania o ruchu okrężnym z drogą powiatową nr 1357K w km 0+979,00 - odcinek 3 ul. Braci Saków w km od 0+000,00 do km 0+114,82 wraz z budową oświetlenia ulicznego, kanału technologicznego, kanalizacji deszczowej i przebudową niezbędnej infrastruktury w miejscowości Tarnów, Miasto Tarnów</t>
  </si>
  <si>
    <t>Budowa drogi gminnej odcinek I w km od 0+000,00 do 0+359,47 (w tym obiekt mostowy od km 0+076,56 do km 0+204,36) wraz z sięgaczami, odcinek II w km od 0+000,00 do 0+275,15, odcinek III w km od 0+000,00 do 0+063,66 w miejscowości Bukowno, Gmina Bukowno</t>
  </si>
  <si>
    <t>12.2021-10.2023</t>
  </si>
  <si>
    <t>Przebudowa drogi gminnej 560907K w km od 0+000,00 do km 2+205,28 (z wyłączeniem km 0+086,50-0+161,50 osuwisko nieakatywne) w miejscowości Grajów, Gmina Wieliczka</t>
  </si>
  <si>
    <t>06.2021-02.2023</t>
  </si>
  <si>
    <t>01.07.2022 - 17.09.2023</t>
  </si>
  <si>
    <t>30.03.2022 - 30.07.2023</t>
  </si>
  <si>
    <t>12.04.2022 - 12.09.2023</t>
  </si>
  <si>
    <t>11.04.2022 - 11.07.2024</t>
  </si>
  <si>
    <t>Remont drogi gminnej ul. Jasnej 120202K na odcinku A-B w km 0+000,00 do 0+325,60 w miejscowości Olkusz, Gmina Olkusz</t>
  </si>
  <si>
    <t>24.05.2022 - 24.01.2024</t>
  </si>
  <si>
    <t>24.05.2022 - 25.08.2023</t>
  </si>
  <si>
    <t>11.05.2022 - 10.06.2023</t>
  </si>
  <si>
    <t>09.06.2022 - 30.06.2024</t>
  </si>
  <si>
    <t>21.06.2022 - 17.03.2025</t>
  </si>
  <si>
    <t>01.06.2022 - 01.10.2023</t>
  </si>
  <si>
    <t>09.06.2022 - 09.06.2023</t>
  </si>
  <si>
    <t>24.06.2022 - 24.02.2024</t>
  </si>
  <si>
    <t>28.06.2022 - 31.08.2025</t>
  </si>
  <si>
    <t>24.05.2022 - 31.01.2024</t>
  </si>
  <si>
    <t>30.05.2022 - 30.01.2024</t>
  </si>
  <si>
    <t>30.05.2022 - 31.08.2023</t>
  </si>
  <si>
    <t>06.05.2022 - 30.05.2024</t>
  </si>
  <si>
    <t>01.07.2022 - 30.03.2023</t>
  </si>
  <si>
    <t>07.06.2022 - 07.06.2024</t>
  </si>
  <si>
    <t>30.09.2022 - 30.09.2024</t>
  </si>
  <si>
    <t>17.05.2022 - 17.07.2023</t>
  </si>
  <si>
    <t>14.07.2022 - 20.04.2023</t>
  </si>
  <si>
    <t>12.07.2022 - 12.05.2023</t>
  </si>
  <si>
    <t>11.07.2022 - 11.05.2024</t>
  </si>
  <si>
    <t>11.07.2022 - 01.12.2023</t>
  </si>
  <si>
    <t>03.06.2022 - 29.03.2024</t>
  </si>
  <si>
    <t>08.07.2022 - 09.09.2023</t>
  </si>
  <si>
    <t>Rozbudowa drogi gminnej nr 293123K (ul. Jana Pawła II) w km od 0+000 do km 1+517 wraz ze skrzyżowaniami - odcinek I oraz budowa drogi łączącej ulice Jana Pawła II, Smolika i 29 Listopada w km od 0+011,25 do km 0+534,60 - odcinek II w miejscowości Nowy Sącz, Miasto Nowy Sącz</t>
  </si>
  <si>
    <t>04.04.2022 - 04.05.2023</t>
  </si>
  <si>
    <t>02.09.2022 - 29.05.2025</t>
  </si>
  <si>
    <t>09.2021-04.2023</t>
  </si>
  <si>
    <t>26.10.2022 - 26.06.2024</t>
  </si>
  <si>
    <t>27.09.2022 - 05.12.2024</t>
  </si>
  <si>
    <t>*18</t>
  </si>
  <si>
    <t>*19</t>
  </si>
  <si>
    <t>*20</t>
  </si>
  <si>
    <t>Rozbudowa drogi powiatowej 2155K w km 1+538 do km 2+108 w miejscowości Młodziejowice, Powiat Krakowski</t>
  </si>
  <si>
    <t>Powiat Bocheński</t>
  </si>
  <si>
    <t>bocheński</t>
  </si>
  <si>
    <t>Rozbudowa drogi powiatowej nr 2095K w km od 3+021 do km 3+927 w miejscowościach Trzciana i Łąkta Dolna, Powiat Bocheński</t>
  </si>
  <si>
    <t>Miasto Tarnów</t>
  </si>
  <si>
    <t>Rozbudowa drogi powiatowej nr 1358K w km od 0+520 do 1+128,88 (ul. Tuchowska w Tarnowie), Miasto Tarnów</t>
  </si>
  <si>
    <t>Przebudowa drogi powiatowej 2155K w km 0+050 do km 1+518 w miejscowości Michałowice i Młodziejowice, Powiat Krakowski.</t>
  </si>
  <si>
    <t>Rozbudowa drogi powiatowej 1940K w km od 0+001 do km 1+440 w miejscowości Skawina - Radziszów, Powiat Krakowski</t>
  </si>
  <si>
    <t>Przebudowa drogi powiatowej nr 1675K Jabłonka -Lipnica Mała w km od 2+167,00 do km 3+927,75 w miejscowości Lipnica Mała, Powiat Nowotarski/Gmina Jabłonka</t>
  </si>
  <si>
    <t>suski</t>
  </si>
  <si>
    <t>Przebudowa drogi powiatowej nr 1684 K Jordanów-Mąkacz-Bystra w km od 0+013,50 do km 1+150,00 w miejscowościach Jordanów i Bystra Podhalańska, Powiat Suski</t>
  </si>
  <si>
    <t>Rozbudowa drogi powiatowej nr 1655K Rogoźnik - Ciche w km od 3+925,85 do km 4+915,94 w miejscowości Stare Bystre, Powiat Nowotarski/Gmina Czarny Dunajec</t>
  </si>
  <si>
    <t>Rozbudowa drogi powiatowej nr 1444K w km od 14+836 do km 15+416 w miejscowości Nieszkowice Wielkie, Powiat Bocheński</t>
  </si>
  <si>
    <t>Rozbudowa drogi powiatowej nr 2037K w km od 1 +461,66 do km 2+236,53 w miejscowości Czarnochowice, Powiat Wielicki</t>
  </si>
  <si>
    <t>Rozbudowa drogi powiatowej nr 2007K w km od 4+567,00 do km 4+900,55 (obiekt mostowy w km 4+593,21) w miejscowości Targowisko, Powiat Wielicki</t>
  </si>
  <si>
    <t>Powiat Chrzanowski</t>
  </si>
  <si>
    <t>Przebudowa drogi powiatowej 1010K w km od 4+359 do km 5+781 w miejscowości Babice, Powiat Chrzanowski</t>
  </si>
  <si>
    <t>Rozbudowa drogi powiatowej nr 1466K Stróże-Polna-Łużna w km 1+725 do km 2+513 w miejscowości: Polna, Powiat Nowosądecki</t>
  </si>
  <si>
    <t>Powiat Tatrzański</t>
  </si>
  <si>
    <t>Przebudowa drogi powiatowej nr 1648K ul. Oswalda Balzera od km 3+425,00 do km 4+425,00 oraz od km 5+060,50 do km 6+050,00 w m. Zakopane, Murzasichle - powiat tatrzański</t>
  </si>
  <si>
    <t>Remont drogi powiatowej 1517K Żegiestów-Szczawnik-Muszyna: ul. Zazamcze na odcinku I - w km od 8+950 do km 10+510, na odcinku II - w km od 10+535 do km 10+800 w miejscowościach: Złockie, Muszyna, Powiat Nowosądecki</t>
  </si>
  <si>
    <t>Powiat Miechowski</t>
  </si>
  <si>
    <t>Przebudowa drogi powiatowej nr 1239K w km od 4+100 do km 6+953 (obiekt mostowy w km 6+925) w miejscowości Jaksice, Kamieńczyce i Komorów, Powiat Miechowski</t>
  </si>
  <si>
    <t>Przebudowa drogi powiatowe] 1864K ul. Główna w km od 1 +204,00 do km 2+464,93 w miejscowości Grojec, Powiat Oświęcimski</t>
  </si>
  <si>
    <t>Przebudowa drogi powiatowej nr 1580K Zalesie-Jadamwola-Olszana w km od 10+178 do km 12+252, etap I w km od 10+178 do km 11+320 w miejscowości Jadamwola, Powiat Limanowski</t>
  </si>
  <si>
    <t>Rozbudowa drogi powiatowej 1357K w km od 13+062,75 do km 13+244,70 (obiekt mostowy w km 13+137,22 do km 13+145,38), w miejscowości Zalasowa - powiat tarnowski</t>
  </si>
  <si>
    <t>9/P/B/N6/2022</t>
  </si>
  <si>
    <t>19/P/B/N6/2022</t>
  </si>
  <si>
    <t>29/P/B/N6/2022</t>
  </si>
  <si>
    <t>43/P/B/N6/2022</t>
  </si>
  <si>
    <t>7/P/P/N6/2022</t>
  </si>
  <si>
    <t>8/P/B/N6/2022</t>
  </si>
  <si>
    <t>20/P/P/N6/2022</t>
  </si>
  <si>
    <t>17/P/P/N6/2022</t>
  </si>
  <si>
    <t>18/P/B/N6/2022</t>
  </si>
  <si>
    <t>30/P/B/N6/2022</t>
  </si>
  <si>
    <t>28/P/B/N6/2022</t>
  </si>
  <si>
    <t>27/P/B/N6/2022</t>
  </si>
  <si>
    <t>22/P/P/N6/2022</t>
  </si>
  <si>
    <t>40/P/B/N6/2022</t>
  </si>
  <si>
    <t>32/P/P/N6/2022</t>
  </si>
  <si>
    <t>42/P/R/N6/2022</t>
  </si>
  <si>
    <t>1/P/P/N6/2022</t>
  </si>
  <si>
    <t>10/P/P/N6/2022</t>
  </si>
  <si>
    <t>34/P/P/N6/2022</t>
  </si>
  <si>
    <t>38/P/P/N6/2022</t>
  </si>
  <si>
    <t>26/P/B/N6/2022</t>
  </si>
  <si>
    <t>1.08.2023-31.12.2023</t>
  </si>
  <si>
    <t>30.04.2023-31.07.2025</t>
  </si>
  <si>
    <t>01.06.2023-20.05.2024</t>
  </si>
  <si>
    <t>16.05.2023-12.12.2023</t>
  </si>
  <si>
    <t>01.06.2023-31.05.2024</t>
  </si>
  <si>
    <t>01.04.2023-31.03.2024</t>
  </si>
  <si>
    <t>01.07.2023-20.12.2023</t>
  </si>
  <si>
    <t>03.04.2023-30.11.2023</t>
  </si>
  <si>
    <t>01.07.2023-15.06.2024</t>
  </si>
  <si>
    <t>1.06.2023-31.05.2024</t>
  </si>
  <si>
    <t>01.05.2023-30.11.2023</t>
  </si>
  <si>
    <t>01.03.2023-30.11.2023</t>
  </si>
  <si>
    <t>N</t>
  </si>
  <si>
    <t>W</t>
  </si>
  <si>
    <t>31/P/P/N6/2022</t>
  </si>
  <si>
    <t>2/P/P/N6/2022</t>
  </si>
  <si>
    <t>11/P/P/N6/2022</t>
  </si>
  <si>
    <t>25/P/P/N6/2022</t>
  </si>
  <si>
    <t>12/P/P/N6/2022</t>
  </si>
  <si>
    <t>Powiat Brzeski</t>
  </si>
  <si>
    <t>Przebudowa drogi powiatowej nr 1437 K Jadowniki - Porąbka Uszewska w km od 0+840,00 do km 5+586,00 w miejscowości Jadowniki, gmina Brzesko oraz Porąbka Uszewska, gmina Dębno, Powiat Brzeski</t>
  </si>
  <si>
    <t>Przebudowa drogi powiatowej nr 1182K w km od 5+385 do km 8+375 w miejscowości Przybysławice, Łazy i Uniejów Rędziny, Powiat Miechowski</t>
  </si>
  <si>
    <t>Przebudowa drogi powiatowej 1900K ul. Gorzowska w km od 1 +611,41 do km 2+740,06 w miejscowości Gorzów, Powiat Oświęcimski</t>
  </si>
  <si>
    <t>Przebudowa drogi powiatowej nr 1335K relacji Wola Rogowska -przez wieś w miejscowości Wola Rogowska w km 0+990 -1 +490 - powiat tarnowski</t>
  </si>
  <si>
    <t>01.06.2023-30.10.2025</t>
  </si>
  <si>
    <t>01.03.2023-30.10.2023</t>
  </si>
  <si>
    <t>01.06.2023-30.11.2023</t>
  </si>
  <si>
    <t>191/G/R/N6/2022</t>
  </si>
  <si>
    <t>194/G/P/N6/2022</t>
  </si>
  <si>
    <t>142/G/P/N6/2022</t>
  </si>
  <si>
    <t>79/G/R/N6/2022</t>
  </si>
  <si>
    <t>78/G/R/N6/2022</t>
  </si>
  <si>
    <t>96/G/R/N6/2022</t>
  </si>
  <si>
    <t>114/G/B/N6/2022</t>
  </si>
  <si>
    <t>145/G/P/N6/2022</t>
  </si>
  <si>
    <t>195/G/P/N6/2022</t>
  </si>
  <si>
    <t>120/G/B/N6/2022</t>
  </si>
  <si>
    <t>44/G/B/N6/2022</t>
  </si>
  <si>
    <t>108/G/P/N6/2022</t>
  </si>
  <si>
    <t>110/G/P/N6/2022</t>
  </si>
  <si>
    <t>146/G/P/N6/2022</t>
  </si>
  <si>
    <t>86/G/R/N6/2022</t>
  </si>
  <si>
    <t>131/G/B/N6/2022</t>
  </si>
  <si>
    <t>84/G/P/N6/2022</t>
  </si>
  <si>
    <t>166/G/R/N6/2022</t>
  </si>
  <si>
    <t>53/G/B/N6/2022</t>
  </si>
  <si>
    <t>209/G/B/N6/2022</t>
  </si>
  <si>
    <t>139/G/B/N6/2022</t>
  </si>
  <si>
    <t>150/G/B/N6/2022</t>
  </si>
  <si>
    <t>138/G/P/N6/2022</t>
  </si>
  <si>
    <t>101/G/P/N6/2022</t>
  </si>
  <si>
    <t>105/G/B/N6/2022</t>
  </si>
  <si>
    <t>164/G/B/N6/2022</t>
  </si>
  <si>
    <t>208/G/P/N6/2022</t>
  </si>
  <si>
    <t>148/G/R/N6/2022</t>
  </si>
  <si>
    <t>218/G/R/N6/2022</t>
  </si>
  <si>
    <t>111/G/B/N6/2022</t>
  </si>
  <si>
    <t>180/G/B/N6/2022</t>
  </si>
  <si>
    <t>186/G/P/N6/2022</t>
  </si>
  <si>
    <t>61/G/P/N6/2022</t>
  </si>
  <si>
    <t>60/G/P/N6/2022</t>
  </si>
  <si>
    <t>128/G/P/N6/2022</t>
  </si>
  <si>
    <t>113/G/B/N6/2022</t>
  </si>
  <si>
    <t>215/G/B/N6/2022</t>
  </si>
  <si>
    <t>171/G/P/N6/2022</t>
  </si>
  <si>
    <t>100/G/P/N6/2022</t>
  </si>
  <si>
    <t>49/G/R/N6/2022</t>
  </si>
  <si>
    <t>165/G/B/N6/2022</t>
  </si>
  <si>
    <t>154/G/P/N6/2022</t>
  </si>
  <si>
    <t>74/G/P/N6/2022</t>
  </si>
  <si>
    <t>56/G/P/N6/2022</t>
  </si>
  <si>
    <t>178/G/R/N6/2022</t>
  </si>
  <si>
    <t>85/G/R/N6/2022</t>
  </si>
  <si>
    <t>214/G/R/N6/2022</t>
  </si>
  <si>
    <t>155/G/B/N6/2022</t>
  </si>
  <si>
    <t>149/G/B/N6/2022</t>
  </si>
  <si>
    <t>83/G/P/N6/2022</t>
  </si>
  <si>
    <t>57/G/P/N6/2022</t>
  </si>
  <si>
    <t>156/G/P/N6/2022</t>
  </si>
  <si>
    <t>161/G/P/N6/2022</t>
  </si>
  <si>
    <t>167/G/P/N6/2022</t>
  </si>
  <si>
    <t>219/G/R/N6/2022</t>
  </si>
  <si>
    <t>63/G/R/N6/2022</t>
  </si>
  <si>
    <t>98/G/R/N6/2022</t>
  </si>
  <si>
    <t>220/G/R/N6/2022</t>
  </si>
  <si>
    <t>211/G/R/N6/2022</t>
  </si>
  <si>
    <t>200/G/R/N6/2022</t>
  </si>
  <si>
    <t>136/G/R/N6/2022</t>
  </si>
  <si>
    <t>187/G/B/N6/2022</t>
  </si>
  <si>
    <t>137/G/P/N6/2022</t>
  </si>
  <si>
    <t>181/G/B/N6/2022</t>
  </si>
  <si>
    <t>193/G/P/N6/2022</t>
  </si>
  <si>
    <t>109/G/P/N6/2022</t>
  </si>
  <si>
    <t>01.09.2023-31.01.2025</t>
  </si>
  <si>
    <t xml:space="preserve">Miasto Nowy Sącz </t>
  </si>
  <si>
    <t>Przebudowa drogi gminnej nr 293030K (ul. Barbackiego) w km od 0+003,20 do km 0+919,10 w miejscowości Nowy Sącz, Miasto Nowy Sącz</t>
  </si>
  <si>
    <t>03.07.2023-31.05.2024</t>
  </si>
  <si>
    <t xml:space="preserve">Gmina Świątniki Górne </t>
  </si>
  <si>
    <t>Przebudowa drogi gminnej 601367K w km od 0+049,62 do km 0+675,84 w miejscowości Rzeszotary, Gmina Świątniki Górne</t>
  </si>
  <si>
    <t>01.06.2023-30.09.2023</t>
  </si>
  <si>
    <t>Gmina Jerzmanowice-Przeginia</t>
  </si>
  <si>
    <t>Remont drogi gminnej nr 600206K w km od 0+000 do km 1+200 w miejscowości Sąspów, w gminie Jerzmanowice-Przeginia</t>
  </si>
  <si>
    <t>10.04.2023-30.11.2023</t>
  </si>
  <si>
    <t>Remont drogi gminnej nr 600171K (ul. Ojcowska) w km od 0+000 do km 0+750 w miejscowości Jerzmanowice, w gminie Jerzmanowice-Przeginia</t>
  </si>
  <si>
    <t>Gmina Limanowa</t>
  </si>
  <si>
    <t>Remont drogi gminnej nr 340474K Rupniów - Bednarki - Zawadka w km od 0+000 do km 3+417 w miejscowości Rupniów, Gmina Limanowa</t>
  </si>
  <si>
    <t>01.04.2023-31.10.2023</t>
  </si>
  <si>
    <t>Gmina Nowy Targ</t>
  </si>
  <si>
    <t>10.05.2023-31.10.2023</t>
  </si>
  <si>
    <t>Gmina Skrzyszów</t>
  </si>
  <si>
    <t>Przebudowa drogi gminnej G200572K w km od 0+000 do km 0+719,21 w miejscowości Ładna, Gmina Skrzyszów</t>
  </si>
  <si>
    <t>01.04.2023-28.02.2024</t>
  </si>
  <si>
    <t>Przebudowa drogi gminnej nr 293186K ul. Magazynowa w km od 0+025 do km 0+635 w miejscowości Nowy Sącz, Miasto Nowy Sącz</t>
  </si>
  <si>
    <t>Rozbudowa drogi gminnej nr 293945K „Do Burłackiego" w km 0+000,00 - 0+206,58 w miejscowości Brzezna Gmina Podegrodzie"</t>
  </si>
  <si>
    <t>01.01.2023-31.12.2023</t>
  </si>
  <si>
    <t>Budowa drogi gminnej ul. Mrożka w km 0+003,00 do 0+166,75 w miejscowości Tarnów, miasto Tarnów</t>
  </si>
  <si>
    <t>Gmina Michałowice</t>
  </si>
  <si>
    <t>Przebudowa drogi gminnej Nr 600501K w km 0+000-0+760 w miejscowościach Więcławice Stare i Zdzięsławice, Gmina Michałowice</t>
  </si>
  <si>
    <t>09.01.2023-30.11.2023</t>
  </si>
  <si>
    <t>Przebudowa drogi gminnej nr 540270K w km od 0+000 do km 0+426,50 w miejscowości Łęki, Gmina Myślenice</t>
  </si>
  <si>
    <t>01.03.2023-31.10.2023</t>
  </si>
  <si>
    <t>Przebudowa drogi gminnej G200571K w km od 0+719,21 do km 0+983,75 w miejscowości Ładna, Gmina Skrzyszów</t>
  </si>
  <si>
    <t>Gmina Koniusza</t>
  </si>
  <si>
    <t>Remont drogi gminnej nr 160508K w km od 0+000 do km 2+700 w miejscowościach Wronin, Wroniec, Wierzbno, gmina Koniusza</t>
  </si>
  <si>
    <t>Gmina Rzezawa</t>
  </si>
  <si>
    <t>Gmina Wieprz</t>
  </si>
  <si>
    <t>Remont drogi gminnej G000001 w km od 0+000,00 do km 0+182,00, od 0+287,00 do km 3+129,00, od 3+142,00 do km 3+525,00 w miejscowości Wieprz, Gmina Wieprz</t>
  </si>
  <si>
    <t>Gmina Miasta Bochnia</t>
  </si>
  <si>
    <t>Gmina Jodłownik</t>
  </si>
  <si>
    <t>15.04.2023-15.12.2023</t>
  </si>
  <si>
    <t>Budowa drogi gminnej ul. Ks. Prał. H. Januchty w km 0+000,00 - 0+348,05 w miejscowości Olkuszu, Gmina Olkusz</t>
  </si>
  <si>
    <t>20.05.2023-15.05.2024</t>
  </si>
  <si>
    <t>Budowa drogi gminnej od km 0+003,50 do km 0+307,29 w miejscowości Skawina, Gmina Skawina</t>
  </si>
  <si>
    <t>01.01.2023-31.12.2025</t>
  </si>
  <si>
    <t xml:space="preserve">nowotarski </t>
  </si>
  <si>
    <t>Odbudowa drogi gminnej 363898K w km od 3+383 do km 3+680 w miejscowości Ochotnica Dolna, Gmina Ochotnica Dolna</t>
  </si>
  <si>
    <t>08.05.2023-31.10.2023</t>
  </si>
  <si>
    <t>Gmina Czorsztyn</t>
  </si>
  <si>
    <t>01.04.2023 - 30.11.2023</t>
  </si>
  <si>
    <t>Gmina Liszki</t>
  </si>
  <si>
    <t>01.08.2023-31.07.2024</t>
  </si>
  <si>
    <t>Gmina Łososina Dolna</t>
  </si>
  <si>
    <t>02.05.2023-31.10.2023</t>
  </si>
  <si>
    <t>Gmina Wadowice</t>
  </si>
  <si>
    <t>Budowa drogi gminnej w km od 00+ 937,80 do km 00+ 975,00 (obiekt mostowy w km 00+949,91 do km 00+960,11), w miejscowości Zawadka, Gmina Wadowice.</t>
  </si>
  <si>
    <t>01.04.2023-30.12.2023</t>
  </si>
  <si>
    <t>Remont drogi gminnej nr 200606K Szerzyny Podlesie w km od 3+260 do km 4+490 w miejscowości Szerzyny, Gmina Szerzyny</t>
  </si>
  <si>
    <t>01.01.2023-30.11.2023</t>
  </si>
  <si>
    <t>Gmina Bukowina Tatrzańska</t>
  </si>
  <si>
    <t>Remont drogi gminnej 420031K w km od 2+653 do km 4+363 w miejscowości Brzegi, Gmina Bukowina Tatrzańska (z wyłączeniem odcinka w km 2+653-3+426)</t>
  </si>
  <si>
    <t>Budowa drogi gminnej w km od 0+003 do km 0+600 w miejscowości Olszówka, Gmina Mszana Dolna</t>
  </si>
  <si>
    <t>01.06.2023-30.06.2025</t>
  </si>
  <si>
    <t>Rozbudowa drogi gminnej 601689K w km od 0+000 do 0+414,63 w miejscowości Zabierzów, Gmina Zabierzów.</t>
  </si>
  <si>
    <t>01.03.2023-31.12.2023</t>
  </si>
  <si>
    <t>Gmina Dobczyce</t>
  </si>
  <si>
    <t>Przebudowa drogi gminnej Stadniki - Kwapinka nr 540131K w km 0+440 - 0+965 w miejscowości Kędzierzynka oraz w miejscowości Stadniki, Gmina Dobczyce - etap II.</t>
  </si>
  <si>
    <t>Przebudowa drogi gminnej 360618K na odcinku I - w km od 00+010.00 do km 00+166.70, na odcinku II - w km od 00+196.98 do km 00+453.36, w miejscowości Kluszkowce, Gmina Czorsztyn</t>
  </si>
  <si>
    <t>Gmina Chrzanów</t>
  </si>
  <si>
    <t>Gmina Rabka-Zdrój</t>
  </si>
  <si>
    <t xml:space="preserve">Przebudowa drogi gminnej 364547K ul. Słowackiego w km od 0+000 do km 0+228,80 w miejscowości Rabka - Zdrój, Gmina Rabka - Zdrój </t>
  </si>
  <si>
    <t>Budowa drogi gminnej K120098 - droga Osiedle Szkolna, w km od 0+000,00 do km 0+276,50 w miejscowosci Bukowno, Gmina Bukowno</t>
  </si>
  <si>
    <t>Gmina Tymbark</t>
  </si>
  <si>
    <t>Przebudowa drogi gminnej nr 340815 K Polna w km 0+512,00 - 0+806,00 w miejscowości Tymbark, Gmina Tymbark</t>
  </si>
  <si>
    <t>15.05.2023-30.10.2023</t>
  </si>
  <si>
    <t>01.08.2023-30.11.2023</t>
  </si>
  <si>
    <t>Gmina Drwinia</t>
  </si>
  <si>
    <t>Remont drogi gminnej 581258K w km od 0+000 do km 1+020 w miejscowości Niedary, Gmina Drwinia</t>
  </si>
  <si>
    <t>10.04.2023-27.10.2023</t>
  </si>
  <si>
    <t>Budowa drogi gminnej w km od 00+ 000,00 do km 00+ 038,90 (obiekt mostowy w km 00+005 do km 00+027,00), w miejscowości Chocznia, Gmina Wadowice.</t>
  </si>
  <si>
    <t>Gmina Czarny Dunajec</t>
  </si>
  <si>
    <t xml:space="preserve">Gmina Skała </t>
  </si>
  <si>
    <t>Przebudowa drogi gminnej nr 510529K w km od 0+008,5 do km 0+308,0 ul. Piłsudskiego w miejscowości Brzeszcze, Gmina Brzeszcze</t>
  </si>
  <si>
    <t>Remont drogi gminnej ul. Św. Jana 203477K w km od 0+503 do km 1+532 w miejscowości Żabno , Gmina Żabno.</t>
  </si>
  <si>
    <t>03.04.2023-30.10.2023</t>
  </si>
  <si>
    <t>Remont drogi gminnej K420066, Karpielówka Dolna, w km od 0+000,00 do km 0+770,00 w miejscowości Kościelisko, gmina Kościelisko</t>
  </si>
  <si>
    <t>Remont drogi gminnej K120066 -ul. Niepodległości  w km od 0+000,00 do km 0+365,81 w miejscowości Bukowno, Gmina Bukowno</t>
  </si>
  <si>
    <t>Gmina Szaflary</t>
  </si>
  <si>
    <t xml:space="preserve">Budowa drogi gminnej w km od 0+005,50 do km 0+229,50 w miejscowości Bór, Gmina Szaflary </t>
  </si>
  <si>
    <t>01.04.2023-20.12.2023</t>
  </si>
  <si>
    <t>Rozbudowa drogi gminnej 600976K na odcinku I w km od 0+009,27 do km 0+025,56 (sięgacz-droga gminna nr 601148K w km 0+000,00 do km 0+048,00), w miejscowości Rzozów, Gmina Skawina
Rozbudowa drogi gminnej 600976K w km na odcinku II od 0+025,56 do km 0+105,10 (skrzyżowanie z drogą gminną nr 601132K oraz drogą gminną nr 601134K w km 0+085,22), w miejscowości
Rzozów, Gmina Skawina</t>
  </si>
  <si>
    <t>Przebudowa drogi gminnej nr 470112 K "Przez Wieś" w km 0+400  - 1+875 w miejscowości Zarzyce Wielkie, gmina Kalwaria Zebrzydowska, powiat wadowicki</t>
  </si>
  <si>
    <t>15.07.2023-30.06.2024</t>
  </si>
  <si>
    <t>Przebudowa drogi gminnej nr 364822K w km od 0+000.00 do km 0+427.27 w miejscowości Bańska Wyżna, Gmina Szaflary</t>
  </si>
  <si>
    <t>Gmina Tarnów</t>
  </si>
  <si>
    <t>Przebudowa drogi gminnej nr 201469K w km 0+000 do km 0+300 w miejscowości Błonie, Gmina Tarnów</t>
  </si>
  <si>
    <t>15.05.2023-15.09.2023</t>
  </si>
  <si>
    <t>Gmina Zator</t>
  </si>
  <si>
    <t>Przebudowa drogi gminnej 510424K w km od 0+015 do km 0+149, w miejscowości Graboszyce, Gmina Zator</t>
  </si>
  <si>
    <t>Gmina Dąbrowa Tarnowska</t>
  </si>
  <si>
    <t>Gmina Lubień</t>
  </si>
  <si>
    <t>Remont drogi gminnej Krzeczów Burmistrzowa nr K540163 odc. I od km 0+090 do km 0+420, odc II od 0+550 do 1+160 w miejscowości Krzeczów</t>
  </si>
  <si>
    <t>Gmina Wojnicz</t>
  </si>
  <si>
    <t>Remont drogi gminnej (byłej drogi krajowej nr 94 w ciągu ulicy Krakowskiej w Wojniczu) w km od 0+000 do 0+800 w miejscowości Wojnicz, Gmina Wojnicz</t>
  </si>
  <si>
    <t>Remont drogi gminnej "Do Cmentarza" K360424 na dz. nr ewid 11000/1 w km 0+000-0+320 oraz w km 0+320-0-600 w miejscowości Chochołów</t>
  </si>
  <si>
    <t xml:space="preserve">Gmina Spytkowice </t>
  </si>
  <si>
    <t>Remont drogi gminnej 470291K w km od 00+000 do km 00+214 w miejscowości Spytkowice, Gmina Spytkowice</t>
  </si>
  <si>
    <t>01.06.2023-31.07.2023</t>
  </si>
  <si>
    <t>Gmina Korzenna</t>
  </si>
  <si>
    <t>01.04.2023-30.11.2023</t>
  </si>
  <si>
    <t>Odbudowa drogi gminnej 363919K na odcinku I - w km od 0+100 do km 0+200, na odcinku II - w km od 0+300 do km 0+700 w miejscowości Ochotnica Górna, Gmina Ochotnica Dolna</t>
  </si>
  <si>
    <t>Gmina Gródek nad Dunajcem</t>
  </si>
  <si>
    <t>Przebudowa drogi gminnej nr 290623K w km od 1+400 do km 2+760 w miejscowości Roztoka - Brzeziny, Gmina Gródek nad Dunajcem</t>
  </si>
  <si>
    <t>Przebudowa drogi gminnej w km od 00+000 do km 0+830.60 (z wyłączeniem odcinka w km 00+280,00 do km 00+332,00) w miejscowości Głogoczów, Gmina Myślenice</t>
  </si>
  <si>
    <t>75/G/R/N6/2022</t>
  </si>
  <si>
    <t>45/G/R/N6/2022</t>
  </si>
  <si>
    <t>213/G/R/N6/2022</t>
  </si>
  <si>
    <t>135/G/R/N6/2022</t>
  </si>
  <si>
    <t>188/G/B/N6/2022</t>
  </si>
  <si>
    <t>176/G/B/N6/2022</t>
  </si>
  <si>
    <t>121/G/P/N6/2022</t>
  </si>
  <si>
    <t>124/G/P/N6/2022</t>
  </si>
  <si>
    <t>69/G/P/N6/2022</t>
  </si>
  <si>
    <t>73/G/P/N6/2022</t>
  </si>
  <si>
    <t>95/G/R/N6/2022</t>
  </si>
  <si>
    <t>77/G/R/N6/2022</t>
  </si>
  <si>
    <t>66/G/R/N6/2022</t>
  </si>
  <si>
    <t>174/G/R/N6/2022</t>
  </si>
  <si>
    <t>88/G/R/N6/2022</t>
  </si>
  <si>
    <t>97/G/R/N6/2022</t>
  </si>
  <si>
    <t>157/G/R/N6/2022</t>
  </si>
  <si>
    <t>170/G/B/N6/2022</t>
  </si>
  <si>
    <t>82/G/B/N6/2022</t>
  </si>
  <si>
    <t>125/G/P/N6/2022</t>
  </si>
  <si>
    <t>199/G/P/N6/2022</t>
  </si>
  <si>
    <t>65/G/P/N6/2022</t>
  </si>
  <si>
    <t>212/G/R/N6/2022</t>
  </si>
  <si>
    <t>172/G/R/N6/2022</t>
  </si>
  <si>
    <t>102/G/R/N6/2022</t>
  </si>
  <si>
    <t>205/G/R/N6/2022</t>
  </si>
  <si>
    <t>67/G/R/N6/2022</t>
  </si>
  <si>
    <t>206/G/R/N6/2022</t>
  </si>
  <si>
    <t>112/G/R/N6/2022</t>
  </si>
  <si>
    <t>152/G/R/N6/2022</t>
  </si>
  <si>
    <t>89/G/P/N6/2022</t>
  </si>
  <si>
    <t>122/G/P/N6/2022</t>
  </si>
  <si>
    <t>141/G/R/N6/2022</t>
  </si>
  <si>
    <t>106/G/R/N6/2022</t>
  </si>
  <si>
    <t>72/G/R/N6/2022</t>
  </si>
  <si>
    <t>55/G/R/N6/2022</t>
  </si>
  <si>
    <t>207/G/R/N6/2022</t>
  </si>
  <si>
    <t>103/G/R/N6/2022</t>
  </si>
  <si>
    <t>192/G/R/N6/2022</t>
  </si>
  <si>
    <t>54/G/R/N6/2022</t>
  </si>
  <si>
    <t>70/G/R/N6/2022</t>
  </si>
  <si>
    <t>197/G/P/N6/2022</t>
  </si>
  <si>
    <t>51/G/R/N6/2022</t>
  </si>
  <si>
    <t>160/G/R/N6/2022</t>
  </si>
  <si>
    <t>173/G/R/N6/2022</t>
  </si>
  <si>
    <t>117/G/R/N6/2022</t>
  </si>
  <si>
    <t>183/G/R/N6/2022</t>
  </si>
  <si>
    <t>99/G/R/N6/2022</t>
  </si>
  <si>
    <t>221/G/R/N6/2022</t>
  </si>
  <si>
    <t>151/G/R/N6/2022</t>
  </si>
  <si>
    <t>196/G/R/N6/2022</t>
  </si>
  <si>
    <t>182/G/P/N6/2022</t>
  </si>
  <si>
    <t>87/G/R/N6/2022</t>
  </si>
  <si>
    <t>92/G/R/N6/2022</t>
  </si>
  <si>
    <t>46/G/R/N6/2022</t>
  </si>
  <si>
    <t>64/G/R/N6/2022</t>
  </si>
  <si>
    <t>134/G/R/N6/2022</t>
  </si>
  <si>
    <t>133/G/R/N6/2022</t>
  </si>
  <si>
    <t>185/G/R/N6/2022</t>
  </si>
  <si>
    <t>91/G/R/N6/2022</t>
  </si>
  <si>
    <t>50/G/R/N6/2022</t>
  </si>
  <si>
    <t>104/G/R/N6/2022</t>
  </si>
  <si>
    <t>190/G/R/N6/2022</t>
  </si>
  <si>
    <t>203/G/R/N6/2022</t>
  </si>
  <si>
    <t>177/G/R/N6/2022</t>
  </si>
  <si>
    <t>204/G/R/N6/2022</t>
  </si>
  <si>
    <t>202/G/R/N6/2022</t>
  </si>
  <si>
    <t>159/G/P/N6/2022</t>
  </si>
  <si>
    <t>158/G/P/N6/2022</t>
  </si>
  <si>
    <t>217/G/R/N6/2022</t>
  </si>
  <si>
    <t>47/G/R/N6/2022</t>
  </si>
  <si>
    <t>198/G/R/N6/2022</t>
  </si>
  <si>
    <t>168/G/R/N6/2022</t>
  </si>
  <si>
    <t>119/G/R/N6/2022</t>
  </si>
  <si>
    <t>179/G/R/N6/2022</t>
  </si>
  <si>
    <t>52/G/R/N6/2022</t>
  </si>
  <si>
    <t>162/G/R/N6/2022</t>
  </si>
  <si>
    <t>68/G/R/N6/2022</t>
  </si>
  <si>
    <t>90/G/R/N6/2022</t>
  </si>
  <si>
    <t>58/G/B/N6/2022</t>
  </si>
  <si>
    <t>129/G/P/N6/2022</t>
  </si>
  <si>
    <t>116/G/R/N6/2022</t>
  </si>
  <si>
    <t>184/G/R/N6/2022</t>
  </si>
  <si>
    <t>115/G/R/N6/2022</t>
  </si>
  <si>
    <t>140/G/R/N6/2022</t>
  </si>
  <si>
    <t>80/G/R/N6/2022</t>
  </si>
  <si>
    <t>118/G/R/N6/2022</t>
  </si>
  <si>
    <t>210/G/R/N6/2022</t>
  </si>
  <si>
    <t>48/G/R/N6/2022</t>
  </si>
  <si>
    <t>189/G/R/N6/2022</t>
  </si>
  <si>
    <t>81/G/R/N6/2022</t>
  </si>
  <si>
    <t>123/G/R/N6/2022</t>
  </si>
  <si>
    <t>175/G/R/N6/2022</t>
  </si>
  <si>
    <t>163/G/R/N6/2022</t>
  </si>
  <si>
    <t>169/G/R/N6/2022</t>
  </si>
  <si>
    <t>127/G/R/N6/2022</t>
  </si>
  <si>
    <t>126/G/R/N6/2022</t>
  </si>
  <si>
    <t>216/G/R/N6/2022</t>
  </si>
  <si>
    <t>71/G/R/N6/2022</t>
  </si>
  <si>
    <t>76/G/R/N6/2022</t>
  </si>
  <si>
    <t>Gmina Gołcza</t>
  </si>
  <si>
    <t>Remont drogi gminnej K140115 w km od 2+900 do km 5+450 w miejscowości Czaple Wielkie, Gmina Gołcza</t>
  </si>
  <si>
    <t>01.02.2023-30.11.2023</t>
  </si>
  <si>
    <t>Remont drogi gminnej nr 270008K na odcinku I 0+010-0+040, na odcinku II w km 0+360-1+330 w miejscowości Binarowa, Gmina Biecz.</t>
  </si>
  <si>
    <t>01.06.2023-30.01.2025</t>
  </si>
  <si>
    <t>Miasto i Gmina Uzdrowiskowa Muszyna</t>
  </si>
  <si>
    <t>Remont drogi gminnej nr 2929241K ul. Ogrodowej, w km od 1+040 do km 1+898 w miejscowości Muszyna, gmina Muszyna</t>
  </si>
  <si>
    <t>01.04.2023-31.12.2023</t>
  </si>
  <si>
    <t>Remont drogi gminnej 470237K w km od 00+000 do km 00+195 w miejscowości Ryczów, Gmina Spytkowice</t>
  </si>
  <si>
    <t xml:space="preserve">Odbudowa drogi gminnej 291231K na odcinku I - w km od 1+490 do 2+461 w miejscowości Koniuszowa oraz na odcinku II- w km od 2+461 do km 3+365 w miejscowości Mogilno, Gmina Korzenna </t>
  </si>
  <si>
    <t>Przebudowa drogi gminnej nr 160261K (Kościelec - Mniszów) w km od 0+000 do 0+850 km w miejscowości Piekary, Kościelec, Gmina Proszowice</t>
  </si>
  <si>
    <t>Gmina Ryglice</t>
  </si>
  <si>
    <t>Przebudowa drogi gminnej nr 200275K - w km od 0+000 do km 0+325 w miejscowości Ryglice, Gmina Ryglice</t>
  </si>
  <si>
    <t>Gmina Gdów</t>
  </si>
  <si>
    <t>Przebudowa drogi gminnej 270296K (ul. Klimkowicza) na odcinku w km 0+000,00 do km 0+265,50 w miejscowości Gorlice, Miasto Gorlice</t>
  </si>
  <si>
    <t>Gmina Igołomia-Wawrzeńczyce</t>
  </si>
  <si>
    <t>Remont drogi gminnej 600021K Pobiednik Wielki "Brzostek" Pobiednik Mały "Cmentarz", odcinek w km 0+009,4-2+287,8 w Gminie Igołomia-Wawrzeńczyce</t>
  </si>
  <si>
    <t>Remont drogi gminnej nr 250692K w km 0+000,00 do 1 +690,00 w miejscowości Mokrzyska, Gmina Brzesko</t>
  </si>
  <si>
    <t>Remont drogi gminnej 120587K w km od 1+450 do km 2+950 w miejscowości Chełm i Zasępiec, Gmina Wolbrom</t>
  </si>
  <si>
    <t>Gmina Kamionka Wielka</t>
  </si>
  <si>
    <t>01.06.2023-31.10.2023</t>
  </si>
  <si>
    <t>30.03.2023-20.02.2024</t>
  </si>
  <si>
    <t>Gmina Trzciana</t>
  </si>
  <si>
    <t>Remont drogi gminnej 580497K Trzciana - Zarzecze /Łąki/ w km od 0+000 do km 0+204 w miejscowości Trzciana, gmina Trzciana</t>
  </si>
  <si>
    <t>Budowa drogi gminnej nr 340805K Kurkówka w km 0+003,00 - 0+098,15 w miejscowości Podłopień, Gmina Tymbark</t>
  </si>
  <si>
    <t>15.05.2023-30.09.2023</t>
  </si>
  <si>
    <t>Gmina Klucze</t>
  </si>
  <si>
    <t>Budowa drogi gminnej dojazdowej do kopalni dolomitu CEMEX w Jaroszowcu</t>
  </si>
  <si>
    <t>Przebudowa drogi gminnej 204025K w km od 0+000 do km 0+795 w miejscowści Zalasowa, Gmina Ryglice</t>
  </si>
  <si>
    <t>Gmina Rzepiennik Strzyżewski</t>
  </si>
  <si>
    <t>Przebudowa drogi gminnej nr 200517K w km od 0 + 000 do 0 + 745 w miejscowości Turza Gmina Rzepiennik Strzyżewski</t>
  </si>
  <si>
    <t>01.02.2023-30.12.2023</t>
  </si>
  <si>
    <t>Gmina Dębno</t>
  </si>
  <si>
    <t>Przebudowa drogi gminnej 250892K w km od 0+016 do km 0+492 w miejscowości Wola Dębińska, Gmina Dębno</t>
  </si>
  <si>
    <t>Remont drogi gminnej nr 292893K na odcinku I w km od 0+045 do km 1+120, na odcinku II w km od 1+127 do km 2+507, na odcinku III w km od 2+518 do km 3+075 w miejscowości Milik, gmina Muszyna</t>
  </si>
  <si>
    <t>Gmina Zielonki</t>
  </si>
  <si>
    <t>Remont drogi gminnej nr K601560 w km od 0+005 do 1+815 w Zielonkach i Trojanowicach, gmina Zielonki</t>
  </si>
  <si>
    <t>Gmina Łącko</t>
  </si>
  <si>
    <t>Remont drogi gminnej nr 291836 K "Jazowsko - Kościoł Turchałówka" w km od 0+000 do km 0+700 w miejscowości Jazowsko, Gmina Łącko</t>
  </si>
  <si>
    <t>03.04.2023-31.10.2023</t>
  </si>
  <si>
    <t>Gmina Krynica-Zdrój</t>
  </si>
  <si>
    <t>Remont drogi gminnej nr 291557K ul. Ebersa w km 0+000 0+618 w miejscowości Krynica-Zdrój, Gmina Krynica-Zdrój</t>
  </si>
  <si>
    <t>10.04.2023-31.10.2023</t>
  </si>
  <si>
    <t>Remont drogi gminnej nr 250717K w km 0+000,00 do 0+492,00 w miejscowości Poręba Spytkowska, Gmina Brzesko</t>
  </si>
  <si>
    <t>Gmina Miasto Zakopane</t>
  </si>
  <si>
    <t>Remont drogi gminnej 420211K (ul. Piłsudskiego) w km od 00+037,00 do km 00+320,596 w miejscowości Zakopane, Gmina Miasto Zakopane</t>
  </si>
  <si>
    <t>06.03.2023-30.11.2023</t>
  </si>
  <si>
    <t>Remont drogi gminnej K 140253 ulica Janów Górny w km 0+000 do km 0+261 w miejscowości Miechów, gmina Miechów</t>
  </si>
  <si>
    <t>Gmina Szczurowa</t>
  </si>
  <si>
    <t>Remont drogi gminnej Szczurowa - Brzezinki - Wola Przemykowska nr 250531K w km od 0+000,00 do km 0+118,00 w miejscowości Szczurowa, Gmina Szczurowa</t>
  </si>
  <si>
    <t>Gmina Laskowa</t>
  </si>
  <si>
    <t>15.06.2023-30.10.2023</t>
  </si>
  <si>
    <t>Przebudowa drogi gminnej nr 160236K (Górka Stogniowska - Kościelec) w km od 0+000 do km 0+950 w miejscowości Stogniowice, Górka Stogniowska, Gmina
Proszowice</t>
  </si>
  <si>
    <t>Gmina Radgoszcz</t>
  </si>
  <si>
    <t>dąbrowski</t>
  </si>
  <si>
    <t>Remont drogi gminnej nr K 180225 ul. Kościelna w km od 0+000 do km 1+710 w miejscowości Radgoszcz, Gmina Radgoszcz</t>
  </si>
  <si>
    <t>01.07.2023-30.11.2023</t>
  </si>
  <si>
    <t>Gmina Łukowica</t>
  </si>
  <si>
    <t>Remont drogi gminnej nr 340527 K w km 0+001,80 do 1+474,91 w miejscowości Przyszowa, Gmina Łukowica</t>
  </si>
  <si>
    <t>Gmina Gorlice</t>
  </si>
  <si>
    <t>Remont drogi gminnej 270538K w km 0+000 do km 1 + 250 w miejscowości Dominikowice, Gmina Gorlice</t>
  </si>
  <si>
    <t>01.04.2023-15.12.2023</t>
  </si>
  <si>
    <t>Gmina  Bochnia</t>
  </si>
  <si>
    <t>Remont drogi gminnej 581104 K w km 0+010 do km 1+008 w miejscowości Siedlec, Gmina Bochnia</t>
  </si>
  <si>
    <t>01.08.2023-17.11.2023</t>
  </si>
  <si>
    <t>Remont drogi gminnej 420245K (ul. Ustup) w km od 00+075,00 do km 01+029,51 w miejscowości  Zakopane, Gmina Miasto Zakopane</t>
  </si>
  <si>
    <t>Remont drogi gminnej nr 291883 K "Maszkowice - Pod Górę" w km od 0+020 do km 0+670 w miejscowości Maszkowice, Gmina Łącko</t>
  </si>
  <si>
    <t>Remont drogi gminnej 600440K w km od 0+000 do km 0+581 w miejscowości Zalas, Gmina Krzeszowice</t>
  </si>
  <si>
    <t>Gmina Gromnik</t>
  </si>
  <si>
    <t>Remont drogi gminnej Nr 200030K Gromnik-Zawodzie-Polichty w km 1+441-1+785 wraz z remontem mostu w km 1+516 przez rzekę Biała w miejscowości Gromnik</t>
  </si>
  <si>
    <t>Przebudowa drogi gminnej nr 470970K - ulicy Wandy Malickiej w km od 0+011,60 do km 0+192,5 w miejscowości Andrychów, Gmina Andrychów</t>
  </si>
  <si>
    <t>Gmina Brzeźnica</t>
  </si>
  <si>
    <t>Remont drogi gminnej Nr 201644K w km 1+148 do km 2+730 w miejscowości Zawada, Gmina Tarnów</t>
  </si>
  <si>
    <t>01.05.2023-30.07.2023</t>
  </si>
  <si>
    <t>Remont drogi gminnej nr K601534 w km od 0+263 do 1+182 w Bibicach, gmina Zielonki</t>
  </si>
  <si>
    <t>Gmina Olesno</t>
  </si>
  <si>
    <t>Remont drogi gminnej nr 180175K w km 3+200 - 4+085 w miejscowości Oleśnica, Gmina Olesno</t>
  </si>
  <si>
    <t>01.05.2023-31.12.2023</t>
  </si>
  <si>
    <t>Gmina Trzebinia</t>
  </si>
  <si>
    <t>Remont drogi gminnej 101106K (ul. Szembeka) na odcinku I w km od 0+010,00 do km 0+401,50, na odcinku III w km od 0+466,50 do km 0+863,50 w miejscowości Młoszowa, Gmina Trzebinia</t>
  </si>
  <si>
    <t>01.03.2023-29.09.2023</t>
  </si>
  <si>
    <t>Gmina Łabowa</t>
  </si>
  <si>
    <t>Remont drogi gminnej nr 291616K w km 0+004-0+778 w miejscowości Łabowa, Gmina Łabowa</t>
  </si>
  <si>
    <t>Remont drogi gminnej 203267K w km od 0+000 do 0+690 w miejscowości Łukanowice, Gmina Wojnicz</t>
  </si>
  <si>
    <t>Remont drogi gminnej Barczków w kierunku Wisły nr 250818K w km od 0+000,00 do km 0+580,00 w miejscowości Barczków, Gmina Szczurowa</t>
  </si>
  <si>
    <t>Remont drogi gminnej 470698K - ul. Leśnej w km od 0+017,00 do km 0+289,10 w miejscowości Andrychów, Gmina Andrychów</t>
  </si>
  <si>
    <t>Gmina Raba Wyżna</t>
  </si>
  <si>
    <t>03.03.2023-30.11.2023</t>
  </si>
  <si>
    <t>Przebudowa drogi gminnej 101105K (ul. Trzecia) w km od 0+000,00 do km 0+310,00 w miejscowości Młoszowa, Gmina Trzebinia</t>
  </si>
  <si>
    <t>Gmina Książ Wielki</t>
  </si>
  <si>
    <t>Remont drogi gminnej nr 140210 K w km od 0+000 do km 4+050 w miejscowości Rzędowice gm. Książ Wielki</t>
  </si>
  <si>
    <t>Gmina Gnojnik</t>
  </si>
  <si>
    <t>31.03.2023-30.11.2023</t>
  </si>
  <si>
    <t>01.06.2023-31.01.2025</t>
  </si>
  <si>
    <t>Gmina Słomniki</t>
  </si>
  <si>
    <t>Remont drogi gminnej nr 601775K w km 0+000 - 1+211 w miejscowości Czechy gmina Słomniki</t>
  </si>
  <si>
    <t>03.07.2023-31.08.2023</t>
  </si>
  <si>
    <t>Remont drogi gminnej nr 601765K na odcinku I - w km od 0+000 do km 0+826, na odcinku II - w km od 0+830 do km 1+140 w miejscowości Prandocin Wysiołek</t>
  </si>
  <si>
    <t>Gmina Chełmiec</t>
  </si>
  <si>
    <t>Remont drogi gminnej nr 250369K w km od 0+000 do km 0+930 w miejscowości Lewniowa, Gmina Gnojnik, Powiat Brzeski</t>
  </si>
  <si>
    <t>Remont drogi gminnej nr 470040K na odcinku I - w km od 0+006 do km 0+392, na odcinku II w km od 0+400 do km 0+913 w miejscowości Sosnowice, Gmina Brzeźnica</t>
  </si>
  <si>
    <t>02.05.2023-31.07.2023</t>
  </si>
  <si>
    <t>Gmina Grybów</t>
  </si>
  <si>
    <t>Gmina Wierzchosławice</t>
  </si>
  <si>
    <t>Remont drogi gminnej nr K202544 w km 0+000-0+560 w miejscowości Łętowice, Gmina Wierzchosławice</t>
  </si>
  <si>
    <t>Remont drogi gminnej 560861K w km od 0+166 do km 0+642 w miejscowości Wieliczka, Gmina Wieliczka</t>
  </si>
  <si>
    <t>Remont drogi gminnej nr 2507009 ul. Polnej w km 0+000 0+402 w miejscowości Tylicz, Gmina Krynica-Zdrój</t>
  </si>
  <si>
    <t>Remont drogi gminnej nr K202511 w km 0+000-0+105 w miejscowości Wierzchosławice, Gmina Wierzchosławice</t>
  </si>
  <si>
    <t>Gmina Trzyciąż</t>
  </si>
  <si>
    <t>Przebudowa drogi gminnej 120488K w km od 0+000 do km 1+330 w miejscowości Zadroże, Gmina Trzyciąż.</t>
  </si>
  <si>
    <t xml:space="preserve">Gmina Sułoszowa </t>
  </si>
  <si>
    <t>Gmina Bobowa</t>
  </si>
  <si>
    <t>Remont drogi gminnej nr 270078K w km 0+000-0+693 w miejscowości Bobowa</t>
  </si>
  <si>
    <t>02.01.2023-31.12.2023</t>
  </si>
  <si>
    <t>Gmina Zembrzyce</t>
  </si>
  <si>
    <t>Remont drogi gminnej nr 441201 K "Tarnawska Góra" w km od 0+555,90 do km 1+210,20 w miejscowości Tarnawa Dolna, Gmina Zembrzyce</t>
  </si>
  <si>
    <t>01.08.2023-31.10.2023</t>
  </si>
  <si>
    <t>Gmina Pcim</t>
  </si>
  <si>
    <t>Remont drogi gminnej K540356 w km od 0+000 do km 0+648 w miejscowości Pcim</t>
  </si>
  <si>
    <t>Remont drogi gminnej ul. Zaszkolna 203503K w km od 0+488 do km 1+090 w miejscowości Łęg Tarnowski, Gmina Żabno</t>
  </si>
  <si>
    <t>Gmina Budzów</t>
  </si>
  <si>
    <t>Remont drogi gminnej "Ruskówka” Nr K 440005 w km 0+000 do km 0+415 w miejscowości Baczyn, gmina Budzów</t>
  </si>
  <si>
    <t>01.04.2023-30.10.2023</t>
  </si>
  <si>
    <t>Gmina Uście Gorlickie</t>
  </si>
  <si>
    <t>20.04.2023-30.06.2023</t>
  </si>
  <si>
    <t>Gmina Łapsze Niżne</t>
  </si>
  <si>
    <t>Remont drogi gminnej 362536K ul. Jana Kasprzyckiego w km od 0+000 do 0+270 w miejscowości Łapsze Niżne, Gmina Łapsze Niżne.</t>
  </si>
  <si>
    <t>01.03.2023-30.09.2023</t>
  </si>
  <si>
    <t>Gmina Chełmek</t>
  </si>
  <si>
    <t>Budowa drogi w km od 0+007,06 do km 0+972,42 w sąsiedztwie ulicy Polnej, w miejscowości Gorzów, gmina Chełmek</t>
  </si>
  <si>
    <t>Gmina Maków Podhalański</t>
  </si>
  <si>
    <t>Remont drogi gminnej nr 440799K os. Laskowa na odcinku I w km od 0,006,00 do 1+250,00,na odcinku II w km 1+290 do 1+545,00 w miejscowości Kojszówka , Gmina Maków Podhalański</t>
  </si>
  <si>
    <t>Remont drogi gminnej 290319K w km od 0+000 do km 1+480 w miejscowości Paszyn, Gmina Chełmiec</t>
  </si>
  <si>
    <t>Remont drogi gminnej nr K180221 ul. Mały Dwór na odcinku I - w km od 0+000 do km 0+680, na odcinku II - w km od 0+770 do km 1+398 w miejscowości Radgoszcz, Gmina Radgoszcz</t>
  </si>
  <si>
    <t>Gmina Koszyce</t>
  </si>
  <si>
    <t>Remont drogi gminnej nr 160034K w km od 0+000,00 do km 0+935,00 w miejscowości Biskupice i Modrzany, Gmina Koszyce.</t>
  </si>
  <si>
    <t>03.04.2023-31.08.2023</t>
  </si>
  <si>
    <t>Remont drogi gminnej nr 180186K w km 0+000 -0+880 w miejscowości Wielopole-Bucze, Gmina Olesno</t>
  </si>
  <si>
    <t>Gmina Żegocina</t>
  </si>
  <si>
    <t>Remont drogi gminnej K580402 w km od 0+000 do 0+750 w miejscowości Żegocina, Gmina Żegocina</t>
  </si>
  <si>
    <t xml:space="preserve">Gmina Bobowa </t>
  </si>
  <si>
    <t>Remont drogi gminnej nr 270173K w km 0+420-1+160 w miejscowości Siedliska</t>
  </si>
  <si>
    <t>Remont drogi gminnej nr 160022K ul.Wirecka w km od 0+000,00 do km 0+340,00 w miejscowości Koszyce, Gmina Koszyce.</t>
  </si>
  <si>
    <t>Gmina Radziemice</t>
  </si>
  <si>
    <t>Remont drogi gminnej Przemęczany - Rzeka nr 160385K, działki ewidencyjne 533/1, 534/3 km 0+000 do 0+110; 0+123 - 0+198 w miejscowości Przemęczany</t>
  </si>
  <si>
    <t>31.03.2023-31.12.2023</t>
  </si>
  <si>
    <t>Remont drogi gminnej 120657K w km od 0+000 do km 1+595 w miejscowości Wolbrom, Kolonia Wymysłów, Łobzów, Gmina Wolbrom</t>
  </si>
  <si>
    <t>Gmina Tomice</t>
  </si>
  <si>
    <t>Remont drogi gminnej ul. Radwany nr 470421K w km od +1.678 do +2.668 w miejscowości Witanowice</t>
  </si>
  <si>
    <t>Remont drogi gminnej nr 441232 K "Pilchówka" w km od 0+037,00 do km 0+757,00 w miejscowości Zembrzyce, gmina Zembrzyce"</t>
  </si>
  <si>
    <t>Gmina Osiek</t>
  </si>
  <si>
    <t>Remont drogi gminnej 510098K w km od 0+110 do km 0+660 w miejscowości Osiek, Gmina Osiek</t>
  </si>
  <si>
    <t>04.05.2023-31.10.2023</t>
  </si>
  <si>
    <t>Remont drogi gminnej 510103K w km 0+000 do km 0+436 w miejscowości Głębowice, Gmina Osiek</t>
  </si>
  <si>
    <t>Remont drogi gminnej 602007K w km od 0+000,00 do km 1+212,57 w miejscowości Wola Kalinowska, Gmina Sułoszowa</t>
  </si>
  <si>
    <t>Remont drogi gminnej 270568K w km 0+000 do km 0+265 w miejscowości Kwiatonowice, Gmina Gorlice</t>
  </si>
  <si>
    <t>Gmina Gręboszów</t>
  </si>
  <si>
    <t>Remont drogi gminnej K180123 w km 0+000 - 0+329 w miejscowości Żelichów, Gmina Gręboszów</t>
  </si>
  <si>
    <t>Remont drogi gminnej nr 180512k "Gruszów Wielki droga Zarzecze-Stara Wieś" w km 0+000 -1+292 w miejscowości Gruszów Wielki, gmina Dąbrowa Tarnowska</t>
  </si>
  <si>
    <t>Remont drogi gminnej nr 292647 K Skrzętla - Kłodne w km od 0+015,00 do km 0+756,00 w miejscowości Szkrzętla - Rojówka, gmina Łososina Dolna</t>
  </si>
  <si>
    <t>Remont drogi gminnej nr 180513K "Dąbrowa Tarnowska - Nieczajna Górna" w km 0+000 -1+734 w miejscowości Nieczajna Górna i miejscowości Szarwark, gmina Dąbrowa Tarnowska</t>
  </si>
  <si>
    <t>Rozbudowa drogi gminnej nr 561152K w km od 0+000,00 do km 0+404,3 w miejscowości Wieliczka, powiat wielicki, gmina Wieliczka</t>
  </si>
  <si>
    <t>Przebudowa drogi wewnętrznej w km od 0+000 do km 0+715 w miejscowości Milonki, Gmina Trzyciąż</t>
  </si>
  <si>
    <t>Remont drogi gminnej nr 250381K w km od 0+000 do km 2+790 w miejscowości Uszew, Gmina Gnojnik, Powiat Brzeski</t>
  </si>
  <si>
    <t>Remont drogi gminnej nr 290960K w km 0+000,00 do km 0+984,00 w miejscowości Królowa Polska, Gmina Kamionka Wielka</t>
  </si>
  <si>
    <t>13/P/P/N6/2022</t>
  </si>
  <si>
    <t>Przebudowa drogi powiatowej 1092K w km od 1+600 do km 3+954 w miejscowości Bogucin Mały i Bogucin Duży, Powiat Olkuski</t>
  </si>
  <si>
    <t>33/P/P/N6/2022</t>
  </si>
  <si>
    <t>Powiat Proszowicki</t>
  </si>
  <si>
    <t>Przebudowa drogi powiatowej 1266K w km od 8+200 do km 10+167 w miejscowości Wierzbno, w miejscowości Wroniec, w miejscowości Glewiec, Powiat Proszowicki</t>
  </si>
  <si>
    <t>01.02.2023-15.11.2023</t>
  </si>
  <si>
    <t>39/P/P/N6/2022</t>
  </si>
  <si>
    <t>Przebudowa drogi powiatowej nr 1451K Wojakowa-Sechna-Ujanowice w km od 7+482 do km 8+070 w miejscowości Ujanowice, Powiat Limanowski</t>
  </si>
  <si>
    <t>15.05.2023-30.11.2023</t>
  </si>
  <si>
    <t>36/P/P/N6/2022</t>
  </si>
  <si>
    <t>Przebudowa drogi powiatowej nr K1941 w km od 0+680 do 1+175 w miejscowości Głogoczów, Powiat Myślenicki</t>
  </si>
  <si>
    <t>24/P/P/N6/2022</t>
  </si>
  <si>
    <t>Przebudowa drogi powiatowej nr 1739K w km od 1+158 do km 2+341 w miejscowości Sułkowice, Powiat Wadowicki</t>
  </si>
  <si>
    <t>30.06.2023-30.11.2023</t>
  </si>
  <si>
    <t>5/P/R/N6/2022</t>
  </si>
  <si>
    <t>Powiat Gorlicki</t>
  </si>
  <si>
    <t>Remont drogi powiatowej 1507K Szymbark-Bystra - Szalowa w km od 0+272 do km 0+345 (obiekt mostowy w km 0+281,6 do km 0+339), w miejscowości Szymbark, Powiat Gorlicki</t>
  </si>
  <si>
    <t>05.2023-10.2023</t>
  </si>
  <si>
    <t>14/P/P/N6/2022</t>
  </si>
  <si>
    <t>Przebudowa drogi powiatowej 1121K w km od 0+034 do km 1+804 w miejscowości Gołaczewy, Powiat Olkuski</t>
  </si>
  <si>
    <t>21/P/B/N6/2022</t>
  </si>
  <si>
    <t>15/P/P/N6/2022</t>
  </si>
  <si>
    <t>Przebudowa drogi powiatowej 1063K w km od 0+181 do km 2+203 w miejscowości Olkusz, Powiat Olkuski</t>
  </si>
  <si>
    <t>6/P/P/N6/2022</t>
  </si>
  <si>
    <t>16/P/R/N6/2022</t>
  </si>
  <si>
    <t>Remont drogi powiatowej Brody-Palcza nr 1707 K w km od 7+380,50 do km 9+656,00 w miejscowości Palcza, Powiat Suski</t>
  </si>
  <si>
    <t>15.05.2023-30.04.2024</t>
  </si>
  <si>
    <t>35/P/R/N6/2022</t>
  </si>
  <si>
    <t>Remont drogi powiatowej nr K1959 w km od 1+285 do 3+485 w miejscowościach Mierzeń, Komorniki, Powiat Myślenicki</t>
  </si>
  <si>
    <t>23/P/P/N6/2022</t>
  </si>
  <si>
    <t>Przebudowa drogi powiatowej nr 1757K w km 3+917 do km 4+815 w miejscowości Nidek, Powiat Wadowicki</t>
  </si>
  <si>
    <t>37/P/P/N6/2022</t>
  </si>
  <si>
    <t>Powiat Dąbrowski</t>
  </si>
  <si>
    <t>Przebudowa drogi powiatowej nr 1328K w km 1+535,00 - 2+060,00 w miejscowośd Dąbrowa Tarnowska, Powiat Dąbrowski.</t>
  </si>
  <si>
    <t>02.01.2023-30.11.2023</t>
  </si>
  <si>
    <t>3/P/R/N6/2022</t>
  </si>
  <si>
    <t>Remont drogi powiatowej nr 1187K w km od 0+000 do km 0+584 w miejscowości Podmiejska Wola i Chodów, Powiat Miechowski</t>
  </si>
  <si>
    <t>4/P/B/N6/2022</t>
  </si>
  <si>
    <t>Rozbudowa drogi gminnej nr K363455 ul. Gorczańska w km od 0+291 do km 0+689 w miejscowości Ostrowsko, Gmina Nowy Targ</t>
  </si>
  <si>
    <t>Przebudowa drogi powiatowej 1859K ul. Karolina w km od 0+604,32 do km 1+819,92 w miejscowości Osiek, Powiat Oświęcimski</t>
  </si>
  <si>
    <t>X</t>
  </si>
  <si>
    <t>Przebudowa drogi gminnej nr 510513K ul. Daszyńskiego od km 0+554,4 do km 1+047,9 w miejscowości Brzeszcze, Gmina Brzeszcze</t>
  </si>
  <si>
    <t>25.04.2023-31.03.2025</t>
  </si>
  <si>
    <t>25.04.2023 - 31.03.2025</t>
  </si>
  <si>
    <t>16.05.2023-31.03.2025</t>
  </si>
  <si>
    <t>Rozbudowa drogi powiatowej nr 1646K Skrzypne-Szaflary-Ostrowsko na odcinki I - w km od 6+764,80 do km 7+658,35, na odcinku II - w km od 7+658,20 do km 8+086,26, na odcinku III - w km od 9+244,35 do km 9+954,66 w miejscowości Szaflary, Powiat Nowotarski/Gmina Szaflary</t>
  </si>
  <si>
    <t>14.03.2023-31.03.2025</t>
  </si>
  <si>
    <t>Remont drogi gminnej nr 271111K Uście Gorlickie - Oderne IV w kierunku Sztaby w km 0+120 - 0+490 w miejscowości Uście Gorlickie, gmina Uście Gorlickie</t>
  </si>
  <si>
    <t>107/G/R/N6/2022</t>
  </si>
  <si>
    <t>Gmina Mucharz</t>
  </si>
  <si>
    <t>Remont drogi gminnej K470216 w km od 00+000 do km 00+800 w miejscowości Jaszczurowa, gmina Mucharz</t>
  </si>
  <si>
    <t>Remont drogi gminnej 581101K w km od 0+000 do km 0+260 w miejscowości Proszówki, Gmina Bochnia</t>
  </si>
  <si>
    <t>01.11.2023-05.02.2025</t>
  </si>
  <si>
    <t>01.06.2023-30.09.2025</t>
  </si>
  <si>
    <t>Rozbudowa drogi gminnej 600393K na odcinku w km od 0+013,45 do km 1+189,07 w miejscowości Nawojowa Góra, Gmina Krzeszowice</t>
  </si>
  <si>
    <t>15.09.2023-31.01.2025</t>
  </si>
  <si>
    <t>01.04.2023-30.10.2025</t>
  </si>
  <si>
    <t>Przebudowa drogi powiatowej 1001K na odcinku I - w km od 2+905 do km 5+622, na odcinku II - w km od 5+622 do km 5+901 w miejscowości Gromiec i Libiąż, Powiat Chrzanowski</t>
  </si>
  <si>
    <t>Rozbudowa drogi powiatowej 1001K na odcinku I - w km od 0+065 do km 1+065, na odcinku II - w km od 1+065 do km 2+100 w miejscowości Gromiec, Powiat Chrzanowski</t>
  </si>
  <si>
    <t>Remont drogi gminnej nr 340486K Stare Rybie - Zimna Woda - Podgórze w km od 0+000 do km 3+948,64 (z wyłączeniem odcinków w km od 0+028 do 0+039 i od 3+220 - 3+274) w miejscowości Nowe Rybie, Stare Rybie, Gmina Limanowa</t>
  </si>
  <si>
    <t>Remont drogi gminnej Marii Skłodowskiej - Curie nr 101259K na odc. I w km od 0+000 do 0+684 w miejscowości Alwernia Powiat Chrzanowski Gmina Alwernia</t>
  </si>
  <si>
    <t>Remont drogi gminnej nr 294704 K "Cieniawa - Do Dworu" w km 0+000 - 0+690 w miejscowości Cieniawa, Gmina Grybów</t>
  </si>
  <si>
    <t>Remont drogi gminnej nr 294619 K "Gródek - Na Podlesie" w km 0+007 - 0+720 " w miejscowości Gródek, Gmina Grybów</t>
  </si>
  <si>
    <t>01.04.2023-30.06.2023</t>
  </si>
  <si>
    <t>Przebudowa drogi gminnej Jodłownik - Markuszowa  nr 340175K  w km od 0+910 do 1+310 w miejscowości Jodłownik, Gmina Jodłownik</t>
  </si>
  <si>
    <t>30.04.2023-30.05.2025</t>
  </si>
  <si>
    <t xml:space="preserve">Rozbudowa drogi gminnej nr 340179K Pogorzany - Wieniec w km 0+421,42-0+852,75 w miejscowości Pogorzany, Gmina Jodłownik -etap III </t>
  </si>
  <si>
    <t>15.04.2023-30.11.2023</t>
  </si>
  <si>
    <t>Remont drogi gminnej 601322K w km od 0+000,00 do km 1+921,60 w miejscowości Sułoszowa, Gmina Sułoszowa</t>
  </si>
  <si>
    <t>01.04.2023-30.09.2023</t>
  </si>
  <si>
    <t>Remont drogi gminnej nr 440784K os. Polańscy na odcinku I w km od 0+019,00 do 0+082,00 ,na odcinku II w km od 0+116,00 do 0+152,00, na odcinku III w km 0+160,00 do 1+480,00 (z wyłączeniem w km 1+230 do km 1+324) w miejscowości Żarnówka, Gmina Maków Podhalański</t>
  </si>
  <si>
    <t>20.04.2023-30.09.2023</t>
  </si>
  <si>
    <t>Budowa drogi gminnej ul. Berka Joselewicza nr 100591K na odcinku I - w km od 00+003,62 do km 00+104,76, na odcinku II - w km od 00+104,76 do km 00+213,51 (skrzyżowanie w km 00+093,50 do km 00+109,49) w miejscowości Chrzanów, Gmina Chrzanów</t>
  </si>
  <si>
    <t>14.03.2023-11.12.2023</t>
  </si>
  <si>
    <t>Przebudowa drogi gminnej 270357K (ul. Słoneczna) na odcinku w km 0+005,00 do km 0+365,00 w miejscowości Gorlice, Miasto Gorlice</t>
  </si>
  <si>
    <t>05.05.2023-31.12.2025</t>
  </si>
  <si>
    <t>Remont drogi gminnej 362668K ul. Podtatrzańska w km od 0+000 do km 0+287,10 (sięgacz w km 0+189,90 do km 0+270,68) w Nowym Targu w Gminie Miasto Nowy Targ</t>
  </si>
  <si>
    <t>01.04.2023-31.01.2025</t>
  </si>
  <si>
    <t>31.01.2023-31.12.2023</t>
  </si>
  <si>
    <t>Remont drogi gminnej nr 470048K w km od 0+000 do km 1+708 ( z wyłączeniem w km 0+000 - 0+344) w miejscowości Tłuczań, Gmina Brzeźnica</t>
  </si>
  <si>
    <t>Remont drogi gminnej 290313K w km od 0+000 do km 1+075 (z wyłączeniem kilometrażu od 0+803 do 0+868)w miejscowości Paszyn, Gmina Chełmiec</t>
  </si>
  <si>
    <t>01.07.2023-30.01.2025</t>
  </si>
  <si>
    <t>01.09.2023-31.03.2025</t>
  </si>
  <si>
    <t>01.07.2023-30.07.2025</t>
  </si>
  <si>
    <t>Rozbudowa drogi gminnej nr 604489K "Krosna-Wajdówka-Przylaski" w km od 0+000 do 0+100 (budowa przepustu w km 0+007,48) w miejscowości Krosna, Gmina
Laskowa</t>
  </si>
  <si>
    <t>01.08.2023-31.10.2025</t>
  </si>
  <si>
    <t>04.04.2023-31.10.2023</t>
  </si>
  <si>
    <t>1.08.2023-31.03.2025</t>
  </si>
  <si>
    <t>1.06.2023-31.03.2025</t>
  </si>
  <si>
    <t>01.10.2023-30.05.2024</t>
  </si>
  <si>
    <t>Przebudowa drogi gminnej numer 604523K w km od 0+000 do 1+042 (skrzyżowanie z drogą wojewódzką nr 773 w km od 1+270 odcinek 100), w miejscowości Minoga, Gmina Skała.</t>
  </si>
  <si>
    <t>Przebudowa drogi gminnej nr 364077K w km od 0+000 do km 0+992 w miejscowości Rokiciny Podhalańskie, Gmina Raba Wyżna</t>
  </si>
  <si>
    <t>Rozbudowa drogi gminnej nr 580014 w km 1+086,30- 1+772,00 przy ul. Chodenickiej w Bochni, Gmina Miasto Bochnia</t>
  </si>
  <si>
    <t>Budowa drogi gminnej na odcinku I - w km od 0+007 do km 0+082, na odcinku II - w km od 0+017,9 do km 0+465, na odcinku III - w km od 0+000 do km 0+123,70 w miejscowości Miechów, Gmina Miechów</t>
  </si>
  <si>
    <t>Remont drogi gminnej Skomielna Biała - Ośrodek zdrowia Banasiowa nr K540174 w km 0+860 do km 1+190 w miejscowości Skomielna Biała, Gmina Lubień</t>
  </si>
  <si>
    <t>Przebudowa drogi gminnej 470081 K "Moskałówka" w km 0+000 -1+957 (odcinek I) i w km 2+038 - 2+278 (odcinek lI) w miejscowości Barwałd Średni, gmina Kalwaria Zebrzydowska</t>
  </si>
  <si>
    <t>02.01.2023-30.09.2025</t>
  </si>
  <si>
    <t>01.04.2023- 31.12.2023</t>
  </si>
  <si>
    <t>01.05.2023-10.10.2023</t>
  </si>
  <si>
    <t>Remont drogi gminnej 420042K w km od 0+010 do km 1+955 w miejscowości Bukowina Tatrzańska, Gmina Bukowina Tatrzańska (z wyłączeniem odcinka w km 1+760 - 1+860)</t>
  </si>
  <si>
    <t>Rozbudowa drogi powiatowej 1503K Florynka - Izby w km 14+751,60 do km 14+870,40 (obiekt mostowy w km 14+815,00) w miejscowościach Izby i Banica, Powiat Gorlicki</t>
  </si>
  <si>
    <t>Remont drogi gminnej nr 560153K w km od 0+168 do km 0+524 w miejscowości Świątniki Dolne i Szczytniki, Gmina Gdów</t>
  </si>
  <si>
    <t>41/P/R/N6/2022</t>
  </si>
  <si>
    <t>Remont drogi powiatowej 1577K Kamionka Wielka-Kamionka Wielka w km od 0+180 do km 2+750 w miejscowości Kamionka Wielka, Powiat Nowosądecki</t>
  </si>
  <si>
    <t>21.11.2022 - 20.01.2024</t>
  </si>
  <si>
    <t>15.11.2022 - 15.09.2024</t>
  </si>
  <si>
    <t>*21</t>
  </si>
  <si>
    <t>Przebudowa drogi powiatowej 1465K Jankowa - Lipniczka w km 2+055 do km 3+268 w miejscowości Jankowa, Powiat Gorlicki</t>
  </si>
  <si>
    <t>24/P/P/N5/2021</t>
  </si>
  <si>
    <t>*22</t>
  </si>
  <si>
    <t>Przebudowa drogi powiatowej nr 1676K Lipnica Wielka - Przywarówka w km od 5+970,00 do km 6+420,00 w miejscowości Lipnica Wielka, Powiat Nowotarski / Gmina Lipnica Wielka</t>
  </si>
  <si>
    <t>Rozbudowa drogi gminnej ulicy Szkolnej na drogę gminną klasy D w Krzeczowie w km 0+000,00 - km 0+225,82, gmina Rzezawa</t>
  </si>
  <si>
    <t>Przebudowa drogi wewnętrznej w km od 0+000 do km 0+073,20 (sięgacz w km 0+000 do km 0+023,90) w miejscowości Liszki, Gmina Liszki</t>
  </si>
  <si>
    <t xml:space="preserve">Odbudowa drogi gminnej w km od 0+000 do 0+760 w miejscowości Lipnica Wielka, Gmina Korzenna </t>
  </si>
  <si>
    <t>01.01.2023-30.06.2023</t>
  </si>
  <si>
    <t>Budowa drogi gminnej Tęgoborze - koło szkoły w km od 0+003,50 do km 0+206,00 w miejscowości Tęgoborze, gmina Łososina Dolna</t>
  </si>
  <si>
    <t>Rozbudowa drogi gminnej w km od 0+001,87 do km 0+189,56 w miejscowości Szczyglice, Gmina Zabierzów</t>
  </si>
  <si>
    <t>Przebudowa drogi wewnętrznej w km od 0+000 do km 0+161 w miejscowości Piekary, Gmina Liszki</t>
  </si>
  <si>
    <t>30.05.2023-30.04.2024</t>
  </si>
  <si>
    <t>25.04.2023 - 01.12.2023</t>
  </si>
  <si>
    <t>22.05.2023-30.06.2025</t>
  </si>
  <si>
    <t>01.03.2023-31.05.2025</t>
  </si>
  <si>
    <t>Remont drogi gminnej nr 270018K na odcinku I w km 1+074-1+764, na odcinku II w km 1+782-1+877, na odcinku III w km 1+911-3+200 w miejscowości Rożnowice, Gmina Biecz.</t>
  </si>
  <si>
    <t>Przebudowa drogi gminnej działka nr 634 odcinek I w km 0+145 - 0+289  oraz odcinek II w km 0+416 - 0+559  w miejscowości Gdów i Bilczyce, Gmina Gdów</t>
  </si>
  <si>
    <t>23.02.2022 - 29.06.2024</t>
  </si>
  <si>
    <t>15.11.2022 - 28.05.2024</t>
  </si>
  <si>
    <t>06.2021-12.2023</t>
  </si>
  <si>
    <t>27.12.2022 - 01.12.2023</t>
  </si>
  <si>
    <t>23.12.2022 - 16.12.2023</t>
  </si>
  <si>
    <t>Przebudowa drogi powiatowej 1567K Nowy Sącz - Wojnarowa - Wilczyska na odcinku I - w km od 3+435,5 do km 5+541,5, na odcinku II - w km od 6+900 do km 10+341 w miejscowości Naściszowa, Librantowa, Łęka, Powiat Nowosądecki</t>
  </si>
  <si>
    <t>05.12.2022-04.12.2024</t>
  </si>
  <si>
    <t>Dofinansowanie przyznane w naborze: na  rok 2023</t>
  </si>
  <si>
    <t>Województwo: Małopolskie</t>
  </si>
  <si>
    <t>44*</t>
  </si>
  <si>
    <t>125*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</si>
</sst>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.00\ &quot;zł&quot;"/>
    <numFmt numFmtId="167" formatCode="#,##0.00_ ;\-#,##0.00\ "/>
    <numFmt numFmtId="168" formatCode="_-* #,##0.000_-;\-* #,##0.000_-;_-* &quot;-&quot;??_-;_-@_-"/>
    <numFmt numFmtId="169" formatCode="_-* #,##0.00000\ _z_ł_-;\-* #,##0.00000\ _z_ł_-;_-* &quot;-&quot;??\ _z_ł_-;_-@_-"/>
    <numFmt numFmtId="170" formatCode="_-* #,##0.000000\ _z_ł_-;\-* #,##0.000000\ _z_ł_-;_-* &quot;-&quot;??\ _z_ł_-;_-@_-"/>
    <numFmt numFmtId="171" formatCode="_-* #,##0.0000000\ _z_ł_-;\-* #,##0.0000000\ _z_ł_-;_-* &quot;-&quot;??\ _z_ł_-;_-@_-"/>
    <numFmt numFmtId="172" formatCode="_-* #,##0.0000000000\ _z_ł_-;\-* #,##0.0000000000\ _z_ł_-;_-* &quot;-&quot;??\ _z_ł_-;_-@_-"/>
    <numFmt numFmtId="173" formatCode="#,##0.0000000"/>
  </numFmts>
  <fonts count="74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5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 CE"/>
      <charset val="238"/>
    </font>
    <font>
      <sz val="11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0"/>
      <name val="Arial"/>
      <family val="2"/>
      <charset val="238"/>
    </font>
    <font>
      <b/>
      <sz val="11"/>
      <name val="Calibri"/>
      <family val="2"/>
      <charset val="238"/>
    </font>
    <font>
      <b/>
      <sz val="5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6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4" fontId="5" fillId="0" borderId="0" xfId="0" applyNumberFormat="1" applyFont="1"/>
    <xf numFmtId="0" fontId="19" fillId="0" borderId="0" xfId="0" applyFont="1"/>
    <xf numFmtId="4" fontId="5" fillId="0" borderId="0" xfId="0" applyNumberFormat="1" applyFont="1" applyAlignment="1">
      <alignment vertical="top"/>
    </xf>
    <xf numFmtId="166" fontId="7" fillId="2" borderId="1" xfId="0" applyNumberFormat="1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vertical="center"/>
    </xf>
    <xf numFmtId="9" fontId="10" fillId="3" borderId="2" xfId="0" applyNumberFormat="1" applyFont="1" applyFill="1" applyBorder="1" applyAlignment="1">
      <alignment horizontal="center" vertical="center"/>
    </xf>
    <xf numFmtId="166" fontId="21" fillId="4" borderId="2" xfId="0" applyNumberFormat="1" applyFont="1" applyFill="1" applyBorder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22" fillId="6" borderId="2" xfId="0" applyNumberFormat="1" applyFont="1" applyFill="1" applyBorder="1" applyAlignment="1">
      <alignment vertical="center"/>
    </xf>
    <xf numFmtId="166" fontId="7" fillId="4" borderId="2" xfId="0" applyNumberFormat="1" applyFont="1" applyFill="1" applyBorder="1" applyAlignment="1">
      <alignment vertical="center"/>
    </xf>
    <xf numFmtId="166" fontId="7" fillId="5" borderId="3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 indent="2"/>
    </xf>
    <xf numFmtId="166" fontId="21" fillId="4" borderId="4" xfId="0" applyNumberFormat="1" applyFont="1" applyFill="1" applyBorder="1" applyAlignment="1">
      <alignment vertical="center"/>
    </xf>
    <xf numFmtId="166" fontId="7" fillId="4" borderId="4" xfId="0" applyNumberFormat="1" applyFont="1" applyFill="1" applyBorder="1" applyAlignment="1">
      <alignment vertical="center"/>
    </xf>
    <xf numFmtId="166" fontId="7" fillId="5" borderId="4" xfId="0" applyNumberFormat="1" applyFont="1" applyFill="1" applyBorder="1" applyAlignment="1">
      <alignment vertical="center"/>
    </xf>
    <xf numFmtId="166" fontId="22" fillId="6" borderId="4" xfId="0" applyNumberFormat="1" applyFont="1" applyFill="1" applyBorder="1" applyAlignment="1">
      <alignment vertical="center"/>
    </xf>
    <xf numFmtId="166" fontId="21" fillId="4" borderId="5" xfId="0" applyNumberFormat="1" applyFont="1" applyFill="1" applyBorder="1" applyAlignment="1">
      <alignment vertical="center"/>
    </xf>
    <xf numFmtId="166" fontId="7" fillId="4" borderId="5" xfId="0" applyNumberFormat="1" applyFont="1" applyFill="1" applyBorder="1" applyAlignment="1">
      <alignment vertical="center"/>
    </xf>
    <xf numFmtId="166" fontId="7" fillId="5" borderId="5" xfId="0" applyNumberFormat="1" applyFont="1" applyFill="1" applyBorder="1" applyAlignment="1">
      <alignment vertical="center"/>
    </xf>
    <xf numFmtId="166" fontId="22" fillId="6" borderId="5" xfId="0" applyNumberFormat="1" applyFont="1" applyFill="1" applyBorder="1" applyAlignment="1">
      <alignment vertical="center"/>
    </xf>
    <xf numFmtId="166" fontId="22" fillId="2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7" fillId="2" borderId="9" xfId="0" applyNumberFormat="1" applyFont="1" applyFill="1" applyBorder="1" applyAlignment="1">
      <alignment vertical="center"/>
    </xf>
    <xf numFmtId="166" fontId="7" fillId="0" borderId="10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7" fillId="2" borderId="12" xfId="0" applyNumberFormat="1" applyFont="1" applyFill="1" applyBorder="1" applyAlignment="1">
      <alignment vertical="center"/>
    </xf>
    <xf numFmtId="166" fontId="7" fillId="0" borderId="13" xfId="0" applyNumberFormat="1" applyFont="1" applyBorder="1" applyAlignment="1">
      <alignment vertical="center"/>
    </xf>
    <xf numFmtId="166" fontId="21" fillId="2" borderId="14" xfId="0" applyNumberFormat="1" applyFont="1" applyFill="1" applyBorder="1" applyAlignment="1">
      <alignment vertical="center"/>
    </xf>
    <xf numFmtId="166" fontId="21" fillId="4" borderId="15" xfId="0" applyNumberFormat="1" applyFont="1" applyFill="1" applyBorder="1" applyAlignment="1">
      <alignment vertical="center"/>
    </xf>
    <xf numFmtId="166" fontId="21" fillId="4" borderId="16" xfId="0" applyNumberFormat="1" applyFont="1" applyFill="1" applyBorder="1" applyAlignment="1">
      <alignment vertical="center"/>
    </xf>
    <xf numFmtId="166" fontId="21" fillId="4" borderId="17" xfId="0" applyNumberFormat="1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166" fontId="7" fillId="5" borderId="18" xfId="0" applyNumberFormat="1" applyFont="1" applyFill="1" applyBorder="1" applyAlignment="1">
      <alignment vertical="center"/>
    </xf>
    <xf numFmtId="166" fontId="7" fillId="5" borderId="19" xfId="0" applyNumberFormat="1" applyFont="1" applyFill="1" applyBorder="1" applyAlignment="1">
      <alignment vertical="center"/>
    </xf>
    <xf numFmtId="166" fontId="7" fillId="5" borderId="20" xfId="0" applyNumberFormat="1" applyFont="1" applyFill="1" applyBorder="1" applyAlignment="1">
      <alignment vertical="center"/>
    </xf>
    <xf numFmtId="166" fontId="7" fillId="5" borderId="21" xfId="0" applyNumberFormat="1" applyFont="1" applyFill="1" applyBorder="1" applyAlignment="1">
      <alignment vertical="center"/>
    </xf>
    <xf numFmtId="0" fontId="21" fillId="5" borderId="22" xfId="0" applyFont="1" applyFill="1" applyBorder="1" applyAlignment="1">
      <alignment horizontal="left" vertical="center" indent="2"/>
    </xf>
    <xf numFmtId="166" fontId="21" fillId="5" borderId="7" xfId="0" applyNumberFormat="1" applyFont="1" applyFill="1" applyBorder="1" applyAlignment="1">
      <alignment vertical="center"/>
    </xf>
    <xf numFmtId="166" fontId="21" fillId="5" borderId="23" xfId="0" applyNumberFormat="1" applyFont="1" applyFill="1" applyBorder="1" applyAlignment="1">
      <alignment vertical="center"/>
    </xf>
    <xf numFmtId="166" fontId="21" fillId="2" borderId="22" xfId="0" applyNumberFormat="1" applyFont="1" applyFill="1" applyBorder="1" applyAlignment="1">
      <alignment vertical="center"/>
    </xf>
    <xf numFmtId="166" fontId="21" fillId="5" borderId="6" xfId="0" applyNumberFormat="1" applyFont="1" applyFill="1" applyBorder="1" applyAlignment="1">
      <alignment vertical="center"/>
    </xf>
    <xf numFmtId="166" fontId="21" fillId="5" borderId="8" xfId="0" applyNumberFormat="1" applyFont="1" applyFill="1" applyBorder="1" applyAlignment="1">
      <alignment vertical="center"/>
    </xf>
    <xf numFmtId="166" fontId="22" fillId="6" borderId="10" xfId="0" applyNumberFormat="1" applyFont="1" applyFill="1" applyBorder="1" applyAlignment="1">
      <alignment vertical="center"/>
    </xf>
    <xf numFmtId="166" fontId="22" fillId="6" borderId="11" xfId="0" applyNumberFormat="1" applyFont="1" applyFill="1" applyBorder="1" applyAlignment="1">
      <alignment vertical="center"/>
    </xf>
    <xf numFmtId="166" fontId="22" fillId="2" borderId="12" xfId="0" applyNumberFormat="1" applyFont="1" applyFill="1" applyBorder="1" applyAlignment="1">
      <alignment vertical="center"/>
    </xf>
    <xf numFmtId="166" fontId="22" fillId="6" borderId="13" xfId="0" applyNumberFormat="1" applyFont="1" applyFill="1" applyBorder="1" applyAlignment="1">
      <alignment vertical="center"/>
    </xf>
    <xf numFmtId="166" fontId="21" fillId="3" borderId="2" xfId="0" applyNumberFormat="1" applyFont="1" applyFill="1" applyBorder="1" applyAlignment="1">
      <alignment vertical="center"/>
    </xf>
    <xf numFmtId="166" fontId="21" fillId="3" borderId="4" xfId="0" applyNumberFormat="1" applyFont="1" applyFill="1" applyBorder="1" applyAlignment="1">
      <alignment vertical="center"/>
    </xf>
    <xf numFmtId="166" fontId="7" fillId="3" borderId="2" xfId="0" applyNumberFormat="1" applyFont="1" applyFill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66" fontId="21" fillId="3" borderId="15" xfId="0" applyNumberFormat="1" applyFont="1" applyFill="1" applyBorder="1" applyAlignment="1">
      <alignment vertical="center"/>
    </xf>
    <xf numFmtId="166" fontId="21" fillId="3" borderId="16" xfId="0" applyNumberFormat="1" applyFont="1" applyFill="1" applyBorder="1" applyAlignment="1">
      <alignment vertical="center"/>
    </xf>
    <xf numFmtId="166" fontId="21" fillId="3" borderId="5" xfId="0" applyNumberFormat="1" applyFont="1" applyFill="1" applyBorder="1" applyAlignment="1">
      <alignment vertical="center"/>
    </xf>
    <xf numFmtId="166" fontId="7" fillId="3" borderId="5" xfId="0" applyNumberFormat="1" applyFont="1" applyFill="1" applyBorder="1" applyAlignment="1">
      <alignment vertical="center"/>
    </xf>
    <xf numFmtId="166" fontId="21" fillId="3" borderId="17" xfId="0" applyNumberFormat="1" applyFont="1" applyFill="1" applyBorder="1" applyAlignment="1">
      <alignment vertical="center"/>
    </xf>
    <xf numFmtId="166" fontId="7" fillId="3" borderId="13" xfId="0" applyNumberFormat="1" applyFont="1" applyFill="1" applyBorder="1" applyAlignment="1">
      <alignment vertical="center"/>
    </xf>
    <xf numFmtId="166" fontId="7" fillId="3" borderId="10" xfId="0" applyNumberFormat="1" applyFont="1" applyFill="1" applyBorder="1" applyAlignment="1">
      <alignment vertical="center"/>
    </xf>
    <xf numFmtId="165" fontId="17" fillId="0" borderId="0" xfId="1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166" fontId="7" fillId="0" borderId="24" xfId="0" applyNumberFormat="1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 indent="2"/>
    </xf>
    <xf numFmtId="166" fontId="21" fillId="3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2"/>
    </xf>
    <xf numFmtId="0" fontId="21" fillId="0" borderId="14" xfId="0" applyFont="1" applyBorder="1" applyAlignment="1">
      <alignment horizontal="left" vertical="center" indent="2"/>
    </xf>
    <xf numFmtId="0" fontId="21" fillId="4" borderId="1" xfId="0" applyFont="1" applyFill="1" applyBorder="1" applyAlignment="1">
      <alignment horizontal="left" vertical="center" wrapText="1" indent="2"/>
    </xf>
    <xf numFmtId="166" fontId="21" fillId="4" borderId="3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2"/>
    </xf>
    <xf numFmtId="166" fontId="7" fillId="4" borderId="3" xfId="0" applyNumberFormat="1" applyFont="1" applyFill="1" applyBorder="1" applyAlignment="1">
      <alignment vertical="center"/>
    </xf>
    <xf numFmtId="0" fontId="21" fillId="4" borderId="14" xfId="0" applyFont="1" applyFill="1" applyBorder="1" applyAlignment="1">
      <alignment horizontal="left" vertical="center" indent="2"/>
    </xf>
    <xf numFmtId="166" fontId="21" fillId="4" borderId="25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6" fontId="22" fillId="6" borderId="24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 indent="2"/>
    </xf>
    <xf numFmtId="166" fontId="22" fillId="6" borderId="3" xfId="0" applyNumberFormat="1" applyFont="1" applyFill="1" applyBorder="1" applyAlignment="1">
      <alignment vertical="center"/>
    </xf>
    <xf numFmtId="0" fontId="21" fillId="6" borderId="26" xfId="0" applyFont="1" applyFill="1" applyBorder="1" applyAlignment="1">
      <alignment horizontal="left" vertical="center" indent="2"/>
    </xf>
    <xf numFmtId="0" fontId="21" fillId="6" borderId="27" xfId="0" applyFont="1" applyFill="1" applyBorder="1" applyAlignment="1">
      <alignment horizontal="center" vertical="center"/>
    </xf>
    <xf numFmtId="166" fontId="21" fillId="6" borderId="28" xfId="0" applyNumberFormat="1" applyFont="1" applyFill="1" applyBorder="1" applyAlignment="1">
      <alignment vertical="center"/>
    </xf>
    <xf numFmtId="166" fontId="21" fillId="6" borderId="29" xfId="0" applyNumberFormat="1" applyFont="1" applyFill="1" applyBorder="1" applyAlignment="1">
      <alignment vertical="center"/>
    </xf>
    <xf numFmtId="166" fontId="21" fillId="2" borderId="26" xfId="0" applyNumberFormat="1" applyFont="1" applyFill="1" applyBorder="1" applyAlignment="1">
      <alignment vertical="center"/>
    </xf>
    <xf numFmtId="166" fontId="21" fillId="6" borderId="27" xfId="0" applyNumberFormat="1" applyFont="1" applyFill="1" applyBorder="1" applyAlignment="1">
      <alignment vertical="center"/>
    </xf>
    <xf numFmtId="166" fontId="21" fillId="6" borderId="30" xfId="0" applyNumberFormat="1" applyFont="1" applyFill="1" applyBorder="1" applyAlignment="1">
      <alignment vertical="center"/>
    </xf>
    <xf numFmtId="0" fontId="21" fillId="6" borderId="9" xfId="0" applyFont="1" applyFill="1" applyBorder="1" applyAlignment="1">
      <alignment vertical="center"/>
    </xf>
    <xf numFmtId="0" fontId="21" fillId="6" borderId="20" xfId="0" applyFont="1" applyFill="1" applyBorder="1" applyAlignment="1">
      <alignment horizontal="center" vertical="center"/>
    </xf>
    <xf numFmtId="166" fontId="21" fillId="6" borderId="18" xfId="0" applyNumberFormat="1" applyFont="1" applyFill="1" applyBorder="1" applyAlignment="1">
      <alignment vertical="center"/>
    </xf>
    <xf numFmtId="166" fontId="21" fillId="6" borderId="19" xfId="0" applyNumberFormat="1" applyFont="1" applyFill="1" applyBorder="1" applyAlignment="1">
      <alignment vertical="center"/>
    </xf>
    <xf numFmtId="166" fontId="21" fillId="2" borderId="9" xfId="0" applyNumberFormat="1" applyFont="1" applyFill="1" applyBorder="1" applyAlignment="1">
      <alignment vertical="center"/>
    </xf>
    <xf numFmtId="166" fontId="21" fillId="6" borderId="20" xfId="0" applyNumberFormat="1" applyFont="1" applyFill="1" applyBorder="1" applyAlignment="1">
      <alignment vertical="center"/>
    </xf>
    <xf numFmtId="166" fontId="21" fillId="6" borderId="21" xfId="0" applyNumberFormat="1" applyFont="1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166" fontId="0" fillId="0" borderId="0" xfId="0" applyNumberFormat="1" applyAlignment="1">
      <alignment vertical="center"/>
    </xf>
    <xf numFmtId="0" fontId="9" fillId="3" borderId="0" xfId="0" applyFont="1" applyFill="1"/>
    <xf numFmtId="0" fontId="9" fillId="3" borderId="0" xfId="7" applyFont="1" applyFill="1" applyAlignment="1">
      <alignment vertical="center"/>
    </xf>
    <xf numFmtId="0" fontId="28" fillId="3" borderId="0" xfId="0" applyFont="1" applyFill="1"/>
    <xf numFmtId="0" fontId="0" fillId="3" borderId="0" xfId="0" applyFill="1" applyAlignment="1">
      <alignment vertical="center"/>
    </xf>
    <xf numFmtId="0" fontId="26" fillId="3" borderId="0" xfId="0" applyFont="1" applyFill="1"/>
    <xf numFmtId="0" fontId="9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9" fillId="3" borderId="0" xfId="0" applyFont="1" applyFill="1"/>
    <xf numFmtId="0" fontId="23" fillId="3" borderId="0" xfId="0" applyFont="1" applyFill="1"/>
    <xf numFmtId="0" fontId="30" fillId="3" borderId="0" xfId="0" applyFont="1" applyFill="1" applyAlignment="1">
      <alignment horizontal="center" vertical="center"/>
    </xf>
    <xf numFmtId="9" fontId="30" fillId="3" borderId="0" xfId="15" applyFont="1" applyFill="1" applyAlignment="1">
      <alignment horizontal="center" vertical="center"/>
    </xf>
    <xf numFmtId="4" fontId="30" fillId="3" borderId="0" xfId="0" applyNumberFormat="1" applyFont="1" applyFill="1" applyAlignment="1">
      <alignment horizontal="center" vertical="center"/>
    </xf>
    <xf numFmtId="165" fontId="4" fillId="3" borderId="0" xfId="1" applyFont="1" applyFill="1" applyBorder="1" applyAlignment="1">
      <alignment vertical="center"/>
    </xf>
    <xf numFmtId="166" fontId="4" fillId="3" borderId="0" xfId="0" applyNumberFormat="1" applyFont="1" applyFill="1" applyAlignment="1">
      <alignment vertical="center"/>
    </xf>
    <xf numFmtId="165" fontId="12" fillId="3" borderId="0" xfId="0" applyNumberFormat="1" applyFont="1" applyFill="1" applyAlignment="1">
      <alignment vertical="center" wrapText="1"/>
    </xf>
    <xf numFmtId="9" fontId="32" fillId="3" borderId="2" xfId="0" applyNumberFormat="1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2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4" fontId="2" fillId="3" borderId="2" xfId="0" applyNumberFormat="1" applyFont="1" applyFill="1" applyBorder="1" applyAlignment="1">
      <alignment vertical="center" wrapText="1"/>
    </xf>
    <xf numFmtId="10" fontId="9" fillId="3" borderId="0" xfId="0" applyNumberFormat="1" applyFont="1" applyFill="1" applyAlignment="1">
      <alignment horizontal="center" vertical="center"/>
    </xf>
    <xf numFmtId="165" fontId="28" fillId="3" borderId="0" xfId="0" applyNumberFormat="1" applyFont="1" applyFill="1"/>
    <xf numFmtId="165" fontId="13" fillId="3" borderId="0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wrapText="1"/>
    </xf>
    <xf numFmtId="0" fontId="34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0" fillId="3" borderId="0" xfId="0" applyFill="1"/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33" fillId="3" borderId="0" xfId="0" applyFont="1" applyFill="1"/>
    <xf numFmtId="4" fontId="33" fillId="3" borderId="0" xfId="0" applyNumberFormat="1" applyFont="1" applyFill="1"/>
    <xf numFmtId="0" fontId="29" fillId="3" borderId="0" xfId="0" applyFont="1" applyFill="1" applyAlignment="1">
      <alignment vertical="center"/>
    </xf>
    <xf numFmtId="0" fontId="33" fillId="3" borderId="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43" fontId="2" fillId="3" borderId="2" xfId="0" applyNumberFormat="1" applyFont="1" applyFill="1" applyBorder="1" applyAlignment="1">
      <alignment horizontal="center" vertical="center" wrapText="1"/>
    </xf>
    <xf numFmtId="43" fontId="25" fillId="3" borderId="2" xfId="0" applyNumberFormat="1" applyFont="1" applyFill="1" applyBorder="1" applyAlignment="1">
      <alignment horizontal="center" vertical="center" wrapText="1"/>
    </xf>
    <xf numFmtId="0" fontId="33" fillId="3" borderId="0" xfId="0" applyFont="1" applyFill="1" applyAlignment="1">
      <alignment vertical="center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/>
    </xf>
    <xf numFmtId="166" fontId="7" fillId="4" borderId="10" xfId="0" applyNumberFormat="1" applyFont="1" applyFill="1" applyBorder="1" applyAlignment="1">
      <alignment vertical="center"/>
    </xf>
    <xf numFmtId="166" fontId="7" fillId="4" borderId="11" xfId="0" applyNumberFormat="1" applyFont="1" applyFill="1" applyBorder="1" applyAlignment="1">
      <alignment vertical="center"/>
    </xf>
    <xf numFmtId="166" fontId="7" fillId="4" borderId="13" xfId="0" applyNumberFormat="1" applyFont="1" applyFill="1" applyBorder="1" applyAlignment="1">
      <alignment vertical="center"/>
    </xf>
    <xf numFmtId="166" fontId="7" fillId="4" borderId="24" xfId="0" applyNumberFormat="1" applyFont="1" applyFill="1" applyBorder="1" applyAlignment="1">
      <alignment vertical="center"/>
    </xf>
    <xf numFmtId="0" fontId="32" fillId="0" borderId="0" xfId="0" applyFont="1"/>
    <xf numFmtId="165" fontId="33" fillId="3" borderId="0" xfId="0" applyNumberFormat="1" applyFont="1" applyFill="1"/>
    <xf numFmtId="0" fontId="36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center"/>
    </xf>
    <xf numFmtId="165" fontId="9" fillId="3" borderId="0" xfId="0" applyNumberFormat="1" applyFont="1" applyFill="1"/>
    <xf numFmtId="0" fontId="20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4" fontId="37" fillId="3" borderId="2" xfId="0" applyNumberFormat="1" applyFont="1" applyFill="1" applyBorder="1" applyAlignment="1">
      <alignment horizontal="right" vertical="center" wrapText="1"/>
    </xf>
    <xf numFmtId="9" fontId="14" fillId="3" borderId="2" xfId="0" applyNumberFormat="1" applyFont="1" applyFill="1" applyBorder="1" applyAlignment="1">
      <alignment horizontal="center" vertical="center"/>
    </xf>
    <xf numFmtId="4" fontId="39" fillId="3" borderId="2" xfId="0" applyNumberFormat="1" applyFont="1" applyFill="1" applyBorder="1" applyAlignment="1">
      <alignment horizontal="right" vertical="center" wrapText="1"/>
    </xf>
    <xf numFmtId="9" fontId="39" fillId="3" borderId="2" xfId="0" applyNumberFormat="1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4" fontId="37" fillId="3" borderId="4" xfId="0" applyNumberFormat="1" applyFont="1" applyFill="1" applyBorder="1" applyAlignment="1">
      <alignment horizontal="right" vertical="center" wrapText="1"/>
    </xf>
    <xf numFmtId="4" fontId="37" fillId="3" borderId="5" xfId="0" applyNumberFormat="1" applyFont="1" applyFill="1" applyBorder="1" applyAlignment="1">
      <alignment horizontal="right" vertical="center" wrapText="1"/>
    </xf>
    <xf numFmtId="4" fontId="14" fillId="3" borderId="2" xfId="0" applyNumberFormat="1" applyFont="1" applyFill="1" applyBorder="1" applyAlignment="1">
      <alignment horizontal="right" vertical="center" wrapText="1"/>
    </xf>
    <xf numFmtId="4" fontId="14" fillId="3" borderId="2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10" fontId="11" fillId="3" borderId="0" xfId="0" applyNumberFormat="1" applyFont="1" applyFill="1" applyAlignment="1">
      <alignment horizontal="center" vertical="center"/>
    </xf>
    <xf numFmtId="0" fontId="40" fillId="3" borderId="0" xfId="0" applyFont="1" applyFill="1"/>
    <xf numFmtId="2" fontId="39" fillId="3" borderId="2" xfId="0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/>
    </xf>
    <xf numFmtId="166" fontId="0" fillId="3" borderId="0" xfId="0" applyNumberFormat="1" applyFill="1"/>
    <xf numFmtId="43" fontId="2" fillId="3" borderId="2" xfId="0" applyNumberFormat="1" applyFont="1" applyFill="1" applyBorder="1" applyAlignment="1">
      <alignment vertical="center"/>
    </xf>
    <xf numFmtId="43" fontId="25" fillId="3" borderId="2" xfId="0" applyNumberFormat="1" applyFont="1" applyFill="1" applyBorder="1" applyAlignment="1">
      <alignment vertical="center"/>
    </xf>
    <xf numFmtId="2" fontId="14" fillId="3" borderId="2" xfId="1" applyNumberFormat="1" applyFont="1" applyFill="1" applyBorder="1" applyAlignment="1">
      <alignment horizontal="center" vertical="center"/>
    </xf>
    <xf numFmtId="2" fontId="39" fillId="3" borderId="2" xfId="1" applyNumberFormat="1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>
      <alignment vertical="center" wrapText="1"/>
    </xf>
    <xf numFmtId="0" fontId="31" fillId="3" borderId="0" xfId="0" applyFont="1" applyFill="1" applyAlignment="1">
      <alignment horizontal="center" vertical="center"/>
    </xf>
    <xf numFmtId="165" fontId="21" fillId="3" borderId="0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10" fontId="2" fillId="3" borderId="0" xfId="15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10" fontId="9" fillId="3" borderId="0" xfId="0" applyNumberFormat="1" applyFont="1" applyFill="1" applyAlignment="1">
      <alignment vertical="center"/>
    </xf>
    <xf numFmtId="165" fontId="28" fillId="3" borderId="0" xfId="1" applyFont="1" applyFill="1" applyAlignment="1">
      <alignment horizontal="center"/>
    </xf>
    <xf numFmtId="2" fontId="28" fillId="3" borderId="0" xfId="0" applyNumberFormat="1" applyFont="1" applyFill="1" applyAlignment="1">
      <alignment horizontal="center"/>
    </xf>
    <xf numFmtId="167" fontId="9" fillId="3" borderId="0" xfId="0" applyNumberFormat="1" applyFont="1" applyFill="1"/>
    <xf numFmtId="165" fontId="9" fillId="3" borderId="0" xfId="1" applyFont="1" applyFill="1" applyAlignment="1">
      <alignment horizontal="right" wrapText="1"/>
    </xf>
    <xf numFmtId="165" fontId="7" fillId="3" borderId="0" xfId="1" applyFont="1" applyFill="1" applyBorder="1" applyAlignment="1">
      <alignment vertical="center" wrapText="1"/>
    </xf>
    <xf numFmtId="165" fontId="0" fillId="3" borderId="0" xfId="0" applyNumberFormat="1" applyFill="1" applyAlignment="1">
      <alignment vertical="center"/>
    </xf>
    <xf numFmtId="2" fontId="28" fillId="3" borderId="0" xfId="0" applyNumberFormat="1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165" fontId="16" fillId="3" borderId="0" xfId="1" applyFont="1" applyFill="1" applyBorder="1" applyAlignment="1">
      <alignment vertical="center" wrapText="1"/>
    </xf>
    <xf numFmtId="0" fontId="30" fillId="3" borderId="0" xfId="0" applyFont="1" applyFill="1" applyAlignment="1">
      <alignment horizontal="center"/>
    </xf>
    <xf numFmtId="4" fontId="25" fillId="3" borderId="2" xfId="0" applyNumberFormat="1" applyFont="1" applyFill="1" applyBorder="1" applyAlignment="1">
      <alignment horizontal="right" vertical="center" wrapText="1"/>
    </xf>
    <xf numFmtId="9" fontId="42" fillId="3" borderId="2" xfId="0" applyNumberFormat="1" applyFont="1" applyFill="1" applyBorder="1" applyAlignment="1">
      <alignment horizontal="center" vertical="center"/>
    </xf>
    <xf numFmtId="4" fontId="25" fillId="3" borderId="2" xfId="0" applyNumberFormat="1" applyFont="1" applyFill="1" applyBorder="1" applyAlignment="1">
      <alignment vertical="center" wrapText="1"/>
    </xf>
    <xf numFmtId="4" fontId="39" fillId="3" borderId="4" xfId="0" applyNumberFormat="1" applyFont="1" applyFill="1" applyBorder="1" applyAlignment="1">
      <alignment horizontal="right" vertical="center" wrapText="1"/>
    </xf>
    <xf numFmtId="9" fontId="43" fillId="3" borderId="2" xfId="0" applyNumberFormat="1" applyFont="1" applyFill="1" applyBorder="1" applyAlignment="1">
      <alignment horizontal="center" vertical="center"/>
    </xf>
    <xf numFmtId="4" fontId="39" fillId="3" borderId="5" xfId="0" applyNumberFormat="1" applyFont="1" applyFill="1" applyBorder="1" applyAlignment="1">
      <alignment horizontal="right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44" fillId="3" borderId="0" xfId="0" applyFont="1" applyFill="1" applyAlignment="1">
      <alignment horizontal="center" vertical="center"/>
    </xf>
    <xf numFmtId="10" fontId="44" fillId="3" borderId="0" xfId="0" applyNumberFormat="1" applyFont="1" applyFill="1" applyAlignment="1">
      <alignment horizontal="center" vertical="center"/>
    </xf>
    <xf numFmtId="0" fontId="44" fillId="3" borderId="0" xfId="0" applyFont="1" applyFill="1"/>
    <xf numFmtId="167" fontId="2" fillId="3" borderId="2" xfId="0" applyNumberFormat="1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9" fontId="45" fillId="3" borderId="2" xfId="0" applyNumberFormat="1" applyFont="1" applyFill="1" applyBorder="1" applyAlignment="1">
      <alignment horizontal="center" vertical="center" wrapText="1"/>
    </xf>
    <xf numFmtId="167" fontId="45" fillId="3" borderId="5" xfId="1" applyNumberFormat="1" applyFont="1" applyFill="1" applyBorder="1" applyAlignment="1">
      <alignment horizontal="right" vertical="center" wrapText="1"/>
    </xf>
    <xf numFmtId="167" fontId="45" fillId="3" borderId="2" xfId="1" applyNumberFormat="1" applyFont="1" applyFill="1" applyBorder="1" applyAlignment="1">
      <alignment horizontal="right" vertical="center" wrapText="1"/>
    </xf>
    <xf numFmtId="43" fontId="45" fillId="3" borderId="2" xfId="1" applyNumberFormat="1" applyFont="1" applyFill="1" applyBorder="1" applyAlignment="1">
      <alignment horizontal="right" vertical="center" wrapText="1"/>
    </xf>
    <xf numFmtId="165" fontId="45" fillId="3" borderId="2" xfId="1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36" fillId="3" borderId="7" xfId="0" applyFont="1" applyFill="1" applyBorder="1" applyAlignment="1">
      <alignment horizontal="center" vertical="center" wrapText="1"/>
    </xf>
    <xf numFmtId="4" fontId="25" fillId="3" borderId="0" xfId="0" applyNumberFormat="1" applyFont="1" applyFill="1"/>
    <xf numFmtId="0" fontId="26" fillId="3" borderId="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46" fillId="3" borderId="2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168" fontId="20" fillId="3" borderId="7" xfId="4" applyNumberFormat="1" applyFont="1" applyFill="1" applyBorder="1" applyAlignment="1">
      <alignment horizontal="center" vertical="center" wrapText="1"/>
    </xf>
    <xf numFmtId="4" fontId="26" fillId="3" borderId="2" xfId="0" applyNumberFormat="1" applyFont="1" applyFill="1" applyBorder="1" applyAlignment="1">
      <alignment horizontal="right" vertical="center"/>
    </xf>
    <xf numFmtId="165" fontId="26" fillId="3" borderId="2" xfId="1" applyFont="1" applyFill="1" applyBorder="1" applyAlignment="1">
      <alignment horizontal="right" vertical="center" wrapText="1"/>
    </xf>
    <xf numFmtId="0" fontId="25" fillId="3" borderId="2" xfId="0" applyFont="1" applyFill="1" applyBorder="1" applyAlignment="1">
      <alignment horizontal="right" vertical="center" wrapText="1"/>
    </xf>
    <xf numFmtId="165" fontId="24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4" fontId="45" fillId="3" borderId="2" xfId="0" applyNumberFormat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center" vertical="center" wrapText="1"/>
    </xf>
    <xf numFmtId="43" fontId="42" fillId="3" borderId="2" xfId="1" applyNumberFormat="1" applyFont="1" applyFill="1" applyBorder="1" applyAlignment="1">
      <alignment horizontal="right" vertical="center" wrapText="1"/>
    </xf>
    <xf numFmtId="4" fontId="42" fillId="3" borderId="4" xfId="0" applyNumberFormat="1" applyFont="1" applyFill="1" applyBorder="1" applyAlignment="1">
      <alignment vertical="center" wrapText="1"/>
    </xf>
    <xf numFmtId="2" fontId="45" fillId="3" borderId="2" xfId="1" applyNumberFormat="1" applyFont="1" applyFill="1" applyBorder="1" applyAlignment="1">
      <alignment horizontal="right" vertical="center" wrapText="1"/>
    </xf>
    <xf numFmtId="171" fontId="45" fillId="3" borderId="2" xfId="1" applyNumberFormat="1" applyFont="1" applyFill="1" applyBorder="1" applyAlignment="1">
      <alignment horizontal="right" vertical="center" wrapText="1"/>
    </xf>
    <xf numFmtId="165" fontId="20" fillId="3" borderId="2" xfId="0" applyNumberFormat="1" applyFont="1" applyFill="1" applyBorder="1" applyAlignment="1">
      <alignment vertical="center"/>
    </xf>
    <xf numFmtId="165" fontId="26" fillId="3" borderId="2" xfId="0" applyNumberFormat="1" applyFont="1" applyFill="1" applyBorder="1" applyAlignment="1">
      <alignment vertical="center"/>
    </xf>
    <xf numFmtId="165" fontId="26" fillId="3" borderId="0" xfId="0" applyNumberFormat="1" applyFont="1" applyFill="1" applyAlignment="1">
      <alignment vertical="center"/>
    </xf>
    <xf numFmtId="170" fontId="45" fillId="3" borderId="2" xfId="1" applyNumberFormat="1" applyFont="1" applyFill="1" applyBorder="1" applyAlignment="1">
      <alignment horizontal="right" vertical="center" wrapText="1"/>
    </xf>
    <xf numFmtId="165" fontId="8" fillId="3" borderId="2" xfId="1" applyFont="1" applyFill="1" applyBorder="1" applyAlignment="1">
      <alignment horizontal="right" vertical="center" wrapText="1"/>
    </xf>
    <xf numFmtId="169" fontId="45" fillId="3" borderId="2" xfId="1" applyNumberFormat="1" applyFont="1" applyFill="1" applyBorder="1" applyAlignment="1">
      <alignment horizontal="right" vertical="center" wrapText="1"/>
    </xf>
    <xf numFmtId="4" fontId="42" fillId="3" borderId="2" xfId="0" applyNumberFormat="1" applyFont="1" applyFill="1" applyBorder="1" applyAlignment="1">
      <alignment vertical="center"/>
    </xf>
    <xf numFmtId="172" fontId="45" fillId="3" borderId="2" xfId="1" applyNumberFormat="1" applyFont="1" applyFill="1" applyBorder="1" applyAlignment="1">
      <alignment horizontal="right" vertical="center" wrapText="1"/>
    </xf>
    <xf numFmtId="4" fontId="42" fillId="3" borderId="2" xfId="0" applyNumberFormat="1" applyFont="1" applyFill="1" applyBorder="1" applyAlignment="1">
      <alignment vertical="center" wrapText="1"/>
    </xf>
    <xf numFmtId="165" fontId="42" fillId="3" borderId="2" xfId="1" applyFont="1" applyFill="1" applyBorder="1" applyAlignment="1">
      <alignment horizontal="right" vertical="center" wrapText="1"/>
    </xf>
    <xf numFmtId="39" fontId="45" fillId="3" borderId="2" xfId="1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 wrapText="1"/>
    </xf>
    <xf numFmtId="168" fontId="36" fillId="3" borderId="7" xfId="4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2" fontId="45" fillId="3" borderId="2" xfId="1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vertical="center" wrapText="1"/>
    </xf>
    <xf numFmtId="165" fontId="25" fillId="3" borderId="2" xfId="0" applyNumberFormat="1" applyFont="1" applyFill="1" applyBorder="1" applyAlignment="1">
      <alignment vertical="center" wrapText="1"/>
    </xf>
    <xf numFmtId="0" fontId="45" fillId="3" borderId="7" xfId="0" applyFont="1" applyFill="1" applyBorder="1" applyAlignment="1">
      <alignment horizontal="center" vertical="center" wrapText="1"/>
    </xf>
    <xf numFmtId="2" fontId="45" fillId="3" borderId="7" xfId="1" applyNumberFormat="1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165" fontId="36" fillId="3" borderId="0" xfId="0" applyNumberFormat="1" applyFont="1" applyFill="1" applyAlignment="1">
      <alignment vertical="center"/>
    </xf>
    <xf numFmtId="0" fontId="42" fillId="3" borderId="2" xfId="0" applyFont="1" applyFill="1" applyBorder="1" applyAlignment="1">
      <alignment vertical="center" wrapText="1"/>
    </xf>
    <xf numFmtId="165" fontId="42" fillId="3" borderId="2" xfId="0" applyNumberFormat="1" applyFont="1" applyFill="1" applyBorder="1" applyAlignment="1">
      <alignment vertical="center" wrapText="1"/>
    </xf>
    <xf numFmtId="0" fontId="42" fillId="3" borderId="2" xfId="0" applyFont="1" applyFill="1" applyBorder="1" applyAlignment="1">
      <alignment horizontal="right" vertical="center" wrapText="1"/>
    </xf>
    <xf numFmtId="168" fontId="45" fillId="3" borderId="2" xfId="4" applyNumberFormat="1" applyFont="1" applyFill="1" applyBorder="1" applyAlignment="1">
      <alignment horizontal="center" vertical="center" wrapText="1"/>
    </xf>
    <xf numFmtId="165" fontId="42" fillId="3" borderId="2" xfId="0" applyNumberFormat="1" applyFont="1" applyFill="1" applyBorder="1" applyAlignment="1">
      <alignment horizontal="right" vertical="center" wrapText="1"/>
    </xf>
    <xf numFmtId="168" fontId="45" fillId="3" borderId="7" xfId="4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165" fontId="42" fillId="3" borderId="0" xfId="1" applyFont="1" applyFill="1" applyAlignment="1">
      <alignment horizontal="right" vertical="center" wrapText="1"/>
    </xf>
    <xf numFmtId="165" fontId="45" fillId="3" borderId="0" xfId="1" applyFont="1" applyFill="1" applyAlignment="1">
      <alignment horizontal="right" vertical="center" wrapText="1"/>
    </xf>
    <xf numFmtId="0" fontId="45" fillId="3" borderId="2" xfId="0" applyFont="1" applyFill="1" applyBorder="1" applyAlignment="1">
      <alignment vertical="center"/>
    </xf>
    <xf numFmtId="0" fontId="45" fillId="3" borderId="7" xfId="0" applyFont="1" applyFill="1" applyBorder="1" applyAlignment="1">
      <alignment horizontal="left" vertical="center" wrapText="1"/>
    </xf>
    <xf numFmtId="165" fontId="45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45" fillId="3" borderId="2" xfId="0" applyFont="1" applyFill="1" applyBorder="1" applyAlignment="1">
      <alignment vertical="center" wrapText="1"/>
    </xf>
    <xf numFmtId="165" fontId="45" fillId="3" borderId="2" xfId="1" applyFont="1" applyFill="1" applyBorder="1" applyAlignment="1">
      <alignment horizontal="right" vertical="center"/>
    </xf>
    <xf numFmtId="4" fontId="38" fillId="3" borderId="2" xfId="0" applyNumberFormat="1" applyFont="1" applyFill="1" applyBorder="1" applyAlignment="1">
      <alignment horizontal="right" vertical="center"/>
    </xf>
    <xf numFmtId="4" fontId="33" fillId="3" borderId="0" xfId="0" applyNumberFormat="1" applyFont="1" applyFill="1" applyAlignment="1">
      <alignment vertical="center"/>
    </xf>
    <xf numFmtId="0" fontId="28" fillId="3" borderId="0" xfId="1" applyNumberFormat="1" applyFont="1" applyFill="1" applyAlignment="1">
      <alignment horizontal="center" vertical="center"/>
    </xf>
    <xf numFmtId="0" fontId="26" fillId="3" borderId="0" xfId="7" applyFont="1" applyFill="1" applyAlignment="1">
      <alignment vertical="center"/>
    </xf>
    <xf numFmtId="0" fontId="27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53" fillId="3" borderId="2" xfId="0" applyFont="1" applyFill="1" applyBorder="1" applyAlignment="1">
      <alignment vertical="center" wrapText="1"/>
    </xf>
    <xf numFmtId="0" fontId="56" fillId="3" borderId="0" xfId="0" applyFont="1" applyFill="1" applyAlignment="1">
      <alignment horizontal="center" vertical="center"/>
    </xf>
    <xf numFmtId="9" fontId="56" fillId="3" borderId="0" xfId="15" applyFont="1" applyFill="1" applyAlignment="1">
      <alignment horizontal="center" vertical="center"/>
    </xf>
    <xf numFmtId="4" fontId="56" fillId="3" borderId="0" xfId="0" applyNumberFormat="1" applyFont="1" applyFill="1" applyAlignment="1">
      <alignment horizontal="center" vertical="center"/>
    </xf>
    <xf numFmtId="0" fontId="54" fillId="3" borderId="0" xfId="0" applyFont="1" applyFill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168" fontId="0" fillId="3" borderId="2" xfId="4" applyNumberFormat="1" applyFont="1" applyFill="1" applyBorder="1" applyAlignment="1">
      <alignment horizontal="center" vertical="center" wrapText="1"/>
    </xf>
    <xf numFmtId="168" fontId="20" fillId="3" borderId="2" xfId="4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horizontal="center" vertical="center"/>
    </xf>
    <xf numFmtId="9" fontId="54" fillId="3" borderId="0" xfId="15" applyFont="1" applyFill="1" applyAlignment="1">
      <alignment horizontal="center" vertical="center"/>
    </xf>
    <xf numFmtId="4" fontId="54" fillId="3" borderId="0" xfId="0" applyNumberFormat="1" applyFont="1" applyFill="1" applyAlignment="1">
      <alignment horizontal="center" vertical="center"/>
    </xf>
    <xf numFmtId="0" fontId="56" fillId="3" borderId="0" xfId="0" applyFont="1" applyFill="1" applyAlignment="1">
      <alignment vertical="center"/>
    </xf>
    <xf numFmtId="43" fontId="32" fillId="3" borderId="2" xfId="1" applyNumberFormat="1" applyFont="1" applyFill="1" applyBorder="1" applyAlignment="1">
      <alignment horizontal="right" vertical="center" wrapText="1"/>
    </xf>
    <xf numFmtId="43" fontId="43" fillId="3" borderId="2" xfId="1" applyNumberFormat="1" applyFont="1" applyFill="1" applyBorder="1" applyAlignment="1">
      <alignment horizontal="right" vertical="center" wrapText="1"/>
    </xf>
    <xf numFmtId="9" fontId="44" fillId="3" borderId="2" xfId="0" applyNumberFormat="1" applyFont="1" applyFill="1" applyBorder="1" applyAlignment="1">
      <alignment horizontal="center" vertical="center" wrapText="1"/>
    </xf>
    <xf numFmtId="9" fontId="11" fillId="3" borderId="2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5" fontId="57" fillId="3" borderId="0" xfId="1" applyFont="1" applyFill="1" applyAlignment="1">
      <alignment vertical="center"/>
    </xf>
    <xf numFmtId="165" fontId="9" fillId="3" borderId="0" xfId="1" applyFont="1" applyFill="1" applyAlignment="1">
      <alignment vertical="center"/>
    </xf>
    <xf numFmtId="165" fontId="34" fillId="3" borderId="0" xfId="1" applyFont="1" applyFill="1" applyAlignment="1">
      <alignment vertical="center"/>
    </xf>
    <xf numFmtId="165" fontId="34" fillId="3" borderId="0" xfId="0" applyNumberFormat="1" applyFont="1" applyFill="1" applyAlignment="1">
      <alignment vertical="center"/>
    </xf>
    <xf numFmtId="165" fontId="58" fillId="3" borderId="0" xfId="0" applyNumberFormat="1" applyFont="1" applyFill="1" applyAlignment="1">
      <alignment vertical="center"/>
    </xf>
    <xf numFmtId="165" fontId="23" fillId="3" borderId="0" xfId="0" applyNumberFormat="1" applyFont="1" applyFill="1" applyAlignment="1">
      <alignment vertical="center"/>
    </xf>
    <xf numFmtId="0" fontId="53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165" fontId="9" fillId="3" borderId="2" xfId="1" applyFont="1" applyFill="1" applyBorder="1" applyAlignment="1">
      <alignment horizontal="right" vertical="center" wrapText="1"/>
    </xf>
    <xf numFmtId="43" fontId="10" fillId="3" borderId="2" xfId="1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center" vertical="center" wrapText="1"/>
    </xf>
    <xf numFmtId="2" fontId="8" fillId="3" borderId="2" xfId="1" applyNumberFormat="1" applyFont="1" applyFill="1" applyBorder="1" applyAlignment="1">
      <alignment horizontal="right" vertical="center" wrapText="1"/>
    </xf>
    <xf numFmtId="166" fontId="59" fillId="3" borderId="0" xfId="0" applyNumberFormat="1" applyFont="1" applyFill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 wrapText="1"/>
    </xf>
    <xf numFmtId="167" fontId="8" fillId="3" borderId="2" xfId="1" applyNumberFormat="1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left" vertical="center" wrapText="1"/>
    </xf>
    <xf numFmtId="1" fontId="45" fillId="3" borderId="2" xfId="0" applyNumberFormat="1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/>
    </xf>
    <xf numFmtId="0" fontId="45" fillId="3" borderId="2" xfId="1" applyNumberFormat="1" applyFont="1" applyFill="1" applyBorder="1" applyAlignment="1">
      <alignment horizontal="center" vertical="center"/>
    </xf>
    <xf numFmtId="1" fontId="45" fillId="3" borderId="7" xfId="0" applyNumberFormat="1" applyFont="1" applyFill="1" applyBorder="1" applyAlignment="1">
      <alignment horizontal="center" vertical="center"/>
    </xf>
    <xf numFmtId="0" fontId="45" fillId="3" borderId="23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168" fontId="8" fillId="3" borderId="2" xfId="4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 vertical="center"/>
    </xf>
    <xf numFmtId="0" fontId="45" fillId="3" borderId="5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168" fontId="31" fillId="3" borderId="2" xfId="4" applyNumberFormat="1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168" fontId="8" fillId="3" borderId="7" xfId="4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left" vertical="center" wrapText="1"/>
    </xf>
    <xf numFmtId="165" fontId="10" fillId="3" borderId="2" xfId="1" applyFont="1" applyFill="1" applyBorder="1" applyAlignment="1">
      <alignment horizontal="right" vertical="center" wrapText="1"/>
    </xf>
    <xf numFmtId="165" fontId="10" fillId="3" borderId="2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165" fontId="44" fillId="3" borderId="0" xfId="1" applyFont="1" applyFill="1" applyAlignment="1">
      <alignment horizontal="center" vertical="center"/>
    </xf>
    <xf numFmtId="165" fontId="4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36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 wrapText="1"/>
    </xf>
    <xf numFmtId="4" fontId="9" fillId="3" borderId="2" xfId="0" applyNumberFormat="1" applyFont="1" applyFill="1" applyBorder="1" applyAlignment="1">
      <alignment horizontal="right" vertical="center"/>
    </xf>
    <xf numFmtId="2" fontId="9" fillId="3" borderId="2" xfId="1" applyNumberFormat="1" applyFont="1" applyFill="1" applyBorder="1" applyAlignment="1">
      <alignment horizontal="right" vertical="center" wrapText="1"/>
    </xf>
    <xf numFmtId="0" fontId="60" fillId="3" borderId="2" xfId="0" applyFont="1" applyFill="1" applyBorder="1" applyAlignment="1">
      <alignment vertical="center" wrapText="1"/>
    </xf>
    <xf numFmtId="4" fontId="54" fillId="3" borderId="2" xfId="0" applyNumberFormat="1" applyFont="1" applyFill="1" applyBorder="1" applyAlignment="1">
      <alignment horizontal="right" vertical="center"/>
    </xf>
    <xf numFmtId="165" fontId="54" fillId="3" borderId="2" xfId="1" applyFont="1" applyFill="1" applyBorder="1" applyAlignment="1">
      <alignment horizontal="right" vertical="center" wrapText="1"/>
    </xf>
    <xf numFmtId="9" fontId="47" fillId="3" borderId="2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165" fontId="59" fillId="3" borderId="0" xfId="1" applyFont="1" applyFill="1" applyBorder="1" applyAlignment="1">
      <alignment vertical="center"/>
    </xf>
    <xf numFmtId="165" fontId="61" fillId="3" borderId="0" xfId="1" applyFont="1" applyFill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0" fontId="42" fillId="3" borderId="2" xfId="0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49" fontId="45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wrapText="1" shrinkToFit="1"/>
    </xf>
    <xf numFmtId="0" fontId="26" fillId="3" borderId="0" xfId="0" applyFont="1" applyFill="1" applyAlignment="1">
      <alignment horizontal="center"/>
    </xf>
    <xf numFmtId="4" fontId="9" fillId="3" borderId="0" xfId="0" applyNumberFormat="1" applyFont="1" applyFill="1"/>
    <xf numFmtId="0" fontId="27" fillId="3" borderId="0" xfId="0" applyFont="1" applyFill="1" applyAlignment="1">
      <alignment vertical="center"/>
    </xf>
    <xf numFmtId="0" fontId="55" fillId="3" borderId="2" xfId="0" applyFont="1" applyFill="1" applyBorder="1" applyAlignment="1">
      <alignment horizontal="right" vertical="center" wrapText="1"/>
    </xf>
    <xf numFmtId="165" fontId="38" fillId="3" borderId="2" xfId="1" applyFont="1" applyFill="1" applyBorder="1" applyAlignment="1">
      <alignment horizontal="right" vertical="center" wrapText="1"/>
    </xf>
    <xf numFmtId="9" fontId="36" fillId="3" borderId="0" xfId="15" applyFont="1" applyFill="1" applyAlignment="1">
      <alignment horizontal="center" vertical="center"/>
    </xf>
    <xf numFmtId="4" fontId="36" fillId="3" borderId="0" xfId="0" applyNumberFormat="1" applyFont="1" applyFill="1" applyAlignment="1">
      <alignment horizontal="center" vertical="center"/>
    </xf>
    <xf numFmtId="165" fontId="39" fillId="3" borderId="2" xfId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/>
    </xf>
    <xf numFmtId="165" fontId="28" fillId="3" borderId="0" xfId="1" applyFont="1" applyFill="1" applyAlignment="1">
      <alignment horizontal="right"/>
    </xf>
    <xf numFmtId="165" fontId="30" fillId="3" borderId="0" xfId="1" applyFont="1" applyFill="1" applyAlignment="1">
      <alignment horizontal="center"/>
    </xf>
    <xf numFmtId="0" fontId="9" fillId="3" borderId="0" xfId="7" applyFont="1" applyFill="1" applyAlignment="1">
      <alignment vertical="center" wrapText="1"/>
    </xf>
    <xf numFmtId="0" fontId="26" fillId="3" borderId="0" xfId="7" applyFont="1" applyFill="1" applyAlignment="1">
      <alignment horizontal="center" vertical="center"/>
    </xf>
    <xf numFmtId="0" fontId="9" fillId="3" borderId="0" xfId="7" applyFont="1" applyFill="1" applyAlignment="1">
      <alignment horizontal="center" vertical="center"/>
    </xf>
    <xf numFmtId="165" fontId="24" fillId="3" borderId="0" xfId="0" applyNumberFormat="1" applyFont="1" applyFill="1" applyAlignment="1">
      <alignment horizontal="right" vertical="center" wrapText="1"/>
    </xf>
    <xf numFmtId="0" fontId="26" fillId="3" borderId="0" xfId="7" applyFont="1" applyFill="1" applyAlignment="1">
      <alignment vertical="center" wrapText="1"/>
    </xf>
    <xf numFmtId="165" fontId="33" fillId="3" borderId="0" xfId="1" applyFont="1" applyFill="1" applyBorder="1" applyAlignment="1">
      <alignment horizontal="right" vertical="center"/>
    </xf>
    <xf numFmtId="0" fontId="27" fillId="3" borderId="0" xfId="0" applyFont="1" applyFill="1" applyAlignment="1">
      <alignment vertical="center" wrapText="1"/>
    </xf>
    <xf numFmtId="0" fontId="27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4" fontId="24" fillId="3" borderId="2" xfId="0" applyNumberFormat="1" applyFont="1" applyFill="1" applyBorder="1" applyAlignment="1">
      <alignment horizontal="right" vertical="center" wrapText="1"/>
    </xf>
    <xf numFmtId="4" fontId="24" fillId="3" borderId="2" xfId="0" applyNumberFormat="1" applyFont="1" applyFill="1" applyBorder="1" applyAlignment="1">
      <alignment horizontal="center" vertical="center" wrapText="1"/>
    </xf>
    <xf numFmtId="4" fontId="25" fillId="3" borderId="2" xfId="0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vertical="center" wrapText="1" shrinkToFit="1"/>
    </xf>
    <xf numFmtId="0" fontId="23" fillId="3" borderId="0" xfId="0" applyFont="1" applyFill="1" applyAlignment="1">
      <alignment horizontal="left" vertical="center"/>
    </xf>
    <xf numFmtId="0" fontId="35" fillId="3" borderId="0" xfId="0" applyFont="1" applyFill="1" applyAlignment="1">
      <alignment vertical="center"/>
    </xf>
    <xf numFmtId="4" fontId="35" fillId="3" borderId="0" xfId="0" applyNumberFormat="1" applyFont="1" applyFill="1" applyAlignment="1">
      <alignment vertical="center"/>
    </xf>
    <xf numFmtId="4" fontId="23" fillId="3" borderId="0" xfId="0" applyNumberFormat="1" applyFont="1" applyFill="1" applyAlignment="1">
      <alignment vertical="center"/>
    </xf>
    <xf numFmtId="165" fontId="23" fillId="3" borderId="0" xfId="0" applyNumberFormat="1" applyFont="1" applyFill="1" applyAlignment="1">
      <alignment horizontal="center" vertical="center"/>
    </xf>
    <xf numFmtId="165" fontId="35" fillId="3" borderId="0" xfId="0" applyNumberFormat="1" applyFont="1" applyFill="1" applyAlignment="1">
      <alignment vertical="center"/>
    </xf>
    <xf numFmtId="165" fontId="45" fillId="3" borderId="2" xfId="1" applyFont="1" applyFill="1" applyBorder="1" applyAlignment="1">
      <alignment vertical="center"/>
    </xf>
    <xf numFmtId="9" fontId="41" fillId="3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 shrinkToFit="1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center" vertical="center" wrapText="1"/>
    </xf>
    <xf numFmtId="165" fontId="28" fillId="3" borderId="0" xfId="0" applyNumberFormat="1" applyFont="1" applyFill="1" applyAlignment="1">
      <alignment vertical="center"/>
    </xf>
    <xf numFmtId="0" fontId="30" fillId="3" borderId="0" xfId="0" applyFont="1" applyFill="1" applyAlignment="1">
      <alignment horizontal="left" vertical="center"/>
    </xf>
    <xf numFmtId="165" fontId="9" fillId="3" borderId="0" xfId="1" applyFont="1" applyFill="1" applyBorder="1" applyAlignment="1">
      <alignment horizontal="right" wrapText="1"/>
    </xf>
    <xf numFmtId="0" fontId="36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/>
    </xf>
    <xf numFmtId="164" fontId="62" fillId="3" borderId="2" xfId="1" applyNumberFormat="1" applyFont="1" applyFill="1" applyBorder="1" applyAlignment="1">
      <alignment horizontal="right" vertical="center" wrapText="1"/>
    </xf>
    <xf numFmtId="164" fontId="54" fillId="3" borderId="2" xfId="1" applyNumberFormat="1" applyFont="1" applyFill="1" applyBorder="1" applyAlignment="1">
      <alignment horizontal="right" vertical="center" wrapText="1"/>
    </xf>
    <xf numFmtId="164" fontId="45" fillId="3" borderId="2" xfId="1" applyNumberFormat="1" applyFont="1" applyFill="1" applyBorder="1" applyAlignment="1">
      <alignment horizontal="right" vertical="center" wrapText="1"/>
    </xf>
    <xf numFmtId="165" fontId="28" fillId="3" borderId="0" xfId="1" applyFont="1" applyFill="1" applyAlignment="1">
      <alignment horizontal="center" vertical="center"/>
    </xf>
    <xf numFmtId="0" fontId="28" fillId="3" borderId="0" xfId="1" applyNumberFormat="1" applyFont="1" applyFill="1" applyBorder="1" applyAlignment="1">
      <alignment horizontal="center" vertical="center"/>
    </xf>
    <xf numFmtId="0" fontId="63" fillId="3" borderId="0" xfId="0" applyFont="1" applyFill="1"/>
    <xf numFmtId="0" fontId="63" fillId="3" borderId="0" xfId="0" applyFont="1" applyFill="1" applyAlignment="1">
      <alignment horizontal="center"/>
    </xf>
    <xf numFmtId="165" fontId="63" fillId="3" borderId="0" xfId="0" applyNumberFormat="1" applyFont="1" applyFill="1"/>
    <xf numFmtId="0" fontId="63" fillId="3" borderId="0" xfId="7" applyFont="1" applyFill="1" applyAlignment="1">
      <alignment vertical="center"/>
    </xf>
    <xf numFmtId="0" fontId="63" fillId="3" borderId="0" xfId="0" applyFont="1" applyFill="1" applyAlignment="1">
      <alignment vertical="center"/>
    </xf>
    <xf numFmtId="165" fontId="28" fillId="3" borderId="0" xfId="1" applyFont="1" applyFill="1" applyBorder="1" applyAlignment="1">
      <alignment horizontal="center" vertical="center"/>
    </xf>
    <xf numFmtId="165" fontId="30" fillId="3" borderId="0" xfId="0" applyNumberFormat="1" applyFont="1" applyFill="1" applyAlignment="1">
      <alignment vertical="center"/>
    </xf>
    <xf numFmtId="166" fontId="7" fillId="3" borderId="3" xfId="0" applyNumberFormat="1" applyFont="1" applyFill="1" applyBorder="1" applyAlignment="1">
      <alignment vertical="center"/>
    </xf>
    <xf numFmtId="166" fontId="21" fillId="3" borderId="25" xfId="0" applyNumberFormat="1" applyFont="1" applyFill="1" applyBorder="1" applyAlignment="1">
      <alignment vertical="center"/>
    </xf>
    <xf numFmtId="166" fontId="7" fillId="3" borderId="24" xfId="0" applyNumberFormat="1" applyFont="1" applyFill="1" applyBorder="1" applyAlignment="1">
      <alignment vertical="center"/>
    </xf>
    <xf numFmtId="166" fontId="7" fillId="0" borderId="48" xfId="0" applyNumberFormat="1" applyFont="1" applyBorder="1" applyAlignment="1">
      <alignment vertical="center"/>
    </xf>
    <xf numFmtId="166" fontId="7" fillId="3" borderId="49" xfId="0" applyNumberFormat="1" applyFont="1" applyFill="1" applyBorder="1" applyAlignment="1">
      <alignment vertical="center"/>
    </xf>
    <xf numFmtId="166" fontId="21" fillId="3" borderId="50" xfId="0" applyNumberFormat="1" applyFont="1" applyFill="1" applyBorder="1" applyAlignment="1">
      <alignment vertical="center"/>
    </xf>
    <xf numFmtId="0" fontId="36" fillId="3" borderId="5" xfId="0" applyFont="1" applyFill="1" applyBorder="1" applyAlignment="1">
      <alignment horizontal="center" vertical="center" wrapText="1"/>
    </xf>
    <xf numFmtId="168" fontId="36" fillId="3" borderId="2" xfId="4" applyNumberFormat="1" applyFont="1" applyFill="1" applyBorder="1" applyAlignment="1">
      <alignment horizontal="center" vertical="center" wrapText="1"/>
    </xf>
    <xf numFmtId="4" fontId="56" fillId="3" borderId="2" xfId="0" applyNumberFormat="1" applyFont="1" applyFill="1" applyBorder="1" applyAlignment="1">
      <alignment horizontal="right" vertical="center"/>
    </xf>
    <xf numFmtId="165" fontId="56" fillId="3" borderId="2" xfId="1" applyFont="1" applyFill="1" applyBorder="1" applyAlignment="1">
      <alignment horizontal="right" vertical="center" wrapText="1"/>
    </xf>
    <xf numFmtId="0" fontId="64" fillId="3" borderId="2" xfId="0" applyFont="1" applyFill="1" applyBorder="1" applyAlignment="1">
      <alignment horizontal="right" vertical="center" wrapText="1"/>
    </xf>
    <xf numFmtId="0" fontId="36" fillId="3" borderId="0" xfId="0" applyFont="1" applyFill="1"/>
    <xf numFmtId="166" fontId="36" fillId="3" borderId="0" xfId="0" applyNumberFormat="1" applyFont="1" applyFill="1"/>
    <xf numFmtId="173" fontId="65" fillId="3" borderId="0" xfId="0" applyNumberFormat="1" applyFont="1" applyFill="1"/>
    <xf numFmtId="165" fontId="52" fillId="3" borderId="0" xfId="0" applyNumberFormat="1" applyFont="1" applyFill="1"/>
    <xf numFmtId="165" fontId="0" fillId="3" borderId="0" xfId="1" applyFont="1" applyFill="1"/>
    <xf numFmtId="165" fontId="17" fillId="3" borderId="0" xfId="1" applyFont="1" applyFill="1"/>
    <xf numFmtId="166" fontId="19" fillId="3" borderId="0" xfId="0" applyNumberFormat="1" applyFont="1" applyFill="1"/>
    <xf numFmtId="0" fontId="34" fillId="3" borderId="0" xfId="0" applyFont="1" applyFill="1" applyAlignment="1">
      <alignment horizontal="center"/>
    </xf>
    <xf numFmtId="4" fontId="0" fillId="3" borderId="0" xfId="0" applyNumberFormat="1" applyFill="1"/>
    <xf numFmtId="4" fontId="19" fillId="3" borderId="0" xfId="0" applyNumberFormat="1" applyFont="1" applyFill="1"/>
    <xf numFmtId="0" fontId="45" fillId="3" borderId="6" xfId="0" applyFont="1" applyFill="1" applyBorder="1" applyAlignment="1">
      <alignment vertical="center" wrapText="1"/>
    </xf>
    <xf numFmtId="0" fontId="66" fillId="3" borderId="0" xfId="0" applyFont="1" applyFill="1" applyAlignment="1">
      <alignment vertical="center"/>
    </xf>
    <xf numFmtId="0" fontId="67" fillId="3" borderId="0" xfId="0" applyFont="1" applyFill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8" fillId="3" borderId="0" xfId="0" applyFont="1" applyFill="1" applyAlignment="1">
      <alignment vertical="center"/>
    </xf>
    <xf numFmtId="166" fontId="67" fillId="3" borderId="0" xfId="0" applyNumberFormat="1" applyFont="1" applyFill="1" applyAlignment="1">
      <alignment vertical="center"/>
    </xf>
    <xf numFmtId="166" fontId="69" fillId="3" borderId="0" xfId="0" applyNumberFormat="1" applyFont="1" applyFill="1" applyAlignment="1">
      <alignment vertical="center"/>
    </xf>
    <xf numFmtId="166" fontId="70" fillId="3" borderId="0" xfId="0" applyNumberFormat="1" applyFont="1" applyFill="1" applyAlignment="1">
      <alignment horizontal="center" vertical="center"/>
    </xf>
    <xf numFmtId="0" fontId="71" fillId="3" borderId="0" xfId="0" applyFont="1" applyFill="1" applyAlignment="1">
      <alignment vertical="center"/>
    </xf>
    <xf numFmtId="165" fontId="71" fillId="3" borderId="0" xfId="0" applyNumberFormat="1" applyFont="1" applyFill="1" applyAlignment="1">
      <alignment horizontal="center" vertical="center"/>
    </xf>
    <xf numFmtId="166" fontId="72" fillId="3" borderId="0" xfId="0" applyNumberFormat="1" applyFont="1" applyFill="1" applyAlignment="1">
      <alignment horizontal="center" vertical="center"/>
    </xf>
    <xf numFmtId="166" fontId="67" fillId="3" borderId="0" xfId="0" applyNumberFormat="1" applyFont="1" applyFill="1" applyAlignment="1">
      <alignment horizontal="center" vertical="center"/>
    </xf>
    <xf numFmtId="166" fontId="73" fillId="3" borderId="0" xfId="0" applyNumberFormat="1" applyFont="1" applyFill="1" applyAlignment="1">
      <alignment vertical="center"/>
    </xf>
    <xf numFmtId="165" fontId="71" fillId="3" borderId="0" xfId="1" applyFont="1" applyFill="1" applyBorder="1" applyAlignment="1">
      <alignment horizontal="center" vertical="center"/>
    </xf>
    <xf numFmtId="0" fontId="30" fillId="7" borderId="0" xfId="0" applyFont="1" applyFill="1" applyAlignment="1">
      <alignment vertical="center"/>
    </xf>
    <xf numFmtId="0" fontId="54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9" fillId="7" borderId="0" xfId="0" applyFont="1" applyFill="1" applyAlignment="1">
      <alignment vertical="center"/>
    </xf>
    <xf numFmtId="165" fontId="8" fillId="3" borderId="2" xfId="0" applyNumberFormat="1" applyFont="1" applyFill="1" applyBorder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/>
    <xf numFmtId="165" fontId="0" fillId="0" borderId="0" xfId="1" applyFont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2" fontId="45" fillId="3" borderId="2" xfId="1" applyNumberFormat="1" applyFont="1" applyFill="1" applyBorder="1" applyAlignment="1">
      <alignment horizontal="center" vertical="center" wrapText="1"/>
    </xf>
    <xf numFmtId="165" fontId="45" fillId="3" borderId="2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168" fontId="0" fillId="3" borderId="7" xfId="4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9" fontId="28" fillId="3" borderId="0" xfId="15" applyFont="1" applyFill="1" applyAlignment="1">
      <alignment horizontal="center" vertical="center"/>
    </xf>
    <xf numFmtId="4" fontId="28" fillId="3" borderId="0" xfId="0" applyNumberFormat="1" applyFont="1" applyFill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9" fontId="33" fillId="3" borderId="0" xfId="16" applyFont="1" applyFill="1"/>
    <xf numFmtId="170" fontId="33" fillId="3" borderId="0" xfId="1" applyNumberFormat="1" applyFont="1" applyFill="1"/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9" fillId="3" borderId="0" xfId="7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9" fillId="3" borderId="0" xfId="7" applyFont="1" applyFill="1" applyAlignment="1">
      <alignment horizontal="center" vertical="center"/>
    </xf>
    <xf numFmtId="0" fontId="2" fillId="3" borderId="0" xfId="7" applyFont="1" applyFill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 shrinkToFi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 shrinkToFit="1"/>
    </xf>
    <xf numFmtId="0" fontId="38" fillId="3" borderId="4" xfId="0" applyFont="1" applyFill="1" applyBorder="1" applyAlignment="1">
      <alignment horizontal="center" vertical="center" wrapText="1" shrinkToFit="1"/>
    </xf>
    <xf numFmtId="0" fontId="38" fillId="3" borderId="32" xfId="0" applyFont="1" applyFill="1" applyBorder="1" applyAlignment="1">
      <alignment horizontal="center" vertical="center" wrapText="1" shrinkToFit="1"/>
    </xf>
    <xf numFmtId="0" fontId="38" fillId="3" borderId="5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24" fillId="3" borderId="2" xfId="1" applyNumberFormat="1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/>
    </xf>
    <xf numFmtId="0" fontId="63" fillId="3" borderId="0" xfId="0" applyFont="1" applyFill="1" applyAlignment="1">
      <alignment horizontal="center"/>
    </xf>
    <xf numFmtId="0" fontId="63" fillId="3" borderId="0" xfId="7" applyFont="1" applyFill="1" applyAlignment="1">
      <alignment horizontal="center" vertical="center"/>
    </xf>
    <xf numFmtId="165" fontId="9" fillId="3" borderId="0" xfId="7" applyNumberFormat="1" applyFont="1" applyFill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 shrinkToFit="1"/>
    </xf>
    <xf numFmtId="0" fontId="39" fillId="3" borderId="32" xfId="0" applyFont="1" applyFill="1" applyBorder="1" applyAlignment="1">
      <alignment horizontal="center" vertical="center" wrapText="1" shrinkToFit="1"/>
    </xf>
    <xf numFmtId="0" fontId="39" fillId="3" borderId="5" xfId="0" applyFont="1" applyFill="1" applyBorder="1" applyAlignment="1">
      <alignment horizontal="center" vertical="center" wrapText="1" shrinkToFit="1"/>
    </xf>
    <xf numFmtId="0" fontId="50" fillId="3" borderId="7" xfId="0" applyFont="1" applyFill="1" applyBorder="1" applyAlignment="1">
      <alignment horizontal="center" vertical="center" wrapText="1"/>
    </xf>
    <xf numFmtId="0" fontId="50" fillId="3" borderId="18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51" fillId="3" borderId="4" xfId="0" applyFont="1" applyFill="1" applyBorder="1" applyAlignment="1">
      <alignment horizontal="center" vertical="center" wrapText="1"/>
    </xf>
    <xf numFmtId="0" fontId="51" fillId="3" borderId="32" xfId="0" applyFont="1" applyFill="1" applyBorder="1" applyAlignment="1">
      <alignment horizontal="center" vertical="center" wrapText="1"/>
    </xf>
    <xf numFmtId="0" fontId="51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8" fillId="3" borderId="18" xfId="0" applyFont="1" applyFill="1" applyBorder="1" applyAlignment="1">
      <alignment horizontal="center" vertical="center" wrapText="1"/>
    </xf>
  </cellXfs>
  <cellStyles count="17">
    <cellStyle name="Dziesiętny" xfId="1" builtinId="3"/>
    <cellStyle name="Dziesiętny 2" xfId="2"/>
    <cellStyle name="Dziesiętny 2 2" xfId="3"/>
    <cellStyle name="Dziesiętny 3" xfId="4"/>
    <cellStyle name="Normalny" xfId="0" builtinId="0"/>
    <cellStyle name="Normalny 2" xfId="5"/>
    <cellStyle name="Normalny 2 2 2" xfId="6"/>
    <cellStyle name="Normalny 3" xfId="7"/>
    <cellStyle name="Normalny 3 2" xfId="8"/>
    <cellStyle name="Normalny 3 2 2" xfId="9"/>
    <cellStyle name="Normalny 3 3" xfId="10"/>
    <cellStyle name="Normalny 3 4" xfId="11"/>
    <cellStyle name="Normalny 3_gm podst" xfId="12"/>
    <cellStyle name="Normalny 4" xfId="13"/>
    <cellStyle name="Normalny 4 2" xfId="14"/>
    <cellStyle name="Procentowy" xfId="16" builtinId="5"/>
    <cellStyle name="Procentowy 2" xfId="15"/>
  </cellStyles>
  <dxfs count="18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FFCCFF"/>
      <color rgb="FF33CCFF"/>
      <color rgb="FF66FFFF"/>
      <color rgb="FFFF6600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U56"/>
  <sheetViews>
    <sheetView tabSelected="1" view="pageBreakPreview" topLeftCell="A7" zoomScale="90" zoomScaleNormal="70" zoomScaleSheetLayoutView="90" workbookViewId="0">
      <selection activeCell="J20" sqref="J20:O20"/>
    </sheetView>
  </sheetViews>
  <sheetFormatPr defaultRowHeight="15" x14ac:dyDescent="0.25"/>
  <cols>
    <col min="1" max="1" width="32.7109375" style="3" customWidth="1"/>
    <col min="2" max="2" width="11.28515625" style="1" customWidth="1"/>
    <col min="3" max="3" width="22.28515625" style="3" customWidth="1"/>
    <col min="4" max="4" width="21.42578125" style="3" customWidth="1"/>
    <col min="5" max="5" width="20.7109375" style="3" customWidth="1"/>
    <col min="6" max="9" width="15.7109375" style="3" customWidth="1"/>
    <col min="10" max="10" width="19.42578125" style="3" customWidth="1"/>
    <col min="11" max="15" width="15.7109375" style="3" customWidth="1"/>
    <col min="16" max="16" width="8.85546875" style="3" customWidth="1"/>
    <col min="17" max="17" width="14.42578125" bestFit="1" customWidth="1"/>
    <col min="18" max="18" width="12.7109375" bestFit="1" customWidth="1"/>
    <col min="19" max="19" width="14.42578125" bestFit="1" customWidth="1"/>
    <col min="20" max="20" width="12.140625" bestFit="1" customWidth="1"/>
  </cols>
  <sheetData>
    <row r="1" spans="1:21" s="142" customFormat="1" ht="30" customHeight="1" thickBot="1" x14ac:dyDescent="0.35">
      <c r="A1" s="138" t="s">
        <v>137</v>
      </c>
      <c r="B1" s="139"/>
      <c r="C1" s="140"/>
      <c r="D1" s="140"/>
      <c r="E1" s="140"/>
      <c r="F1" s="126"/>
      <c r="G1" s="194"/>
      <c r="H1" s="205"/>
      <c r="I1" s="209"/>
      <c r="J1" s="205"/>
      <c r="K1" s="196"/>
      <c r="L1" s="192"/>
      <c r="M1" s="192"/>
      <c r="N1" s="193"/>
      <c r="O1" s="140"/>
      <c r="P1" s="140"/>
      <c r="Q1" s="141"/>
      <c r="R1" s="141"/>
      <c r="S1" s="141"/>
      <c r="T1" s="141"/>
      <c r="U1" s="141"/>
    </row>
    <row r="2" spans="1:21" s="145" customFormat="1" x14ac:dyDescent="0.25">
      <c r="A2" s="118"/>
      <c r="B2" s="143"/>
      <c r="C2" s="118"/>
      <c r="D2" s="118"/>
      <c r="E2" s="118"/>
      <c r="F2" s="497" t="s">
        <v>17</v>
      </c>
      <c r="G2" s="498"/>
      <c r="H2" s="498"/>
      <c r="I2" s="498"/>
      <c r="J2" s="498"/>
      <c r="K2" s="498"/>
      <c r="L2" s="498"/>
      <c r="M2" s="498"/>
      <c r="N2" s="499"/>
      <c r="O2" s="118"/>
      <c r="P2" s="118"/>
      <c r="Q2" s="144"/>
      <c r="R2" s="144"/>
      <c r="S2" s="144"/>
      <c r="T2" s="144"/>
      <c r="U2" s="144"/>
    </row>
    <row r="3" spans="1:21" s="145" customFormat="1" x14ac:dyDescent="0.25">
      <c r="A3" s="458"/>
      <c r="B3" s="459"/>
      <c r="C3" s="460"/>
      <c r="D3" s="460"/>
      <c r="E3" s="125"/>
      <c r="F3" s="500"/>
      <c r="G3" s="501"/>
      <c r="H3" s="501"/>
      <c r="I3" s="501"/>
      <c r="J3" s="501"/>
      <c r="K3" s="501"/>
      <c r="L3" s="501"/>
      <c r="M3" s="501"/>
      <c r="N3" s="502"/>
      <c r="O3" s="114"/>
      <c r="P3" s="114"/>
      <c r="U3" s="144"/>
    </row>
    <row r="4" spans="1:21" s="145" customFormat="1" ht="15.75" x14ac:dyDescent="0.25">
      <c r="A4" s="461" t="s">
        <v>924</v>
      </c>
      <c r="B4" s="459"/>
      <c r="C4" s="460"/>
      <c r="D4" s="462"/>
      <c r="E4" s="124"/>
      <c r="F4" s="500"/>
      <c r="G4" s="501"/>
      <c r="H4" s="501"/>
      <c r="I4" s="501"/>
      <c r="J4" s="501"/>
      <c r="K4" s="501"/>
      <c r="L4" s="501"/>
      <c r="M4" s="501"/>
      <c r="N4" s="502"/>
      <c r="O4" s="114"/>
      <c r="P4" s="243"/>
      <c r="U4" s="147"/>
    </row>
    <row r="5" spans="1:21" s="145" customFormat="1" ht="15.75" x14ac:dyDescent="0.25">
      <c r="A5" s="460"/>
      <c r="B5" s="459"/>
      <c r="C5" s="463"/>
      <c r="D5" s="464"/>
      <c r="E5" s="170"/>
      <c r="F5" s="500"/>
      <c r="G5" s="501"/>
      <c r="H5" s="501"/>
      <c r="I5" s="501"/>
      <c r="J5" s="501"/>
      <c r="K5" s="501"/>
      <c r="L5" s="501"/>
      <c r="M5" s="501"/>
      <c r="N5" s="502"/>
      <c r="O5" s="114"/>
      <c r="P5" s="243"/>
      <c r="Q5" s="187"/>
      <c r="R5" s="187"/>
      <c r="S5" s="187"/>
      <c r="T5" s="187"/>
      <c r="U5" s="144"/>
    </row>
    <row r="6" spans="1:21" s="145" customFormat="1" ht="15.75" x14ac:dyDescent="0.25">
      <c r="A6" s="465" t="s">
        <v>925</v>
      </c>
      <c r="B6" s="459"/>
      <c r="C6" s="463"/>
      <c r="D6" s="466"/>
      <c r="E6" s="137"/>
      <c r="F6" s="500"/>
      <c r="G6" s="501"/>
      <c r="H6" s="501"/>
      <c r="I6" s="501"/>
      <c r="J6" s="501"/>
      <c r="K6" s="501"/>
      <c r="L6" s="501"/>
      <c r="M6" s="501"/>
      <c r="N6" s="502"/>
      <c r="O6" s="231"/>
      <c r="P6" s="243"/>
      <c r="Q6" s="187"/>
      <c r="R6" s="187"/>
      <c r="S6" s="187"/>
      <c r="U6" s="147"/>
    </row>
    <row r="7" spans="1:21" s="145" customFormat="1" ht="19.5" thickBot="1" x14ac:dyDescent="0.3">
      <c r="A7" s="460"/>
      <c r="B7" s="459"/>
      <c r="C7" s="463"/>
      <c r="D7" s="467"/>
      <c r="E7" s="327"/>
      <c r="F7" s="503" t="s">
        <v>18</v>
      </c>
      <c r="G7" s="504"/>
      <c r="H7" s="504"/>
      <c r="I7" s="504"/>
      <c r="J7" s="504"/>
      <c r="K7" s="504"/>
      <c r="L7" s="504"/>
      <c r="M7" s="504"/>
      <c r="N7" s="505"/>
      <c r="O7" s="231"/>
      <c r="P7" s="243"/>
      <c r="Q7" s="187"/>
      <c r="R7" s="187"/>
      <c r="S7" s="187"/>
      <c r="U7" s="144"/>
    </row>
    <row r="8" spans="1:21" s="447" customFormat="1" ht="20.25" x14ac:dyDescent="0.3">
      <c r="A8" s="460"/>
      <c r="B8" s="468"/>
      <c r="C8" s="469"/>
      <c r="D8" s="470"/>
      <c r="E8" s="373"/>
      <c r="F8" s="450"/>
      <c r="G8" s="451"/>
      <c r="H8" s="452"/>
      <c r="I8" s="453"/>
      <c r="J8" s="454"/>
      <c r="K8" s="142"/>
      <c r="L8" s="454"/>
      <c r="M8" s="145"/>
      <c r="N8" s="448"/>
      <c r="P8" s="243"/>
      <c r="Q8" s="448"/>
      <c r="R8" s="448"/>
      <c r="U8" s="144"/>
    </row>
    <row r="9" spans="1:21" s="447" customFormat="1" ht="20.100000000000001" customHeight="1" thickBot="1" x14ac:dyDescent="0.3">
      <c r="A9" s="146"/>
      <c r="B9" s="143"/>
      <c r="C9" s="137"/>
      <c r="D9" s="171"/>
      <c r="E9" s="208"/>
      <c r="F9" s="187"/>
      <c r="G9" s="451"/>
      <c r="H9" s="455"/>
      <c r="I9" s="456"/>
      <c r="J9" s="455"/>
      <c r="K9" s="456"/>
      <c r="L9" s="455"/>
      <c r="M9" s="456"/>
      <c r="N9" s="449"/>
      <c r="O9" s="448"/>
      <c r="U9" s="144"/>
    </row>
    <row r="10" spans="1:21" ht="20.100000000000001" customHeight="1" x14ac:dyDescent="0.25">
      <c r="A10" s="506" t="s">
        <v>0</v>
      </c>
      <c r="B10" s="508" t="s">
        <v>32</v>
      </c>
      <c r="C10" s="510" t="s">
        <v>19</v>
      </c>
      <c r="D10" s="512" t="s">
        <v>20</v>
      </c>
      <c r="E10" s="514" t="s">
        <v>21</v>
      </c>
      <c r="F10" s="516" t="s">
        <v>11</v>
      </c>
      <c r="G10" s="517"/>
      <c r="H10" s="517"/>
      <c r="I10" s="517"/>
      <c r="J10" s="517"/>
      <c r="K10" s="517"/>
      <c r="L10" s="517"/>
      <c r="M10" s="517"/>
      <c r="N10" s="517"/>
      <c r="O10" s="518"/>
      <c r="U10" s="2"/>
    </row>
    <row r="11" spans="1:21" s="1" customFormat="1" ht="20.100000000000001" customHeight="1" thickBot="1" x14ac:dyDescent="0.3">
      <c r="A11" s="507"/>
      <c r="B11" s="509"/>
      <c r="C11" s="511"/>
      <c r="D11" s="513"/>
      <c r="E11" s="515"/>
      <c r="F11" s="27">
        <v>2019</v>
      </c>
      <c r="G11" s="28">
        <v>2020</v>
      </c>
      <c r="H11" s="28">
        <v>2021</v>
      </c>
      <c r="I11" s="28">
        <v>2022</v>
      </c>
      <c r="J11" s="28">
        <v>2023</v>
      </c>
      <c r="K11" s="28">
        <v>2024</v>
      </c>
      <c r="L11" s="28">
        <v>2025</v>
      </c>
      <c r="M11" s="28">
        <v>2026</v>
      </c>
      <c r="N11" s="28">
        <v>2027</v>
      </c>
      <c r="O11" s="29">
        <v>2028</v>
      </c>
      <c r="P11" s="4"/>
      <c r="Q11" s="4"/>
      <c r="R11" s="4"/>
      <c r="S11" s="4"/>
      <c r="T11" s="4"/>
      <c r="U11" s="4"/>
    </row>
    <row r="12" spans="1:21" ht="27.75" customHeight="1" thickTop="1" x14ac:dyDescent="0.25">
      <c r="A12" s="78" t="s">
        <v>34</v>
      </c>
      <c r="B12" s="66">
        <f>COUNTA('pow podst'!K3:K46)</f>
        <v>44</v>
      </c>
      <c r="C12" s="31">
        <f>SUM('pow podst'!J3:J46)</f>
        <v>391835161.53000003</v>
      </c>
      <c r="D12" s="32">
        <f>SUM('pow podst'!L3:L46)</f>
        <v>190270588.61999997</v>
      </c>
      <c r="E12" s="33">
        <f>SUM('pow podst'!K3:K46)</f>
        <v>201564572.91</v>
      </c>
      <c r="F12" s="34">
        <f>SUM('pow podst'!N3:N46)</f>
        <v>0</v>
      </c>
      <c r="G12" s="31">
        <f>SUM('pow podst'!O3:O46)</f>
        <v>0</v>
      </c>
      <c r="H12" s="31">
        <f>SUM('pow podst'!P3:P46)</f>
        <v>28069129</v>
      </c>
      <c r="I12" s="64">
        <f>SUM('pow podst'!Q3:Q46)</f>
        <v>47332494</v>
      </c>
      <c r="J12" s="31">
        <f>SUM('pow podst'!R3:R46)</f>
        <v>87830958.999999985</v>
      </c>
      <c r="K12" s="31">
        <f>SUM('pow podst'!S3:S46)</f>
        <v>14307148.91</v>
      </c>
      <c r="L12" s="31">
        <f>SUM('pow podst'!T3:T46)</f>
        <v>24024842</v>
      </c>
      <c r="M12" s="31">
        <f>SUM('pow podst'!U3:U46)</f>
        <v>0</v>
      </c>
      <c r="N12" s="31">
        <f>SUM('pow podst'!V3:V46)</f>
        <v>0</v>
      </c>
      <c r="O12" s="79">
        <f>SUM('pow podst'!W3:W46)</f>
        <v>0</v>
      </c>
      <c r="P12" s="484" t="b">
        <f>E12=SUM(F12:O12)</f>
        <v>1</v>
      </c>
      <c r="Q12" s="484" t="b">
        <f>E12=SUM(F12:O12)</f>
        <v>1</v>
      </c>
      <c r="R12" s="5"/>
      <c r="S12" s="2"/>
      <c r="T12" s="2"/>
      <c r="U12" s="2"/>
    </row>
    <row r="13" spans="1:21" ht="27.75" customHeight="1" x14ac:dyDescent="0.25">
      <c r="A13" s="80" t="s">
        <v>35</v>
      </c>
      <c r="B13" s="67">
        <f>COUNTIF('pow podst'!C3:C46,"K")</f>
        <v>22</v>
      </c>
      <c r="C13" s="54">
        <f>SUMIF('pow podst'!C3:C46,"K",'pow podst'!J3:J46)</f>
        <v>272081662.49000001</v>
      </c>
      <c r="D13" s="55">
        <f>SUMIF('pow podst'!C3:C46,"K",'pow podst'!L3:L46)</f>
        <v>135750081.80000001</v>
      </c>
      <c r="E13" s="10">
        <f>SUMIF('pow podst'!C3:C46,"K",'pow podst'!K3:K46)</f>
        <v>136331580.69</v>
      </c>
      <c r="F13" s="60">
        <f>SUMIF('pow podst'!C3:C46,"K",'pow podst'!N3:N46)</f>
        <v>0</v>
      </c>
      <c r="G13" s="54">
        <f>SUMIF('pow podst'!C3:C46,"K",'pow podst'!O3:O46)</f>
        <v>0</v>
      </c>
      <c r="H13" s="54">
        <f>SUMIF('pow podst'!C3:C46,"K",'pow podst'!P3:P46)</f>
        <v>28069129</v>
      </c>
      <c r="I13" s="54">
        <f>SUMIF('pow podst'!C3:C46,"K",'pow podst'!Q3:Q46)</f>
        <v>47332494</v>
      </c>
      <c r="J13" s="54">
        <f>SUMIF('pow podst'!C3:C46,"K",'pow podst'!R3:R46)</f>
        <v>38962483.780000001</v>
      </c>
      <c r="K13" s="54">
        <f>SUMIF('pow podst'!C3:C46,"K",'pow podst'!S3:S46)</f>
        <v>14307148.91</v>
      </c>
      <c r="L13" s="54">
        <f>SUMIF('pow podst'!C3:C46,"K",'pow podst'!T3:T46)</f>
        <v>7660325</v>
      </c>
      <c r="M13" s="54">
        <f>SUMIF('pow podst'!C3:C46,"K",'pow podst'!U3:U46)</f>
        <v>0</v>
      </c>
      <c r="N13" s="54">
        <f>SUMIF('pow podst'!C3:C46,"K",'pow podst'!V3:V46)</f>
        <v>0</v>
      </c>
      <c r="O13" s="81">
        <f>SUMIF('pow podst'!C3:C46,"K",'pow podst'!W3:W46)</f>
        <v>0</v>
      </c>
      <c r="P13" s="484" t="b">
        <f t="shared" ref="P13:P36" si="0">E13=SUM(F13:O13)</f>
        <v>1</v>
      </c>
      <c r="Q13" s="484" t="b">
        <f t="shared" ref="Q13:Q36" si="1">E13=SUM(F13:O13)</f>
        <v>1</v>
      </c>
      <c r="R13" s="5"/>
      <c r="S13" s="2"/>
      <c r="T13" s="2"/>
      <c r="U13" s="2"/>
    </row>
    <row r="14" spans="1:21" ht="27.75" customHeight="1" x14ac:dyDescent="0.25">
      <c r="A14" s="82" t="s">
        <v>36</v>
      </c>
      <c r="B14" s="68">
        <f>COUNTIF('pow podst'!C3:C46,"N")</f>
        <v>18</v>
      </c>
      <c r="C14" s="56">
        <f>SUMIF('pow podst'!C3:C46,"N",'pow podst'!J3:J46)</f>
        <v>75447591.079999998</v>
      </c>
      <c r="D14" s="57">
        <f>SUMIF('pow podst'!C3:C46,"N",'pow podst'!L3:L46)</f>
        <v>32367550.859999999</v>
      </c>
      <c r="E14" s="9">
        <f>SUMIF('pow podst'!C3:C46,"N",'pow podst'!K3:K46)</f>
        <v>43080040.220000006</v>
      </c>
      <c r="F14" s="61">
        <f>SUMIF('pow podst'!C3:C46,"N",'pow podst'!N3:N46)</f>
        <v>0</v>
      </c>
      <c r="G14" s="56">
        <f>SUMIF('pow podst'!C3:C46,"N",'pow podst'!O3:O46)</f>
        <v>0</v>
      </c>
      <c r="H14" s="56">
        <f>SUMIF('pow podst'!C3:C46,"N",'pow podst'!P3:P46)</f>
        <v>0</v>
      </c>
      <c r="I14" s="56">
        <f>SUMIF('pow podst'!C3:C46,"N",'pow podst'!Q3:Q46)</f>
        <v>0</v>
      </c>
      <c r="J14" s="56">
        <f>SUMIF('pow podst'!C3:C46,"N",'pow podst'!R3:R46)</f>
        <v>43080040.220000006</v>
      </c>
      <c r="K14" s="56">
        <f>SUMIF('pow podst'!D3:D46,"N",'pow podst'!S3:S46)</f>
        <v>0</v>
      </c>
      <c r="L14" s="56">
        <f>SUMIF('pow podst'!E3:E46,"N",'pow podst'!T3:T46)</f>
        <v>0</v>
      </c>
      <c r="M14" s="56">
        <f>SUMIF('pow podst'!F3:F46,"N",'pow podst'!U3:U46)</f>
        <v>0</v>
      </c>
      <c r="N14" s="56">
        <f>SUMIF('pow podst'!G3:G46,"N",'pow podst'!V3:V46)</f>
        <v>0</v>
      </c>
      <c r="O14" s="436">
        <f>SUMIF('pow podst'!H3:H46,"N",'pow podst'!W3:W46)</f>
        <v>0</v>
      </c>
      <c r="P14" s="484" t="b">
        <f t="shared" si="0"/>
        <v>1</v>
      </c>
      <c r="Q14" s="484" t="b">
        <f t="shared" si="1"/>
        <v>1</v>
      </c>
      <c r="R14" s="5"/>
      <c r="S14" s="2"/>
      <c r="T14" s="2"/>
      <c r="U14" s="2"/>
    </row>
    <row r="15" spans="1:21" ht="29.25" customHeight="1" thickBot="1" x14ac:dyDescent="0.3">
      <c r="A15" s="83" t="s">
        <v>37</v>
      </c>
      <c r="B15" s="69">
        <f>COUNTIF('pow podst'!C3:C46,"W")</f>
        <v>4</v>
      </c>
      <c r="C15" s="58">
        <f>SUMIF('pow podst'!C3:C46,"W",'pow podst'!J3:J46)</f>
        <v>44305907.959999993</v>
      </c>
      <c r="D15" s="59">
        <f>SUMIF('pow podst'!C3:C46,"W",'pow podst'!L3:L46)</f>
        <v>22152955.960000001</v>
      </c>
      <c r="E15" s="35">
        <f>SUMIF('pow podst'!C3:C46,"W",'pow podst'!K3:K46)</f>
        <v>22152952</v>
      </c>
      <c r="F15" s="62">
        <f>SUMIF('pow podst'!C3:C46,"W",'pow podst'!N3:N46)</f>
        <v>0</v>
      </c>
      <c r="G15" s="58">
        <f>SUMIF('pow podst'!C3:C46,"W",'pow podst'!O3:O46)</f>
        <v>0</v>
      </c>
      <c r="H15" s="58">
        <f>SUMIF('pow podst'!C3:C46,"W",'pow podst'!P3:P46)</f>
        <v>0</v>
      </c>
      <c r="I15" s="58">
        <f>SUMIF('pow podst'!C3:C46,"W",'pow podst'!Q3:Q46)</f>
        <v>0</v>
      </c>
      <c r="J15" s="58">
        <f>SUMIF('pow podst'!C3:C46,"W",'pow podst'!R3:R46)</f>
        <v>5788435</v>
      </c>
      <c r="K15" s="58">
        <f>SUMIF('pow podst'!C3:C46,"W",'pow podst'!S3:S46)</f>
        <v>0</v>
      </c>
      <c r="L15" s="58">
        <f>SUMIF('pow podst'!C3:C46,"W",'pow podst'!T3:T46)</f>
        <v>16364517</v>
      </c>
      <c r="M15" s="58">
        <f>SUMIF('pow podst'!F3:F46,"W",'pow podst'!U3:U46)</f>
        <v>0</v>
      </c>
      <c r="N15" s="58">
        <f>SUMIF('pow podst'!G3:G46,"W",'pow podst'!V3:V46)</f>
        <v>0</v>
      </c>
      <c r="O15" s="437">
        <f>SUMIF('pow podst'!H3:H46,"W",'pow podst'!W3:W46)</f>
        <v>0</v>
      </c>
      <c r="P15" s="485" t="b">
        <f t="shared" si="0"/>
        <v>1</v>
      </c>
      <c r="Q15" s="484" t="b">
        <f t="shared" si="1"/>
        <v>1</v>
      </c>
      <c r="R15" s="5"/>
      <c r="S15" s="2"/>
      <c r="T15" s="2"/>
      <c r="U15" s="2"/>
    </row>
    <row r="16" spans="1:21" ht="24.75" customHeight="1" thickTop="1" x14ac:dyDescent="0.25">
      <c r="A16" s="78" t="s">
        <v>38</v>
      </c>
      <c r="B16" s="66">
        <f>COUNTA('gm podst'!L3:L127)</f>
        <v>125</v>
      </c>
      <c r="C16" s="31">
        <f>SUM('gm podst'!K3:K127)</f>
        <v>408565707.48999971</v>
      </c>
      <c r="D16" s="32">
        <f>SUM('gm podst'!M3:M127)</f>
        <v>172775676.45000008</v>
      </c>
      <c r="E16" s="33">
        <f>SUM('gm podst'!L3:L127)</f>
        <v>235790031.03999999</v>
      </c>
      <c r="F16" s="63">
        <f>SUM('gm podst'!O3:O127)</f>
        <v>0</v>
      </c>
      <c r="G16" s="64">
        <f>SUM('gm podst'!P3:P127)</f>
        <v>0</v>
      </c>
      <c r="H16" s="64">
        <f>SUM('gm podst'!Q3:Q127)</f>
        <v>15426500</v>
      </c>
      <c r="I16" s="64">
        <f>SUM('gm podst'!R3:R127)</f>
        <v>36383266</v>
      </c>
      <c r="J16" s="64">
        <f>SUM('gm podst'!S3:S127)</f>
        <v>103844669.04000001</v>
      </c>
      <c r="K16" s="64">
        <f>SUM('gm podst'!T3:T127)</f>
        <v>57323954</v>
      </c>
      <c r="L16" s="64">
        <f>SUM('gm podst'!U3:U127)</f>
        <v>22811642</v>
      </c>
      <c r="M16" s="64">
        <f>SUM('gm podst'!V3:V127)</f>
        <v>0</v>
      </c>
      <c r="N16" s="64">
        <f>SUM('gm podst'!W3:W127)</f>
        <v>0</v>
      </c>
      <c r="O16" s="438">
        <f>SUM('gm podst'!X3:X127)</f>
        <v>0</v>
      </c>
      <c r="P16" s="484" t="b">
        <f>E16=SUM(F16:O16)</f>
        <v>1</v>
      </c>
      <c r="Q16" s="484" t="b">
        <f t="shared" si="1"/>
        <v>1</v>
      </c>
      <c r="R16" s="5"/>
      <c r="S16" s="5"/>
      <c r="T16" s="5"/>
      <c r="U16" s="5"/>
    </row>
    <row r="17" spans="1:21" ht="29.25" customHeight="1" x14ac:dyDescent="0.25">
      <c r="A17" s="80" t="s">
        <v>35</v>
      </c>
      <c r="B17" s="67">
        <f>COUNTIF('gm podst'!C3:C127,"K")</f>
        <v>38</v>
      </c>
      <c r="C17" s="54">
        <f>SUMIF('gm podst'!C3:C127,"K",'gm podst'!K3:K127)</f>
        <v>281340891.7299999</v>
      </c>
      <c r="D17" s="55">
        <f>SUMIF('gm podst'!C3:C127,"K",'gm podst'!M3:M127)</f>
        <v>126799439.73</v>
      </c>
      <c r="E17" s="10">
        <f>SUMIF('gm podst'!C3:C127,"K",'gm podst'!L3:L127)</f>
        <v>154541452</v>
      </c>
      <c r="F17" s="60">
        <f>SUMIF('gm podst'!C3:C127,"K",'gm podst'!O3:O127)</f>
        <v>0</v>
      </c>
      <c r="G17" s="54">
        <f>SUMIF('gm podst'!C3:C127,"K",'gm podst'!P3:P127)</f>
        <v>0</v>
      </c>
      <c r="H17" s="54">
        <f>SUMIF('gm podst'!C3:C127,"K",'gm podst'!Q3:Q127)</f>
        <v>15426500</v>
      </c>
      <c r="I17" s="54">
        <f>SUMIF('gm podst'!C3:C127,"K",'gm podst'!R3:R127)</f>
        <v>36383266</v>
      </c>
      <c r="J17" s="54">
        <f>SUMIF('gm podst'!C3:C127,"K",'gm podst'!S3:S127)</f>
        <v>34377764</v>
      </c>
      <c r="K17" s="54">
        <f>SUMIF('gm podst'!C3:C127,"K",'gm podst'!T3:T127)</f>
        <v>57323954</v>
      </c>
      <c r="L17" s="54">
        <f>SUMIF('gm podst'!C3:C127,"K",'gm podst'!U3:U127)</f>
        <v>11029968</v>
      </c>
      <c r="M17" s="54">
        <f>SUMIF('gm podst'!C3:C127,"K",'gm podst'!V3:V127)</f>
        <v>0</v>
      </c>
      <c r="N17" s="54">
        <f>SUMIF('gm podst'!C3:C127,"K",'gm podst'!W3:W127)</f>
        <v>0</v>
      </c>
      <c r="O17" s="81">
        <f>SUMIF('gm podst'!J3:J127,"K",'gm podst'!X3:X127)</f>
        <v>0</v>
      </c>
      <c r="P17" s="484" t="b">
        <f t="shared" si="0"/>
        <v>1</v>
      </c>
      <c r="Q17" s="484" t="b">
        <f t="shared" si="1"/>
        <v>1</v>
      </c>
      <c r="R17" s="5"/>
      <c r="S17" s="5"/>
      <c r="T17" s="5"/>
      <c r="U17" s="5"/>
    </row>
    <row r="18" spans="1:21" ht="22.5" customHeight="1" x14ac:dyDescent="0.25">
      <c r="A18" s="82" t="s">
        <v>36</v>
      </c>
      <c r="B18" s="68">
        <f>COUNTIF('gm podst'!C3:C127,"N")</f>
        <v>79</v>
      </c>
      <c r="C18" s="56">
        <f>SUMIF('gm podst'!C3:C127,"N",'gm podst'!K3:K127)</f>
        <v>101077820.53999998</v>
      </c>
      <c r="D18" s="57">
        <f>SUMIF('gm podst'!C3:C127,"N",'gm podst'!M3:M127)</f>
        <v>35782589.949999988</v>
      </c>
      <c r="E18" s="9">
        <f>SUMIF('gm podst'!C3:C127,"N",'gm podst'!L3:L127)</f>
        <v>65295230.590000004</v>
      </c>
      <c r="F18" s="61">
        <f>SUMIF('gm podst'!C3:C127,"N",'gm podst'!O3:O127)</f>
        <v>0</v>
      </c>
      <c r="G18" s="56">
        <f>SUMIF('gm podst'!C3:C127,"N",'gm podst'!P3:P127)</f>
        <v>0</v>
      </c>
      <c r="H18" s="56">
        <f>SUMIF('gm podst'!C3:C127,"N",'gm podst'!Q3:Q127)</f>
        <v>0</v>
      </c>
      <c r="I18" s="56">
        <f>SUMIF('gm podst'!C3:C127,"N",'gm podst'!R3:R127)</f>
        <v>0</v>
      </c>
      <c r="J18" s="56">
        <f>SUMIF('gm podst'!C3:C127,"N",'gm podst'!S3:S127)</f>
        <v>65295230.590000004</v>
      </c>
      <c r="K18" s="56">
        <f>SUMIF('gm podst'!C3:C127,"N",'gm podst'!T3:T127)</f>
        <v>0</v>
      </c>
      <c r="L18" s="56">
        <f>SUMIF('gm podst'!C3:C127,"N",'gm podst'!U3:U127)</f>
        <v>0</v>
      </c>
      <c r="M18" s="56">
        <f>SUMIF('gm podst'!C3:C127,"N",'gm podst'!V3:V127)</f>
        <v>0</v>
      </c>
      <c r="N18" s="56">
        <f>SUMIF('gm podst'!C3:C127,"N",'gm podst'!W3:W127)</f>
        <v>0</v>
      </c>
      <c r="O18" s="436">
        <f>SUMIF('gm podst'!J3:J127,"N",'gm podst'!X3:X127)</f>
        <v>0</v>
      </c>
      <c r="P18" s="484" t="b">
        <f t="shared" si="0"/>
        <v>1</v>
      </c>
      <c r="Q18" s="484" t="b">
        <f t="shared" si="1"/>
        <v>1</v>
      </c>
      <c r="R18" s="5"/>
      <c r="S18" s="5"/>
      <c r="T18" s="5"/>
      <c r="U18" s="5"/>
    </row>
    <row r="19" spans="1:21" ht="27" customHeight="1" thickBot="1" x14ac:dyDescent="0.3">
      <c r="A19" s="83" t="s">
        <v>37</v>
      </c>
      <c r="B19" s="69">
        <f>COUNTIF('gm podst'!C3:C127,"W")</f>
        <v>8</v>
      </c>
      <c r="C19" s="58">
        <f>SUMIF('gm podst'!C3:C127,"W",'gm podst'!K3:K127)</f>
        <v>26146995.219999999</v>
      </c>
      <c r="D19" s="59">
        <f>SUMIF('gm podst'!C3:C127,"W",'gm podst'!M3:M127)</f>
        <v>10193646.770000001</v>
      </c>
      <c r="E19" s="35">
        <f>SUMIF('gm podst'!C3:C127,"W",'gm podst'!L3:L127)</f>
        <v>15953348.449999999</v>
      </c>
      <c r="F19" s="62">
        <f>SUMIF('gm podst'!C3:C127,"W",'gm podst'!O3:O127)</f>
        <v>0</v>
      </c>
      <c r="G19" s="58">
        <f>SUMIF('gm podst'!C3:C127,"W",'gm podst'!P3:P127)</f>
        <v>0</v>
      </c>
      <c r="H19" s="58">
        <f>SUMIF('gm podst'!C3:C127,"W",'gm podst'!Q3:Q127)</f>
        <v>0</v>
      </c>
      <c r="I19" s="58">
        <f>SUMIF('gm podst'!C3:C127,"W",'gm podst'!R3:R127)</f>
        <v>0</v>
      </c>
      <c r="J19" s="58">
        <f>SUMIF('gm podst'!C3:C127,"W",'gm podst'!S3:S127)</f>
        <v>4171674.45</v>
      </c>
      <c r="K19" s="58">
        <f>SUMIF('gm podst'!C3:C127,"W",'gm podst'!T3:T127)</f>
        <v>0</v>
      </c>
      <c r="L19" s="58">
        <f>SUMIF('gm podst'!C3:C127,"W",'gm podst'!U3:U127)</f>
        <v>11781674</v>
      </c>
      <c r="M19" s="58">
        <f>SUMIF('gm podst'!C3:C127,"W",'gm podst'!V3:V127)</f>
        <v>0</v>
      </c>
      <c r="N19" s="58">
        <f>SUMIF('gm podst'!C3:C127,"W",'gm podst'!W3:W127)</f>
        <v>0</v>
      </c>
      <c r="O19" s="437">
        <f>SUMIF('gm podst'!J3:J127,"W",'gm podst'!X3:X127)</f>
        <v>0</v>
      </c>
      <c r="P19" s="484" t="b">
        <f t="shared" si="0"/>
        <v>1</v>
      </c>
      <c r="Q19" s="484" t="b">
        <f t="shared" si="1"/>
        <v>1</v>
      </c>
      <c r="R19" s="5"/>
      <c r="S19" s="5"/>
      <c r="T19" s="5"/>
      <c r="U19" s="5"/>
    </row>
    <row r="20" spans="1:21" s="164" customFormat="1" ht="31.5" customHeight="1" thickTop="1" x14ac:dyDescent="0.25">
      <c r="A20" s="158" t="s">
        <v>39</v>
      </c>
      <c r="B20" s="159">
        <f>B12+B16</f>
        <v>169</v>
      </c>
      <c r="C20" s="160">
        <f>C12+C16</f>
        <v>800400869.01999974</v>
      </c>
      <c r="D20" s="161">
        <f t="shared" ref="C20:O22" si="2">D12+D16</f>
        <v>363046265.07000005</v>
      </c>
      <c r="E20" s="33">
        <f t="shared" si="2"/>
        <v>437354603.94999999</v>
      </c>
      <c r="F20" s="162">
        <f t="shared" si="2"/>
        <v>0</v>
      </c>
      <c r="G20" s="160">
        <f t="shared" si="2"/>
        <v>0</v>
      </c>
      <c r="H20" s="160">
        <f t="shared" si="2"/>
        <v>43495629</v>
      </c>
      <c r="I20" s="160">
        <f t="shared" si="2"/>
        <v>83715760</v>
      </c>
      <c r="J20" s="160">
        <f t="shared" si="2"/>
        <v>191675628.03999999</v>
      </c>
      <c r="K20" s="160">
        <f t="shared" si="2"/>
        <v>71631102.909999996</v>
      </c>
      <c r="L20" s="160">
        <f t="shared" si="2"/>
        <v>46836484</v>
      </c>
      <c r="M20" s="160">
        <f t="shared" si="2"/>
        <v>0</v>
      </c>
      <c r="N20" s="160">
        <f t="shared" si="2"/>
        <v>0</v>
      </c>
      <c r="O20" s="163">
        <f t="shared" si="2"/>
        <v>0</v>
      </c>
      <c r="P20" s="484" t="b">
        <f t="shared" si="0"/>
        <v>1</v>
      </c>
      <c r="Q20" s="484" t="b">
        <f t="shared" si="1"/>
        <v>1</v>
      </c>
      <c r="R20" s="6"/>
      <c r="S20" s="6"/>
      <c r="T20" s="6"/>
      <c r="U20" s="6"/>
    </row>
    <row r="21" spans="1:21" s="7" customFormat="1" ht="27.75" customHeight="1" x14ac:dyDescent="0.25">
      <c r="A21" s="84" t="s">
        <v>35</v>
      </c>
      <c r="B21" s="70">
        <f>B13+B17</f>
        <v>60</v>
      </c>
      <c r="C21" s="12">
        <f t="shared" si="2"/>
        <v>553422554.21999991</v>
      </c>
      <c r="D21" s="18">
        <f t="shared" si="2"/>
        <v>262549521.53000003</v>
      </c>
      <c r="E21" s="10">
        <f t="shared" si="2"/>
        <v>290873032.69</v>
      </c>
      <c r="F21" s="22">
        <f t="shared" si="2"/>
        <v>0</v>
      </c>
      <c r="G21" s="12">
        <f t="shared" si="2"/>
        <v>0</v>
      </c>
      <c r="H21" s="12">
        <f>H13+H17</f>
        <v>43495629</v>
      </c>
      <c r="I21" s="12">
        <f>I13+I17</f>
        <v>83715760</v>
      </c>
      <c r="J21" s="12">
        <f t="shared" si="2"/>
        <v>73340247.780000001</v>
      </c>
      <c r="K21" s="12">
        <f t="shared" si="2"/>
        <v>71631102.909999996</v>
      </c>
      <c r="L21" s="12">
        <f t="shared" si="2"/>
        <v>18690293</v>
      </c>
      <c r="M21" s="12">
        <f t="shared" si="2"/>
        <v>0</v>
      </c>
      <c r="N21" s="12">
        <f t="shared" si="2"/>
        <v>0</v>
      </c>
      <c r="O21" s="85">
        <f t="shared" si="2"/>
        <v>0</v>
      </c>
      <c r="P21" s="484" t="b">
        <f t="shared" si="0"/>
        <v>1</v>
      </c>
      <c r="Q21" s="484" t="b">
        <f t="shared" si="1"/>
        <v>1</v>
      </c>
      <c r="R21" s="6"/>
      <c r="S21" s="6"/>
      <c r="T21" s="6"/>
      <c r="U21" s="6"/>
    </row>
    <row r="22" spans="1:21" s="7" customFormat="1" ht="24" customHeight="1" x14ac:dyDescent="0.25">
      <c r="A22" s="86" t="s">
        <v>36</v>
      </c>
      <c r="B22" s="71">
        <f>B14+B18</f>
        <v>97</v>
      </c>
      <c r="C22" s="15">
        <f t="shared" si="2"/>
        <v>176525411.61999997</v>
      </c>
      <c r="D22" s="19">
        <f t="shared" si="2"/>
        <v>68150140.809999987</v>
      </c>
      <c r="E22" s="9">
        <f t="shared" si="2"/>
        <v>108375270.81</v>
      </c>
      <c r="F22" s="23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108375270.81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87">
        <f t="shared" si="2"/>
        <v>0</v>
      </c>
      <c r="P22" s="484" t="b">
        <f t="shared" si="0"/>
        <v>1</v>
      </c>
      <c r="Q22" s="484" t="b">
        <f t="shared" si="1"/>
        <v>1</v>
      </c>
      <c r="R22" s="6"/>
      <c r="S22" s="6"/>
      <c r="T22" s="6"/>
      <c r="U22" s="6"/>
    </row>
    <row r="23" spans="1:21" s="7" customFormat="1" ht="24.75" customHeight="1" thickBot="1" x14ac:dyDescent="0.3">
      <c r="A23" s="88" t="s">
        <v>37</v>
      </c>
      <c r="B23" s="72">
        <f>B15+B19</f>
        <v>12</v>
      </c>
      <c r="C23" s="36">
        <f t="shared" ref="C23:O23" si="3">C15+C19</f>
        <v>70452903.179999992</v>
      </c>
      <c r="D23" s="37">
        <f t="shared" si="3"/>
        <v>32346602.730000004</v>
      </c>
      <c r="E23" s="35">
        <f t="shared" si="3"/>
        <v>38106300.450000003</v>
      </c>
      <c r="F23" s="38">
        <f t="shared" si="3"/>
        <v>0</v>
      </c>
      <c r="G23" s="36">
        <f t="shared" si="3"/>
        <v>0</v>
      </c>
      <c r="H23" s="36">
        <f t="shared" si="3"/>
        <v>0</v>
      </c>
      <c r="I23" s="36">
        <f t="shared" si="3"/>
        <v>0</v>
      </c>
      <c r="J23" s="36">
        <f t="shared" si="3"/>
        <v>9960109.4499999993</v>
      </c>
      <c r="K23" s="36">
        <f t="shared" si="3"/>
        <v>0</v>
      </c>
      <c r="L23" s="36">
        <f t="shared" si="3"/>
        <v>28146191</v>
      </c>
      <c r="M23" s="36">
        <f t="shared" si="3"/>
        <v>0</v>
      </c>
      <c r="N23" s="36">
        <f t="shared" si="3"/>
        <v>0</v>
      </c>
      <c r="O23" s="89">
        <f t="shared" si="3"/>
        <v>0</v>
      </c>
      <c r="P23" s="485" t="b">
        <f t="shared" si="0"/>
        <v>1</v>
      </c>
      <c r="Q23" s="484" t="b">
        <f t="shared" si="1"/>
        <v>1</v>
      </c>
      <c r="R23" s="6"/>
      <c r="S23" s="6"/>
      <c r="T23" s="6"/>
      <c r="U23" s="6"/>
    </row>
    <row r="24" spans="1:21" ht="27.75" customHeight="1" thickTop="1" x14ac:dyDescent="0.25">
      <c r="A24" s="78" t="s">
        <v>1</v>
      </c>
      <c r="B24" s="66">
        <f>COUNTA('pow rez'!K3:K23)</f>
        <v>21</v>
      </c>
      <c r="C24" s="31">
        <f>SUM('pow rez'!J3:J23)</f>
        <v>130209806.34000003</v>
      </c>
      <c r="D24" s="32">
        <f>SUM('pow rez'!L3:L23)</f>
        <v>59429572.839999996</v>
      </c>
      <c r="E24" s="33">
        <f>SUM('pow rez'!K3:K23)</f>
        <v>70780233.5</v>
      </c>
      <c r="F24" s="34">
        <f>SUM('pow rez'!N3:N23)</f>
        <v>0</v>
      </c>
      <c r="G24" s="34">
        <f>SUM('pow rez'!O3:O23)</f>
        <v>0</v>
      </c>
      <c r="H24" s="34">
        <f>SUM('pow rez'!P3:P23)</f>
        <v>0</v>
      </c>
      <c r="I24" s="34">
        <f>SUM('pow rez'!Q3:Q23)</f>
        <v>0</v>
      </c>
      <c r="J24" s="34">
        <f>SUM('pow rez'!R3:R23)</f>
        <v>54939836.5</v>
      </c>
      <c r="K24" s="34">
        <f>SUM('pow rez'!S3:S23)</f>
        <v>0</v>
      </c>
      <c r="L24" s="34">
        <f>SUM('pow rez'!T3:T23)</f>
        <v>15840397</v>
      </c>
      <c r="M24" s="34">
        <f>SUM('pow rez'!U3:U23)</f>
        <v>0</v>
      </c>
      <c r="N24" s="34">
        <f>SUM('pow rez'!V3:V23)</f>
        <v>0</v>
      </c>
      <c r="O24" s="34">
        <f>SUM('pow rez'!W3:W23)</f>
        <v>0</v>
      </c>
      <c r="P24" s="484" t="b">
        <f t="shared" si="0"/>
        <v>1</v>
      </c>
      <c r="Q24" s="484" t="b">
        <f t="shared" si="1"/>
        <v>1</v>
      </c>
      <c r="R24" s="6"/>
      <c r="S24" s="5"/>
      <c r="T24" s="5"/>
      <c r="U24" s="5"/>
    </row>
    <row r="25" spans="1:21" ht="27.75" customHeight="1" x14ac:dyDescent="0.25">
      <c r="A25" s="82" t="s">
        <v>36</v>
      </c>
      <c r="B25" s="68">
        <f>COUNTIF('pow rez'!C3:C23,"N")</f>
        <v>14</v>
      </c>
      <c r="C25" s="56">
        <f>SUMIF('pow rez'!C3:C23,"N",'pow rez'!J3:J23)</f>
        <v>63333167.789999992</v>
      </c>
      <c r="D25" s="57">
        <f>SUMIF('pow rez'!C3:C23,"N",'pow rez'!L3:L23)</f>
        <v>30580000.09</v>
      </c>
      <c r="E25" s="9">
        <f>SUMIF('pow rez'!C3:C23,"N",'pow rez'!K3:K23)</f>
        <v>32753167.699999999</v>
      </c>
      <c r="F25" s="61">
        <f>SUMIF('pow rez'!$C$3:$C$23,"N",'pow rez'!N3:N23)</f>
        <v>0</v>
      </c>
      <c r="G25" s="61">
        <f>SUMIF('pow rez'!$C$3:$C$23,"N",'pow rez'!O3:O23)</f>
        <v>0</v>
      </c>
      <c r="H25" s="61">
        <f>SUMIF('pow rez'!$C$3:$C$23,"N",'pow rez'!P3:P23)</f>
        <v>0</v>
      </c>
      <c r="I25" s="61">
        <f>SUMIF('pow rez'!$C$3:$C$23,"N",'pow rez'!Q3:Q23)</f>
        <v>0</v>
      </c>
      <c r="J25" s="61">
        <f>SUMIF('pow rez'!$C$3:$C$23,"N",'pow rez'!R3:R23)</f>
        <v>32753167.699999999</v>
      </c>
      <c r="K25" s="61">
        <f>SUMIF('pow rez'!$C$3:$C$23,"N",'pow rez'!S3:S23)</f>
        <v>0</v>
      </c>
      <c r="L25" s="61">
        <f>SUMIF('pow rez'!$C$3:$C$23,"N",'pow rez'!T3:T23)</f>
        <v>0</v>
      </c>
      <c r="M25" s="61">
        <f>SUMIF('pow rez'!$C$3:$C$23,"N",'pow rez'!U3:U23)</f>
        <v>0</v>
      </c>
      <c r="N25" s="61">
        <f>SUMIF('pow rez'!$C$3:$C$23,"N",'pow rez'!V3:V23)</f>
        <v>0</v>
      </c>
      <c r="O25" s="61">
        <f>SUMIF('pow rez'!$C$3:$C$23,"N",'pow rez'!W3:W23)</f>
        <v>0</v>
      </c>
      <c r="P25" s="484" t="b">
        <f t="shared" si="0"/>
        <v>1</v>
      </c>
      <c r="Q25" s="484" t="b">
        <f t="shared" si="1"/>
        <v>1</v>
      </c>
      <c r="R25" s="5"/>
      <c r="S25" s="5"/>
      <c r="T25" s="5"/>
      <c r="U25" s="5"/>
    </row>
    <row r="26" spans="1:21" ht="31.5" customHeight="1" thickBot="1" x14ac:dyDescent="0.3">
      <c r="A26" s="83" t="s">
        <v>37</v>
      </c>
      <c r="B26" s="69">
        <f>COUNTIF('pow rez'!C3:C23,"W")</f>
        <v>7</v>
      </c>
      <c r="C26" s="58">
        <f>SUMIF('pow rez'!C3:C23,"W",'pow rez'!J3:J23)</f>
        <v>66876638.549999997</v>
      </c>
      <c r="D26" s="59">
        <f>SUMIF('pow rez'!C3:C23,"W",'pow rez'!L3:L23)</f>
        <v>28849572.749999993</v>
      </c>
      <c r="E26" s="35">
        <f>SUMIF('pow rez'!C3:C23,"W",'pow rez'!K3:K23)</f>
        <v>38027065.799999997</v>
      </c>
      <c r="F26" s="62">
        <f>SUMIF('pow rez'!$C$3:$C$23,"W",'pow rez'!N3:N23)</f>
        <v>0</v>
      </c>
      <c r="G26" s="62">
        <f>SUMIF('pow rez'!$C$3:$C$23,"W",'pow rez'!O3:O23)</f>
        <v>0</v>
      </c>
      <c r="H26" s="62">
        <f>SUMIF('pow rez'!$C$3:$C$23,"W",'pow rez'!P3:P23)</f>
        <v>0</v>
      </c>
      <c r="I26" s="62">
        <f>SUMIF('pow rez'!$C$3:$C$23,"W",'pow rez'!Q3:Q23)</f>
        <v>0</v>
      </c>
      <c r="J26" s="62">
        <f>SUMIF('pow rez'!$C$3:$C$23,"W",'pow rez'!R3:R23)</f>
        <v>22186668.800000001</v>
      </c>
      <c r="K26" s="62">
        <f>SUMIF('pow rez'!$C$3:$C$23,"W",'pow rez'!S3:S23)</f>
        <v>0</v>
      </c>
      <c r="L26" s="62">
        <f>SUMIF('pow rez'!$C$3:$C$23,"W",'pow rez'!T3:T23)</f>
        <v>15840397</v>
      </c>
      <c r="M26" s="62">
        <f>SUMIF('pow rez'!$C$3:$C$23,"W",'pow rez'!U3:U23)</f>
        <v>0</v>
      </c>
      <c r="N26" s="62">
        <f>SUMIF('pow rez'!$C$3:$C$23,"W",'pow rez'!V3:V23)</f>
        <v>0</v>
      </c>
      <c r="O26" s="62">
        <f>SUMIF('pow rez'!$C$3:$C$23,"W",'pow rez'!W3:W23)</f>
        <v>0</v>
      </c>
      <c r="P26" s="484" t="b">
        <f t="shared" si="0"/>
        <v>1</v>
      </c>
      <c r="Q26" s="484" t="b">
        <f t="shared" si="1"/>
        <v>1</v>
      </c>
      <c r="R26" s="5"/>
      <c r="S26" s="5"/>
      <c r="T26" s="5"/>
      <c r="U26" s="5"/>
    </row>
    <row r="27" spans="1:21" ht="32.25" customHeight="1" thickTop="1" x14ac:dyDescent="0.25">
      <c r="A27" s="78" t="s">
        <v>2</v>
      </c>
      <c r="B27" s="66">
        <f>COUNTA('gm rez'!L3:L82)</f>
        <v>80</v>
      </c>
      <c r="C27" s="31">
        <f>SUM('gm rez'!K3:K82)</f>
        <v>170223159.47999996</v>
      </c>
      <c r="D27" s="32">
        <f>SUM('gm rez'!M3:M82)</f>
        <v>75005618.340000033</v>
      </c>
      <c r="E27" s="33">
        <f>SUM('gm rez'!L3:L82)</f>
        <v>95217541.140000001</v>
      </c>
      <c r="F27" s="34">
        <f>SUM('gm rez'!O3:O82)</f>
        <v>0</v>
      </c>
      <c r="G27" s="34">
        <f>SUM('gm rez'!P3:P82)</f>
        <v>0</v>
      </c>
      <c r="H27" s="34">
        <f>SUM('gm rez'!Q3:Q82)</f>
        <v>0</v>
      </c>
      <c r="I27" s="34">
        <f>SUM('gm rez'!R3:R82)</f>
        <v>0</v>
      </c>
      <c r="J27" s="34">
        <f>SUM('gm rez'!S3:S82)</f>
        <v>70508427.140000001</v>
      </c>
      <c r="K27" s="34">
        <f>SUM('gm rez'!T3:T82)</f>
        <v>0</v>
      </c>
      <c r="L27" s="34">
        <f>SUM('gm rez'!U3:U82)</f>
        <v>24709114</v>
      </c>
      <c r="M27" s="34">
        <f>SUM('gm rez'!V3:V82)</f>
        <v>0</v>
      </c>
      <c r="N27" s="34">
        <f>SUM('gm rez'!W3:W82)</f>
        <v>0</v>
      </c>
      <c r="O27" s="439">
        <f>SUM('gm rez'!X3:X82)</f>
        <v>0</v>
      </c>
      <c r="P27" s="485" t="b">
        <f t="shared" si="0"/>
        <v>1</v>
      </c>
      <c r="Q27" s="484" t="b">
        <f t="shared" si="1"/>
        <v>1</v>
      </c>
      <c r="R27" s="8"/>
      <c r="S27" s="2"/>
      <c r="T27" s="2"/>
      <c r="U27" s="2"/>
    </row>
    <row r="28" spans="1:21" ht="32.25" customHeight="1" x14ac:dyDescent="0.25">
      <c r="A28" s="82" t="s">
        <v>36</v>
      </c>
      <c r="B28" s="68">
        <f>COUNTIF('gm rez'!C3:C82,"N")</f>
        <v>68</v>
      </c>
      <c r="C28" s="56">
        <f>SUMIF('gm rez'!C3:C82,"N",'gm rez'!K3:K82)</f>
        <v>111195232.55000001</v>
      </c>
      <c r="D28" s="57">
        <f>SUMIF('gm rez'!C3:C82,"N",'gm rez'!M3:M82)</f>
        <v>48581040.409999996</v>
      </c>
      <c r="E28" s="9">
        <f>SUMIF('gm rez'!C3:C82,"N",'gm rez'!L3:L82)</f>
        <v>62614192.140000001</v>
      </c>
      <c r="F28" s="61">
        <f>SUMIF('gm rez'!C3:C82,"N",'gm rez'!O3:O82)</f>
        <v>0</v>
      </c>
      <c r="G28" s="61">
        <f>SUMIF('gm rez'!C3:C82,"N",'gm rez'!P3:P82)</f>
        <v>0</v>
      </c>
      <c r="H28" s="61">
        <f>SUMIF('gm rez'!C3:C82,"N",'gm rez'!Q3:Q82)</f>
        <v>0</v>
      </c>
      <c r="I28" s="61">
        <f>SUMIF('gm rez'!C3:C82,"N",'gm rez'!R3:R82)</f>
        <v>0</v>
      </c>
      <c r="J28" s="61">
        <f>SUMIF('gm rez'!C3:C82,"N",'gm rez'!S3:S82)</f>
        <v>62614192.140000001</v>
      </c>
      <c r="K28" s="61">
        <f>SUMIF('gm rez'!C3:C82,"N",'gm rez'!T3:T82)</f>
        <v>0</v>
      </c>
      <c r="L28" s="61">
        <f>SUMIF('gm rez'!C3:C82,"N",'gm rez'!U3:U82)</f>
        <v>0</v>
      </c>
      <c r="M28" s="61">
        <f>SUMIF('gm rez'!C3:C82,"N",'gm rez'!V3:V82)</f>
        <v>0</v>
      </c>
      <c r="N28" s="61">
        <f>SUMIF('gm rez'!C3:C82,"N",'gm rez'!W3:W82)</f>
        <v>0</v>
      </c>
      <c r="O28" s="440">
        <f>SUMIF('gm rez'!C3:C82,"N",'gm rez'!X3:X82)</f>
        <v>0</v>
      </c>
      <c r="P28" s="485" t="b">
        <f t="shared" si="0"/>
        <v>1</v>
      </c>
      <c r="Q28" s="484" t="b">
        <f t="shared" si="1"/>
        <v>1</v>
      </c>
      <c r="R28" s="8"/>
      <c r="S28" s="2"/>
      <c r="T28" s="2"/>
      <c r="U28" s="2"/>
    </row>
    <row r="29" spans="1:21" ht="30" customHeight="1" thickBot="1" x14ac:dyDescent="0.3">
      <c r="A29" s="83" t="s">
        <v>37</v>
      </c>
      <c r="B29" s="69">
        <f>COUNTIF('gm rez'!C3:C82,"W")</f>
        <v>12</v>
      </c>
      <c r="C29" s="58">
        <f>SUMIF('gm rez'!C3:C82,"W",'gm rez'!K3:K82)</f>
        <v>59027926.930000007</v>
      </c>
      <c r="D29" s="59">
        <f>SUMIF('gm rez'!C3:C82,"W",'gm rez'!M3:M82)</f>
        <v>26424577.929999996</v>
      </c>
      <c r="E29" s="35">
        <f>SUMIF('gm rez'!C3:C82,"W",'gm rez'!L3:L82)</f>
        <v>32603349</v>
      </c>
      <c r="F29" s="62">
        <f>SUMIF('gm rez'!C3:C82,"W",'gm rez'!O3:O82)</f>
        <v>0</v>
      </c>
      <c r="G29" s="62">
        <f>SUMIF('gm rez'!C3:C82,"W",'gm rez'!P3:P82)</f>
        <v>0</v>
      </c>
      <c r="H29" s="62">
        <f>SUMIF('gm rez'!C3:C82,"W",'gm rez'!Q3:Q82)</f>
        <v>0</v>
      </c>
      <c r="I29" s="62">
        <f>SUMIF('gm rez'!C3:C82,"W",'gm rez'!R3:R82)</f>
        <v>0</v>
      </c>
      <c r="J29" s="62">
        <f>SUMIF('gm rez'!C3:C82,"W",'gm rez'!S3:S82)</f>
        <v>7894235</v>
      </c>
      <c r="K29" s="62">
        <f>SUMIF('gm rez'!C3:C82,"W",'gm rez'!T3:T82)</f>
        <v>0</v>
      </c>
      <c r="L29" s="62">
        <f>SUMIF('gm rez'!C3:C82,"W",'gm rez'!U3:U82)</f>
        <v>24709114</v>
      </c>
      <c r="M29" s="62">
        <f>SUMIF('gm rez'!C3:C82,"W",'gm rez'!V3:V82)</f>
        <v>0</v>
      </c>
      <c r="N29" s="62">
        <f>SUMIF('gm rez'!C3:C82,"W",'gm rez'!W3:W82)</f>
        <v>0</v>
      </c>
      <c r="O29" s="441">
        <f>SUMIF('gm rez'!C3:C82,"W",'gm rez'!X3:X82)</f>
        <v>0</v>
      </c>
      <c r="P29" s="485" t="b">
        <f t="shared" si="0"/>
        <v>1</v>
      </c>
      <c r="Q29" s="484" t="b">
        <f t="shared" si="1"/>
        <v>1</v>
      </c>
      <c r="R29" s="8"/>
      <c r="S29" s="2"/>
      <c r="T29" s="2"/>
      <c r="U29" s="2"/>
    </row>
    <row r="30" spans="1:21" ht="30" customHeight="1" thickTop="1" x14ac:dyDescent="0.25">
      <c r="A30" s="39" t="s">
        <v>44</v>
      </c>
      <c r="B30" s="73">
        <f>B24+B27</f>
        <v>101</v>
      </c>
      <c r="C30" s="40">
        <f t="shared" ref="C30:O30" si="4">C24+C27</f>
        <v>300432965.81999999</v>
      </c>
      <c r="D30" s="41">
        <f t="shared" si="4"/>
        <v>134435191.18000004</v>
      </c>
      <c r="E30" s="30">
        <f t="shared" si="4"/>
        <v>165997774.63999999</v>
      </c>
      <c r="F30" s="42">
        <f t="shared" si="4"/>
        <v>0</v>
      </c>
      <c r="G30" s="40">
        <f t="shared" si="4"/>
        <v>0</v>
      </c>
      <c r="H30" s="40">
        <f t="shared" si="4"/>
        <v>0</v>
      </c>
      <c r="I30" s="40">
        <f t="shared" si="4"/>
        <v>0</v>
      </c>
      <c r="J30" s="40">
        <f t="shared" si="4"/>
        <v>125448263.64</v>
      </c>
      <c r="K30" s="40">
        <f t="shared" si="4"/>
        <v>0</v>
      </c>
      <c r="L30" s="40">
        <f t="shared" si="4"/>
        <v>40549511</v>
      </c>
      <c r="M30" s="40">
        <f t="shared" si="4"/>
        <v>0</v>
      </c>
      <c r="N30" s="40">
        <f t="shared" si="4"/>
        <v>0</v>
      </c>
      <c r="O30" s="43">
        <f t="shared" si="4"/>
        <v>0</v>
      </c>
      <c r="P30" s="485" t="b">
        <f t="shared" si="0"/>
        <v>1</v>
      </c>
      <c r="Q30" s="484" t="b">
        <f t="shared" si="1"/>
        <v>1</v>
      </c>
    </row>
    <row r="31" spans="1:21" ht="27" customHeight="1" x14ac:dyDescent="0.25">
      <c r="A31" s="17" t="s">
        <v>36</v>
      </c>
      <c r="B31" s="74">
        <f t="shared" ref="B31:O31" si="5">B25+B28</f>
        <v>82</v>
      </c>
      <c r="C31" s="13">
        <f t="shared" si="5"/>
        <v>174528400.34</v>
      </c>
      <c r="D31" s="20">
        <f t="shared" si="5"/>
        <v>79161040.5</v>
      </c>
      <c r="E31" s="9">
        <f t="shared" si="5"/>
        <v>95367359.840000004</v>
      </c>
      <c r="F31" s="24">
        <f t="shared" si="5"/>
        <v>0</v>
      </c>
      <c r="G31" s="13">
        <f t="shared" si="5"/>
        <v>0</v>
      </c>
      <c r="H31" s="13">
        <f t="shared" si="5"/>
        <v>0</v>
      </c>
      <c r="I31" s="13">
        <f t="shared" si="5"/>
        <v>0</v>
      </c>
      <c r="J31" s="13">
        <f t="shared" si="5"/>
        <v>95367359.840000004</v>
      </c>
      <c r="K31" s="13">
        <f t="shared" si="5"/>
        <v>0</v>
      </c>
      <c r="L31" s="13">
        <f t="shared" si="5"/>
        <v>0</v>
      </c>
      <c r="M31" s="13">
        <f t="shared" si="5"/>
        <v>0</v>
      </c>
      <c r="N31" s="13">
        <f t="shared" si="5"/>
        <v>0</v>
      </c>
      <c r="O31" s="16">
        <f t="shared" si="5"/>
        <v>0</v>
      </c>
      <c r="P31" s="485" t="b">
        <f t="shared" si="0"/>
        <v>1</v>
      </c>
      <c r="Q31" s="484" t="b">
        <f t="shared" si="1"/>
        <v>1</v>
      </c>
    </row>
    <row r="32" spans="1:21" ht="30" customHeight="1" thickBot="1" x14ac:dyDescent="0.3">
      <c r="A32" s="44" t="s">
        <v>37</v>
      </c>
      <c r="B32" s="75">
        <f t="shared" ref="B32:O32" si="6">B26+B29</f>
        <v>19</v>
      </c>
      <c r="C32" s="45">
        <f t="shared" si="6"/>
        <v>125904565.48</v>
      </c>
      <c r="D32" s="46">
        <f t="shared" si="6"/>
        <v>55274150.679999992</v>
      </c>
      <c r="E32" s="47">
        <f t="shared" si="6"/>
        <v>70630414.799999997</v>
      </c>
      <c r="F32" s="48">
        <f t="shared" si="6"/>
        <v>0</v>
      </c>
      <c r="G32" s="45">
        <f t="shared" si="6"/>
        <v>0</v>
      </c>
      <c r="H32" s="45">
        <f t="shared" si="6"/>
        <v>0</v>
      </c>
      <c r="I32" s="45">
        <f t="shared" si="6"/>
        <v>0</v>
      </c>
      <c r="J32" s="45">
        <f t="shared" si="6"/>
        <v>30080903.800000001</v>
      </c>
      <c r="K32" s="45">
        <f t="shared" si="6"/>
        <v>0</v>
      </c>
      <c r="L32" s="45">
        <f t="shared" si="6"/>
        <v>40549511</v>
      </c>
      <c r="M32" s="45">
        <f t="shared" si="6"/>
        <v>0</v>
      </c>
      <c r="N32" s="45">
        <f t="shared" si="6"/>
        <v>0</v>
      </c>
      <c r="O32" s="49">
        <f t="shared" si="6"/>
        <v>0</v>
      </c>
      <c r="P32" s="485" t="b">
        <f t="shared" si="0"/>
        <v>1</v>
      </c>
      <c r="Q32" s="484" t="b">
        <f t="shared" si="1"/>
        <v>1</v>
      </c>
    </row>
    <row r="33" spans="1:19" ht="29.25" customHeight="1" thickTop="1" x14ac:dyDescent="0.25">
      <c r="A33" s="90" t="s">
        <v>45</v>
      </c>
      <c r="B33" s="76">
        <f>B20+B30</f>
        <v>270</v>
      </c>
      <c r="C33" s="50">
        <f t="shared" ref="C33:O33" si="7">C20+C30</f>
        <v>1100833834.8399997</v>
      </c>
      <c r="D33" s="51">
        <f t="shared" si="7"/>
        <v>497481456.25000012</v>
      </c>
      <c r="E33" s="52">
        <f t="shared" si="7"/>
        <v>603352378.58999991</v>
      </c>
      <c r="F33" s="53">
        <f t="shared" si="7"/>
        <v>0</v>
      </c>
      <c r="G33" s="50">
        <f t="shared" si="7"/>
        <v>0</v>
      </c>
      <c r="H33" s="50">
        <f t="shared" si="7"/>
        <v>43495629</v>
      </c>
      <c r="I33" s="50">
        <f t="shared" si="7"/>
        <v>83715760</v>
      </c>
      <c r="J33" s="50">
        <f t="shared" si="7"/>
        <v>317123891.68000001</v>
      </c>
      <c r="K33" s="50">
        <f t="shared" si="7"/>
        <v>71631102.909999996</v>
      </c>
      <c r="L33" s="50">
        <f t="shared" si="7"/>
        <v>87385995</v>
      </c>
      <c r="M33" s="50">
        <f t="shared" si="7"/>
        <v>0</v>
      </c>
      <c r="N33" s="50">
        <f t="shared" si="7"/>
        <v>0</v>
      </c>
      <c r="O33" s="91">
        <f t="shared" si="7"/>
        <v>0</v>
      </c>
      <c r="P33" s="485" t="b">
        <f t="shared" si="0"/>
        <v>1</v>
      </c>
      <c r="Q33" s="484" t="b">
        <f t="shared" si="1"/>
        <v>1</v>
      </c>
    </row>
    <row r="34" spans="1:19" ht="30" customHeight="1" x14ac:dyDescent="0.25">
      <c r="A34" s="101" t="s">
        <v>35</v>
      </c>
      <c r="B34" s="102">
        <f>B21</f>
        <v>60</v>
      </c>
      <c r="C34" s="103">
        <f t="shared" ref="C34:O34" si="8">C21</f>
        <v>553422554.21999991</v>
      </c>
      <c r="D34" s="104">
        <f t="shared" si="8"/>
        <v>262549521.53000003</v>
      </c>
      <c r="E34" s="105">
        <f t="shared" si="8"/>
        <v>290873032.69</v>
      </c>
      <c r="F34" s="106">
        <f t="shared" si="8"/>
        <v>0</v>
      </c>
      <c r="G34" s="103">
        <f t="shared" si="8"/>
        <v>0</v>
      </c>
      <c r="H34" s="103">
        <f t="shared" si="8"/>
        <v>43495629</v>
      </c>
      <c r="I34" s="103">
        <f t="shared" si="8"/>
        <v>83715760</v>
      </c>
      <c r="J34" s="103">
        <f t="shared" si="8"/>
        <v>73340247.780000001</v>
      </c>
      <c r="K34" s="103">
        <f t="shared" si="8"/>
        <v>71631102.909999996</v>
      </c>
      <c r="L34" s="103">
        <f t="shared" si="8"/>
        <v>18690293</v>
      </c>
      <c r="M34" s="103">
        <f t="shared" si="8"/>
        <v>0</v>
      </c>
      <c r="N34" s="103">
        <f t="shared" si="8"/>
        <v>0</v>
      </c>
      <c r="O34" s="107">
        <f t="shared" si="8"/>
        <v>0</v>
      </c>
      <c r="P34" s="485" t="b">
        <f t="shared" si="0"/>
        <v>1</v>
      </c>
      <c r="Q34" s="484" t="b">
        <f t="shared" si="1"/>
        <v>1</v>
      </c>
    </row>
    <row r="35" spans="1:19" ht="29.25" customHeight="1" x14ac:dyDescent="0.25">
      <c r="A35" s="92" t="s">
        <v>36</v>
      </c>
      <c r="B35" s="77">
        <f>B22+B31</f>
        <v>179</v>
      </c>
      <c r="C35" s="14">
        <f t="shared" ref="C35:O36" si="9">C22+C31</f>
        <v>351053811.95999998</v>
      </c>
      <c r="D35" s="21">
        <f t="shared" si="9"/>
        <v>147311181.31</v>
      </c>
      <c r="E35" s="26">
        <f t="shared" si="9"/>
        <v>203742630.65000001</v>
      </c>
      <c r="F35" s="25">
        <f t="shared" si="9"/>
        <v>0</v>
      </c>
      <c r="G35" s="14">
        <f t="shared" si="9"/>
        <v>0</v>
      </c>
      <c r="H35" s="14">
        <f t="shared" si="9"/>
        <v>0</v>
      </c>
      <c r="I35" s="14">
        <f t="shared" si="9"/>
        <v>0</v>
      </c>
      <c r="J35" s="14">
        <f t="shared" si="9"/>
        <v>203742630.65000001</v>
      </c>
      <c r="K35" s="14">
        <f t="shared" si="9"/>
        <v>0</v>
      </c>
      <c r="L35" s="14">
        <f t="shared" si="9"/>
        <v>0</v>
      </c>
      <c r="M35" s="14">
        <f t="shared" si="9"/>
        <v>0</v>
      </c>
      <c r="N35" s="14">
        <f t="shared" si="9"/>
        <v>0</v>
      </c>
      <c r="O35" s="93">
        <f t="shared" si="9"/>
        <v>0</v>
      </c>
      <c r="P35" s="484" t="b">
        <f t="shared" si="0"/>
        <v>1</v>
      </c>
      <c r="Q35" s="484" t="b">
        <f t="shared" si="1"/>
        <v>1</v>
      </c>
    </row>
    <row r="36" spans="1:19" ht="30" customHeight="1" thickBot="1" x14ac:dyDescent="0.3">
      <c r="A36" s="94" t="s">
        <v>37</v>
      </c>
      <c r="B36" s="95">
        <f>B23+B32</f>
        <v>31</v>
      </c>
      <c r="C36" s="96">
        <f t="shared" si="9"/>
        <v>196357468.66</v>
      </c>
      <c r="D36" s="97">
        <f t="shared" si="9"/>
        <v>87620753.409999996</v>
      </c>
      <c r="E36" s="98">
        <f t="shared" si="9"/>
        <v>108736715.25</v>
      </c>
      <c r="F36" s="99">
        <f t="shared" si="9"/>
        <v>0</v>
      </c>
      <c r="G36" s="96">
        <f t="shared" si="9"/>
        <v>0</v>
      </c>
      <c r="H36" s="96">
        <f t="shared" si="9"/>
        <v>0</v>
      </c>
      <c r="I36" s="96">
        <f t="shared" si="9"/>
        <v>0</v>
      </c>
      <c r="J36" s="96">
        <f t="shared" si="9"/>
        <v>40041013.25</v>
      </c>
      <c r="K36" s="96">
        <f t="shared" si="9"/>
        <v>0</v>
      </c>
      <c r="L36" s="96">
        <f t="shared" si="9"/>
        <v>68695702</v>
      </c>
      <c r="M36" s="96">
        <f t="shared" si="9"/>
        <v>0</v>
      </c>
      <c r="N36" s="96">
        <f t="shared" si="9"/>
        <v>0</v>
      </c>
      <c r="O36" s="100">
        <f t="shared" si="9"/>
        <v>0</v>
      </c>
      <c r="P36" s="485" t="b">
        <f t="shared" si="0"/>
        <v>1</v>
      </c>
      <c r="Q36" s="484" t="b">
        <f t="shared" si="1"/>
        <v>1</v>
      </c>
    </row>
    <row r="37" spans="1:19" x14ac:dyDescent="0.25">
      <c r="B37" s="1" t="b">
        <f>B33=B34+B35+B36</f>
        <v>1</v>
      </c>
      <c r="C37" s="3" t="b">
        <f t="shared" ref="C37:O37" si="10">C33=C34+C35+C36</f>
        <v>1</v>
      </c>
      <c r="D37" s="3" t="b">
        <f t="shared" si="10"/>
        <v>1</v>
      </c>
      <c r="E37" s="114" t="b">
        <f t="shared" si="10"/>
        <v>1</v>
      </c>
      <c r="F37" s="65" t="b">
        <f t="shared" si="10"/>
        <v>1</v>
      </c>
      <c r="G37" s="65" t="b">
        <f t="shared" si="10"/>
        <v>1</v>
      </c>
      <c r="H37" s="65" t="b">
        <f t="shared" si="10"/>
        <v>1</v>
      </c>
      <c r="I37" s="65" t="b">
        <f t="shared" si="10"/>
        <v>1</v>
      </c>
      <c r="J37" s="3" t="b">
        <f t="shared" si="10"/>
        <v>1</v>
      </c>
      <c r="K37" s="114" t="b">
        <f t="shared" si="10"/>
        <v>1</v>
      </c>
      <c r="L37" s="3" t="b">
        <f t="shared" si="10"/>
        <v>1</v>
      </c>
      <c r="M37" s="3" t="b">
        <f t="shared" si="10"/>
        <v>1</v>
      </c>
      <c r="N37" s="3" t="b">
        <f t="shared" si="10"/>
        <v>1</v>
      </c>
      <c r="O37" s="3" t="b">
        <f t="shared" si="10"/>
        <v>1</v>
      </c>
    </row>
    <row r="38" spans="1:19" x14ac:dyDescent="0.25">
      <c r="B38" s="1" t="b">
        <f>B21=B34</f>
        <v>1</v>
      </c>
      <c r="C38" s="3" t="b">
        <f t="shared" ref="C38:O38" si="11">C21=C34</f>
        <v>1</v>
      </c>
      <c r="D38" s="3" t="b">
        <f t="shared" si="11"/>
        <v>1</v>
      </c>
      <c r="E38" s="3" t="b">
        <f t="shared" si="11"/>
        <v>1</v>
      </c>
      <c r="F38" s="3" t="b">
        <f t="shared" si="11"/>
        <v>1</v>
      </c>
      <c r="G38" s="3" t="b">
        <f t="shared" si="11"/>
        <v>1</v>
      </c>
      <c r="H38" s="3" t="b">
        <f t="shared" si="11"/>
        <v>1</v>
      </c>
      <c r="I38" s="3" t="b">
        <f t="shared" si="11"/>
        <v>1</v>
      </c>
      <c r="J38" s="3" t="b">
        <f t="shared" si="11"/>
        <v>1</v>
      </c>
      <c r="K38" s="114" t="b">
        <f t="shared" si="11"/>
        <v>1</v>
      </c>
      <c r="L38" s="3" t="b">
        <f t="shared" si="11"/>
        <v>1</v>
      </c>
      <c r="M38" s="3" t="b">
        <f t="shared" si="11"/>
        <v>1</v>
      </c>
      <c r="N38" s="3" t="b">
        <f t="shared" si="11"/>
        <v>1</v>
      </c>
      <c r="O38" s="3" t="b">
        <f t="shared" si="11"/>
        <v>1</v>
      </c>
    </row>
    <row r="39" spans="1:19" x14ac:dyDescent="0.25">
      <c r="A39" s="110"/>
      <c r="B39" s="1" t="b">
        <f>B14+B18+B25+B28=B35</f>
        <v>1</v>
      </c>
      <c r="C39" s="3" t="b">
        <f t="shared" ref="C39:O40" si="12">C14+C18+C25+C28=C35</f>
        <v>1</v>
      </c>
      <c r="D39" s="3" t="b">
        <f t="shared" si="12"/>
        <v>1</v>
      </c>
      <c r="E39" s="114" t="b">
        <f t="shared" si="12"/>
        <v>1</v>
      </c>
      <c r="F39" s="206" t="b">
        <f t="shared" si="12"/>
        <v>1</v>
      </c>
      <c r="G39" s="206" t="b">
        <f t="shared" si="12"/>
        <v>1</v>
      </c>
      <c r="H39" s="206" t="b">
        <f t="shared" si="12"/>
        <v>1</v>
      </c>
      <c r="I39" s="206" t="b">
        <f t="shared" si="12"/>
        <v>1</v>
      </c>
      <c r="J39" s="114" t="b">
        <f t="shared" si="12"/>
        <v>1</v>
      </c>
      <c r="K39" s="114" t="b">
        <f t="shared" si="12"/>
        <v>1</v>
      </c>
      <c r="L39" s="3" t="b">
        <f t="shared" si="12"/>
        <v>1</v>
      </c>
      <c r="M39" s="3" t="b">
        <f t="shared" si="12"/>
        <v>1</v>
      </c>
      <c r="N39" s="3" t="b">
        <f t="shared" si="12"/>
        <v>1</v>
      </c>
      <c r="O39" s="3" t="b">
        <f t="shared" si="12"/>
        <v>1</v>
      </c>
    </row>
    <row r="40" spans="1:19" x14ac:dyDescent="0.25">
      <c r="B40" s="1" t="b">
        <f>B15+B19+B26+B29=B36</f>
        <v>1</v>
      </c>
      <c r="C40" s="3" t="b">
        <f t="shared" si="12"/>
        <v>1</v>
      </c>
      <c r="D40" s="3" t="b">
        <f t="shared" si="12"/>
        <v>1</v>
      </c>
      <c r="E40" s="114" t="b">
        <f t="shared" si="12"/>
        <v>1</v>
      </c>
      <c r="F40" s="114" t="b">
        <f t="shared" si="12"/>
        <v>1</v>
      </c>
      <c r="G40" s="114" t="b">
        <f t="shared" si="12"/>
        <v>1</v>
      </c>
      <c r="H40" s="114" t="b">
        <f t="shared" si="12"/>
        <v>1</v>
      </c>
      <c r="I40" s="114" t="b">
        <f t="shared" si="12"/>
        <v>1</v>
      </c>
      <c r="J40" s="114" t="b">
        <f t="shared" si="12"/>
        <v>1</v>
      </c>
      <c r="K40" s="114" t="b">
        <f t="shared" si="12"/>
        <v>1</v>
      </c>
      <c r="L40" s="3" t="b">
        <f t="shared" si="12"/>
        <v>1</v>
      </c>
      <c r="M40" s="3" t="b">
        <f t="shared" si="12"/>
        <v>1</v>
      </c>
      <c r="N40" s="3" t="b">
        <f t="shared" si="12"/>
        <v>1</v>
      </c>
      <c r="O40" s="3" t="b">
        <f t="shared" si="12"/>
        <v>1</v>
      </c>
    </row>
    <row r="41" spans="1:19" x14ac:dyDescent="0.25">
      <c r="B41" s="1" t="b">
        <f>B12=B13+B14+B15</f>
        <v>1</v>
      </c>
      <c r="C41" s="3" t="b">
        <f t="shared" ref="C41:O41" si="13">C12=C13+C14+C15</f>
        <v>1</v>
      </c>
      <c r="D41" s="3" t="b">
        <f t="shared" si="13"/>
        <v>1</v>
      </c>
      <c r="E41" s="114" t="b">
        <f t="shared" si="13"/>
        <v>1</v>
      </c>
      <c r="F41" s="114" t="b">
        <f t="shared" si="13"/>
        <v>1</v>
      </c>
      <c r="G41" s="114" t="b">
        <f t="shared" si="13"/>
        <v>1</v>
      </c>
      <c r="H41" s="114" t="b">
        <f t="shared" si="13"/>
        <v>1</v>
      </c>
      <c r="I41" s="114" t="b">
        <f t="shared" si="13"/>
        <v>1</v>
      </c>
      <c r="J41" s="114" t="b">
        <f t="shared" si="13"/>
        <v>1</v>
      </c>
      <c r="K41" s="114" t="b">
        <f t="shared" si="13"/>
        <v>1</v>
      </c>
      <c r="L41" s="3" t="b">
        <f t="shared" si="13"/>
        <v>1</v>
      </c>
      <c r="M41" s="3" t="b">
        <f t="shared" si="13"/>
        <v>1</v>
      </c>
      <c r="N41" s="3" t="b">
        <f t="shared" si="13"/>
        <v>1</v>
      </c>
      <c r="O41" s="3" t="b">
        <f t="shared" si="13"/>
        <v>1</v>
      </c>
    </row>
    <row r="42" spans="1:19" x14ac:dyDescent="0.25">
      <c r="B42" s="1" t="b">
        <f>B16=B17+B18+B19</f>
        <v>1</v>
      </c>
      <c r="C42" s="3" t="b">
        <f t="shared" ref="C42:O42" si="14">C16=C17+C18+C19</f>
        <v>1</v>
      </c>
      <c r="D42" s="3" t="b">
        <f t="shared" si="14"/>
        <v>1</v>
      </c>
      <c r="E42" s="114" t="b">
        <f t="shared" si="14"/>
        <v>1</v>
      </c>
      <c r="F42" s="114" t="b">
        <f t="shared" si="14"/>
        <v>1</v>
      </c>
      <c r="G42" s="114" t="b">
        <f t="shared" si="14"/>
        <v>1</v>
      </c>
      <c r="H42" s="114" t="b">
        <f t="shared" si="14"/>
        <v>1</v>
      </c>
      <c r="I42" s="114" t="b">
        <f t="shared" si="14"/>
        <v>1</v>
      </c>
      <c r="J42" s="114" t="b">
        <f t="shared" si="14"/>
        <v>1</v>
      </c>
      <c r="K42" s="3" t="b">
        <f t="shared" si="14"/>
        <v>1</v>
      </c>
      <c r="L42" s="3" t="b">
        <f t="shared" si="14"/>
        <v>1</v>
      </c>
      <c r="M42" s="3" t="b">
        <f t="shared" si="14"/>
        <v>1</v>
      </c>
      <c r="N42" s="3" t="b">
        <f t="shared" si="14"/>
        <v>1</v>
      </c>
      <c r="O42" s="3" t="b">
        <f t="shared" si="14"/>
        <v>1</v>
      </c>
    </row>
    <row r="43" spans="1:19" x14ac:dyDescent="0.25">
      <c r="B43" s="1" t="b">
        <f>B20=B21+B22+B23</f>
        <v>1</v>
      </c>
      <c r="C43" s="3" t="b">
        <f t="shared" ref="C43:O43" si="15">C20=C21+C22+C23</f>
        <v>1</v>
      </c>
      <c r="D43" s="3" t="b">
        <f t="shared" si="15"/>
        <v>1</v>
      </c>
      <c r="E43" s="114" t="b">
        <f t="shared" si="15"/>
        <v>1</v>
      </c>
      <c r="F43" s="114" t="b">
        <f t="shared" si="15"/>
        <v>1</v>
      </c>
      <c r="G43" s="114" t="b">
        <f t="shared" si="15"/>
        <v>1</v>
      </c>
      <c r="H43" s="114" t="b">
        <f t="shared" si="15"/>
        <v>1</v>
      </c>
      <c r="I43" s="167" t="b">
        <f t="shared" si="15"/>
        <v>1</v>
      </c>
      <c r="J43" s="167" t="b">
        <f t="shared" si="15"/>
        <v>1</v>
      </c>
      <c r="K43" s="114" t="b">
        <f t="shared" si="15"/>
        <v>1</v>
      </c>
      <c r="L43" s="3" t="b">
        <f t="shared" si="15"/>
        <v>1</v>
      </c>
      <c r="M43" s="3" t="b">
        <f t="shared" si="15"/>
        <v>1</v>
      </c>
      <c r="N43" s="3" t="b">
        <f t="shared" si="15"/>
        <v>1</v>
      </c>
      <c r="O43" s="3" t="b">
        <f t="shared" si="15"/>
        <v>1</v>
      </c>
    </row>
    <row r="44" spans="1:19" x14ac:dyDescent="0.25">
      <c r="B44" s="1" t="b">
        <f>B24=B25+B26</f>
        <v>1</v>
      </c>
      <c r="C44" s="3" t="b">
        <f t="shared" ref="C44:O44" si="16">C24=C25+C26</f>
        <v>1</v>
      </c>
      <c r="D44" s="3" t="b">
        <f t="shared" si="16"/>
        <v>1</v>
      </c>
      <c r="E44" s="114" t="b">
        <f t="shared" si="16"/>
        <v>1</v>
      </c>
      <c r="F44" s="114" t="b">
        <f t="shared" si="16"/>
        <v>1</v>
      </c>
      <c r="G44" s="114" t="b">
        <f t="shared" si="16"/>
        <v>1</v>
      </c>
      <c r="H44" s="114" t="b">
        <f t="shared" si="16"/>
        <v>1</v>
      </c>
      <c r="I44" s="114" t="b">
        <f t="shared" si="16"/>
        <v>1</v>
      </c>
      <c r="J44" s="114" t="b">
        <f t="shared" si="16"/>
        <v>1</v>
      </c>
      <c r="K44" s="3" t="b">
        <f t="shared" si="16"/>
        <v>1</v>
      </c>
      <c r="L44" s="3" t="b">
        <f t="shared" si="16"/>
        <v>1</v>
      </c>
      <c r="M44" s="3" t="b">
        <f t="shared" si="16"/>
        <v>1</v>
      </c>
      <c r="N44" s="3" t="b">
        <f t="shared" si="16"/>
        <v>1</v>
      </c>
      <c r="O44" s="3" t="b">
        <f t="shared" si="16"/>
        <v>1</v>
      </c>
    </row>
    <row r="45" spans="1:19" x14ac:dyDescent="0.25">
      <c r="B45" s="1" t="b">
        <f>B27=B28+B29</f>
        <v>1</v>
      </c>
      <c r="C45" s="114" t="b">
        <f t="shared" ref="C45:O45" si="17">C27=C28+C29</f>
        <v>1</v>
      </c>
      <c r="D45" s="114" t="b">
        <f t="shared" si="17"/>
        <v>1</v>
      </c>
      <c r="E45" s="114" t="b">
        <f t="shared" si="17"/>
        <v>1</v>
      </c>
      <c r="F45" s="114" t="b">
        <f t="shared" si="17"/>
        <v>1</v>
      </c>
      <c r="G45" s="114" t="b">
        <f t="shared" si="17"/>
        <v>1</v>
      </c>
      <c r="H45" s="114" t="b">
        <f t="shared" si="17"/>
        <v>1</v>
      </c>
      <c r="I45" s="114" t="b">
        <f t="shared" si="17"/>
        <v>1</v>
      </c>
      <c r="J45" s="114" t="b">
        <f t="shared" si="17"/>
        <v>1</v>
      </c>
      <c r="K45" s="114" t="b">
        <f t="shared" si="17"/>
        <v>1</v>
      </c>
      <c r="L45" s="3" t="b">
        <f t="shared" si="17"/>
        <v>1</v>
      </c>
      <c r="M45" s="3" t="b">
        <f t="shared" si="17"/>
        <v>1</v>
      </c>
      <c r="N45" s="3" t="b">
        <f t="shared" si="17"/>
        <v>1</v>
      </c>
      <c r="O45" s="3" t="b">
        <f t="shared" si="17"/>
        <v>1</v>
      </c>
    </row>
    <row r="46" spans="1:19" x14ac:dyDescent="0.25">
      <c r="B46" s="1" t="b">
        <f>B30=+B31+B32</f>
        <v>1</v>
      </c>
      <c r="C46" s="114" t="b">
        <f t="shared" ref="C46:O46" si="18">C30=+C31+C32</f>
        <v>1</v>
      </c>
      <c r="D46" s="114" t="b">
        <f t="shared" si="18"/>
        <v>1</v>
      </c>
      <c r="E46" s="114" t="b">
        <f t="shared" si="18"/>
        <v>1</v>
      </c>
      <c r="F46" s="3" t="b">
        <f t="shared" si="18"/>
        <v>1</v>
      </c>
      <c r="G46" s="3" t="b">
        <f t="shared" si="18"/>
        <v>1</v>
      </c>
      <c r="H46" s="3" t="b">
        <f t="shared" si="18"/>
        <v>1</v>
      </c>
      <c r="I46" s="114" t="b">
        <f t="shared" si="18"/>
        <v>1</v>
      </c>
      <c r="J46" s="114" t="b">
        <f t="shared" si="18"/>
        <v>1</v>
      </c>
      <c r="K46" s="114" t="b">
        <f t="shared" si="18"/>
        <v>1</v>
      </c>
      <c r="L46" s="3" t="b">
        <f t="shared" si="18"/>
        <v>1</v>
      </c>
      <c r="M46" s="3" t="b">
        <f t="shared" si="18"/>
        <v>1</v>
      </c>
      <c r="N46" s="3" t="b">
        <f t="shared" si="18"/>
        <v>1</v>
      </c>
      <c r="O46" s="3" t="b">
        <f t="shared" si="18"/>
        <v>1</v>
      </c>
    </row>
    <row r="47" spans="1:19" x14ac:dyDescent="0.25">
      <c r="D47" s="110"/>
    </row>
    <row r="48" spans="1:19" x14ac:dyDescent="0.25">
      <c r="C48" s="477"/>
      <c r="D48" s="477"/>
      <c r="E48" s="477"/>
      <c r="F48" s="477"/>
      <c r="G48" s="477"/>
      <c r="H48" s="477"/>
      <c r="I48" s="477"/>
      <c r="J48" s="477"/>
      <c r="K48" s="477"/>
      <c r="L48" s="477"/>
      <c r="M48" s="477"/>
      <c r="N48" s="477"/>
      <c r="O48" s="477"/>
      <c r="P48" s="477"/>
      <c r="Q48" s="478"/>
      <c r="R48" s="478"/>
      <c r="S48" s="478"/>
    </row>
    <row r="49" spans="3:19" x14ac:dyDescent="0.25"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7"/>
      <c r="Q49" s="478"/>
      <c r="R49" s="478"/>
      <c r="S49" s="478"/>
    </row>
    <row r="50" spans="3:19" x14ac:dyDescent="0.25"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7"/>
      <c r="Q50" s="478"/>
      <c r="R50" s="478"/>
      <c r="S50" s="478"/>
    </row>
    <row r="51" spans="3:19" x14ac:dyDescent="0.25"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7"/>
      <c r="Q51" s="478"/>
      <c r="R51" s="478"/>
      <c r="S51" s="478"/>
    </row>
    <row r="52" spans="3:19" x14ac:dyDescent="0.25"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7"/>
      <c r="Q52" s="478"/>
      <c r="R52" s="478"/>
      <c r="S52" s="478"/>
    </row>
    <row r="53" spans="3:19" x14ac:dyDescent="0.25">
      <c r="C53" s="477"/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8"/>
      <c r="R53" s="478"/>
      <c r="S53" s="478"/>
    </row>
    <row r="54" spans="3:19" x14ac:dyDescent="0.25">
      <c r="C54" s="477"/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8"/>
      <c r="R54" s="478"/>
      <c r="S54" s="478"/>
    </row>
    <row r="55" spans="3:19" x14ac:dyDescent="0.25">
      <c r="C55" s="477"/>
      <c r="D55" s="477"/>
      <c r="E55" s="477"/>
      <c r="F55" s="477"/>
      <c r="G55" s="477"/>
      <c r="H55" s="477"/>
      <c r="I55" s="477"/>
      <c r="J55" s="477"/>
      <c r="K55" s="477"/>
      <c r="L55" s="477"/>
      <c r="M55" s="477"/>
      <c r="N55" s="477"/>
      <c r="O55" s="477"/>
      <c r="P55" s="477"/>
      <c r="Q55" s="478"/>
      <c r="R55" s="478"/>
      <c r="S55" s="478"/>
    </row>
    <row r="56" spans="3:19" x14ac:dyDescent="0.25"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8"/>
      <c r="R56" s="478"/>
      <c r="S56" s="478"/>
    </row>
  </sheetData>
  <customSheetViews>
    <customSheetView guid="{ECC9457E-843D-4C86-BB01-64D12ED4706C}" scale="70" showPageBreaks="1" printArea="1" view="pageBreakPreview" topLeftCell="A7">
      <selection activeCell="D51" sqref="D51"/>
      <pageMargins left="0.23622047244094491" right="0.23622047244094491" top="0.74803149606299213" bottom="0.74803149606299213" header="0.31496062992125984" footer="0.31496062992125984"/>
      <pageSetup paperSize="8" scale="80" orientation="landscape" r:id="rId1"/>
      <headerFooter>
        <oddHeader>&amp;LWojewództwo małopolskie</oddHeader>
      </headerFooter>
    </customSheetView>
    <customSheetView guid="{8C156AE5-91EA-4BEC-9BD8-ECF67DA08067}" scale="70" showPageBreaks="1" printArea="1" view="pageBreakPreview" topLeftCell="A7">
      <selection activeCell="M23" sqref="M23"/>
      <pageMargins left="0.23622047244094491" right="0.23622047244094491" top="0.74803149606299213" bottom="0.74803149606299213" header="0.31496062992125984" footer="0.31496062992125984"/>
      <pageSetup paperSize="8" scale="80" orientation="landscape" r:id="rId2"/>
      <headerFooter>
        <oddHeader>&amp;LWojewództwo małopolskie</oddHeader>
      </headerFooter>
    </customSheetView>
    <customSheetView guid="{D345B96D-D0F9-4EEE-AEBA-3D420091982E}" scale="70" showPageBreaks="1" printArea="1" view="pageBreakPreview" topLeftCell="A7">
      <selection activeCell="M23" sqref="M23"/>
      <pageMargins left="0.23622047244094491" right="0.23622047244094491" top="0.74803149606299213" bottom="0.74803149606299213" header="0.31496062992125984" footer="0.31496062992125984"/>
      <pageSetup paperSize="8" scale="80" orientation="landscape" r:id="rId3"/>
      <headerFooter>
        <oddHeader>&amp;LWojewództwo małopolskie</oddHeader>
      </headerFooter>
    </customSheetView>
    <customSheetView guid="{43700FED-8A76-4DC6-B5D0-63BA9EE46A61}" scale="70" showPageBreaks="1" printArea="1" view="pageBreakPreview" topLeftCell="A7">
      <selection activeCell="M23" sqref="M23"/>
      <pageMargins left="0.23622047244094491" right="0.23622047244094491" top="0.74803149606299213" bottom="0.74803149606299213" header="0.31496062992125984" footer="0.31496062992125984"/>
      <pageSetup paperSize="8" scale="80" orientation="landscape" r:id="rId4"/>
      <headerFooter>
        <oddHeader>&amp;LWojewództwo małopolskie</oddHeader>
      </headerFooter>
    </customSheetView>
    <customSheetView guid="{072C92A9-6850-4D1F-B087-63F6CB348C40}" scale="70" showPageBreaks="1" printArea="1" view="pageBreakPreview" topLeftCell="A7">
      <selection activeCell="M23" sqref="M23"/>
      <pageMargins left="0.23622047244094491" right="0.23622047244094491" top="0.74803149606299213" bottom="0.74803149606299213" header="0.31496062992125984" footer="0.31496062992125984"/>
      <pageSetup paperSize="8" scale="80" orientation="landscape" r:id="rId5"/>
      <headerFooter>
        <oddHeader>&amp;LWojewództwo małopolskie</oddHeader>
      </headerFooter>
    </customSheetView>
    <customSheetView guid="{5BA209AD-11BC-472F-802D-C5B18666445E}" scale="70" showPageBreaks="1" printArea="1" view="pageBreakPreview" topLeftCell="A28">
      <selection activeCell="Q13" sqref="Q13"/>
      <pageMargins left="0.23622047244094491" right="0.23622047244094491" top="0.74803149606299213" bottom="0.74803149606299213" header="0.31496062992125984" footer="0.31496062992125984"/>
      <pageSetup paperSize="8" scale="80" orientation="landscape" r:id="rId6"/>
      <headerFooter>
        <oddHeader>&amp;LWojewództwo małopolskie</oddHeader>
      </headerFooter>
    </customSheetView>
  </customSheetViews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23622047244094491" right="0.23622047244094491" top="0.74803149606299213" bottom="0.74803149606299213" header="0.31496062992125984" footer="0.31496062992125984"/>
  <pageSetup paperSize="8" scale="74" orientation="landscape" r:id="rId7"/>
  <headerFooter>
    <oddHeader>&amp;LWojewództwo małopolskie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"/>
  <sheetViews>
    <sheetView showGridLines="0" view="pageBreakPreview" topLeftCell="D37" zoomScale="80" zoomScaleNormal="70" zoomScaleSheetLayoutView="80" workbookViewId="0">
      <selection activeCell="K46" sqref="K46:L46"/>
    </sheetView>
  </sheetViews>
  <sheetFormatPr defaultColWidth="9.140625" defaultRowHeight="12.75" x14ac:dyDescent="0.2"/>
  <cols>
    <col min="1" max="1" width="4.7109375" style="111" customWidth="1"/>
    <col min="2" max="2" width="10" style="402" customWidth="1"/>
    <col min="3" max="3" width="21" style="382" customWidth="1"/>
    <col min="4" max="4" width="14.5703125" style="132" customWidth="1"/>
    <col min="5" max="5" width="8.7109375" style="113" customWidth="1"/>
    <col min="6" max="6" width="43.42578125" style="113" customWidth="1"/>
    <col min="7" max="7" width="7.7109375" style="111" customWidth="1"/>
    <col min="8" max="8" width="8.140625" style="292" customWidth="1"/>
    <col min="9" max="9" width="12.7109375" style="113" customWidth="1"/>
    <col min="10" max="10" width="19" style="148" customWidth="1"/>
    <col min="11" max="11" width="18" style="148" customWidth="1"/>
    <col min="12" max="12" width="19.42578125" style="148" customWidth="1"/>
    <col min="13" max="13" width="6.85546875" style="195" customWidth="1"/>
    <col min="14" max="14" width="5.7109375" style="113" customWidth="1"/>
    <col min="15" max="15" width="6.5703125" style="113" customWidth="1"/>
    <col min="16" max="17" width="17.28515625" style="113" customWidth="1"/>
    <col min="18" max="18" width="16.7109375" style="113" customWidth="1"/>
    <col min="19" max="19" width="17.140625" style="113" customWidth="1"/>
    <col min="20" max="20" width="19" style="392" customWidth="1"/>
    <col min="21" max="21" width="6.28515625" style="113" customWidth="1"/>
    <col min="22" max="22" width="6.85546875" style="113" customWidth="1"/>
    <col min="23" max="23" width="5.5703125" style="113" customWidth="1"/>
    <col min="24" max="24" width="11.28515625" style="210" customWidth="1"/>
    <col min="25" max="25" width="8.140625" style="121" customWidth="1"/>
    <col min="26" max="26" width="10" style="121" customWidth="1"/>
    <col min="27" max="27" width="9.42578125" style="210" customWidth="1"/>
    <col min="28" max="28" width="13.5703125" style="120" bestFit="1" customWidth="1"/>
    <col min="29" max="16384" width="9.140625" style="120"/>
  </cols>
  <sheetData>
    <row r="1" spans="1:27" ht="12" x14ac:dyDescent="0.2">
      <c r="A1" s="531" t="s">
        <v>3</v>
      </c>
      <c r="B1" s="532" t="s">
        <v>4</v>
      </c>
      <c r="C1" s="533" t="s">
        <v>41</v>
      </c>
      <c r="D1" s="525" t="s">
        <v>5</v>
      </c>
      <c r="E1" s="525" t="s">
        <v>31</v>
      </c>
      <c r="F1" s="525" t="s">
        <v>6</v>
      </c>
      <c r="G1" s="531" t="s">
        <v>25</v>
      </c>
      <c r="H1" s="536" t="s">
        <v>7</v>
      </c>
      <c r="I1" s="532" t="s">
        <v>22</v>
      </c>
      <c r="J1" s="532" t="s">
        <v>8</v>
      </c>
      <c r="K1" s="532" t="s">
        <v>15</v>
      </c>
      <c r="L1" s="525" t="s">
        <v>12</v>
      </c>
      <c r="M1" s="535" t="s">
        <v>10</v>
      </c>
      <c r="N1" s="532" t="s">
        <v>11</v>
      </c>
      <c r="O1" s="532"/>
      <c r="P1" s="532"/>
      <c r="Q1" s="532"/>
      <c r="R1" s="532"/>
      <c r="S1" s="532"/>
      <c r="T1" s="532"/>
      <c r="U1" s="532"/>
      <c r="V1" s="532"/>
      <c r="W1" s="532"/>
      <c r="X1" s="121"/>
    </row>
    <row r="2" spans="1:27" ht="12" x14ac:dyDescent="0.2">
      <c r="A2" s="531"/>
      <c r="B2" s="532"/>
      <c r="C2" s="534"/>
      <c r="D2" s="526"/>
      <c r="E2" s="526"/>
      <c r="F2" s="526"/>
      <c r="G2" s="531"/>
      <c r="H2" s="536"/>
      <c r="I2" s="532"/>
      <c r="J2" s="532"/>
      <c r="K2" s="532"/>
      <c r="L2" s="526"/>
      <c r="M2" s="535"/>
      <c r="N2" s="480">
        <v>2019</v>
      </c>
      <c r="O2" s="480">
        <v>2020</v>
      </c>
      <c r="P2" s="480">
        <v>2021</v>
      </c>
      <c r="Q2" s="480">
        <v>2022</v>
      </c>
      <c r="R2" s="480">
        <v>2023</v>
      </c>
      <c r="S2" s="480">
        <v>2024</v>
      </c>
      <c r="T2" s="480">
        <v>2025</v>
      </c>
      <c r="U2" s="480">
        <v>2026</v>
      </c>
      <c r="V2" s="480">
        <v>2027</v>
      </c>
      <c r="W2" s="480">
        <v>2028</v>
      </c>
      <c r="X2" s="121" t="s">
        <v>27</v>
      </c>
      <c r="Y2" s="121" t="s">
        <v>28</v>
      </c>
      <c r="Z2" s="121" t="s">
        <v>29</v>
      </c>
      <c r="AA2" s="121" t="s">
        <v>30</v>
      </c>
    </row>
    <row r="3" spans="1:27" s="119" customFormat="1" ht="51" x14ac:dyDescent="0.2">
      <c r="A3" s="222">
        <v>1</v>
      </c>
      <c r="B3" s="222" t="s">
        <v>46</v>
      </c>
      <c r="C3" s="333" t="s">
        <v>133</v>
      </c>
      <c r="D3" s="222" t="s">
        <v>52</v>
      </c>
      <c r="E3" s="222">
        <v>1206</v>
      </c>
      <c r="F3" s="331" t="s">
        <v>61</v>
      </c>
      <c r="G3" s="222" t="s">
        <v>62</v>
      </c>
      <c r="H3" s="267">
        <v>4.2629999999999999</v>
      </c>
      <c r="I3" s="222" t="s">
        <v>140</v>
      </c>
      <c r="J3" s="246">
        <v>16997717.68</v>
      </c>
      <c r="K3" s="246">
        <v>10198630</v>
      </c>
      <c r="L3" s="246">
        <v>6799087.6799999997</v>
      </c>
      <c r="M3" s="224">
        <v>0.6</v>
      </c>
      <c r="N3" s="226">
        <v>0</v>
      </c>
      <c r="O3" s="226">
        <v>0</v>
      </c>
      <c r="P3" s="228">
        <v>4060317</v>
      </c>
      <c r="Q3" s="228">
        <v>1918009</v>
      </c>
      <c r="R3" s="228">
        <v>4220304</v>
      </c>
      <c r="S3" s="259"/>
      <c r="T3" s="259"/>
      <c r="U3" s="275"/>
      <c r="V3" s="268"/>
      <c r="W3" s="268"/>
      <c r="X3" s="121" t="b">
        <f t="shared" ref="X3" si="0">K3=SUM(N3:W3)</f>
        <v>1</v>
      </c>
      <c r="Y3" s="122">
        <f>ROUND(K3/J3,4)</f>
        <v>0.6</v>
      </c>
      <c r="Z3" s="123" t="b">
        <f t="shared" ref="Z3" si="1">Y3=M3</f>
        <v>1</v>
      </c>
      <c r="AA3" s="123" t="b">
        <f t="shared" ref="AA3" si="2">J3=K3+L3</f>
        <v>1</v>
      </c>
    </row>
    <row r="4" spans="1:27" s="119" customFormat="1" ht="76.5" x14ac:dyDescent="0.2">
      <c r="A4" s="222">
        <v>2</v>
      </c>
      <c r="B4" s="222" t="s">
        <v>47</v>
      </c>
      <c r="C4" s="333" t="s">
        <v>133</v>
      </c>
      <c r="D4" s="222" t="s">
        <v>53</v>
      </c>
      <c r="E4" s="222">
        <v>1207</v>
      </c>
      <c r="F4" s="331" t="s">
        <v>136</v>
      </c>
      <c r="G4" s="222" t="s">
        <v>63</v>
      </c>
      <c r="H4" s="267">
        <v>9.6709999999999994</v>
      </c>
      <c r="I4" s="222" t="s">
        <v>146</v>
      </c>
      <c r="J4" s="246">
        <v>20934114.68</v>
      </c>
      <c r="K4" s="246">
        <v>11513763</v>
      </c>
      <c r="L4" s="246">
        <v>9420351.6799999997</v>
      </c>
      <c r="M4" s="224">
        <v>0.55000000000000004</v>
      </c>
      <c r="N4" s="226">
        <v>0</v>
      </c>
      <c r="O4" s="226">
        <v>0</v>
      </c>
      <c r="P4" s="228">
        <v>1892394</v>
      </c>
      <c r="Q4" s="228">
        <v>1528598</v>
      </c>
      <c r="R4" s="228">
        <v>8092771</v>
      </c>
      <c r="S4" s="259"/>
      <c r="T4" s="259"/>
      <c r="U4" s="276"/>
      <c r="V4" s="269"/>
      <c r="W4" s="269"/>
      <c r="X4" s="121" t="b">
        <f t="shared" ref="X4:X46" si="3">K4=SUM(N4:W4)</f>
        <v>1</v>
      </c>
      <c r="Y4" s="122">
        <f t="shared" ref="Y4:Y46" si="4">ROUND(K4/J4,4)</f>
        <v>0.55000000000000004</v>
      </c>
      <c r="Z4" s="123" t="b">
        <f t="shared" ref="Z4:Z46" si="5">Y4=M4</f>
        <v>1</v>
      </c>
      <c r="AA4" s="123" t="b">
        <f t="shared" ref="AA4:AA46" si="6">J4=K4+L4</f>
        <v>1</v>
      </c>
    </row>
    <row r="5" spans="1:27" s="119" customFormat="1" ht="51" x14ac:dyDescent="0.2">
      <c r="A5" s="222">
        <v>3</v>
      </c>
      <c r="B5" s="222" t="s">
        <v>48</v>
      </c>
      <c r="C5" s="333" t="s">
        <v>133</v>
      </c>
      <c r="D5" s="222" t="s">
        <v>54</v>
      </c>
      <c r="E5" s="222">
        <v>1209</v>
      </c>
      <c r="F5" s="331" t="s">
        <v>64</v>
      </c>
      <c r="G5" s="222" t="s">
        <v>63</v>
      </c>
      <c r="H5" s="267">
        <v>3.6579999999999999</v>
      </c>
      <c r="I5" s="222" t="s">
        <v>141</v>
      </c>
      <c r="J5" s="246">
        <v>9970060.1999999993</v>
      </c>
      <c r="K5" s="246">
        <v>4334000</v>
      </c>
      <c r="L5" s="246">
        <v>5636060.1999999993</v>
      </c>
      <c r="M5" s="224">
        <v>0.44</v>
      </c>
      <c r="N5" s="226">
        <v>0</v>
      </c>
      <c r="O5" s="226">
        <v>0</v>
      </c>
      <c r="P5" s="228">
        <v>757900</v>
      </c>
      <c r="Q5" s="228">
        <v>2334100</v>
      </c>
      <c r="R5" s="228">
        <v>1242000</v>
      </c>
      <c r="S5" s="259"/>
      <c r="T5" s="259"/>
      <c r="U5" s="275"/>
      <c r="V5" s="268"/>
      <c r="W5" s="268"/>
      <c r="X5" s="121" t="b">
        <f t="shared" si="3"/>
        <v>1</v>
      </c>
      <c r="Y5" s="122">
        <f t="shared" si="4"/>
        <v>0.43469999999999998</v>
      </c>
      <c r="Z5" s="123" t="b">
        <f t="shared" si="5"/>
        <v>0</v>
      </c>
      <c r="AA5" s="123" t="b">
        <f t="shared" si="6"/>
        <v>1</v>
      </c>
    </row>
    <row r="6" spans="1:27" s="119" customFormat="1" ht="38.25" x14ac:dyDescent="0.2">
      <c r="A6" s="222">
        <v>4</v>
      </c>
      <c r="B6" s="222" t="s">
        <v>49</v>
      </c>
      <c r="C6" s="333" t="s">
        <v>133</v>
      </c>
      <c r="D6" s="222" t="s">
        <v>56</v>
      </c>
      <c r="E6" s="222">
        <v>1262</v>
      </c>
      <c r="F6" s="331" t="s">
        <v>65</v>
      </c>
      <c r="G6" s="222" t="s">
        <v>63</v>
      </c>
      <c r="H6" s="267">
        <v>3.2549999999999999</v>
      </c>
      <c r="I6" s="222" t="s">
        <v>146</v>
      </c>
      <c r="J6" s="246">
        <v>26236586.329999998</v>
      </c>
      <c r="K6" s="246">
        <v>12331195</v>
      </c>
      <c r="L6" s="246">
        <v>13905391.33</v>
      </c>
      <c r="M6" s="224">
        <v>0.47</v>
      </c>
      <c r="N6" s="226">
        <v>0</v>
      </c>
      <c r="O6" s="226">
        <v>0</v>
      </c>
      <c r="P6" s="228">
        <v>5390220</v>
      </c>
      <c r="Q6" s="228">
        <v>1537499</v>
      </c>
      <c r="R6" s="228">
        <v>5403476</v>
      </c>
      <c r="S6" s="259"/>
      <c r="T6" s="259"/>
      <c r="U6" s="275"/>
      <c r="V6" s="268"/>
      <c r="W6" s="268"/>
      <c r="X6" s="121" t="b">
        <f t="shared" si="3"/>
        <v>1</v>
      </c>
      <c r="Y6" s="122">
        <f t="shared" si="4"/>
        <v>0.47</v>
      </c>
      <c r="Z6" s="123" t="b">
        <f t="shared" si="5"/>
        <v>1</v>
      </c>
      <c r="AA6" s="123" t="b">
        <f t="shared" si="6"/>
        <v>1</v>
      </c>
    </row>
    <row r="7" spans="1:27" s="119" customFormat="1" ht="38.25" x14ac:dyDescent="0.2">
      <c r="A7" s="222">
        <v>5</v>
      </c>
      <c r="B7" s="222" t="s">
        <v>50</v>
      </c>
      <c r="C7" s="333" t="s">
        <v>133</v>
      </c>
      <c r="D7" s="222" t="s">
        <v>57</v>
      </c>
      <c r="E7" s="222">
        <v>1219</v>
      </c>
      <c r="F7" s="331" t="s">
        <v>67</v>
      </c>
      <c r="G7" s="222" t="s">
        <v>62</v>
      </c>
      <c r="H7" s="267">
        <v>1.4770000000000001</v>
      </c>
      <c r="I7" s="222" t="s">
        <v>142</v>
      </c>
      <c r="J7" s="246">
        <v>10309402.15</v>
      </c>
      <c r="K7" s="246">
        <v>5154701</v>
      </c>
      <c r="L7" s="246">
        <v>5154701.1500000004</v>
      </c>
      <c r="M7" s="224">
        <v>0.5</v>
      </c>
      <c r="N7" s="226">
        <v>0</v>
      </c>
      <c r="O7" s="226">
        <v>0</v>
      </c>
      <c r="P7" s="228">
        <v>2188271</v>
      </c>
      <c r="Q7" s="228">
        <v>934318</v>
      </c>
      <c r="R7" s="228">
        <v>2032112</v>
      </c>
      <c r="S7" s="259"/>
      <c r="T7" s="259"/>
      <c r="U7" s="275"/>
      <c r="V7" s="268"/>
      <c r="W7" s="268"/>
      <c r="X7" s="121" t="b">
        <f t="shared" si="3"/>
        <v>1</v>
      </c>
      <c r="Y7" s="122">
        <f t="shared" si="4"/>
        <v>0.5</v>
      </c>
      <c r="Z7" s="123" t="b">
        <f t="shared" si="5"/>
        <v>1</v>
      </c>
      <c r="AA7" s="123" t="b">
        <f t="shared" si="6"/>
        <v>1</v>
      </c>
    </row>
    <row r="8" spans="1:27" s="119" customFormat="1" ht="89.25" x14ac:dyDescent="0.2">
      <c r="A8" s="222">
        <v>6</v>
      </c>
      <c r="B8" s="222" t="s">
        <v>51</v>
      </c>
      <c r="C8" s="333" t="s">
        <v>133</v>
      </c>
      <c r="D8" s="270" t="s">
        <v>60</v>
      </c>
      <c r="E8" s="270">
        <v>1218</v>
      </c>
      <c r="F8" s="285" t="s">
        <v>68</v>
      </c>
      <c r="G8" s="270" t="s">
        <v>62</v>
      </c>
      <c r="H8" s="271">
        <v>5.5650000000000004</v>
      </c>
      <c r="I8" s="270" t="s">
        <v>69</v>
      </c>
      <c r="J8" s="246">
        <v>9293873.0800000001</v>
      </c>
      <c r="K8" s="246">
        <v>5111630</v>
      </c>
      <c r="L8" s="246">
        <v>4182243.08</v>
      </c>
      <c r="M8" s="224">
        <v>0.55000000000000004</v>
      </c>
      <c r="N8" s="226">
        <v>0</v>
      </c>
      <c r="O8" s="226">
        <v>0</v>
      </c>
      <c r="P8" s="228">
        <v>1800000</v>
      </c>
      <c r="Q8" s="228">
        <v>1200000</v>
      </c>
      <c r="R8" s="228">
        <v>2111630</v>
      </c>
      <c r="S8" s="259"/>
      <c r="T8" s="259"/>
      <c r="U8" s="275"/>
      <c r="V8" s="268"/>
      <c r="W8" s="268"/>
      <c r="X8" s="121" t="b">
        <f t="shared" si="3"/>
        <v>1</v>
      </c>
      <c r="Y8" s="122">
        <f t="shared" si="4"/>
        <v>0.55000000000000004</v>
      </c>
      <c r="Z8" s="123" t="b">
        <f t="shared" si="5"/>
        <v>1</v>
      </c>
      <c r="AA8" s="123" t="b">
        <f t="shared" si="6"/>
        <v>1</v>
      </c>
    </row>
    <row r="9" spans="1:27" s="119" customFormat="1" ht="51" x14ac:dyDescent="0.2">
      <c r="A9" s="222">
        <v>7</v>
      </c>
      <c r="B9" s="222" t="s">
        <v>70</v>
      </c>
      <c r="C9" s="333" t="s">
        <v>133</v>
      </c>
      <c r="D9" s="270" t="s">
        <v>71</v>
      </c>
      <c r="E9" s="270">
        <v>1216</v>
      </c>
      <c r="F9" s="285" t="s">
        <v>72</v>
      </c>
      <c r="G9" s="270" t="s">
        <v>66</v>
      </c>
      <c r="H9" s="271">
        <v>0.442</v>
      </c>
      <c r="I9" s="270" t="s">
        <v>147</v>
      </c>
      <c r="J9" s="246">
        <v>23910116.890000001</v>
      </c>
      <c r="K9" s="246">
        <v>19128092</v>
      </c>
      <c r="L9" s="246">
        <v>4782024.8899999997</v>
      </c>
      <c r="M9" s="224">
        <v>0.8</v>
      </c>
      <c r="N9" s="226">
        <v>0</v>
      </c>
      <c r="O9" s="226">
        <v>0</v>
      </c>
      <c r="P9" s="228">
        <v>11980027</v>
      </c>
      <c r="Q9" s="228">
        <v>7101000</v>
      </c>
      <c r="R9" s="228">
        <v>47065</v>
      </c>
      <c r="S9" s="259"/>
      <c r="T9" s="259"/>
      <c r="U9" s="275"/>
      <c r="V9" s="268"/>
      <c r="W9" s="268"/>
      <c r="X9" s="121" t="b">
        <f t="shared" si="3"/>
        <v>1</v>
      </c>
      <c r="Y9" s="122">
        <f t="shared" si="4"/>
        <v>0.8</v>
      </c>
      <c r="Z9" s="123" t="b">
        <f t="shared" si="5"/>
        <v>1</v>
      </c>
      <c r="AA9" s="123" t="b">
        <f t="shared" si="6"/>
        <v>1</v>
      </c>
    </row>
    <row r="10" spans="1:27" s="169" customFormat="1" ht="38.25" x14ac:dyDescent="0.25">
      <c r="A10" s="222">
        <v>8</v>
      </c>
      <c r="B10" s="222" t="s">
        <v>162</v>
      </c>
      <c r="C10" s="333" t="s">
        <v>133</v>
      </c>
      <c r="D10" s="222" t="s">
        <v>53</v>
      </c>
      <c r="E10" s="332">
        <v>1207</v>
      </c>
      <c r="F10" s="288" t="s">
        <v>167</v>
      </c>
      <c r="G10" s="273" t="s">
        <v>63</v>
      </c>
      <c r="H10" s="278">
        <v>2.46</v>
      </c>
      <c r="I10" s="222" t="s">
        <v>917</v>
      </c>
      <c r="J10" s="246">
        <v>12047087.960000001</v>
      </c>
      <c r="K10" s="246">
        <v>6014075</v>
      </c>
      <c r="L10" s="246">
        <v>6033012.9600000009</v>
      </c>
      <c r="M10" s="224">
        <v>0.5</v>
      </c>
      <c r="N10" s="244"/>
      <c r="O10" s="244"/>
      <c r="P10" s="228"/>
      <c r="Q10" s="228">
        <v>4200000</v>
      </c>
      <c r="R10" s="228">
        <v>214075</v>
      </c>
      <c r="S10" s="228">
        <v>1600000</v>
      </c>
      <c r="T10" s="259"/>
      <c r="U10" s="277"/>
      <c r="V10" s="241"/>
      <c r="W10" s="241"/>
      <c r="X10" s="121" t="b">
        <f t="shared" si="3"/>
        <v>1</v>
      </c>
      <c r="Y10" s="122">
        <f t="shared" si="4"/>
        <v>0.49919999999999998</v>
      </c>
      <c r="Z10" s="123" t="b">
        <f t="shared" si="5"/>
        <v>0</v>
      </c>
      <c r="AA10" s="123" t="b">
        <f t="shared" si="6"/>
        <v>1</v>
      </c>
    </row>
    <row r="11" spans="1:27" s="169" customFormat="1" ht="63.75" x14ac:dyDescent="0.25">
      <c r="A11" s="222">
        <v>9</v>
      </c>
      <c r="B11" s="222" t="s">
        <v>163</v>
      </c>
      <c r="C11" s="333" t="s">
        <v>133</v>
      </c>
      <c r="D11" s="270" t="s">
        <v>161</v>
      </c>
      <c r="E11" s="332">
        <v>1211</v>
      </c>
      <c r="F11" s="288" t="s">
        <v>168</v>
      </c>
      <c r="G11" s="237" t="s">
        <v>62</v>
      </c>
      <c r="H11" s="280">
        <v>0.46500000000000002</v>
      </c>
      <c r="I11" s="270" t="s">
        <v>241</v>
      </c>
      <c r="J11" s="246">
        <v>13326174.199999999</v>
      </c>
      <c r="K11" s="246">
        <v>6663087</v>
      </c>
      <c r="L11" s="246">
        <v>6663087.2000000002</v>
      </c>
      <c r="M11" s="224">
        <v>0.5</v>
      </c>
      <c r="N11" s="244"/>
      <c r="O11" s="244"/>
      <c r="P11" s="228"/>
      <c r="Q11" s="228">
        <v>3343983</v>
      </c>
      <c r="R11" s="228">
        <v>3319104</v>
      </c>
      <c r="S11" s="228"/>
      <c r="T11" s="259"/>
      <c r="U11" s="277"/>
      <c r="V11" s="241"/>
      <c r="W11" s="241"/>
      <c r="X11" s="121" t="b">
        <f t="shared" si="3"/>
        <v>1</v>
      </c>
      <c r="Y11" s="122">
        <f t="shared" si="4"/>
        <v>0.5</v>
      </c>
      <c r="Z11" s="123" t="b">
        <f t="shared" si="5"/>
        <v>1</v>
      </c>
      <c r="AA11" s="123" t="b">
        <f t="shared" si="6"/>
        <v>1</v>
      </c>
    </row>
    <row r="12" spans="1:27" s="169" customFormat="1" ht="63.75" x14ac:dyDescent="0.25">
      <c r="A12" s="222">
        <v>10</v>
      </c>
      <c r="B12" s="222" t="s">
        <v>165</v>
      </c>
      <c r="C12" s="333" t="s">
        <v>133</v>
      </c>
      <c r="D12" s="270" t="s">
        <v>57</v>
      </c>
      <c r="E12" s="332">
        <v>1219</v>
      </c>
      <c r="F12" s="288" t="s">
        <v>170</v>
      </c>
      <c r="G12" s="237" t="s">
        <v>63</v>
      </c>
      <c r="H12" s="280">
        <v>2.9206599999999998</v>
      </c>
      <c r="I12" s="270" t="s">
        <v>260</v>
      </c>
      <c r="J12" s="246">
        <v>9272806.6600000001</v>
      </c>
      <c r="K12" s="246">
        <v>4534820</v>
      </c>
      <c r="L12" s="246">
        <v>4737986.66</v>
      </c>
      <c r="M12" s="224">
        <v>0.5</v>
      </c>
      <c r="N12" s="244"/>
      <c r="O12" s="244"/>
      <c r="P12" s="228"/>
      <c r="Q12" s="228">
        <v>692818</v>
      </c>
      <c r="R12" s="228">
        <v>621501</v>
      </c>
      <c r="S12" s="228">
        <v>3220501</v>
      </c>
      <c r="T12" s="259"/>
      <c r="U12" s="277"/>
      <c r="V12" s="241"/>
      <c r="W12" s="241"/>
      <c r="X12" s="121" t="b">
        <f t="shared" si="3"/>
        <v>1</v>
      </c>
      <c r="Y12" s="122">
        <f t="shared" si="4"/>
        <v>0.48899999999999999</v>
      </c>
      <c r="Z12" s="123" t="b">
        <f t="shared" si="5"/>
        <v>0</v>
      </c>
      <c r="AA12" s="123" t="b">
        <f t="shared" si="6"/>
        <v>1</v>
      </c>
    </row>
    <row r="13" spans="1:27" s="169" customFormat="1" ht="38.25" x14ac:dyDescent="0.25">
      <c r="A13" s="222">
        <v>11</v>
      </c>
      <c r="B13" s="270" t="s">
        <v>224</v>
      </c>
      <c r="C13" s="333" t="s">
        <v>133</v>
      </c>
      <c r="D13" s="270" t="s">
        <v>59</v>
      </c>
      <c r="E13" s="332">
        <v>1212</v>
      </c>
      <c r="F13" s="288" t="s">
        <v>225</v>
      </c>
      <c r="G13" s="237" t="s">
        <v>63</v>
      </c>
      <c r="H13" s="280">
        <v>2.552</v>
      </c>
      <c r="I13" s="270" t="s">
        <v>242</v>
      </c>
      <c r="J13" s="246">
        <v>7732399.0099999998</v>
      </c>
      <c r="K13" s="246">
        <v>4639439</v>
      </c>
      <c r="L13" s="246">
        <v>3092960.01</v>
      </c>
      <c r="M13" s="224">
        <v>0.6</v>
      </c>
      <c r="N13" s="244"/>
      <c r="O13" s="244"/>
      <c r="P13" s="228"/>
      <c r="Q13" s="228">
        <v>4639439</v>
      </c>
      <c r="R13" s="248">
        <v>0</v>
      </c>
      <c r="S13" s="228"/>
      <c r="T13" s="259"/>
      <c r="U13" s="277"/>
      <c r="V13" s="241"/>
      <c r="W13" s="241"/>
      <c r="X13" s="121" t="b">
        <f t="shared" si="3"/>
        <v>1</v>
      </c>
      <c r="Y13" s="122">
        <f t="shared" si="4"/>
        <v>0.6</v>
      </c>
      <c r="Z13" s="123" t="b">
        <f t="shared" si="5"/>
        <v>1</v>
      </c>
      <c r="AA13" s="123" t="b">
        <f t="shared" si="6"/>
        <v>1</v>
      </c>
    </row>
    <row r="14" spans="1:27" s="169" customFormat="1" ht="89.25" x14ac:dyDescent="0.25">
      <c r="A14" s="222">
        <v>12</v>
      </c>
      <c r="B14" s="270" t="s">
        <v>173</v>
      </c>
      <c r="C14" s="333" t="s">
        <v>133</v>
      </c>
      <c r="D14" s="270" t="s">
        <v>55</v>
      </c>
      <c r="E14" s="332">
        <v>1210</v>
      </c>
      <c r="F14" s="288" t="s">
        <v>175</v>
      </c>
      <c r="G14" s="237" t="s">
        <v>66</v>
      </c>
      <c r="H14" s="280">
        <v>8.875</v>
      </c>
      <c r="I14" s="270" t="s">
        <v>250</v>
      </c>
      <c r="J14" s="246">
        <v>11660033.16</v>
      </c>
      <c r="K14" s="246">
        <v>5811893</v>
      </c>
      <c r="L14" s="246">
        <v>5848140.1600000001</v>
      </c>
      <c r="M14" s="224">
        <v>0.5</v>
      </c>
      <c r="N14" s="244"/>
      <c r="O14" s="244"/>
      <c r="P14" s="228"/>
      <c r="Q14" s="228">
        <v>1545322</v>
      </c>
      <c r="R14" s="228">
        <v>292736</v>
      </c>
      <c r="S14" s="228">
        <v>2000000</v>
      </c>
      <c r="T14" s="228">
        <v>1973835</v>
      </c>
      <c r="U14" s="277"/>
      <c r="V14" s="241"/>
      <c r="W14" s="241"/>
      <c r="X14" s="121" t="b">
        <f t="shared" si="3"/>
        <v>1</v>
      </c>
      <c r="Y14" s="122">
        <f t="shared" si="4"/>
        <v>0.49840000000000001</v>
      </c>
      <c r="Z14" s="123" t="b">
        <f t="shared" si="5"/>
        <v>0</v>
      </c>
      <c r="AA14" s="123" t="b">
        <f t="shared" si="6"/>
        <v>1</v>
      </c>
    </row>
    <row r="15" spans="1:27" s="169" customFormat="1" ht="51" x14ac:dyDescent="0.25">
      <c r="A15" s="222">
        <v>13</v>
      </c>
      <c r="B15" s="270" t="s">
        <v>166</v>
      </c>
      <c r="C15" s="333" t="s">
        <v>133</v>
      </c>
      <c r="D15" s="270" t="s">
        <v>52</v>
      </c>
      <c r="E15" s="332">
        <v>1206</v>
      </c>
      <c r="F15" s="288" t="s">
        <v>171</v>
      </c>
      <c r="G15" s="237" t="s">
        <v>66</v>
      </c>
      <c r="H15" s="280">
        <v>8.0739999999999998</v>
      </c>
      <c r="I15" s="270" t="s">
        <v>268</v>
      </c>
      <c r="J15" s="246">
        <v>15271831.33</v>
      </c>
      <c r="K15" s="246">
        <v>7968450</v>
      </c>
      <c r="L15" s="246">
        <v>7303381.3300000001</v>
      </c>
      <c r="M15" s="224">
        <v>0.7</v>
      </c>
      <c r="N15" s="244"/>
      <c r="O15" s="244"/>
      <c r="P15" s="228"/>
      <c r="Q15" s="228">
        <v>5553450</v>
      </c>
      <c r="R15" s="228">
        <v>2415000</v>
      </c>
      <c r="S15" s="255"/>
      <c r="T15" s="259"/>
      <c r="U15" s="277"/>
      <c r="V15" s="241"/>
      <c r="W15" s="241"/>
      <c r="X15" s="121" t="b">
        <f t="shared" si="3"/>
        <v>1</v>
      </c>
      <c r="Y15" s="122">
        <f t="shared" si="4"/>
        <v>0.52180000000000004</v>
      </c>
      <c r="Z15" s="123" t="b">
        <f t="shared" si="5"/>
        <v>0</v>
      </c>
      <c r="AA15" s="123" t="b">
        <f t="shared" si="6"/>
        <v>1</v>
      </c>
    </row>
    <row r="16" spans="1:27" s="169" customFormat="1" ht="38.25" x14ac:dyDescent="0.25">
      <c r="A16" s="222">
        <v>14</v>
      </c>
      <c r="B16" s="270" t="s">
        <v>174</v>
      </c>
      <c r="C16" s="333" t="s">
        <v>133</v>
      </c>
      <c r="D16" s="270" t="s">
        <v>73</v>
      </c>
      <c r="E16" s="332">
        <v>1213</v>
      </c>
      <c r="F16" s="288" t="s">
        <v>176</v>
      </c>
      <c r="G16" s="237" t="s">
        <v>63</v>
      </c>
      <c r="H16" s="280">
        <v>0.8</v>
      </c>
      <c r="I16" s="270" t="s">
        <v>247</v>
      </c>
      <c r="J16" s="246">
        <v>3994324.72</v>
      </c>
      <c r="K16" s="246">
        <v>1997162</v>
      </c>
      <c r="L16" s="246">
        <v>1997162.72</v>
      </c>
      <c r="M16" s="224">
        <v>0.5</v>
      </c>
      <c r="N16" s="244"/>
      <c r="O16" s="244"/>
      <c r="P16" s="228"/>
      <c r="Q16" s="228">
        <v>1135241</v>
      </c>
      <c r="R16" s="228">
        <v>861921</v>
      </c>
      <c r="S16" s="255"/>
      <c r="T16" s="259"/>
      <c r="U16" s="277"/>
      <c r="V16" s="241"/>
      <c r="W16" s="241"/>
      <c r="X16" s="121" t="b">
        <f t="shared" si="3"/>
        <v>1</v>
      </c>
      <c r="Y16" s="122">
        <f t="shared" si="4"/>
        <v>0.5</v>
      </c>
      <c r="Z16" s="123" t="b">
        <f t="shared" si="5"/>
        <v>1</v>
      </c>
      <c r="AA16" s="123" t="b">
        <f t="shared" si="6"/>
        <v>1</v>
      </c>
    </row>
    <row r="17" spans="1:28" s="167" customFormat="1" ht="51" x14ac:dyDescent="0.25">
      <c r="A17" s="222">
        <v>15</v>
      </c>
      <c r="B17" s="270" t="s">
        <v>227</v>
      </c>
      <c r="C17" s="333" t="s">
        <v>133</v>
      </c>
      <c r="D17" s="270" t="s">
        <v>57</v>
      </c>
      <c r="E17" s="332">
        <v>1219</v>
      </c>
      <c r="F17" s="288" t="s">
        <v>230</v>
      </c>
      <c r="G17" s="237" t="s">
        <v>63</v>
      </c>
      <c r="H17" s="280">
        <v>0.99250000000000005</v>
      </c>
      <c r="I17" s="270" t="s">
        <v>248</v>
      </c>
      <c r="J17" s="246">
        <v>3854109.94</v>
      </c>
      <c r="K17" s="246">
        <v>2190687</v>
      </c>
      <c r="L17" s="246">
        <v>1663422.94</v>
      </c>
      <c r="M17" s="224">
        <v>0.6</v>
      </c>
      <c r="N17" s="244"/>
      <c r="O17" s="244"/>
      <c r="P17" s="228"/>
      <c r="Q17" s="228">
        <v>1131126</v>
      </c>
      <c r="R17" s="228">
        <v>1059561</v>
      </c>
      <c r="S17" s="228"/>
      <c r="T17" s="277"/>
      <c r="U17" s="277"/>
      <c r="V17" s="241"/>
      <c r="W17" s="241"/>
      <c r="X17" s="121" t="b">
        <f t="shared" si="3"/>
        <v>1</v>
      </c>
      <c r="Y17" s="122">
        <f t="shared" si="4"/>
        <v>0.56840000000000002</v>
      </c>
      <c r="Z17" s="123" t="b">
        <f t="shared" si="5"/>
        <v>0</v>
      </c>
      <c r="AA17" s="123" t="b">
        <f t="shared" si="6"/>
        <v>1</v>
      </c>
    </row>
    <row r="18" spans="1:28" s="167" customFormat="1" ht="51" x14ac:dyDescent="0.25">
      <c r="A18" s="222">
        <v>16</v>
      </c>
      <c r="B18" s="270" t="s">
        <v>228</v>
      </c>
      <c r="C18" s="333" t="s">
        <v>133</v>
      </c>
      <c r="D18" s="270" t="s">
        <v>59</v>
      </c>
      <c r="E18" s="332">
        <v>1212</v>
      </c>
      <c r="F18" s="288" t="s">
        <v>231</v>
      </c>
      <c r="G18" s="237" t="s">
        <v>66</v>
      </c>
      <c r="H18" s="280">
        <v>5.5449999999999999</v>
      </c>
      <c r="I18" s="270" t="s">
        <v>244</v>
      </c>
      <c r="J18" s="246">
        <v>8860739.8100000005</v>
      </c>
      <c r="K18" s="282">
        <v>4430369</v>
      </c>
      <c r="L18" s="246">
        <v>4430370.8099999996</v>
      </c>
      <c r="M18" s="224">
        <v>0.5</v>
      </c>
      <c r="N18" s="244"/>
      <c r="O18" s="244"/>
      <c r="P18" s="228"/>
      <c r="Q18" s="228">
        <v>1484110</v>
      </c>
      <c r="R18" s="283">
        <v>1462149</v>
      </c>
      <c r="S18" s="228">
        <v>1484110</v>
      </c>
      <c r="T18" s="277"/>
      <c r="U18" s="277"/>
      <c r="V18" s="241"/>
      <c r="W18" s="241"/>
      <c r="X18" s="121" t="b">
        <f t="shared" si="3"/>
        <v>1</v>
      </c>
      <c r="Y18" s="122">
        <f t="shared" si="4"/>
        <v>0.5</v>
      </c>
      <c r="Z18" s="123" t="b">
        <f t="shared" si="5"/>
        <v>1</v>
      </c>
      <c r="AA18" s="123" t="b">
        <f t="shared" si="6"/>
        <v>1</v>
      </c>
      <c r="AB18" s="274"/>
    </row>
    <row r="19" spans="1:28" s="167" customFormat="1" ht="76.5" x14ac:dyDescent="0.25">
      <c r="A19" s="334">
        <v>17</v>
      </c>
      <c r="B19" s="270" t="s">
        <v>232</v>
      </c>
      <c r="C19" s="333" t="s">
        <v>133</v>
      </c>
      <c r="D19" s="270" t="s">
        <v>55</v>
      </c>
      <c r="E19" s="332">
        <v>1210</v>
      </c>
      <c r="F19" s="457" t="s">
        <v>922</v>
      </c>
      <c r="G19" s="237" t="s">
        <v>63</v>
      </c>
      <c r="H19" s="280">
        <v>5.5469999999999997</v>
      </c>
      <c r="I19" s="270" t="s">
        <v>271</v>
      </c>
      <c r="J19" s="246">
        <v>24873166.5</v>
      </c>
      <c r="K19" s="246">
        <v>11886490</v>
      </c>
      <c r="L19" s="246">
        <v>12986676.5</v>
      </c>
      <c r="M19" s="224">
        <v>0.5</v>
      </c>
      <c r="N19" s="244"/>
      <c r="O19" s="244"/>
      <c r="P19" s="228"/>
      <c r="Q19" s="228">
        <v>2000000</v>
      </c>
      <c r="R19" s="228">
        <v>2200000</v>
      </c>
      <c r="S19" s="228">
        <v>2000000</v>
      </c>
      <c r="T19" s="228">
        <v>5686490</v>
      </c>
      <c r="U19" s="281"/>
      <c r="V19" s="266"/>
      <c r="W19" s="266"/>
      <c r="X19" s="121" t="b">
        <f t="shared" si="3"/>
        <v>1</v>
      </c>
      <c r="Y19" s="122">
        <f t="shared" si="4"/>
        <v>0.47789999999999999</v>
      </c>
      <c r="Z19" s="123" t="b">
        <f t="shared" si="5"/>
        <v>0</v>
      </c>
      <c r="AA19" s="123" t="b">
        <f t="shared" si="6"/>
        <v>1</v>
      </c>
    </row>
    <row r="20" spans="1:28" s="167" customFormat="1" ht="153" x14ac:dyDescent="0.25">
      <c r="A20" s="486" t="s">
        <v>275</v>
      </c>
      <c r="B20" s="270" t="s">
        <v>234</v>
      </c>
      <c r="C20" s="333" t="s">
        <v>133</v>
      </c>
      <c r="D20" s="270" t="s">
        <v>157</v>
      </c>
      <c r="E20" s="332">
        <v>1263</v>
      </c>
      <c r="F20" s="288" t="s">
        <v>236</v>
      </c>
      <c r="G20" s="237" t="s">
        <v>62</v>
      </c>
      <c r="H20" s="280">
        <v>0.70433000000000001</v>
      </c>
      <c r="I20" s="270" t="s">
        <v>261</v>
      </c>
      <c r="J20" s="246">
        <v>19852221.98</v>
      </c>
      <c r="K20" s="246">
        <v>6171259.9100000001</v>
      </c>
      <c r="L20" s="246">
        <v>13680962.07</v>
      </c>
      <c r="M20" s="224">
        <v>0.5</v>
      </c>
      <c r="N20" s="244"/>
      <c r="O20" s="244"/>
      <c r="P20" s="228"/>
      <c r="Q20" s="228">
        <v>1731701</v>
      </c>
      <c r="R20" s="228">
        <v>437021</v>
      </c>
      <c r="S20" s="228">
        <v>4002537.91</v>
      </c>
      <c r="T20" s="228"/>
      <c r="U20" s="281"/>
      <c r="V20" s="266"/>
      <c r="W20" s="266"/>
      <c r="X20" s="121" t="b">
        <f t="shared" si="3"/>
        <v>1</v>
      </c>
      <c r="Y20" s="122">
        <f t="shared" si="4"/>
        <v>0.31090000000000001</v>
      </c>
      <c r="Z20" s="123" t="b">
        <f t="shared" si="5"/>
        <v>0</v>
      </c>
      <c r="AA20" s="123" t="b">
        <f t="shared" si="6"/>
        <v>1</v>
      </c>
    </row>
    <row r="21" spans="1:28" s="150" customFormat="1" ht="38.25" x14ac:dyDescent="0.25">
      <c r="A21" s="486" t="s">
        <v>276</v>
      </c>
      <c r="B21" s="222" t="s">
        <v>164</v>
      </c>
      <c r="C21" s="333" t="s">
        <v>133</v>
      </c>
      <c r="D21" s="270" t="s">
        <v>59</v>
      </c>
      <c r="E21" s="332">
        <v>1212</v>
      </c>
      <c r="F21" s="288" t="s">
        <v>169</v>
      </c>
      <c r="G21" s="237" t="s">
        <v>63</v>
      </c>
      <c r="H21" s="280">
        <v>3.266</v>
      </c>
      <c r="I21" s="270" t="s">
        <v>918</v>
      </c>
      <c r="J21" s="246">
        <v>11788841.109999999</v>
      </c>
      <c r="K21" s="246">
        <v>1640336</v>
      </c>
      <c r="L21" s="246">
        <v>10148505.109999999</v>
      </c>
      <c r="M21" s="224">
        <v>0.5</v>
      </c>
      <c r="N21" s="244"/>
      <c r="O21" s="244"/>
      <c r="P21" s="228"/>
      <c r="Q21" s="228">
        <v>1095168</v>
      </c>
      <c r="R21" s="228">
        <v>545168</v>
      </c>
      <c r="S21" s="248">
        <v>0</v>
      </c>
      <c r="T21" s="228"/>
      <c r="U21" s="281"/>
      <c r="V21" s="266"/>
      <c r="W21" s="266"/>
      <c r="X21" s="121" t="b">
        <f t="shared" si="3"/>
        <v>1</v>
      </c>
      <c r="Y21" s="122">
        <f t="shared" si="4"/>
        <v>0.1391</v>
      </c>
      <c r="Z21" s="123" t="b">
        <f t="shared" si="5"/>
        <v>0</v>
      </c>
      <c r="AA21" s="123" t="b">
        <f t="shared" si="6"/>
        <v>1</v>
      </c>
    </row>
    <row r="22" spans="1:28" s="150" customFormat="1" ht="51" x14ac:dyDescent="0.25">
      <c r="A22" s="487" t="s">
        <v>277</v>
      </c>
      <c r="B22" s="222" t="s">
        <v>233</v>
      </c>
      <c r="C22" s="333" t="s">
        <v>133</v>
      </c>
      <c r="D22" s="222" t="s">
        <v>53</v>
      </c>
      <c r="E22" s="332">
        <v>1207</v>
      </c>
      <c r="F22" s="288" t="s">
        <v>235</v>
      </c>
      <c r="G22" s="273" t="s">
        <v>66</v>
      </c>
      <c r="H22" s="278">
        <v>5.2039999999999997</v>
      </c>
      <c r="I22" s="222" t="s">
        <v>898</v>
      </c>
      <c r="J22" s="246">
        <v>4776803.8099999996</v>
      </c>
      <c r="K22" s="246">
        <v>1374417</v>
      </c>
      <c r="L22" s="246">
        <v>3402386.81</v>
      </c>
      <c r="M22" s="224">
        <v>0.5</v>
      </c>
      <c r="N22" s="244"/>
      <c r="O22" s="244"/>
      <c r="P22" s="228"/>
      <c r="Q22" s="228">
        <v>1200000</v>
      </c>
      <c r="R22" s="228">
        <v>174417</v>
      </c>
      <c r="S22" s="248">
        <v>0</v>
      </c>
      <c r="T22" s="228"/>
      <c r="U22" s="277"/>
      <c r="V22" s="241"/>
      <c r="W22" s="241"/>
      <c r="X22" s="121" t="b">
        <f t="shared" si="3"/>
        <v>1</v>
      </c>
      <c r="Y22" s="122">
        <f t="shared" si="4"/>
        <v>0.28770000000000001</v>
      </c>
      <c r="Z22" s="123" t="b">
        <f t="shared" si="5"/>
        <v>0</v>
      </c>
      <c r="AA22" s="123" t="b">
        <f t="shared" si="6"/>
        <v>1</v>
      </c>
    </row>
    <row r="23" spans="1:28" s="150" customFormat="1" ht="38.25" x14ac:dyDescent="0.25">
      <c r="A23" s="488" t="s">
        <v>899</v>
      </c>
      <c r="B23" s="270" t="s">
        <v>226</v>
      </c>
      <c r="C23" s="333" t="s">
        <v>133</v>
      </c>
      <c r="D23" s="270" t="s">
        <v>73</v>
      </c>
      <c r="E23" s="332">
        <v>1213</v>
      </c>
      <c r="F23" s="288" t="s">
        <v>229</v>
      </c>
      <c r="G23" s="237" t="s">
        <v>62</v>
      </c>
      <c r="H23" s="280">
        <v>0.84399999999999997</v>
      </c>
      <c r="I23" s="270" t="s">
        <v>920</v>
      </c>
      <c r="J23" s="246">
        <v>5169251.29</v>
      </c>
      <c r="K23" s="246">
        <v>2269560</v>
      </c>
      <c r="L23" s="246">
        <v>2899691.29</v>
      </c>
      <c r="M23" s="224">
        <v>0.5</v>
      </c>
      <c r="N23" s="244"/>
      <c r="O23" s="244"/>
      <c r="P23" s="228"/>
      <c r="Q23" s="228">
        <v>1026612</v>
      </c>
      <c r="R23" s="228">
        <v>1242948</v>
      </c>
      <c r="S23" s="248"/>
      <c r="T23" s="228"/>
      <c r="U23" s="277"/>
      <c r="V23" s="241"/>
      <c r="W23" s="241"/>
      <c r="X23" s="121" t="b">
        <f t="shared" si="3"/>
        <v>1</v>
      </c>
      <c r="Y23" s="122">
        <f t="shared" si="4"/>
        <v>0.43909999999999999</v>
      </c>
      <c r="Z23" s="123" t="b">
        <f t="shared" si="5"/>
        <v>0</v>
      </c>
      <c r="AA23" s="123" t="b">
        <f t="shared" si="6"/>
        <v>1</v>
      </c>
    </row>
    <row r="24" spans="1:28" s="150" customFormat="1" ht="51" x14ac:dyDescent="0.25">
      <c r="A24" s="488" t="s">
        <v>902</v>
      </c>
      <c r="B24" s="270" t="s">
        <v>901</v>
      </c>
      <c r="C24" s="333" t="s">
        <v>133</v>
      </c>
      <c r="D24" s="270" t="s">
        <v>161</v>
      </c>
      <c r="E24" s="332">
        <v>1211</v>
      </c>
      <c r="F24" s="288" t="s">
        <v>903</v>
      </c>
      <c r="G24" s="237" t="s">
        <v>63</v>
      </c>
      <c r="H24" s="280">
        <v>0.45</v>
      </c>
      <c r="I24" s="270" t="s">
        <v>921</v>
      </c>
      <c r="J24" s="246">
        <v>1950000</v>
      </c>
      <c r="K24" s="246">
        <v>967524.78</v>
      </c>
      <c r="L24" s="246">
        <v>982475.22</v>
      </c>
      <c r="M24" s="224">
        <v>0.5</v>
      </c>
      <c r="N24" s="244"/>
      <c r="O24" s="244"/>
      <c r="P24" s="228"/>
      <c r="Q24" s="248">
        <v>0</v>
      </c>
      <c r="R24" s="228">
        <v>967524.78</v>
      </c>
      <c r="S24" s="248"/>
      <c r="T24" s="228"/>
      <c r="U24" s="277"/>
      <c r="V24" s="241"/>
      <c r="W24" s="241"/>
      <c r="X24" s="121" t="b">
        <f t="shared" si="3"/>
        <v>1</v>
      </c>
      <c r="Y24" s="122">
        <f t="shared" si="4"/>
        <v>0.49619999999999997</v>
      </c>
      <c r="Z24" s="123" t="b">
        <f t="shared" si="5"/>
        <v>0</v>
      </c>
      <c r="AA24" s="123" t="b">
        <f t="shared" si="6"/>
        <v>1</v>
      </c>
    </row>
    <row r="25" spans="1:28" s="472" customFormat="1" ht="38.25" x14ac:dyDescent="0.25">
      <c r="A25" s="339">
        <v>23</v>
      </c>
      <c r="B25" s="346" t="s">
        <v>304</v>
      </c>
      <c r="C25" s="340" t="s">
        <v>337</v>
      </c>
      <c r="D25" s="346" t="s">
        <v>52</v>
      </c>
      <c r="E25" s="346">
        <v>1206</v>
      </c>
      <c r="F25" s="367" t="s">
        <v>278</v>
      </c>
      <c r="G25" s="489" t="s">
        <v>62</v>
      </c>
      <c r="H25" s="490">
        <v>0.56999999999999995</v>
      </c>
      <c r="I25" s="491" t="s">
        <v>325</v>
      </c>
      <c r="J25" s="324">
        <v>5115000</v>
      </c>
      <c r="K25" s="324">
        <f>J25*M25</f>
        <v>4092000</v>
      </c>
      <c r="L25" s="324">
        <f>J25-K25</f>
        <v>1023000</v>
      </c>
      <c r="M25" s="325">
        <v>0.8</v>
      </c>
      <c r="N25" s="368"/>
      <c r="O25" s="368"/>
      <c r="P25" s="424"/>
      <c r="Q25" s="369"/>
      <c r="R25" s="254">
        <v>4092000</v>
      </c>
      <c r="S25" s="248"/>
      <c r="T25" s="228"/>
      <c r="U25" s="385"/>
      <c r="V25" s="385"/>
      <c r="W25" s="385"/>
      <c r="X25" s="121" t="b">
        <f t="shared" si="3"/>
        <v>1</v>
      </c>
      <c r="Y25" s="122">
        <f t="shared" si="4"/>
        <v>0.8</v>
      </c>
      <c r="Z25" s="123" t="b">
        <f t="shared" si="5"/>
        <v>1</v>
      </c>
      <c r="AA25" s="123" t="b">
        <f t="shared" si="6"/>
        <v>1</v>
      </c>
    </row>
    <row r="26" spans="1:28" s="472" customFormat="1" ht="38.25" x14ac:dyDescent="0.25">
      <c r="A26" s="339">
        <v>24</v>
      </c>
      <c r="B26" s="262" t="s">
        <v>306</v>
      </c>
      <c r="C26" s="340" t="s">
        <v>337</v>
      </c>
      <c r="D26" s="262" t="s">
        <v>279</v>
      </c>
      <c r="E26" s="262">
        <v>1201</v>
      </c>
      <c r="F26" s="341" t="s">
        <v>281</v>
      </c>
      <c r="G26" s="342" t="s">
        <v>62</v>
      </c>
      <c r="H26" s="343">
        <v>0.71899999999999997</v>
      </c>
      <c r="I26" s="262" t="s">
        <v>439</v>
      </c>
      <c r="J26" s="324">
        <v>5364052.37</v>
      </c>
      <c r="K26" s="324">
        <v>3218431.42</v>
      </c>
      <c r="L26" s="324">
        <f>J26-K26</f>
        <v>2145620.9500000002</v>
      </c>
      <c r="M26" s="325">
        <v>0.6</v>
      </c>
      <c r="N26" s="344"/>
      <c r="O26" s="344"/>
      <c r="P26" s="424"/>
      <c r="Q26" s="254"/>
      <c r="R26" s="254">
        <v>3218431.42</v>
      </c>
      <c r="S26" s="248"/>
      <c r="T26" s="228"/>
      <c r="U26" s="385"/>
      <c r="V26" s="385"/>
      <c r="W26" s="385"/>
      <c r="X26" s="121" t="b">
        <f t="shared" si="3"/>
        <v>1</v>
      </c>
      <c r="Y26" s="122">
        <f t="shared" si="4"/>
        <v>0.6</v>
      </c>
      <c r="Z26" s="123" t="b">
        <f t="shared" si="5"/>
        <v>1</v>
      </c>
      <c r="AA26" s="123" t="b">
        <f t="shared" si="6"/>
        <v>1</v>
      </c>
    </row>
    <row r="27" spans="1:28" s="302" customFormat="1" ht="51" x14ac:dyDescent="0.25">
      <c r="A27" s="335">
        <v>25</v>
      </c>
      <c r="B27" s="222" t="s">
        <v>310</v>
      </c>
      <c r="C27" s="333" t="s">
        <v>338</v>
      </c>
      <c r="D27" s="222" t="s">
        <v>161</v>
      </c>
      <c r="E27" s="222">
        <v>1211</v>
      </c>
      <c r="F27" s="288" t="s">
        <v>286</v>
      </c>
      <c r="G27" s="273" t="s">
        <v>63</v>
      </c>
      <c r="H27" s="305">
        <v>1.7609999999999999</v>
      </c>
      <c r="I27" s="245" t="s">
        <v>837</v>
      </c>
      <c r="J27" s="246">
        <v>9982542.3499999996</v>
      </c>
      <c r="K27" s="246">
        <v>4991271</v>
      </c>
      <c r="L27" s="246">
        <v>4991271.3499999996</v>
      </c>
      <c r="M27" s="224">
        <v>0.5</v>
      </c>
      <c r="N27" s="368"/>
      <c r="O27" s="368"/>
      <c r="P27" s="425"/>
      <c r="Q27" s="369"/>
      <c r="R27" s="228">
        <v>1995635</v>
      </c>
      <c r="S27" s="248">
        <v>0</v>
      </c>
      <c r="T27" s="228">
        <v>2995636</v>
      </c>
      <c r="U27" s="385"/>
      <c r="V27" s="385"/>
      <c r="W27" s="385"/>
      <c r="X27" s="121" t="b">
        <f t="shared" si="3"/>
        <v>1</v>
      </c>
      <c r="Y27" s="122">
        <f t="shared" si="4"/>
        <v>0.5</v>
      </c>
      <c r="Z27" s="123" t="b">
        <f t="shared" si="5"/>
        <v>1</v>
      </c>
      <c r="AA27" s="123" t="b">
        <f t="shared" si="6"/>
        <v>1</v>
      </c>
    </row>
    <row r="28" spans="1:28" s="302" customFormat="1" ht="51" x14ac:dyDescent="0.25">
      <c r="A28" s="339">
        <v>26</v>
      </c>
      <c r="B28" s="346" t="s">
        <v>311</v>
      </c>
      <c r="C28" s="340" t="s">
        <v>337</v>
      </c>
      <c r="D28" s="346" t="s">
        <v>58</v>
      </c>
      <c r="E28" s="346">
        <v>1215</v>
      </c>
      <c r="F28" s="367" t="s">
        <v>288</v>
      </c>
      <c r="G28" s="303" t="s">
        <v>63</v>
      </c>
      <c r="H28" s="304">
        <v>1.137</v>
      </c>
      <c r="I28" s="296" t="s">
        <v>327</v>
      </c>
      <c r="J28" s="324">
        <v>4601217.6500000004</v>
      </c>
      <c r="K28" s="324">
        <v>2300608</v>
      </c>
      <c r="L28" s="324">
        <v>2300609.6500000004</v>
      </c>
      <c r="M28" s="325">
        <v>0.5</v>
      </c>
      <c r="N28" s="368"/>
      <c r="O28" s="368"/>
      <c r="P28" s="424"/>
      <c r="Q28" s="369"/>
      <c r="R28" s="254">
        <v>2300608</v>
      </c>
      <c r="S28" s="323"/>
      <c r="T28" s="323"/>
      <c r="U28" s="385"/>
      <c r="V28" s="385"/>
      <c r="W28" s="385"/>
      <c r="X28" s="121" t="b">
        <f t="shared" si="3"/>
        <v>1</v>
      </c>
      <c r="Y28" s="122">
        <f t="shared" si="4"/>
        <v>0.5</v>
      </c>
      <c r="Z28" s="123" t="b">
        <f t="shared" si="5"/>
        <v>1</v>
      </c>
      <c r="AA28" s="123" t="b">
        <f t="shared" si="6"/>
        <v>1</v>
      </c>
    </row>
    <row r="29" spans="1:28" s="302" customFormat="1" ht="38.25" x14ac:dyDescent="0.25">
      <c r="A29" s="339">
        <v>27</v>
      </c>
      <c r="B29" s="346" t="s">
        <v>316</v>
      </c>
      <c r="C29" s="340" t="s">
        <v>337</v>
      </c>
      <c r="D29" s="346" t="s">
        <v>293</v>
      </c>
      <c r="E29" s="346">
        <v>1203</v>
      </c>
      <c r="F29" s="367" t="s">
        <v>294</v>
      </c>
      <c r="G29" s="303" t="s">
        <v>63</v>
      </c>
      <c r="H29" s="304">
        <v>1.4219999999999999</v>
      </c>
      <c r="I29" s="296" t="s">
        <v>330</v>
      </c>
      <c r="J29" s="324">
        <v>4370594.51</v>
      </c>
      <c r="K29" s="324">
        <v>2185297</v>
      </c>
      <c r="L29" s="324">
        <v>2185297.5099999998</v>
      </c>
      <c r="M29" s="325">
        <v>0.5</v>
      </c>
      <c r="N29" s="368"/>
      <c r="O29" s="368"/>
      <c r="P29" s="424"/>
      <c r="Q29" s="369"/>
      <c r="R29" s="254">
        <v>2185297</v>
      </c>
      <c r="S29" s="254"/>
      <c r="T29" s="254"/>
      <c r="U29" s="385"/>
      <c r="V29" s="385"/>
      <c r="W29" s="385"/>
      <c r="X29" s="121" t="b">
        <f t="shared" si="3"/>
        <v>1</v>
      </c>
      <c r="Y29" s="122">
        <f t="shared" si="4"/>
        <v>0.5</v>
      </c>
      <c r="Z29" s="123" t="b">
        <f t="shared" si="5"/>
        <v>1</v>
      </c>
      <c r="AA29" s="123" t="b">
        <f t="shared" si="6"/>
        <v>1</v>
      </c>
    </row>
    <row r="30" spans="1:28" s="302" customFormat="1" ht="38.25" x14ac:dyDescent="0.25">
      <c r="A30" s="339">
        <v>28</v>
      </c>
      <c r="B30" s="346" t="s">
        <v>314</v>
      </c>
      <c r="C30" s="340" t="s">
        <v>337</v>
      </c>
      <c r="D30" s="346" t="s">
        <v>57</v>
      </c>
      <c r="E30" s="346">
        <v>1219</v>
      </c>
      <c r="F30" s="367" t="s">
        <v>291</v>
      </c>
      <c r="G30" s="303" t="s">
        <v>62</v>
      </c>
      <c r="H30" s="304">
        <v>0.77500000000000002</v>
      </c>
      <c r="I30" s="296" t="s">
        <v>329</v>
      </c>
      <c r="J30" s="324">
        <v>4684384.55</v>
      </c>
      <c r="K30" s="324">
        <v>2342192</v>
      </c>
      <c r="L30" s="324">
        <v>2342192.5499999998</v>
      </c>
      <c r="M30" s="325">
        <v>0.5</v>
      </c>
      <c r="N30" s="368"/>
      <c r="O30" s="368"/>
      <c r="P30" s="424"/>
      <c r="Q30" s="369"/>
      <c r="R30" s="254">
        <v>2342192</v>
      </c>
      <c r="S30" s="248"/>
      <c r="T30" s="228"/>
      <c r="U30" s="385"/>
      <c r="V30" s="385"/>
      <c r="W30" s="385"/>
      <c r="X30" s="121" t="b">
        <f t="shared" si="3"/>
        <v>1</v>
      </c>
      <c r="Y30" s="122">
        <f t="shared" si="4"/>
        <v>0.5</v>
      </c>
      <c r="Z30" s="123" t="b">
        <f t="shared" si="5"/>
        <v>1</v>
      </c>
      <c r="AA30" s="123" t="b">
        <f t="shared" si="6"/>
        <v>1</v>
      </c>
    </row>
    <row r="31" spans="1:28" s="302" customFormat="1" ht="51" x14ac:dyDescent="0.25">
      <c r="A31" s="339">
        <v>29</v>
      </c>
      <c r="B31" s="346" t="s">
        <v>318</v>
      </c>
      <c r="C31" s="340" t="s">
        <v>337</v>
      </c>
      <c r="D31" s="346" t="s">
        <v>296</v>
      </c>
      <c r="E31" s="346">
        <v>1217</v>
      </c>
      <c r="F31" s="367" t="s">
        <v>297</v>
      </c>
      <c r="G31" s="303" t="s">
        <v>63</v>
      </c>
      <c r="H31" s="304">
        <v>1.9895</v>
      </c>
      <c r="I31" s="296" t="s">
        <v>332</v>
      </c>
      <c r="J31" s="324">
        <v>6623897.0700000003</v>
      </c>
      <c r="K31" s="324">
        <v>3311948</v>
      </c>
      <c r="L31" s="324">
        <v>3311949.0700000003</v>
      </c>
      <c r="M31" s="325">
        <v>0.5</v>
      </c>
      <c r="N31" s="368"/>
      <c r="O31" s="368"/>
      <c r="P31" s="424"/>
      <c r="Q31" s="369"/>
      <c r="R31" s="254">
        <v>3311948</v>
      </c>
      <c r="S31" s="323"/>
      <c r="T31" s="323"/>
      <c r="U31" s="385"/>
      <c r="V31" s="385"/>
      <c r="W31" s="385"/>
      <c r="X31" s="121" t="b">
        <f t="shared" si="3"/>
        <v>1</v>
      </c>
      <c r="Y31" s="122">
        <f t="shared" si="4"/>
        <v>0.5</v>
      </c>
      <c r="Z31" s="123" t="b">
        <f t="shared" si="5"/>
        <v>1</v>
      </c>
      <c r="AA31" s="123" t="b">
        <f t="shared" si="6"/>
        <v>1</v>
      </c>
    </row>
    <row r="32" spans="1:28" s="302" customFormat="1" ht="38.25" x14ac:dyDescent="0.25">
      <c r="A32" s="339">
        <v>30</v>
      </c>
      <c r="B32" s="346" t="s">
        <v>341</v>
      </c>
      <c r="C32" s="340" t="s">
        <v>337</v>
      </c>
      <c r="D32" s="346" t="s">
        <v>73</v>
      </c>
      <c r="E32" s="346">
        <v>1213</v>
      </c>
      <c r="F32" s="367" t="s">
        <v>347</v>
      </c>
      <c r="G32" s="303" t="s">
        <v>63</v>
      </c>
      <c r="H32" s="304">
        <v>1.129</v>
      </c>
      <c r="I32" s="296" t="s">
        <v>334</v>
      </c>
      <c r="J32" s="324">
        <v>4229288.6399999997</v>
      </c>
      <c r="K32" s="324">
        <v>2114644</v>
      </c>
      <c r="L32" s="324">
        <v>2114644.6399999997</v>
      </c>
      <c r="M32" s="325">
        <v>0.5</v>
      </c>
      <c r="N32" s="368"/>
      <c r="O32" s="368"/>
      <c r="P32" s="424"/>
      <c r="Q32" s="369"/>
      <c r="R32" s="254">
        <v>2114644</v>
      </c>
      <c r="S32" s="248"/>
      <c r="T32" s="228"/>
      <c r="U32" s="385"/>
      <c r="V32" s="385"/>
      <c r="W32" s="385"/>
      <c r="X32" s="121" t="b">
        <f t="shared" si="3"/>
        <v>1</v>
      </c>
      <c r="Y32" s="122">
        <f t="shared" si="4"/>
        <v>0.5</v>
      </c>
      <c r="Z32" s="123" t="b">
        <f t="shared" si="5"/>
        <v>1</v>
      </c>
      <c r="AA32" s="123" t="b">
        <f t="shared" si="6"/>
        <v>1</v>
      </c>
    </row>
    <row r="33" spans="1:27" s="302" customFormat="1" ht="63.75" x14ac:dyDescent="0.25">
      <c r="A33" s="335">
        <v>31</v>
      </c>
      <c r="B33" s="222" t="s">
        <v>339</v>
      </c>
      <c r="C33" s="333" t="s">
        <v>338</v>
      </c>
      <c r="D33" s="222" t="s">
        <v>344</v>
      </c>
      <c r="E33" s="222">
        <v>1202</v>
      </c>
      <c r="F33" s="288" t="s">
        <v>345</v>
      </c>
      <c r="G33" s="273" t="s">
        <v>63</v>
      </c>
      <c r="H33" s="305">
        <v>4.7460000000000004</v>
      </c>
      <c r="I33" s="245" t="s">
        <v>349</v>
      </c>
      <c r="J33" s="246">
        <v>8992886.6999999993</v>
      </c>
      <c r="K33" s="246">
        <v>4496442</v>
      </c>
      <c r="L33" s="246">
        <v>4496444.6999999993</v>
      </c>
      <c r="M33" s="224">
        <v>0.5</v>
      </c>
      <c r="N33" s="368"/>
      <c r="O33" s="368"/>
      <c r="P33" s="425"/>
      <c r="Q33" s="369"/>
      <c r="R33" s="228">
        <v>854191</v>
      </c>
      <c r="S33" s="248">
        <v>0</v>
      </c>
      <c r="T33" s="228">
        <v>3642251</v>
      </c>
      <c r="U33" s="385"/>
      <c r="V33" s="385"/>
      <c r="W33" s="385"/>
      <c r="X33" s="121" t="b">
        <f t="shared" si="3"/>
        <v>1</v>
      </c>
      <c r="Y33" s="122">
        <f t="shared" si="4"/>
        <v>0.5</v>
      </c>
      <c r="Z33" s="123" t="b">
        <f t="shared" si="5"/>
        <v>1</v>
      </c>
      <c r="AA33" s="123" t="b">
        <f t="shared" si="6"/>
        <v>1</v>
      </c>
    </row>
    <row r="34" spans="1:27" s="302" customFormat="1" ht="38.25" x14ac:dyDescent="0.25">
      <c r="A34" s="335">
        <v>32</v>
      </c>
      <c r="B34" s="222" t="s">
        <v>793</v>
      </c>
      <c r="C34" s="333" t="s">
        <v>338</v>
      </c>
      <c r="D34" s="222" t="s">
        <v>59</v>
      </c>
      <c r="E34" s="222">
        <v>1212</v>
      </c>
      <c r="F34" s="288" t="s">
        <v>794</v>
      </c>
      <c r="G34" s="273" t="s">
        <v>63</v>
      </c>
      <c r="H34" s="305">
        <v>2.3540000000000001</v>
      </c>
      <c r="I34" s="245" t="s">
        <v>849</v>
      </c>
      <c r="J34" s="246">
        <v>13715728.720000001</v>
      </c>
      <c r="K34" s="246">
        <v>6857864</v>
      </c>
      <c r="L34" s="246">
        <v>6857864.7200000007</v>
      </c>
      <c r="M34" s="224">
        <v>0.5</v>
      </c>
      <c r="N34" s="368"/>
      <c r="O34" s="368"/>
      <c r="P34" s="425"/>
      <c r="Q34" s="369"/>
      <c r="R34" s="228">
        <v>1928932</v>
      </c>
      <c r="S34" s="248">
        <v>0</v>
      </c>
      <c r="T34" s="228">
        <v>4928932</v>
      </c>
      <c r="U34" s="385"/>
      <c r="V34" s="385"/>
      <c r="W34" s="385"/>
      <c r="X34" s="121" t="b">
        <f t="shared" si="3"/>
        <v>1</v>
      </c>
      <c r="Y34" s="122">
        <f t="shared" si="4"/>
        <v>0.5</v>
      </c>
      <c r="Z34" s="123" t="b">
        <f t="shared" si="5"/>
        <v>1</v>
      </c>
      <c r="AA34" s="123" t="b">
        <f t="shared" si="6"/>
        <v>1</v>
      </c>
    </row>
    <row r="35" spans="1:27" s="472" customFormat="1" ht="51" x14ac:dyDescent="0.25">
      <c r="A35" s="339">
        <v>33</v>
      </c>
      <c r="B35" s="346" t="s">
        <v>795</v>
      </c>
      <c r="C35" s="340" t="s">
        <v>337</v>
      </c>
      <c r="D35" s="346" t="s">
        <v>796</v>
      </c>
      <c r="E35" s="346">
        <v>1214</v>
      </c>
      <c r="F35" s="367" t="s">
        <v>797</v>
      </c>
      <c r="G35" s="303" t="s">
        <v>63</v>
      </c>
      <c r="H35" s="304">
        <v>1.9570000000000001</v>
      </c>
      <c r="I35" s="296" t="s">
        <v>798</v>
      </c>
      <c r="J35" s="324">
        <v>4945184.5</v>
      </c>
      <c r="K35" s="324">
        <v>3956147.35</v>
      </c>
      <c r="L35" s="324">
        <f>J35-K35</f>
        <v>989037.14999999991</v>
      </c>
      <c r="M35" s="325">
        <v>0.8</v>
      </c>
      <c r="N35" s="368"/>
      <c r="O35" s="368"/>
      <c r="P35" s="424"/>
      <c r="Q35" s="369"/>
      <c r="R35" s="254">
        <v>3956147.35</v>
      </c>
      <c r="S35" s="323"/>
      <c r="T35" s="323"/>
      <c r="U35" s="385"/>
      <c r="V35" s="385"/>
      <c r="W35" s="385"/>
      <c r="X35" s="121" t="b">
        <f t="shared" si="3"/>
        <v>1</v>
      </c>
      <c r="Y35" s="122">
        <f t="shared" si="4"/>
        <v>0.8</v>
      </c>
      <c r="Z35" s="123" t="b">
        <f t="shared" si="5"/>
        <v>1</v>
      </c>
      <c r="AA35" s="123" t="b">
        <f t="shared" si="6"/>
        <v>1</v>
      </c>
    </row>
    <row r="36" spans="1:27" s="302" customFormat="1" ht="38.25" x14ac:dyDescent="0.25">
      <c r="A36" s="339">
        <v>34</v>
      </c>
      <c r="B36" s="346" t="s">
        <v>816</v>
      </c>
      <c r="C36" s="340" t="s">
        <v>337</v>
      </c>
      <c r="D36" s="346" t="s">
        <v>808</v>
      </c>
      <c r="E36" s="346">
        <v>1205</v>
      </c>
      <c r="F36" s="367" t="s">
        <v>900</v>
      </c>
      <c r="G36" s="303" t="s">
        <v>63</v>
      </c>
      <c r="H36" s="304">
        <v>1.2130000000000001</v>
      </c>
      <c r="I36" s="296" t="s">
        <v>891</v>
      </c>
      <c r="J36" s="324">
        <v>3110501.95</v>
      </c>
      <c r="K36" s="324">
        <v>1555250</v>
      </c>
      <c r="L36" s="324">
        <v>1555251.9500000002</v>
      </c>
      <c r="M36" s="325">
        <v>0.5</v>
      </c>
      <c r="N36" s="368"/>
      <c r="O36" s="368"/>
      <c r="P36" s="424"/>
      <c r="Q36" s="369"/>
      <c r="R36" s="254">
        <v>1555250</v>
      </c>
      <c r="S36" s="323"/>
      <c r="T36" s="323"/>
      <c r="U36" s="241"/>
      <c r="V36" s="241"/>
      <c r="W36" s="241"/>
      <c r="X36" s="121" t="b">
        <f t="shared" si="3"/>
        <v>1</v>
      </c>
      <c r="Y36" s="122">
        <f t="shared" si="4"/>
        <v>0.5</v>
      </c>
      <c r="Z36" s="123" t="b">
        <f t="shared" si="5"/>
        <v>1</v>
      </c>
      <c r="AA36" s="123" t="b">
        <f t="shared" si="6"/>
        <v>1</v>
      </c>
    </row>
    <row r="37" spans="1:27" s="302" customFormat="1" ht="38.25" x14ac:dyDescent="0.25">
      <c r="A37" s="339">
        <v>35</v>
      </c>
      <c r="B37" s="346" t="s">
        <v>822</v>
      </c>
      <c r="C37" s="340" t="s">
        <v>337</v>
      </c>
      <c r="D37" s="346" t="s">
        <v>60</v>
      </c>
      <c r="E37" s="346">
        <v>1218</v>
      </c>
      <c r="F37" s="367" t="s">
        <v>823</v>
      </c>
      <c r="G37" s="303" t="s">
        <v>63</v>
      </c>
      <c r="H37" s="304">
        <v>0.89800000000000002</v>
      </c>
      <c r="I37" s="296" t="s">
        <v>351</v>
      </c>
      <c r="J37" s="324">
        <v>2126770.88</v>
      </c>
      <c r="K37" s="324">
        <v>1063385</v>
      </c>
      <c r="L37" s="324">
        <v>1063385.8799999999</v>
      </c>
      <c r="M37" s="325">
        <v>0.5</v>
      </c>
      <c r="N37" s="368"/>
      <c r="O37" s="368"/>
      <c r="P37" s="424"/>
      <c r="Q37" s="369"/>
      <c r="R37" s="254">
        <v>1063385</v>
      </c>
      <c r="S37" s="228"/>
      <c r="T37" s="228"/>
      <c r="U37" s="385"/>
      <c r="V37" s="385"/>
      <c r="W37" s="385"/>
      <c r="X37" s="121" t="b">
        <f t="shared" si="3"/>
        <v>1</v>
      </c>
      <c r="Y37" s="122">
        <f t="shared" si="4"/>
        <v>0.5</v>
      </c>
      <c r="Z37" s="123" t="b">
        <f t="shared" si="5"/>
        <v>1</v>
      </c>
      <c r="AA37" s="123" t="b">
        <f t="shared" si="6"/>
        <v>1</v>
      </c>
    </row>
    <row r="38" spans="1:27" s="302" customFormat="1" ht="51" x14ac:dyDescent="0.25">
      <c r="A38" s="335">
        <v>36</v>
      </c>
      <c r="B38" s="222" t="s">
        <v>320</v>
      </c>
      <c r="C38" s="333" t="s">
        <v>338</v>
      </c>
      <c r="D38" s="222" t="s">
        <v>299</v>
      </c>
      <c r="E38" s="332">
        <v>1208</v>
      </c>
      <c r="F38" s="331" t="s">
        <v>300</v>
      </c>
      <c r="G38" s="345" t="s">
        <v>63</v>
      </c>
      <c r="H38" s="278">
        <v>2.8530000000000002</v>
      </c>
      <c r="I38" s="222" t="s">
        <v>835</v>
      </c>
      <c r="J38" s="246">
        <v>11614750.189999999</v>
      </c>
      <c r="K38" s="246">
        <v>5807375</v>
      </c>
      <c r="L38" s="246">
        <v>5807375.1899999995</v>
      </c>
      <c r="M38" s="224">
        <v>0.5</v>
      </c>
      <c r="N38" s="244"/>
      <c r="O38" s="244"/>
      <c r="P38" s="426"/>
      <c r="Q38" s="228"/>
      <c r="R38" s="228">
        <v>1009677</v>
      </c>
      <c r="S38" s="248">
        <v>0</v>
      </c>
      <c r="T38" s="228">
        <v>4797698</v>
      </c>
      <c r="U38" s="241"/>
      <c r="V38" s="241"/>
      <c r="W38" s="241"/>
      <c r="X38" s="121" t="b">
        <f t="shared" si="3"/>
        <v>1</v>
      </c>
      <c r="Y38" s="122">
        <f t="shared" si="4"/>
        <v>0.5</v>
      </c>
      <c r="Z38" s="123" t="b">
        <f t="shared" si="5"/>
        <v>1</v>
      </c>
      <c r="AA38" s="123" t="b">
        <f t="shared" si="6"/>
        <v>1</v>
      </c>
    </row>
    <row r="39" spans="1:27" s="472" customFormat="1" ht="51" x14ac:dyDescent="0.25">
      <c r="A39" s="339">
        <v>37</v>
      </c>
      <c r="B39" s="346" t="s">
        <v>324</v>
      </c>
      <c r="C39" s="340" t="s">
        <v>337</v>
      </c>
      <c r="D39" s="346" t="s">
        <v>71</v>
      </c>
      <c r="E39" s="346">
        <v>1216</v>
      </c>
      <c r="F39" s="367" t="s">
        <v>303</v>
      </c>
      <c r="G39" s="303" t="s">
        <v>62</v>
      </c>
      <c r="H39" s="304">
        <v>0.17899999999999999</v>
      </c>
      <c r="I39" s="296" t="s">
        <v>336</v>
      </c>
      <c r="J39" s="324">
        <v>5661316.4500000002</v>
      </c>
      <c r="K39" s="324">
        <v>4529052.9400000004</v>
      </c>
      <c r="L39" s="324">
        <f>J39-K39</f>
        <v>1132263.5099999998</v>
      </c>
      <c r="M39" s="325">
        <v>0.8</v>
      </c>
      <c r="N39" s="368"/>
      <c r="O39" s="368"/>
      <c r="P39" s="369"/>
      <c r="Q39" s="369"/>
      <c r="R39" s="254">
        <v>4529052.9400000004</v>
      </c>
      <c r="S39" s="248"/>
      <c r="T39" s="228"/>
      <c r="U39" s="385"/>
      <c r="V39" s="385"/>
      <c r="W39" s="385"/>
      <c r="X39" s="121" t="b">
        <f t="shared" si="3"/>
        <v>1</v>
      </c>
      <c r="Y39" s="122">
        <f t="shared" si="4"/>
        <v>0.8</v>
      </c>
      <c r="Z39" s="123" t="b">
        <f t="shared" si="5"/>
        <v>1</v>
      </c>
      <c r="AA39" s="123" t="b">
        <f t="shared" si="6"/>
        <v>1</v>
      </c>
    </row>
    <row r="40" spans="1:27" s="302" customFormat="1" ht="38.25" x14ac:dyDescent="0.25">
      <c r="A40" s="339">
        <v>38</v>
      </c>
      <c r="B40" s="346" t="s">
        <v>802</v>
      </c>
      <c r="C40" s="340" t="s">
        <v>337</v>
      </c>
      <c r="D40" s="346" t="s">
        <v>54</v>
      </c>
      <c r="E40" s="346">
        <v>1209</v>
      </c>
      <c r="F40" s="367" t="s">
        <v>803</v>
      </c>
      <c r="G40" s="303" t="s">
        <v>63</v>
      </c>
      <c r="H40" s="304">
        <v>0.495</v>
      </c>
      <c r="I40" s="296" t="s">
        <v>351</v>
      </c>
      <c r="J40" s="324">
        <v>2250000</v>
      </c>
      <c r="K40" s="324">
        <v>1125000</v>
      </c>
      <c r="L40" s="324">
        <v>1125000</v>
      </c>
      <c r="M40" s="325">
        <v>0.5</v>
      </c>
      <c r="N40" s="368"/>
      <c r="O40" s="368"/>
      <c r="P40" s="369"/>
      <c r="Q40" s="369"/>
      <c r="R40" s="254">
        <v>1125000</v>
      </c>
      <c r="S40" s="248"/>
      <c r="T40" s="228"/>
      <c r="U40" s="385"/>
      <c r="V40" s="385"/>
      <c r="W40" s="385"/>
      <c r="X40" s="121" t="b">
        <f t="shared" si="3"/>
        <v>1</v>
      </c>
      <c r="Y40" s="122">
        <f t="shared" si="4"/>
        <v>0.5</v>
      </c>
      <c r="Z40" s="123" t="b">
        <f t="shared" si="5"/>
        <v>1</v>
      </c>
      <c r="AA40" s="123" t="b">
        <f t="shared" si="6"/>
        <v>1</v>
      </c>
    </row>
    <row r="41" spans="1:27" s="472" customFormat="1" ht="38.25" x14ac:dyDescent="0.25">
      <c r="A41" s="339">
        <v>39</v>
      </c>
      <c r="B41" s="346" t="s">
        <v>824</v>
      </c>
      <c r="C41" s="340" t="s">
        <v>337</v>
      </c>
      <c r="D41" s="346" t="s">
        <v>825</v>
      </c>
      <c r="E41" s="346">
        <v>1204</v>
      </c>
      <c r="F41" s="367" t="s">
        <v>826</v>
      </c>
      <c r="G41" s="303" t="s">
        <v>63</v>
      </c>
      <c r="H41" s="304">
        <v>0.52500000000000002</v>
      </c>
      <c r="I41" s="296" t="s">
        <v>827</v>
      </c>
      <c r="J41" s="324">
        <v>4967818.47</v>
      </c>
      <c r="K41" s="324">
        <v>3229081.77</v>
      </c>
      <c r="L41" s="324">
        <f>J41-K41</f>
        <v>1738736.6999999997</v>
      </c>
      <c r="M41" s="325">
        <f>K41/J41</f>
        <v>0.64999995259488619</v>
      </c>
      <c r="N41" s="368"/>
      <c r="O41" s="368"/>
      <c r="P41" s="369"/>
      <c r="Q41" s="369"/>
      <c r="R41" s="254">
        <v>3229081.77</v>
      </c>
      <c r="S41" s="248"/>
      <c r="T41" s="228"/>
      <c r="U41" s="385"/>
      <c r="V41" s="385"/>
      <c r="W41" s="385"/>
      <c r="X41" s="121" t="b">
        <f t="shared" si="3"/>
        <v>1</v>
      </c>
      <c r="Y41" s="122">
        <f t="shared" si="4"/>
        <v>0.65</v>
      </c>
      <c r="Z41" s="123" t="b">
        <f t="shared" si="5"/>
        <v>0</v>
      </c>
      <c r="AA41" s="123" t="b">
        <f t="shared" si="6"/>
        <v>1</v>
      </c>
    </row>
    <row r="42" spans="1:27" s="309" customFormat="1" ht="51" x14ac:dyDescent="0.25">
      <c r="A42" s="339">
        <v>40</v>
      </c>
      <c r="B42" s="262" t="s">
        <v>895</v>
      </c>
      <c r="C42" s="340" t="s">
        <v>337</v>
      </c>
      <c r="D42" s="262" t="s">
        <v>55</v>
      </c>
      <c r="E42" s="262">
        <v>1210</v>
      </c>
      <c r="F42" s="341" t="s">
        <v>896</v>
      </c>
      <c r="G42" s="442" t="s">
        <v>66</v>
      </c>
      <c r="H42" s="443">
        <v>2.57</v>
      </c>
      <c r="I42" s="363" t="s">
        <v>333</v>
      </c>
      <c r="J42" s="324">
        <v>5256901.6500000004</v>
      </c>
      <c r="K42" s="324">
        <v>2628450</v>
      </c>
      <c r="L42" s="324">
        <v>2628451.6500000004</v>
      </c>
      <c r="M42" s="325">
        <v>0.5</v>
      </c>
      <c r="N42" s="444"/>
      <c r="O42" s="444"/>
      <c r="P42" s="445"/>
      <c r="Q42" s="445"/>
      <c r="R42" s="254">
        <v>2628450</v>
      </c>
      <c r="S42" s="326"/>
      <c r="T42" s="254"/>
      <c r="U42" s="446"/>
      <c r="V42" s="446"/>
      <c r="W42" s="446"/>
      <c r="X42" s="121" t="b">
        <f t="shared" si="3"/>
        <v>1</v>
      </c>
      <c r="Y42" s="122">
        <f t="shared" si="4"/>
        <v>0.5</v>
      </c>
      <c r="Z42" s="123" t="b">
        <f t="shared" si="5"/>
        <v>1</v>
      </c>
      <c r="AA42" s="123" t="b">
        <f t="shared" si="6"/>
        <v>1</v>
      </c>
    </row>
    <row r="43" spans="1:27" s="309" customFormat="1" ht="51" x14ac:dyDescent="0.25">
      <c r="A43" s="339">
        <v>41</v>
      </c>
      <c r="B43" s="262" t="s">
        <v>799</v>
      </c>
      <c r="C43" s="340" t="s">
        <v>337</v>
      </c>
      <c r="D43" s="262" t="s">
        <v>53</v>
      </c>
      <c r="E43" s="262">
        <v>1207</v>
      </c>
      <c r="F43" s="341" t="s">
        <v>800</v>
      </c>
      <c r="G43" s="442" t="s">
        <v>63</v>
      </c>
      <c r="H43" s="443">
        <v>0.58799999999999997</v>
      </c>
      <c r="I43" s="363" t="s">
        <v>801</v>
      </c>
      <c r="J43" s="324">
        <v>1617237.55</v>
      </c>
      <c r="K43" s="324">
        <v>808618</v>
      </c>
      <c r="L43" s="324">
        <v>808619.55</v>
      </c>
      <c r="M43" s="325">
        <v>0.5</v>
      </c>
      <c r="N43" s="444"/>
      <c r="O43" s="444"/>
      <c r="P43" s="445"/>
      <c r="Q43" s="445"/>
      <c r="R43" s="254">
        <v>808618</v>
      </c>
      <c r="S43" s="326"/>
      <c r="T43" s="254"/>
      <c r="U43" s="446"/>
      <c r="V43" s="446"/>
      <c r="W43" s="446"/>
      <c r="X43" s="121" t="b">
        <f t="shared" si="3"/>
        <v>1</v>
      </c>
      <c r="Y43" s="122">
        <f t="shared" si="4"/>
        <v>0.5</v>
      </c>
      <c r="Z43" s="123" t="b">
        <f t="shared" si="5"/>
        <v>1</v>
      </c>
      <c r="AA43" s="123" t="b">
        <f t="shared" si="6"/>
        <v>1</v>
      </c>
    </row>
    <row r="44" spans="1:27" s="471" customFormat="1" ht="56.25" customHeight="1" x14ac:dyDescent="0.25">
      <c r="A44" s="480">
        <v>42</v>
      </c>
      <c r="B44" s="262" t="s">
        <v>315</v>
      </c>
      <c r="C44" s="340" t="s">
        <v>337</v>
      </c>
      <c r="D44" s="262" t="s">
        <v>57</v>
      </c>
      <c r="E44" s="338">
        <v>1219</v>
      </c>
      <c r="F44" s="354" t="s">
        <v>292</v>
      </c>
      <c r="G44" s="350" t="s">
        <v>62</v>
      </c>
      <c r="H44" s="351">
        <v>0.33400000000000002</v>
      </c>
      <c r="I44" s="232" t="s">
        <v>329</v>
      </c>
      <c r="J44" s="324">
        <v>5669744.4800000004</v>
      </c>
      <c r="K44" s="324">
        <v>2834872.24</v>
      </c>
      <c r="L44" s="324">
        <f>J44-K44</f>
        <v>2834872.24</v>
      </c>
      <c r="M44" s="325">
        <v>0.5</v>
      </c>
      <c r="N44" s="344"/>
      <c r="O44" s="344"/>
      <c r="P44" s="254"/>
      <c r="Q44" s="254"/>
      <c r="R44" s="254">
        <v>2834872.24</v>
      </c>
      <c r="S44" s="254"/>
      <c r="T44" s="254"/>
      <c r="U44" s="281"/>
      <c r="V44" s="281"/>
      <c r="W44" s="281"/>
      <c r="X44" s="121" t="b">
        <f t="shared" si="3"/>
        <v>1</v>
      </c>
      <c r="Y44" s="122">
        <f t="shared" si="4"/>
        <v>0.5</v>
      </c>
      <c r="Z44" s="123" t="b">
        <f t="shared" si="5"/>
        <v>1</v>
      </c>
      <c r="AA44" s="123" t="b">
        <f t="shared" si="6"/>
        <v>1</v>
      </c>
    </row>
    <row r="45" spans="1:27" s="475" customFormat="1" ht="58.5" customHeight="1" x14ac:dyDescent="0.25">
      <c r="A45" s="339">
        <v>43</v>
      </c>
      <c r="B45" s="346" t="s">
        <v>828</v>
      </c>
      <c r="C45" s="340" t="s">
        <v>337</v>
      </c>
      <c r="D45" s="346" t="s">
        <v>299</v>
      </c>
      <c r="E45" s="338">
        <v>1208</v>
      </c>
      <c r="F45" s="367" t="s">
        <v>829</v>
      </c>
      <c r="G45" s="264" t="s">
        <v>66</v>
      </c>
      <c r="H45" s="265">
        <v>0.58399999999999996</v>
      </c>
      <c r="I45" s="232" t="s">
        <v>912</v>
      </c>
      <c r="J45" s="324">
        <v>804000</v>
      </c>
      <c r="K45" s="324">
        <f>J45*M45</f>
        <v>562800</v>
      </c>
      <c r="L45" s="324">
        <f>J45-K45</f>
        <v>241200</v>
      </c>
      <c r="M45" s="325">
        <v>0.7</v>
      </c>
      <c r="N45" s="239"/>
      <c r="O45" s="239"/>
      <c r="P45" s="240"/>
      <c r="Q45" s="240"/>
      <c r="R45" s="254">
        <v>562800</v>
      </c>
      <c r="S45" s="248"/>
      <c r="T45" s="228"/>
      <c r="U45" s="277"/>
      <c r="V45" s="277"/>
      <c r="W45" s="277"/>
      <c r="X45" s="121" t="b">
        <f t="shared" si="3"/>
        <v>1</v>
      </c>
      <c r="Y45" s="122">
        <f t="shared" si="4"/>
        <v>0.7</v>
      </c>
      <c r="Z45" s="123" t="b">
        <f t="shared" si="5"/>
        <v>1</v>
      </c>
      <c r="AA45" s="123" t="b">
        <f t="shared" si="6"/>
        <v>1</v>
      </c>
    </row>
    <row r="46" spans="1:27" s="302" customFormat="1" ht="51" x14ac:dyDescent="0.25">
      <c r="A46" s="339" t="s">
        <v>926</v>
      </c>
      <c r="B46" s="346" t="s">
        <v>323</v>
      </c>
      <c r="C46" s="340" t="s">
        <v>337</v>
      </c>
      <c r="D46" s="346" t="s">
        <v>53</v>
      </c>
      <c r="E46" s="346">
        <v>1207</v>
      </c>
      <c r="F46" s="367" t="s">
        <v>302</v>
      </c>
      <c r="G46" s="303" t="s">
        <v>63</v>
      </c>
      <c r="H46" s="304">
        <v>1.1419999999999999</v>
      </c>
      <c r="I46" s="296" t="s">
        <v>335</v>
      </c>
      <c r="J46" s="324">
        <v>4049680.36</v>
      </c>
      <c r="K46" s="324">
        <f>1194146.95+28115.55</f>
        <v>1222262.5</v>
      </c>
      <c r="L46" s="324">
        <f>2855533.41-28115.55</f>
        <v>2827417.8600000003</v>
      </c>
      <c r="M46" s="325">
        <v>0.5</v>
      </c>
      <c r="N46" s="368"/>
      <c r="O46" s="368"/>
      <c r="P46" s="369"/>
      <c r="Q46" s="369"/>
      <c r="R46" s="254">
        <v>1222262.5</v>
      </c>
      <c r="S46" s="248"/>
      <c r="T46" s="228"/>
      <c r="U46" s="385"/>
      <c r="V46" s="385"/>
      <c r="W46" s="385"/>
      <c r="X46" s="121" t="b">
        <f t="shared" si="3"/>
        <v>1</v>
      </c>
      <c r="Y46" s="122">
        <f t="shared" si="4"/>
        <v>0.30180000000000001</v>
      </c>
      <c r="Z46" s="123" t="b">
        <f t="shared" si="5"/>
        <v>0</v>
      </c>
      <c r="AA46" s="123" t="b">
        <f t="shared" si="6"/>
        <v>1</v>
      </c>
    </row>
    <row r="47" spans="1:27" s="145" customFormat="1" ht="15" x14ac:dyDescent="0.25">
      <c r="A47" s="528" t="s">
        <v>42</v>
      </c>
      <c r="B47" s="529"/>
      <c r="C47" s="529"/>
      <c r="D47" s="529"/>
      <c r="E47" s="529"/>
      <c r="F47" s="529"/>
      <c r="G47" s="530"/>
      <c r="H47" s="190">
        <f>SUM(H3:H46)</f>
        <v>106.97098999999996</v>
      </c>
      <c r="I47" s="177" t="s">
        <v>13</v>
      </c>
      <c r="J47" s="172">
        <f>SUM(J3:J46)</f>
        <v>391835161.53000003</v>
      </c>
      <c r="K47" s="172">
        <f>SUM(K3:K46)</f>
        <v>201564572.91</v>
      </c>
      <c r="L47" s="172">
        <f>SUM(L3:L46)</f>
        <v>190270588.61999997</v>
      </c>
      <c r="M47" s="173" t="s">
        <v>13</v>
      </c>
      <c r="N47" s="172">
        <f t="shared" ref="N47:W47" si="7">SUM(N3:N46)</f>
        <v>0</v>
      </c>
      <c r="O47" s="172">
        <f t="shared" si="7"/>
        <v>0</v>
      </c>
      <c r="P47" s="290">
        <f t="shared" si="7"/>
        <v>28069129</v>
      </c>
      <c r="Q47" s="290">
        <f t="shared" si="7"/>
        <v>47332494</v>
      </c>
      <c r="R47" s="290">
        <f t="shared" si="7"/>
        <v>87830958.999999985</v>
      </c>
      <c r="S47" s="290">
        <f t="shared" si="7"/>
        <v>14307148.91</v>
      </c>
      <c r="T47" s="386">
        <f t="shared" si="7"/>
        <v>24024842</v>
      </c>
      <c r="U47" s="290">
        <f t="shared" si="7"/>
        <v>0</v>
      </c>
      <c r="V47" s="290">
        <f t="shared" si="7"/>
        <v>0</v>
      </c>
      <c r="W47" s="290">
        <f t="shared" si="7"/>
        <v>0</v>
      </c>
      <c r="X47" s="306"/>
      <c r="Y47" s="307"/>
      <c r="Z47" s="308"/>
      <c r="AA47" s="308"/>
    </row>
    <row r="48" spans="1:27" s="145" customFormat="1" ht="15" x14ac:dyDescent="0.25">
      <c r="A48" s="524" t="s">
        <v>35</v>
      </c>
      <c r="B48" s="524"/>
      <c r="C48" s="524"/>
      <c r="D48" s="524"/>
      <c r="E48" s="524"/>
      <c r="F48" s="524"/>
      <c r="G48" s="524"/>
      <c r="H48" s="191">
        <f>SUMIF($C$3:$C$46,"K",H3:H46)</f>
        <v>77.030489999999986</v>
      </c>
      <c r="I48" s="186" t="s">
        <v>13</v>
      </c>
      <c r="J48" s="174">
        <f>SUMIF($C$3:$C$46,"K",J3:J46)</f>
        <v>272081662.49000001</v>
      </c>
      <c r="K48" s="174">
        <f>SUMIF($C$3:$C$46,"K",K3:K46)</f>
        <v>136331580.69</v>
      </c>
      <c r="L48" s="174">
        <f>SUMIF($C$3:$C$46,"K",L3:L46)</f>
        <v>135750081.80000001</v>
      </c>
      <c r="M48" s="175" t="s">
        <v>13</v>
      </c>
      <c r="N48" s="174">
        <f t="shared" ref="N48:W48" si="8">SUMIF($C$3:$C$46,"K",N3:N46)</f>
        <v>0</v>
      </c>
      <c r="O48" s="174">
        <f t="shared" si="8"/>
        <v>0</v>
      </c>
      <c r="P48" s="217">
        <f>SUMIF($C$3:$C$46,"K",P3:P46)</f>
        <v>28069129</v>
      </c>
      <c r="Q48" s="217">
        <f t="shared" si="8"/>
        <v>47332494</v>
      </c>
      <c r="R48" s="217">
        <f t="shared" si="8"/>
        <v>38962483.780000001</v>
      </c>
      <c r="S48" s="217">
        <f t="shared" si="8"/>
        <v>14307148.91</v>
      </c>
      <c r="T48" s="217">
        <f t="shared" si="8"/>
        <v>7660325</v>
      </c>
      <c r="U48" s="217">
        <f t="shared" si="8"/>
        <v>0</v>
      </c>
      <c r="V48" s="217">
        <f t="shared" si="8"/>
        <v>0</v>
      </c>
      <c r="W48" s="217">
        <f t="shared" si="8"/>
        <v>0</v>
      </c>
      <c r="X48" s="166"/>
      <c r="Y48" s="387"/>
      <c r="Z48" s="388"/>
      <c r="AA48" s="388"/>
    </row>
    <row r="49" spans="1:27" s="145" customFormat="1" ht="15" x14ac:dyDescent="0.25">
      <c r="A49" s="527" t="s">
        <v>36</v>
      </c>
      <c r="B49" s="527"/>
      <c r="C49" s="527"/>
      <c r="D49" s="527"/>
      <c r="E49" s="527"/>
      <c r="F49" s="527"/>
      <c r="G49" s="527"/>
      <c r="H49" s="190">
        <f>SUMIF($C$3:$C$46,"N",H3:H46)</f>
        <v>18.226499999999998</v>
      </c>
      <c r="I49" s="177" t="s">
        <v>13</v>
      </c>
      <c r="J49" s="172">
        <f>SUMIF($C$3:$C$46,"N",J3:J46)</f>
        <v>75447591.079999998</v>
      </c>
      <c r="K49" s="172">
        <f>SUMIF($C$3:$C$46,"N",K3:K46)</f>
        <v>43080040.220000006</v>
      </c>
      <c r="L49" s="172">
        <f>SUMIF($C$3:$C$46,"N",L3:L46)</f>
        <v>32367550.859999999</v>
      </c>
      <c r="M49" s="173" t="s">
        <v>13</v>
      </c>
      <c r="N49" s="172">
        <f t="shared" ref="N49:W49" si="9">SUMIF($C$3:$C$46,"N",N3:N46)</f>
        <v>0</v>
      </c>
      <c r="O49" s="172">
        <f t="shared" si="9"/>
        <v>0</v>
      </c>
      <c r="P49" s="290">
        <f t="shared" si="9"/>
        <v>0</v>
      </c>
      <c r="Q49" s="290">
        <f t="shared" si="9"/>
        <v>0</v>
      </c>
      <c r="R49" s="290">
        <f t="shared" si="9"/>
        <v>43080040.220000006</v>
      </c>
      <c r="S49" s="290">
        <f t="shared" si="9"/>
        <v>0</v>
      </c>
      <c r="T49" s="290">
        <f t="shared" si="9"/>
        <v>0</v>
      </c>
      <c r="U49" s="290">
        <f t="shared" si="9"/>
        <v>0</v>
      </c>
      <c r="V49" s="290">
        <f t="shared" si="9"/>
        <v>0</v>
      </c>
      <c r="W49" s="290">
        <f t="shared" si="9"/>
        <v>0</v>
      </c>
      <c r="X49" s="166"/>
      <c r="Y49" s="387"/>
      <c r="Z49" s="388"/>
      <c r="AA49" s="388"/>
    </row>
    <row r="50" spans="1:27" s="145" customFormat="1" ht="15" x14ac:dyDescent="0.25">
      <c r="A50" s="524" t="s">
        <v>37</v>
      </c>
      <c r="B50" s="524"/>
      <c r="C50" s="524"/>
      <c r="D50" s="524"/>
      <c r="E50" s="524"/>
      <c r="F50" s="524"/>
      <c r="G50" s="524"/>
      <c r="H50" s="191">
        <f>SUMIF($C$3:$C$46,"W",H3:H46)</f>
        <v>11.714</v>
      </c>
      <c r="I50" s="186" t="s">
        <v>13</v>
      </c>
      <c r="J50" s="174">
        <f>SUMIF($C$3:$C$46,"W",J3:J46)</f>
        <v>44305907.959999993</v>
      </c>
      <c r="K50" s="174">
        <f>SUMIF($C$3:$C$46,"W",K3:K46)</f>
        <v>22152952</v>
      </c>
      <c r="L50" s="174">
        <f>SUMIF($C$3:$C$46,"W",L3:L46)</f>
        <v>22152955.960000001</v>
      </c>
      <c r="M50" s="175" t="s">
        <v>13</v>
      </c>
      <c r="N50" s="174">
        <f t="shared" ref="N50:W50" si="10">SUMIF($C$3:$C$46,"W",N3:N46)</f>
        <v>0</v>
      </c>
      <c r="O50" s="174">
        <f t="shared" si="10"/>
        <v>0</v>
      </c>
      <c r="P50" s="217">
        <f t="shared" si="10"/>
        <v>0</v>
      </c>
      <c r="Q50" s="217">
        <f t="shared" si="10"/>
        <v>0</v>
      </c>
      <c r="R50" s="217">
        <f t="shared" si="10"/>
        <v>5788435</v>
      </c>
      <c r="S50" s="217">
        <f t="shared" si="10"/>
        <v>0</v>
      </c>
      <c r="T50" s="389">
        <f t="shared" si="10"/>
        <v>16364517</v>
      </c>
      <c r="U50" s="217">
        <f t="shared" si="10"/>
        <v>0</v>
      </c>
      <c r="V50" s="217">
        <f t="shared" si="10"/>
        <v>0</v>
      </c>
      <c r="W50" s="217">
        <f t="shared" si="10"/>
        <v>0</v>
      </c>
      <c r="X50" s="166"/>
      <c r="Y50" s="387"/>
      <c r="Z50" s="388"/>
      <c r="AA50" s="388"/>
    </row>
    <row r="51" spans="1:27" x14ac:dyDescent="0.2">
      <c r="B51" s="390"/>
      <c r="D51" s="391"/>
      <c r="E51" s="111"/>
      <c r="F51" s="111"/>
      <c r="H51" s="149"/>
      <c r="I51" s="149"/>
      <c r="J51" s="149"/>
      <c r="K51" s="149"/>
      <c r="L51" s="149"/>
      <c r="Q51" s="136"/>
      <c r="X51" s="393"/>
    </row>
    <row r="52" spans="1:27" ht="12" x14ac:dyDescent="0.2">
      <c r="A52" s="112" t="s">
        <v>23</v>
      </c>
      <c r="B52" s="394"/>
      <c r="C52" s="395"/>
      <c r="D52" s="396"/>
      <c r="E52" s="112"/>
      <c r="F52" s="112"/>
      <c r="G52" s="112"/>
      <c r="I52" s="108"/>
      <c r="J52" s="165"/>
      <c r="M52" s="148"/>
      <c r="N52" s="165"/>
      <c r="O52" s="148"/>
      <c r="P52" s="148"/>
      <c r="Q52" s="148"/>
      <c r="R52" s="148"/>
      <c r="S52" s="148"/>
      <c r="T52" s="397"/>
      <c r="U52" s="242"/>
      <c r="V52" s="242"/>
      <c r="W52" s="242"/>
      <c r="X52" s="121"/>
      <c r="AA52" s="123"/>
    </row>
    <row r="53" spans="1:27" ht="12" x14ac:dyDescent="0.2">
      <c r="A53" s="293" t="s">
        <v>24</v>
      </c>
      <c r="B53" s="398"/>
      <c r="C53" s="395"/>
      <c r="D53" s="395"/>
      <c r="E53" s="293"/>
      <c r="F53" s="293"/>
      <c r="G53" s="112"/>
      <c r="I53" s="108"/>
      <c r="J53" s="149"/>
      <c r="K53" s="149"/>
      <c r="L53" s="496"/>
      <c r="M53" s="148"/>
      <c r="N53" s="148"/>
      <c r="O53" s="148"/>
      <c r="P53" s="148"/>
      <c r="Q53" s="148"/>
      <c r="R53" s="148"/>
      <c r="S53" s="148"/>
      <c r="T53" s="399"/>
      <c r="U53" s="291"/>
      <c r="V53" s="291"/>
      <c r="W53" s="291"/>
      <c r="X53" s="121"/>
    </row>
    <row r="54" spans="1:27" ht="12" x14ac:dyDescent="0.2">
      <c r="A54" s="112" t="s">
        <v>40</v>
      </c>
      <c r="B54" s="390"/>
      <c r="D54" s="391"/>
      <c r="E54" s="111"/>
      <c r="F54" s="111"/>
      <c r="L54" s="495"/>
      <c r="M54" s="148"/>
      <c r="N54" s="148"/>
      <c r="O54" s="148"/>
      <c r="P54" s="148"/>
      <c r="Q54" s="148"/>
      <c r="R54" s="148"/>
      <c r="S54" s="148"/>
    </row>
    <row r="55" spans="1:27" x14ac:dyDescent="0.2">
      <c r="A55" s="294" t="s">
        <v>138</v>
      </c>
      <c r="B55" s="400"/>
      <c r="D55" s="401"/>
      <c r="E55" s="294"/>
      <c r="F55" s="294"/>
    </row>
    <row r="57" spans="1:27" s="113" customFormat="1" ht="15" x14ac:dyDescent="0.2">
      <c r="A57" s="111"/>
      <c r="C57" s="382"/>
      <c r="D57" s="132"/>
      <c r="E57" s="132"/>
      <c r="F57" s="136"/>
      <c r="I57" s="132"/>
      <c r="K57" s="165"/>
      <c r="L57" s="165"/>
      <c r="M57" s="148"/>
      <c r="N57" s="166"/>
      <c r="P57" s="111"/>
      <c r="Q57" s="111"/>
      <c r="R57" s="111"/>
      <c r="S57" s="421"/>
      <c r="T57" s="421"/>
      <c r="U57" s="111"/>
      <c r="V57" s="111"/>
      <c r="W57" s="111"/>
      <c r="X57" s="295"/>
      <c r="Y57" s="108"/>
      <c r="Z57" s="108"/>
      <c r="AA57" s="108"/>
    </row>
    <row r="58" spans="1:27" s="113" customFormat="1" ht="12" x14ac:dyDescent="0.2">
      <c r="A58" s="111"/>
      <c r="C58" s="522"/>
      <c r="D58" s="522"/>
      <c r="E58" s="522"/>
      <c r="F58" s="522"/>
      <c r="G58" s="293"/>
      <c r="H58" s="29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523"/>
      <c r="T58" s="523"/>
      <c r="U58" s="523"/>
      <c r="V58" s="523"/>
      <c r="W58" s="523"/>
      <c r="X58" s="295"/>
      <c r="Y58" s="108"/>
      <c r="Z58" s="108"/>
      <c r="AA58" s="108"/>
    </row>
    <row r="59" spans="1:27" s="113" customFormat="1" ht="15" x14ac:dyDescent="0.2">
      <c r="A59" s="111"/>
      <c r="C59" s="519"/>
      <c r="D59" s="519"/>
      <c r="E59" s="519"/>
      <c r="F59" s="519"/>
      <c r="G59" s="130"/>
      <c r="H59" s="130"/>
      <c r="I59" s="519"/>
      <c r="J59" s="519"/>
      <c r="K59" s="519"/>
      <c r="L59" s="519"/>
      <c r="M59" s="519"/>
      <c r="N59" s="519"/>
      <c r="O59" s="519"/>
      <c r="P59" s="519"/>
      <c r="Q59" s="519"/>
      <c r="R59" s="519"/>
      <c r="S59" s="519"/>
      <c r="T59" s="519"/>
      <c r="U59" s="519"/>
      <c r="V59" s="519"/>
      <c r="W59" s="519"/>
      <c r="X59" s="422"/>
      <c r="Y59" s="108"/>
      <c r="Z59" s="108"/>
      <c r="AA59" s="108"/>
    </row>
    <row r="60" spans="1:27" s="113" customFormat="1" ht="12" x14ac:dyDescent="0.2">
      <c r="C60" s="519"/>
      <c r="D60" s="519"/>
      <c r="E60" s="519"/>
      <c r="F60" s="519"/>
      <c r="G60" s="384"/>
      <c r="H60" s="384"/>
      <c r="I60" s="519"/>
      <c r="J60" s="519"/>
      <c r="K60" s="519"/>
      <c r="L60" s="519"/>
      <c r="M60" s="519"/>
      <c r="N60" s="519"/>
      <c r="O60" s="519"/>
      <c r="P60" s="519"/>
      <c r="Q60" s="519"/>
      <c r="R60" s="519"/>
      <c r="S60" s="519"/>
      <c r="T60" s="519"/>
      <c r="U60" s="519"/>
      <c r="V60" s="519"/>
      <c r="W60" s="519"/>
      <c r="X60" s="295"/>
    </row>
    <row r="61" spans="1:27" s="113" customFormat="1" ht="12" x14ac:dyDescent="0.2">
      <c r="C61" s="519"/>
      <c r="D61" s="519"/>
      <c r="E61" s="519"/>
      <c r="F61" s="519"/>
      <c r="G61" s="108"/>
      <c r="H61" s="108"/>
      <c r="I61" s="519"/>
      <c r="J61" s="519"/>
      <c r="K61" s="519"/>
      <c r="L61" s="519"/>
      <c r="M61" s="519"/>
      <c r="N61" s="519"/>
      <c r="O61" s="519"/>
      <c r="P61" s="519"/>
      <c r="Q61" s="519"/>
      <c r="R61" s="519"/>
      <c r="S61" s="519"/>
      <c r="T61" s="519"/>
      <c r="U61" s="519"/>
      <c r="V61" s="519"/>
      <c r="W61" s="519"/>
      <c r="X61" s="295"/>
    </row>
    <row r="62" spans="1:27" s="113" customFormat="1" ht="12" x14ac:dyDescent="0.2">
      <c r="C62" s="519"/>
      <c r="D62" s="519"/>
      <c r="E62" s="519"/>
      <c r="F62" s="519"/>
      <c r="G62" s="108"/>
      <c r="H62" s="108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295"/>
    </row>
    <row r="63" spans="1:27" s="113" customFormat="1" ht="12" x14ac:dyDescent="0.2">
      <c r="C63" s="519"/>
      <c r="D63" s="519"/>
      <c r="E63" s="519"/>
      <c r="F63" s="519"/>
      <c r="G63" s="108"/>
      <c r="H63" s="108"/>
      <c r="I63" s="519"/>
      <c r="J63" s="519"/>
      <c r="K63" s="519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295"/>
    </row>
    <row r="64" spans="1:27" s="113" customFormat="1" ht="12" x14ac:dyDescent="0.2">
      <c r="C64" s="519"/>
      <c r="D64" s="519"/>
      <c r="E64" s="519"/>
      <c r="F64" s="519"/>
      <c r="G64" s="108"/>
      <c r="H64" s="108"/>
      <c r="I64" s="519"/>
      <c r="J64" s="519"/>
      <c r="K64" s="519"/>
      <c r="L64" s="519"/>
      <c r="M64" s="519"/>
      <c r="N64" s="519"/>
      <c r="O64" s="519"/>
      <c r="P64" s="519"/>
      <c r="Q64" s="519"/>
      <c r="R64" s="519"/>
      <c r="S64" s="519"/>
      <c r="T64" s="519"/>
      <c r="U64" s="519"/>
      <c r="V64" s="519"/>
      <c r="W64" s="519"/>
      <c r="X64" s="295"/>
    </row>
    <row r="65" spans="1:27" s="113" customFormat="1" ht="12" x14ac:dyDescent="0.2">
      <c r="C65" s="520"/>
      <c r="D65" s="520"/>
      <c r="E65" s="520"/>
      <c r="F65" s="520"/>
      <c r="G65" s="108"/>
      <c r="H65" s="108"/>
      <c r="I65" s="521"/>
      <c r="J65" s="521"/>
      <c r="K65" s="521"/>
      <c r="L65" s="521"/>
      <c r="M65" s="521"/>
      <c r="N65" s="521"/>
      <c r="O65" s="521"/>
      <c r="P65" s="521"/>
      <c r="Q65" s="521"/>
      <c r="R65" s="521"/>
      <c r="S65" s="521"/>
      <c r="T65" s="521"/>
      <c r="U65" s="521"/>
      <c r="V65" s="521"/>
      <c r="W65" s="521"/>
      <c r="X65" s="295"/>
    </row>
    <row r="66" spans="1:27" s="113" customFormat="1" ht="12" x14ac:dyDescent="0.2">
      <c r="C66" s="520"/>
      <c r="D66" s="520"/>
      <c r="E66" s="520"/>
      <c r="F66" s="520"/>
      <c r="G66" s="108"/>
      <c r="H66" s="108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295"/>
    </row>
    <row r="67" spans="1:27" s="113" customFormat="1" ht="12" x14ac:dyDescent="0.2">
      <c r="A67" s="111"/>
      <c r="C67" s="519"/>
      <c r="D67" s="519"/>
      <c r="E67" s="519"/>
      <c r="F67" s="519"/>
      <c r="G67" s="108"/>
      <c r="H67" s="108"/>
      <c r="I67" s="108"/>
      <c r="J67" s="434"/>
      <c r="K67" s="108"/>
      <c r="L67" s="108"/>
      <c r="M67" s="108"/>
      <c r="N67" s="108"/>
      <c r="O67" s="108"/>
      <c r="P67" s="108"/>
      <c r="Q67" s="108"/>
      <c r="R67" s="108"/>
      <c r="X67" s="295"/>
      <c r="Y67" s="108"/>
      <c r="Z67" s="108"/>
      <c r="AA67" s="108"/>
    </row>
    <row r="68" spans="1:27" s="113" customFormat="1" ht="12" x14ac:dyDescent="0.2">
      <c r="C68" s="519"/>
      <c r="D68" s="519"/>
      <c r="E68" s="519"/>
      <c r="F68" s="519"/>
      <c r="G68" s="108"/>
      <c r="H68" s="108"/>
      <c r="I68" s="108"/>
      <c r="J68" s="434"/>
      <c r="K68" s="108"/>
      <c r="L68" s="108"/>
      <c r="M68" s="108"/>
      <c r="N68" s="108"/>
      <c r="O68" s="108"/>
      <c r="P68" s="108"/>
      <c r="Q68" s="108"/>
      <c r="R68" s="108"/>
      <c r="X68" s="295"/>
    </row>
    <row r="69" spans="1:27" s="113" customFormat="1" ht="12" x14ac:dyDescent="0.2">
      <c r="A69" s="111"/>
      <c r="C69" s="519"/>
      <c r="D69" s="519"/>
      <c r="E69" s="519"/>
      <c r="F69" s="519"/>
      <c r="G69" s="108"/>
      <c r="H69" s="108"/>
      <c r="I69" s="108"/>
      <c r="J69" s="434"/>
      <c r="K69" s="108"/>
      <c r="L69" s="108"/>
      <c r="M69" s="108"/>
      <c r="N69" s="108"/>
      <c r="O69" s="108"/>
      <c r="P69" s="108"/>
      <c r="Q69" s="108"/>
      <c r="R69" s="108"/>
      <c r="X69" s="295"/>
      <c r="Y69" s="108"/>
      <c r="Z69" s="108"/>
      <c r="AA69" s="108"/>
    </row>
    <row r="70" spans="1:27" s="113" customFormat="1" ht="12" x14ac:dyDescent="0.2">
      <c r="A70" s="111"/>
      <c r="C70" s="519"/>
      <c r="D70" s="519"/>
      <c r="E70" s="519"/>
      <c r="F70" s="519"/>
      <c r="G70" s="108"/>
      <c r="H70" s="108"/>
      <c r="I70" s="108"/>
      <c r="J70" s="434"/>
      <c r="K70" s="108"/>
      <c r="L70" s="108"/>
      <c r="M70" s="108"/>
      <c r="N70" s="108"/>
      <c r="O70" s="108"/>
      <c r="P70" s="108"/>
      <c r="Q70" s="108"/>
      <c r="R70" s="108"/>
      <c r="X70" s="295"/>
      <c r="Y70" s="108"/>
      <c r="Z70" s="108"/>
      <c r="AA70" s="108"/>
    </row>
    <row r="71" spans="1:27" s="113" customFormat="1" ht="12" x14ac:dyDescent="0.2">
      <c r="A71" s="111"/>
      <c r="C71" s="519"/>
      <c r="D71" s="519"/>
      <c r="E71" s="519"/>
      <c r="F71" s="519"/>
      <c r="G71" s="108"/>
      <c r="H71" s="108"/>
      <c r="I71" s="108"/>
      <c r="J71" s="434"/>
      <c r="K71" s="108"/>
      <c r="L71" s="108"/>
      <c r="M71" s="108"/>
      <c r="N71" s="108"/>
      <c r="O71" s="108"/>
      <c r="P71" s="108"/>
      <c r="Q71" s="108"/>
      <c r="R71" s="108"/>
      <c r="X71" s="295"/>
      <c r="Y71" s="108"/>
      <c r="Z71" s="108"/>
      <c r="AA71" s="108"/>
    </row>
    <row r="72" spans="1:27" s="113" customFormat="1" ht="12" x14ac:dyDescent="0.2">
      <c r="A72" s="111"/>
      <c r="C72" s="519"/>
      <c r="D72" s="519"/>
      <c r="E72" s="519"/>
      <c r="F72" s="519"/>
      <c r="G72" s="108"/>
      <c r="H72" s="108"/>
      <c r="I72" s="108"/>
      <c r="J72" s="434"/>
      <c r="K72" s="108"/>
      <c r="L72" s="108"/>
      <c r="M72" s="108"/>
      <c r="N72" s="108"/>
      <c r="O72" s="108"/>
      <c r="P72" s="108"/>
      <c r="Q72" s="108"/>
      <c r="R72" s="108"/>
      <c r="X72" s="295"/>
      <c r="Y72" s="108"/>
      <c r="Z72" s="108"/>
      <c r="AA72" s="108"/>
    </row>
    <row r="73" spans="1:27" s="113" customFormat="1" ht="12" x14ac:dyDescent="0.2">
      <c r="A73" s="111"/>
      <c r="C73" s="520"/>
      <c r="D73" s="520"/>
      <c r="E73" s="520"/>
      <c r="F73" s="520"/>
      <c r="G73" s="108"/>
      <c r="H73" s="108"/>
      <c r="I73" s="108"/>
      <c r="J73" s="434"/>
      <c r="K73" s="108"/>
      <c r="L73" s="108"/>
      <c r="M73" s="108"/>
      <c r="N73" s="108"/>
      <c r="O73" s="108"/>
      <c r="P73" s="108"/>
      <c r="Q73" s="108"/>
      <c r="R73" s="108"/>
      <c r="X73" s="295"/>
      <c r="Y73" s="108"/>
      <c r="Z73" s="108"/>
      <c r="AA73" s="108"/>
    </row>
    <row r="74" spans="1:27" s="113" customFormat="1" ht="12" x14ac:dyDescent="0.2">
      <c r="A74" s="111"/>
      <c r="C74" s="520"/>
      <c r="D74" s="520"/>
      <c r="E74" s="520"/>
      <c r="F74" s="520"/>
      <c r="G74" s="108"/>
      <c r="H74" s="108"/>
      <c r="I74" s="108"/>
      <c r="J74" s="434"/>
      <c r="K74" s="108"/>
      <c r="L74" s="108"/>
      <c r="M74" s="108"/>
      <c r="N74" s="108"/>
      <c r="O74" s="108"/>
      <c r="P74" s="108"/>
      <c r="Q74" s="108"/>
      <c r="R74" s="108"/>
      <c r="X74" s="295"/>
      <c r="Y74" s="108"/>
      <c r="Z74" s="108"/>
      <c r="AA74" s="108"/>
    </row>
    <row r="75" spans="1:27" s="113" customFormat="1" ht="12" x14ac:dyDescent="0.2">
      <c r="A75" s="111"/>
      <c r="C75" s="519"/>
      <c r="D75" s="519"/>
      <c r="E75" s="519"/>
      <c r="F75" s="519"/>
      <c r="G75" s="108"/>
      <c r="H75" s="108"/>
      <c r="I75" s="108"/>
      <c r="J75" s="434"/>
      <c r="K75" s="108"/>
      <c r="L75" s="108"/>
      <c r="M75" s="108"/>
      <c r="N75" s="108"/>
      <c r="O75" s="108"/>
      <c r="P75" s="108"/>
      <c r="Q75" s="108"/>
      <c r="R75" s="108"/>
      <c r="X75" s="295"/>
      <c r="Y75" s="108"/>
      <c r="Z75" s="108"/>
      <c r="AA75" s="108"/>
    </row>
    <row r="76" spans="1:27" s="113" customFormat="1" ht="12" x14ac:dyDescent="0.2">
      <c r="A76" s="111"/>
      <c r="C76" s="519"/>
      <c r="D76" s="519"/>
      <c r="E76" s="519"/>
      <c r="F76" s="519"/>
      <c r="G76" s="108"/>
      <c r="H76" s="108"/>
      <c r="I76" s="108"/>
      <c r="J76" s="434"/>
      <c r="K76" s="108"/>
      <c r="L76" s="108"/>
      <c r="M76" s="108"/>
      <c r="N76" s="108"/>
      <c r="O76" s="108"/>
      <c r="P76" s="108"/>
      <c r="Q76" s="108"/>
      <c r="R76" s="108"/>
      <c r="X76" s="295"/>
      <c r="Y76" s="108"/>
      <c r="Z76" s="108"/>
      <c r="AA76" s="108"/>
    </row>
    <row r="77" spans="1:27" s="113" customFormat="1" ht="12" x14ac:dyDescent="0.2">
      <c r="A77" s="111"/>
      <c r="C77" s="519"/>
      <c r="D77" s="519"/>
      <c r="E77" s="519"/>
      <c r="F77" s="519"/>
      <c r="G77" s="108"/>
      <c r="H77" s="108"/>
      <c r="I77" s="108"/>
      <c r="J77" s="434"/>
      <c r="K77" s="108"/>
      <c r="L77" s="108"/>
      <c r="M77" s="108"/>
      <c r="N77" s="108"/>
      <c r="O77" s="108"/>
      <c r="P77" s="108"/>
      <c r="Q77" s="108"/>
      <c r="R77" s="108"/>
      <c r="X77" s="295"/>
      <c r="Y77" s="108"/>
      <c r="Z77" s="108"/>
      <c r="AA77" s="108"/>
    </row>
    <row r="78" spans="1:27" s="113" customFormat="1" ht="12" x14ac:dyDescent="0.2">
      <c r="A78" s="111"/>
      <c r="C78" s="519"/>
      <c r="D78" s="519"/>
      <c r="E78" s="519"/>
      <c r="F78" s="519"/>
      <c r="G78" s="108"/>
      <c r="H78" s="108"/>
      <c r="I78" s="108"/>
      <c r="J78" s="427"/>
      <c r="K78" s="108"/>
      <c r="L78" s="108"/>
      <c r="M78" s="108"/>
      <c r="N78" s="108"/>
      <c r="O78" s="108"/>
      <c r="P78" s="108"/>
      <c r="Q78" s="108"/>
      <c r="R78" s="108"/>
      <c r="X78" s="295"/>
      <c r="Y78" s="108"/>
      <c r="Z78" s="108"/>
      <c r="AA78" s="108"/>
    </row>
    <row r="79" spans="1:27" s="113" customFormat="1" ht="12" x14ac:dyDescent="0.2">
      <c r="A79" s="111"/>
      <c r="C79" s="519"/>
      <c r="D79" s="519"/>
      <c r="E79" s="519"/>
      <c r="F79" s="519"/>
      <c r="G79" s="108"/>
      <c r="H79" s="108"/>
      <c r="I79" s="108"/>
      <c r="J79" s="427"/>
      <c r="K79" s="108"/>
      <c r="L79" s="108"/>
      <c r="M79" s="108"/>
      <c r="N79" s="108"/>
      <c r="O79" s="108"/>
      <c r="P79" s="108"/>
      <c r="Q79" s="108"/>
      <c r="R79" s="108"/>
      <c r="X79" s="295"/>
      <c r="Y79" s="108"/>
      <c r="Z79" s="108"/>
      <c r="AA79" s="108"/>
    </row>
    <row r="80" spans="1:27" s="113" customFormat="1" ht="12" x14ac:dyDescent="0.2">
      <c r="A80" s="111"/>
      <c r="C80" s="519"/>
      <c r="D80" s="519"/>
      <c r="E80" s="519"/>
      <c r="F80" s="519"/>
      <c r="G80" s="108"/>
      <c r="H80" s="108"/>
      <c r="I80" s="108"/>
      <c r="J80" s="427"/>
      <c r="K80" s="108"/>
      <c r="L80" s="108"/>
      <c r="M80" s="108"/>
      <c r="N80" s="108"/>
      <c r="O80" s="108"/>
      <c r="P80" s="108"/>
      <c r="Q80" s="108"/>
      <c r="R80" s="108"/>
      <c r="X80" s="295"/>
      <c r="Y80" s="108"/>
      <c r="Z80" s="108"/>
      <c r="AA80" s="108"/>
    </row>
    <row r="81" spans="1:27" s="113" customFormat="1" ht="12" x14ac:dyDescent="0.2">
      <c r="A81" s="111"/>
      <c r="C81" s="520"/>
      <c r="D81" s="520"/>
      <c r="E81" s="520"/>
      <c r="F81" s="520"/>
      <c r="G81" s="108"/>
      <c r="H81" s="108"/>
      <c r="I81" s="108"/>
      <c r="J81" s="427"/>
      <c r="K81" s="108"/>
      <c r="L81" s="108"/>
      <c r="M81" s="108"/>
      <c r="N81" s="108"/>
      <c r="O81" s="108"/>
      <c r="P81" s="108"/>
      <c r="Q81" s="108"/>
      <c r="R81" s="108"/>
      <c r="X81" s="295"/>
      <c r="Y81" s="108"/>
      <c r="Z81" s="108"/>
      <c r="AA81" s="108"/>
    </row>
    <row r="82" spans="1:27" s="113" customFormat="1" ht="12" x14ac:dyDescent="0.2">
      <c r="A82" s="111"/>
      <c r="C82" s="520"/>
      <c r="D82" s="520"/>
      <c r="E82" s="520"/>
      <c r="F82" s="520"/>
      <c r="G82" s="108"/>
      <c r="H82" s="108"/>
      <c r="I82" s="108"/>
      <c r="J82" s="427"/>
      <c r="K82" s="108"/>
      <c r="L82" s="108"/>
      <c r="M82" s="108"/>
      <c r="N82" s="108"/>
      <c r="O82" s="108"/>
      <c r="P82" s="108"/>
      <c r="Q82" s="108"/>
      <c r="R82" s="108"/>
      <c r="X82" s="295"/>
      <c r="Y82" s="108"/>
      <c r="Z82" s="108"/>
      <c r="AA82" s="108"/>
    </row>
    <row r="83" spans="1:27" s="113" customFormat="1" ht="12" x14ac:dyDescent="0.2">
      <c r="A83" s="111"/>
      <c r="C83" s="519"/>
      <c r="D83" s="519"/>
      <c r="E83" s="519"/>
      <c r="F83" s="519"/>
      <c r="G83" s="108"/>
      <c r="H83" s="108"/>
      <c r="I83" s="108"/>
      <c r="J83" s="427"/>
      <c r="K83" s="108"/>
      <c r="L83" s="108"/>
      <c r="M83" s="108"/>
      <c r="N83" s="108"/>
      <c r="O83" s="108"/>
      <c r="P83" s="108"/>
      <c r="Q83" s="108"/>
      <c r="R83" s="108"/>
      <c r="X83" s="295"/>
      <c r="Y83" s="108"/>
      <c r="Z83" s="108"/>
      <c r="AA83" s="108"/>
    </row>
    <row r="84" spans="1:27" s="113" customFormat="1" ht="12" x14ac:dyDescent="0.2">
      <c r="A84" s="111"/>
      <c r="C84" s="519"/>
      <c r="D84" s="519"/>
      <c r="E84" s="519"/>
      <c r="F84" s="519"/>
      <c r="G84" s="108"/>
      <c r="H84" s="108"/>
      <c r="I84" s="108"/>
      <c r="J84" s="427"/>
      <c r="K84" s="108"/>
      <c r="L84" s="108"/>
      <c r="M84" s="108"/>
      <c r="N84" s="108"/>
      <c r="O84" s="108"/>
      <c r="P84" s="108"/>
      <c r="Q84" s="108"/>
      <c r="R84" s="108"/>
      <c r="X84" s="295"/>
      <c r="Y84" s="108"/>
      <c r="Z84" s="108"/>
      <c r="AA84" s="108"/>
    </row>
    <row r="85" spans="1:27" s="113" customFormat="1" ht="12" x14ac:dyDescent="0.2">
      <c r="A85" s="111"/>
      <c r="C85" s="519"/>
      <c r="D85" s="519"/>
      <c r="E85" s="519"/>
      <c r="F85" s="519"/>
      <c r="G85" s="108"/>
      <c r="H85" s="108"/>
      <c r="I85" s="108"/>
      <c r="J85" s="427"/>
      <c r="K85" s="108"/>
      <c r="L85" s="108"/>
      <c r="M85" s="108"/>
      <c r="N85" s="108"/>
      <c r="O85" s="108"/>
      <c r="P85" s="108"/>
      <c r="Q85" s="108"/>
      <c r="R85" s="108"/>
      <c r="X85" s="295"/>
      <c r="Y85" s="108"/>
      <c r="Z85" s="108"/>
      <c r="AA85" s="108"/>
    </row>
    <row r="86" spans="1:27" s="113" customFormat="1" ht="12" x14ac:dyDescent="0.2">
      <c r="A86" s="111"/>
      <c r="C86" s="519"/>
      <c r="D86" s="519"/>
      <c r="E86" s="519"/>
      <c r="F86" s="519"/>
      <c r="G86" s="108"/>
      <c r="H86" s="108"/>
      <c r="I86" s="108"/>
      <c r="J86" s="427"/>
      <c r="K86" s="108"/>
      <c r="L86" s="108"/>
      <c r="M86" s="108"/>
      <c r="N86" s="108"/>
      <c r="O86" s="108"/>
      <c r="P86" s="108"/>
      <c r="Q86" s="108"/>
      <c r="R86" s="108"/>
      <c r="X86" s="295"/>
      <c r="Y86" s="108"/>
      <c r="Z86" s="108"/>
      <c r="AA86" s="108"/>
    </row>
    <row r="87" spans="1:27" s="113" customFormat="1" ht="12" x14ac:dyDescent="0.2">
      <c r="A87" s="111"/>
      <c r="C87" s="519"/>
      <c r="D87" s="519"/>
      <c r="E87" s="519"/>
      <c r="F87" s="519"/>
      <c r="G87" s="108"/>
      <c r="H87" s="108"/>
      <c r="I87" s="108"/>
      <c r="J87" s="427"/>
      <c r="K87" s="108"/>
      <c r="L87" s="108"/>
      <c r="M87" s="108"/>
      <c r="N87" s="108"/>
      <c r="O87" s="108"/>
      <c r="P87" s="108"/>
      <c r="Q87" s="108"/>
      <c r="R87" s="108"/>
      <c r="X87" s="295"/>
      <c r="Y87" s="108"/>
      <c r="Z87" s="108"/>
      <c r="AA87" s="108"/>
    </row>
    <row r="88" spans="1:27" s="113" customFormat="1" ht="12" x14ac:dyDescent="0.2">
      <c r="A88" s="111"/>
      <c r="C88" s="519"/>
      <c r="D88" s="519"/>
      <c r="E88" s="519"/>
      <c r="F88" s="519"/>
      <c r="G88" s="108"/>
      <c r="H88" s="108"/>
      <c r="I88" s="108"/>
      <c r="J88" s="427"/>
      <c r="K88" s="108"/>
      <c r="L88" s="108"/>
      <c r="M88" s="108"/>
      <c r="N88" s="108"/>
      <c r="O88" s="108"/>
      <c r="P88" s="108"/>
      <c r="Q88" s="108"/>
      <c r="R88" s="108"/>
      <c r="X88" s="295"/>
      <c r="Y88" s="108"/>
      <c r="Z88" s="108"/>
      <c r="AA88" s="108"/>
    </row>
    <row r="89" spans="1:27" s="113" customFormat="1" ht="12" x14ac:dyDescent="0.2">
      <c r="A89" s="111"/>
      <c r="C89" s="520"/>
      <c r="D89" s="520"/>
      <c r="E89" s="520"/>
      <c r="F89" s="520"/>
      <c r="G89" s="108"/>
      <c r="H89" s="108"/>
      <c r="I89" s="108"/>
      <c r="J89" s="427"/>
      <c r="K89" s="108"/>
      <c r="L89" s="108"/>
      <c r="M89" s="108"/>
      <c r="N89" s="108"/>
      <c r="O89" s="108"/>
      <c r="P89" s="108"/>
      <c r="Q89" s="108"/>
      <c r="R89" s="108"/>
      <c r="X89" s="295"/>
      <c r="Y89" s="108"/>
      <c r="Z89" s="108"/>
      <c r="AA89" s="108"/>
    </row>
    <row r="90" spans="1:27" s="113" customFormat="1" ht="12" x14ac:dyDescent="0.2">
      <c r="A90" s="111"/>
      <c r="C90" s="520"/>
      <c r="D90" s="520"/>
      <c r="E90" s="520"/>
      <c r="F90" s="520"/>
      <c r="G90" s="108"/>
      <c r="H90" s="108"/>
      <c r="I90" s="108"/>
      <c r="J90" s="427"/>
      <c r="K90" s="108"/>
      <c r="L90" s="108"/>
      <c r="M90" s="108"/>
      <c r="N90" s="108"/>
      <c r="O90" s="108"/>
      <c r="P90" s="108"/>
      <c r="Q90" s="108"/>
      <c r="R90" s="108"/>
      <c r="X90" s="295"/>
      <c r="Y90" s="108"/>
      <c r="Z90" s="108"/>
      <c r="AA90" s="108"/>
    </row>
    <row r="91" spans="1:27" s="113" customFormat="1" ht="12" x14ac:dyDescent="0.2">
      <c r="A91" s="111"/>
      <c r="C91" s="519"/>
      <c r="D91" s="519"/>
      <c r="E91" s="519"/>
      <c r="F91" s="519"/>
      <c r="G91" s="108"/>
      <c r="H91" s="108"/>
      <c r="I91" s="108"/>
      <c r="J91" s="427"/>
      <c r="K91" s="108"/>
      <c r="L91" s="108"/>
      <c r="M91" s="108"/>
      <c r="N91" s="108"/>
      <c r="O91" s="108"/>
      <c r="P91" s="108"/>
      <c r="Q91" s="108"/>
      <c r="R91" s="108"/>
      <c r="X91" s="295"/>
      <c r="Y91" s="108"/>
      <c r="Z91" s="108"/>
      <c r="AA91" s="108"/>
    </row>
    <row r="92" spans="1:27" s="113" customFormat="1" ht="12" x14ac:dyDescent="0.2">
      <c r="A92" s="111"/>
      <c r="C92" s="519"/>
      <c r="D92" s="519"/>
      <c r="E92" s="519"/>
      <c r="F92" s="519"/>
      <c r="G92" s="108"/>
      <c r="H92" s="108"/>
      <c r="I92" s="108"/>
      <c r="J92" s="427"/>
      <c r="K92" s="108"/>
      <c r="L92" s="108"/>
      <c r="M92" s="108"/>
      <c r="N92" s="108"/>
      <c r="O92" s="108"/>
      <c r="P92" s="108"/>
      <c r="Q92" s="108"/>
      <c r="R92" s="108"/>
      <c r="X92" s="295"/>
      <c r="Y92" s="108"/>
      <c r="Z92" s="108"/>
      <c r="AA92" s="108"/>
    </row>
    <row r="93" spans="1:27" s="113" customFormat="1" ht="12" x14ac:dyDescent="0.2">
      <c r="A93" s="111"/>
      <c r="C93" s="519"/>
      <c r="D93" s="519"/>
      <c r="E93" s="519"/>
      <c r="F93" s="519"/>
      <c r="G93" s="108"/>
      <c r="H93" s="108"/>
      <c r="I93" s="108"/>
      <c r="J93" s="427"/>
      <c r="K93" s="108"/>
      <c r="L93" s="108"/>
      <c r="M93" s="108"/>
      <c r="N93" s="108"/>
      <c r="O93" s="108"/>
      <c r="P93" s="108"/>
      <c r="Q93" s="108"/>
      <c r="R93" s="108"/>
      <c r="X93" s="295"/>
      <c r="Y93" s="108"/>
      <c r="Z93" s="108"/>
      <c r="AA93" s="108"/>
    </row>
    <row r="94" spans="1:27" s="113" customFormat="1" ht="12" x14ac:dyDescent="0.2">
      <c r="A94" s="111"/>
      <c r="C94" s="519"/>
      <c r="D94" s="519"/>
      <c r="E94" s="519"/>
      <c r="F94" s="519"/>
      <c r="G94" s="108"/>
      <c r="H94" s="108"/>
      <c r="I94" s="108"/>
      <c r="J94" s="427"/>
      <c r="K94" s="108"/>
      <c r="L94" s="108"/>
      <c r="M94" s="108"/>
      <c r="N94" s="108"/>
      <c r="O94" s="108"/>
      <c r="P94" s="108"/>
      <c r="Q94" s="108"/>
      <c r="R94" s="108"/>
      <c r="X94" s="295"/>
      <c r="Y94" s="108"/>
      <c r="Z94" s="108"/>
      <c r="AA94" s="108"/>
    </row>
    <row r="95" spans="1:27" s="113" customFormat="1" ht="12" x14ac:dyDescent="0.2">
      <c r="A95" s="111"/>
      <c r="C95" s="519"/>
      <c r="D95" s="519"/>
      <c r="E95" s="519"/>
      <c r="F95" s="519"/>
      <c r="G95" s="108"/>
      <c r="H95" s="108"/>
      <c r="I95" s="108"/>
      <c r="J95" s="427"/>
      <c r="K95" s="108"/>
      <c r="L95" s="108"/>
      <c r="M95" s="108"/>
      <c r="N95" s="108"/>
      <c r="O95" s="108"/>
      <c r="P95" s="108"/>
      <c r="Q95" s="108"/>
      <c r="R95" s="108"/>
      <c r="X95" s="295"/>
      <c r="Y95" s="108"/>
      <c r="Z95" s="108"/>
      <c r="AA95" s="108"/>
    </row>
    <row r="96" spans="1:27" s="113" customFormat="1" ht="12" x14ac:dyDescent="0.2">
      <c r="A96" s="111"/>
      <c r="C96" s="519"/>
      <c r="D96" s="519"/>
      <c r="E96" s="519"/>
      <c r="F96" s="519"/>
      <c r="G96" s="108"/>
      <c r="H96" s="108"/>
      <c r="I96" s="108"/>
      <c r="J96" s="427"/>
      <c r="K96" s="108"/>
      <c r="L96" s="108"/>
      <c r="M96" s="108"/>
      <c r="N96" s="108"/>
      <c r="O96" s="108"/>
      <c r="P96" s="108"/>
      <c r="Q96" s="108"/>
      <c r="R96" s="108"/>
      <c r="X96" s="295"/>
      <c r="Y96" s="108"/>
      <c r="Z96" s="108"/>
      <c r="AA96" s="108"/>
    </row>
    <row r="97" spans="1:28" s="113" customFormat="1" ht="12" x14ac:dyDescent="0.2">
      <c r="A97" s="111"/>
      <c r="C97" s="520"/>
      <c r="D97" s="520"/>
      <c r="E97" s="520"/>
      <c r="F97" s="520"/>
      <c r="G97" s="108"/>
      <c r="H97" s="108"/>
      <c r="I97" s="108"/>
      <c r="J97" s="427"/>
      <c r="K97" s="108"/>
      <c r="L97" s="108"/>
      <c r="M97" s="108"/>
      <c r="N97" s="108"/>
      <c r="O97" s="108"/>
      <c r="P97" s="108"/>
      <c r="Q97" s="108"/>
      <c r="R97" s="108"/>
      <c r="X97" s="295"/>
      <c r="Y97" s="108"/>
      <c r="Z97" s="108"/>
      <c r="AA97" s="108"/>
    </row>
    <row r="98" spans="1:28" s="113" customFormat="1" ht="12" x14ac:dyDescent="0.2">
      <c r="A98" s="111"/>
      <c r="C98" s="520"/>
      <c r="D98" s="520"/>
      <c r="E98" s="520"/>
      <c r="F98" s="520"/>
      <c r="G98" s="108"/>
      <c r="H98" s="108"/>
      <c r="I98" s="108"/>
      <c r="J98" s="427"/>
      <c r="K98" s="108"/>
      <c r="L98" s="108"/>
      <c r="M98" s="108"/>
      <c r="N98" s="108"/>
      <c r="O98" s="108"/>
      <c r="P98" s="108"/>
      <c r="Q98" s="108"/>
      <c r="R98" s="108"/>
      <c r="X98" s="295"/>
      <c r="Y98" s="108"/>
      <c r="Z98" s="108"/>
      <c r="AA98" s="108"/>
    </row>
    <row r="99" spans="1:28" s="113" customFormat="1" ht="15" x14ac:dyDescent="0.2">
      <c r="A99" s="111"/>
      <c r="C99" s="382"/>
      <c r="D99" s="132"/>
      <c r="E99" s="132"/>
      <c r="I99" s="132"/>
      <c r="K99" s="148"/>
      <c r="L99" s="148"/>
      <c r="M99" s="148"/>
      <c r="N99" s="166"/>
      <c r="P99" s="111"/>
      <c r="Q99" s="111"/>
      <c r="R99" s="111"/>
      <c r="S99" s="204"/>
      <c r="T99" s="204"/>
      <c r="U99" s="111"/>
      <c r="V99" s="111"/>
      <c r="W99" s="111"/>
      <c r="X99" s="295"/>
      <c r="Y99" s="130"/>
      <c r="Z99" s="130"/>
      <c r="AA99" s="130"/>
      <c r="AB99" s="111"/>
    </row>
    <row r="100" spans="1:28" x14ac:dyDescent="0.2">
      <c r="H100" s="428"/>
    </row>
    <row r="101" spans="1:28" x14ac:dyDescent="0.2">
      <c r="H101" s="428"/>
    </row>
    <row r="102" spans="1:28" x14ac:dyDescent="0.2">
      <c r="H102" s="428"/>
    </row>
    <row r="103" spans="1:28" x14ac:dyDescent="0.2">
      <c r="H103" s="428"/>
    </row>
  </sheetData>
  <sheetProtection formatCells="0" formatColumns="0" formatRows="0"/>
  <protectedRanges>
    <protectedRange sqref="B3:B8" name="Rozstęp1_1_3_3"/>
    <protectedRange sqref="D3:E8" name="Rozstęp1_1_4_6"/>
    <protectedRange sqref="B9" name="Rozstęp1_1_6_2"/>
    <protectedRange sqref="D9:E9" name="Rozstęp1_1_7_2"/>
    <protectedRange sqref="G9" name="Rozstęp1_1_8_2"/>
    <protectedRange sqref="B19 B10:B16" name="Rozstęp1_1_2"/>
    <protectedRange sqref="D20" name="Rozstęp1_1_2_1_1"/>
    <protectedRange sqref="E20" name="Rozstęp1_1_2_3_1"/>
    <protectedRange sqref="G20" name="Rozstęp1_1_2_4_1"/>
    <protectedRange sqref="F9" name="Rozstęp1_1_8_2_2"/>
    <protectedRange sqref="F19 F10:F16" name="Rozstęp1_1_2_4_2"/>
    <protectedRange sqref="F18" name="Rozstęp1_1_2_9_2_1"/>
    <protectedRange sqref="F17" name="Rozstęp1_1_2_9_4_2"/>
    <protectedRange sqref="F20" name="Rozstęp1_1_2_4_1_1"/>
    <protectedRange sqref="B21" name="Rozstęp1_1_2_5"/>
    <protectedRange sqref="D21" name="Rozstęp1_1_2_1_2"/>
    <protectedRange sqref="E21" name="Rozstęp1_1_2_3_2"/>
    <protectedRange sqref="F21:G21" name="Rozstęp1_1_2_4_3"/>
    <protectedRange sqref="B22" name="Rozstęp1_1_2_7_7"/>
    <protectedRange sqref="D22:E22" name="Rozstęp1_1_2_8_7"/>
    <protectedRange sqref="F22:G22" name="Rozstęp1_1_2_9_8"/>
    <protectedRange sqref="B23:B24" name="Rozstęp1_1_2_7_9"/>
    <protectedRange sqref="D23:E24" name="Rozstęp1_1_2_8_9"/>
    <protectedRange sqref="F23:G24" name="Rozstęp1_1_2_9_10"/>
    <protectedRange sqref="H9" name="Rozstęp1_1_8_2_3"/>
    <protectedRange sqref="I8" name="Rozstęp1_1_5_3_1_1"/>
    <protectedRange sqref="I9" name="Rozstęp1_1_8_2_1_1"/>
    <protectedRange sqref="I7" name="Rozstęp1_1_5_3_4_1"/>
    <protectedRange sqref="I5" name="Rozstęp1_1_5_3_3_1"/>
    <protectedRange sqref="H10:H16 I15:I16 I11:I13 H19:I22" name="Rozstęp1_1_2_4_4"/>
    <protectedRange sqref="H18:I18" name="Rozstęp1_1_2_9_2_2"/>
    <protectedRange sqref="H17" name="Rozstęp1_1_2_9_4_3"/>
    <protectedRange sqref="I17" name="Rozstęp1_1_2_9_4_1_1"/>
    <protectedRange sqref="H23:H24" name="Rozstęp1_1_2_4_1_2"/>
    <protectedRange sqref="E46" name="Rozstęp1_1_2_8_12"/>
    <protectedRange sqref="G46:H46" name="Rozstęp1_1_2_9_12"/>
    <protectedRange sqref="I46" name="Rozstęp1_1_2_9_1_8"/>
    <protectedRange sqref="B46" name="Rozstęp1_1_4_12"/>
    <protectedRange sqref="D46" name="Rozstęp1_1_4_1_9"/>
    <protectedRange sqref="F46" name="Rozstęp1_1_4_2_9"/>
    <protectedRange sqref="E43" name="Rozstęp1_1_2_8_1_12"/>
    <protectedRange sqref="G43:H43" name="Rozstęp1_1_2_9_2_15"/>
    <protectedRange sqref="I43" name="Rozstęp1_1_2_9_1_1_12"/>
    <protectedRange sqref="B43" name="Rozstęp1_1_4_3_10"/>
    <protectedRange sqref="D43" name="Rozstęp1_1_4_1_1_10"/>
    <protectedRange sqref="F43" name="Rozstęp1_1_4_2_1_10"/>
    <protectedRange sqref="D27:E27 D32:E33" name="Rozstęp1_1_4_14"/>
    <protectedRange sqref="B27 B32:B33" name="Rozstęp1_1_4_1_11"/>
    <protectedRange sqref="F32:I33 F27:I27" name="Rozstęp1_1_4_2_11"/>
    <protectedRange sqref="E28" name="Rozstęp1_1_2_8_8"/>
    <protectedRange sqref="G28:H28" name="Rozstęp1_1_2_9_11"/>
    <protectedRange sqref="I28" name="Rozstęp1_1_2_9_1_10"/>
    <protectedRange sqref="B28" name="Rozstęp1_1_4_4_3"/>
    <protectedRange sqref="D28" name="Rozstęp1_1_4_1_2_2"/>
    <protectedRange sqref="F28" name="Rozstęp1_1_4_2_2_2"/>
    <protectedRange sqref="E30" name="Rozstęp1_1_2_8_1_6_2"/>
    <protectedRange sqref="G30:H30" name="Rozstęp1_1_2_9_2_9_2"/>
    <protectedRange sqref="I30" name="Rozstęp1_1_2_9_1_1_6_2"/>
    <protectedRange sqref="B30" name="Rozstęp1_1_4_3_4_2"/>
    <protectedRange sqref="D30" name="Rozstęp1_1_4_1_1_4_2"/>
    <protectedRange sqref="F30" name="Rozstęp1_1_4_2_1_4_2"/>
    <protectedRange sqref="E31" name="Rozstęp1_1_2_8_3_2"/>
    <protectedRange sqref="G31:H31" name="Rozstęp1_1_2_9_3_2"/>
    <protectedRange sqref="I31" name="Rozstęp1_1_2_9_1_2_2"/>
    <protectedRange sqref="B31" name="Rozstęp1_1_4_5_2"/>
    <protectedRange sqref="D31" name="Rozstęp1_1_4_1_3_2"/>
    <protectedRange sqref="F31" name="Rozstęp1_1_4_2_3_2"/>
    <protectedRange sqref="E34" name="Rozstęp1_1_2_8_1_8_2"/>
    <protectedRange sqref="G34:H34" name="Rozstęp1_1_2_9_2_11_2"/>
    <protectedRange sqref="I34" name="Rozstęp1_1_2_9_1_1_8_2"/>
    <protectedRange sqref="B34" name="Rozstęp1_1_4_3_6_2"/>
    <protectedRange sqref="D34" name="Rozstęp1_1_4_1_1_6_2"/>
    <protectedRange sqref="F34" name="Rozstęp1_1_4_2_1_6_2"/>
    <protectedRange sqref="E35" name="Rozstęp1_1_2_8_5_2"/>
    <protectedRange sqref="G35:H35" name="Rozstęp1_1_2_9_5_2"/>
    <protectedRange sqref="I35" name="Rozstęp1_1_2_9_1_3_2"/>
    <protectedRange sqref="B35" name="Rozstęp1_1_4_7_2"/>
    <protectedRange sqref="D35" name="Rozstęp1_1_4_1_4_2"/>
    <protectedRange sqref="F35" name="Rozstęp1_1_4_2_4_2"/>
    <protectedRange sqref="E36" name="Rozstęp1_1_2_8_6_2"/>
    <protectedRange sqref="G36:H36" name="Rozstęp1_1_2_9_6_2"/>
    <protectedRange sqref="I36" name="Rozstęp1_1_2_9_1_4_2"/>
    <protectedRange sqref="B36" name="Rozstęp1_1_4_8_2"/>
    <protectedRange sqref="D36" name="Rozstęp1_1_4_1_5_2"/>
    <protectedRange sqref="F36" name="Rozstęp1_1_4_2_5_2"/>
    <protectedRange sqref="E38" name="Rozstęp1_1_2_8_10_2"/>
    <protectedRange sqref="G38:H38" name="Rozstęp1_1_2_9_9_2"/>
    <protectedRange sqref="I38" name="Rozstęp1_1_2_9_1_6_2"/>
    <protectedRange sqref="B38" name="Rozstęp1_1_4_10_2"/>
    <protectedRange sqref="D38" name="Rozstęp1_1_4_1_7_2"/>
    <protectedRange sqref="F38" name="Rozstęp1_1_4_2_7_2"/>
    <protectedRange sqref="E40" name="Rozstęp1_1_2_8_1_9_2"/>
    <protectedRange sqref="G40:H40" name="Rozstęp1_1_2_9_2_12_2"/>
    <protectedRange sqref="I40" name="Rozstęp1_1_2_9_1_1_9_2"/>
    <protectedRange sqref="B40" name="Rozstęp1_1_4_3_7_2"/>
    <protectedRange sqref="D40" name="Rozstęp1_1_4_1_1_7_2"/>
    <protectedRange sqref="F40" name="Rozstęp1_1_4_2_1_7_2"/>
    <protectedRange sqref="E41" name="Rozstęp1_1_2_8_1_10_2"/>
    <protectedRange sqref="G41:H41" name="Rozstęp1_1_2_9_2_13_2"/>
    <protectedRange sqref="I41" name="Rozstęp1_1_2_9_1_1_10_2"/>
    <protectedRange sqref="B41" name="Rozstęp1_1_4_3_8_2"/>
    <protectedRange sqref="D41" name="Rozstęp1_1_4_1_1_8_2"/>
    <protectedRange sqref="F41" name="Rozstęp1_1_4_2_1_8_2"/>
    <protectedRange sqref="D37:E37" name="Rozstęp1_1_4_4_1_2"/>
    <protectedRange sqref="E25" name="Rozstęp1_1_2_8_1_2"/>
    <protectedRange sqref="G25:H25" name="Rozstęp1_1_2_9_2_4"/>
    <protectedRange sqref="I25" name="Rozstęp1_1_2_9_1_1_2"/>
    <protectedRange sqref="B25" name="Rozstęp1_1_4_3_2"/>
    <protectedRange sqref="D25" name="Rozstęp1_1_4_1_1_2"/>
    <protectedRange sqref="F25" name="Rozstęp1_1_4_2_1_2"/>
    <protectedRange sqref="E29" name="Rozstęp1_1_2_8_1_1_1_2"/>
    <protectedRange sqref="G29:H29" name="Rozstęp1_1_2_9_2_1_1_2"/>
    <protectedRange sqref="I29" name="Rozstęp1_1_2_9_1_1_1_1_2"/>
    <protectedRange sqref="B29" name="Rozstęp1_1_4_3_1_1_2"/>
    <protectedRange sqref="D29" name="Rozstęp1_1_4_1_1_1_1_2"/>
    <protectedRange sqref="F29" name="Rozstęp1_1_4_2_1_1_1_2"/>
    <protectedRange sqref="E26" name="Rozstęp1_1_2_8_1_5_2"/>
    <protectedRange sqref="G26:H26" name="Rozstęp1_1_2_9_2_5_2"/>
    <protectedRange sqref="I26" name="Rozstęp1_1_2_9_1_1_5_2"/>
    <protectedRange sqref="B26" name="Rozstęp1_1_4_3_5_2"/>
    <protectedRange sqref="D26" name="Rozstęp1_1_4_1_1_5_2"/>
    <protectedRange sqref="F26" name="Rozstęp1_1_4_2_1_5_2"/>
    <protectedRange sqref="E39" name="Rozstęp1_1_2_8_2_2"/>
    <protectedRange sqref="G39:H39" name="Rozstęp1_1_2_9_4_4"/>
    <protectedRange sqref="I39" name="Rozstęp1_1_2_9_1_5_2"/>
    <protectedRange sqref="B39" name="Rozstęp1_1_4_9_2"/>
    <protectedRange sqref="D39" name="Rozstęp1_1_4_1_6_2"/>
    <protectedRange sqref="F39" name="Rozstęp1_1_4_2_6_2"/>
    <protectedRange sqref="E42" name="Rozstęp1_1_2_8_13"/>
    <protectedRange sqref="G42:H42" name="Rozstęp1_1_2_9_13"/>
    <protectedRange sqref="I42" name="Rozstęp1_1_2_9_1_9"/>
    <protectedRange sqref="B42" name="Rozstęp1_1_4_13"/>
    <protectedRange sqref="D42" name="Rozstęp1_1_4_1_10"/>
    <protectedRange sqref="F42" name="Rozstęp1_1_4_2_10"/>
    <protectedRange sqref="I10" name="Rozstęp1_1_2_4_4_1"/>
    <protectedRange sqref="I14" name="Rozstęp1_1_2_4_4_2"/>
    <protectedRange sqref="I23" name="Rozstęp1_1_2_4_1_2_1"/>
    <protectedRange sqref="I24" name="Rozstęp1_1_2_9_12_1"/>
    <protectedRange sqref="E44" name="Rozstęp1_1_2_8"/>
    <protectedRange sqref="G44:H44" name="Rozstęp1_1_2_9"/>
    <protectedRange sqref="I44" name="Rozstęp1_1_2_9_1"/>
    <protectedRange sqref="B44" name="Rozstęp1_1_4"/>
    <protectedRange sqref="D44" name="Rozstęp1_1_4_1"/>
    <protectedRange sqref="F44" name="Rozstęp1_1_4_2"/>
    <protectedRange sqref="E45" name="Rozstęp1_1_2_8_1_1_1"/>
    <protectedRange sqref="G45:H45" name="Rozstęp1_1_2_9_2_4_1"/>
    <protectedRange sqref="I45" name="Rozstęp1_1_2_9_1_1_1_1"/>
    <protectedRange sqref="B45" name="Rozstęp1_1_3"/>
    <protectedRange sqref="F45" name="Rozstęp1_1_1_2"/>
  </protectedRanges>
  <customSheetViews>
    <customSheetView guid="{ECC9457E-843D-4C86-BB01-64D12ED4706C}" scale="70" showPageBreaks="1" showGridLines="0" printArea="1">
      <pane xSplit="4" ySplit="2" topLeftCell="H41" activePane="bottomRight" state="frozen"/>
      <selection pane="bottomRight" activeCell="K51" sqref="K51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1"/>
      <headerFooter>
        <oddHeader>&amp;LWojewództwo Małopolskie - zadania powiatowe lista podstawowa</oddHeader>
        <oddFooter>&amp;CStrona &amp;P z &amp;N</oddFooter>
      </headerFooter>
    </customSheetView>
    <customSheetView guid="{8C156AE5-91EA-4BEC-9BD8-ECF67DA08067}" scale="70" showPageBreaks="1" showGridLines="0" printArea="1">
      <pane xSplit="4" ySplit="2" topLeftCell="F30" activePane="bottomRight" state="frozen"/>
      <selection pane="bottomRight" activeCell="K33" sqref="K33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2"/>
      <headerFooter>
        <oddHeader>&amp;LWojewództwo Małopolskie - zadania powiatowe lista podstawowa</oddHeader>
        <oddFooter>&amp;CStrona &amp;P z &amp;N</oddFooter>
      </headerFooter>
    </customSheetView>
    <customSheetView guid="{D345B96D-D0F9-4EEE-AEBA-3D420091982E}" scale="70" showGridLines="0">
      <pane xSplit="4" ySplit="2" topLeftCell="F27" activePane="bottomRight" state="frozen"/>
      <selection pane="bottomRight" activeCell="M33" sqref="M33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3"/>
      <headerFooter>
        <oddHeader>&amp;LWojewództwo Małopolskie - zadania powiatowe lista podstawowa</oddHeader>
        <oddFooter>&amp;CStrona &amp;P z &amp;N</oddFooter>
      </headerFooter>
    </customSheetView>
    <customSheetView guid="{43700FED-8A76-4DC6-B5D0-63BA9EE46A61}" scale="70" showGridLines="0">
      <pane xSplit="4" ySplit="2" topLeftCell="E36" activePane="bottomRight" state="frozen"/>
      <selection pane="bottomRight" activeCell="H42" sqref="H42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4"/>
      <headerFooter>
        <oddHeader>&amp;LWojewództwo Małopolskie - zadania powiatowe lista podstawowa</oddHeader>
        <oddFooter>&amp;CStrona &amp;P z &amp;N</oddFooter>
      </headerFooter>
    </customSheetView>
    <customSheetView guid="{072C92A9-6850-4D1F-B087-63F6CB348C40}" scale="70" showGridLines="0">
      <pane xSplit="4" ySplit="2" topLeftCell="F42" activePane="bottomRight" state="frozen"/>
      <selection pane="bottomRight" activeCell="M33" sqref="M33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5"/>
      <headerFooter>
        <oddHeader>&amp;LWojewództwo Małopolskie - zadania powiatowe lista podstawowa</oddHeader>
        <oddFooter>&amp;CStrona &amp;P z &amp;N</oddFooter>
      </headerFooter>
    </customSheetView>
    <customSheetView guid="{5BA209AD-11BC-472F-802D-C5B18666445E}" scale="70" showGridLines="0">
      <pane xSplit="4" ySplit="2" topLeftCell="F44" activePane="bottomRight" state="frozen"/>
      <selection pane="bottomRight" activeCell="H39" sqref="H39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6"/>
      <headerFooter>
        <oddHeader>&amp;LWojewództwo Małopolskie - zadania powiatowe lista podstawowa</oddHeader>
        <oddFooter>&amp;CStrona &amp;P z &amp;N</oddFooter>
      </headerFooter>
    </customSheetView>
  </customSheetViews>
  <mergeCells count="38">
    <mergeCell ref="M1:M2"/>
    <mergeCell ref="N1:W1"/>
    <mergeCell ref="H1:H2"/>
    <mergeCell ref="I1:I2"/>
    <mergeCell ref="J1:J2"/>
    <mergeCell ref="K1:K2"/>
    <mergeCell ref="A48:G48"/>
    <mergeCell ref="D1:D2"/>
    <mergeCell ref="L1:L2"/>
    <mergeCell ref="A50:G50"/>
    <mergeCell ref="A49:G49"/>
    <mergeCell ref="E1:E2"/>
    <mergeCell ref="A47:G47"/>
    <mergeCell ref="A1:A2"/>
    <mergeCell ref="B1:B2"/>
    <mergeCell ref="C1:C2"/>
    <mergeCell ref="F1:F2"/>
    <mergeCell ref="G1:G2"/>
    <mergeCell ref="S65:W66"/>
    <mergeCell ref="C67:F72"/>
    <mergeCell ref="C58:F58"/>
    <mergeCell ref="I58:M58"/>
    <mergeCell ref="N58:R58"/>
    <mergeCell ref="S58:W58"/>
    <mergeCell ref="C59:F64"/>
    <mergeCell ref="I59:M64"/>
    <mergeCell ref="N59:R64"/>
    <mergeCell ref="S59:W64"/>
    <mergeCell ref="C91:F96"/>
    <mergeCell ref="C97:F98"/>
    <mergeCell ref="C65:F66"/>
    <mergeCell ref="I65:M66"/>
    <mergeCell ref="N65:R66"/>
    <mergeCell ref="C73:F74"/>
    <mergeCell ref="C75:F80"/>
    <mergeCell ref="C81:F82"/>
    <mergeCell ref="C83:F88"/>
    <mergeCell ref="C89:F90"/>
  </mergeCells>
  <conditionalFormatting sqref="AA52 X48:AA50 X3:AA46">
    <cfRule type="cellIs" dxfId="179" priority="64" operator="equal">
      <formula>FALSE</formula>
    </cfRule>
  </conditionalFormatting>
  <conditionalFormatting sqref="X3:Z50">
    <cfRule type="containsText" dxfId="178" priority="62" operator="containsText" text="fałsz">
      <formula>NOT(ISERROR(SEARCH("fałsz",X3)))</formula>
    </cfRule>
  </conditionalFormatting>
  <conditionalFormatting sqref="AA47">
    <cfRule type="containsText" dxfId="177" priority="11" stopIfTrue="1" operator="containsText" text="fałsz">
      <formula>NOT(ISERROR(SEARCH("fałsz",AA47)))</formula>
    </cfRule>
  </conditionalFormatting>
  <dataValidations count="2">
    <dataValidation type="list" allowBlank="1" showInputMessage="1" showErrorMessage="1" sqref="G3:G26 G28:G36 G38:G46">
      <formula1>"B,P,R"</formula1>
    </dataValidation>
    <dataValidation type="list" allowBlank="1" showInputMessage="1" showErrorMessage="1" sqref="C3:C4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7"/>
  <headerFooter>
    <oddHeader>&amp;LWojewództwo Małopolskie - zadania powiatowe lista podstawowa</oddHeader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3"/>
  <sheetViews>
    <sheetView showGridLines="0" view="pageBreakPreview" zoomScale="70" zoomScaleNormal="90" zoomScaleSheetLayoutView="70" workbookViewId="0">
      <selection activeCell="O2" sqref="A2:XFD2"/>
    </sheetView>
  </sheetViews>
  <sheetFormatPr defaultColWidth="9.140625" defaultRowHeight="15" x14ac:dyDescent="0.2"/>
  <cols>
    <col min="1" max="1" width="5.42578125" style="111" customWidth="1"/>
    <col min="2" max="2" width="11.140625" style="113" customWidth="1"/>
    <col min="3" max="3" width="21" style="382" customWidth="1"/>
    <col min="4" max="4" width="15" style="132" customWidth="1"/>
    <col min="5" max="5" width="9.42578125" style="132" customWidth="1"/>
    <col min="6" max="6" width="13" style="113" customWidth="1"/>
    <col min="7" max="7" width="43.85546875" style="113" customWidth="1"/>
    <col min="8" max="8" width="7.5703125" style="113" customWidth="1"/>
    <col min="9" max="9" width="7.85546875" style="132" customWidth="1"/>
    <col min="10" max="10" width="12.28515625" style="113" customWidth="1"/>
    <col min="11" max="11" width="18.28515625" style="148" customWidth="1"/>
    <col min="12" max="12" width="18.85546875" style="148" customWidth="1"/>
    <col min="13" max="13" width="20.42578125" style="148" customWidth="1"/>
    <col min="14" max="14" width="7.28515625" style="166" customWidth="1"/>
    <col min="15" max="15" width="5.7109375" style="113" customWidth="1"/>
    <col min="16" max="16" width="5.7109375" style="111" customWidth="1"/>
    <col min="17" max="17" width="16.7109375" style="111" customWidth="1"/>
    <col min="18" max="18" width="17.140625" style="111" customWidth="1"/>
    <col min="19" max="19" width="19.7109375" style="204" customWidth="1"/>
    <col min="20" max="20" width="16.85546875" style="204" customWidth="1"/>
    <col min="21" max="21" width="17.140625" style="111" customWidth="1"/>
    <col min="22" max="22" width="5.7109375" style="111" customWidth="1"/>
    <col min="23" max="23" width="6.140625" style="111" customWidth="1"/>
    <col min="24" max="24" width="5.5703125" style="111" customWidth="1"/>
    <col min="25" max="25" width="10.140625" style="130" customWidth="1"/>
    <col min="26" max="26" width="11" style="130" customWidth="1"/>
    <col min="27" max="27" width="13.28515625" style="130" customWidth="1"/>
    <col min="28" max="28" width="8.85546875" style="111" customWidth="1"/>
    <col min="29" max="30" width="9.140625" style="113"/>
    <col min="31" max="31" width="14" style="113" bestFit="1" customWidth="1"/>
    <col min="32" max="32" width="14.140625" style="113" bestFit="1" customWidth="1"/>
    <col min="33" max="16384" width="9.140625" style="113"/>
  </cols>
  <sheetData>
    <row r="1" spans="1:28" ht="33.75" customHeight="1" x14ac:dyDescent="0.2">
      <c r="A1" s="531" t="s">
        <v>3</v>
      </c>
      <c r="B1" s="532" t="s">
        <v>4</v>
      </c>
      <c r="C1" s="533" t="s">
        <v>41</v>
      </c>
      <c r="D1" s="525" t="s">
        <v>5</v>
      </c>
      <c r="E1" s="532" t="s">
        <v>31</v>
      </c>
      <c r="F1" s="525" t="s">
        <v>14</v>
      </c>
      <c r="G1" s="525" t="s">
        <v>6</v>
      </c>
      <c r="H1" s="525" t="s">
        <v>25</v>
      </c>
      <c r="I1" s="525" t="s">
        <v>7</v>
      </c>
      <c r="J1" s="525" t="s">
        <v>26</v>
      </c>
      <c r="K1" s="525" t="s">
        <v>8</v>
      </c>
      <c r="L1" s="525" t="s">
        <v>16</v>
      </c>
      <c r="M1" s="525" t="s">
        <v>12</v>
      </c>
      <c r="N1" s="547" t="s">
        <v>10</v>
      </c>
      <c r="O1" s="541" t="s">
        <v>11</v>
      </c>
      <c r="P1" s="542"/>
      <c r="Q1" s="542"/>
      <c r="R1" s="542"/>
      <c r="S1" s="542"/>
      <c r="T1" s="542"/>
      <c r="U1" s="542"/>
      <c r="V1" s="542"/>
      <c r="W1" s="542"/>
      <c r="X1" s="543"/>
    </row>
    <row r="2" spans="1:28" s="132" customFormat="1" ht="33" customHeight="1" x14ac:dyDescent="0.2">
      <c r="A2" s="531"/>
      <c r="B2" s="532"/>
      <c r="C2" s="534"/>
      <c r="D2" s="526"/>
      <c r="E2" s="532"/>
      <c r="F2" s="526"/>
      <c r="G2" s="526"/>
      <c r="H2" s="526"/>
      <c r="I2" s="526"/>
      <c r="J2" s="526"/>
      <c r="K2" s="526"/>
      <c r="L2" s="526"/>
      <c r="M2" s="526"/>
      <c r="N2" s="548"/>
      <c r="O2" s="482">
        <v>2019</v>
      </c>
      <c r="P2" s="481">
        <v>2020</v>
      </c>
      <c r="Q2" s="481">
        <v>2021</v>
      </c>
      <c r="R2" s="481">
        <v>2022</v>
      </c>
      <c r="S2" s="481">
        <v>2023</v>
      </c>
      <c r="T2" s="481">
        <v>2024</v>
      </c>
      <c r="U2" s="481">
        <v>2025</v>
      </c>
      <c r="V2" s="481">
        <v>2026</v>
      </c>
      <c r="W2" s="481">
        <v>2027</v>
      </c>
      <c r="X2" s="481">
        <v>2028</v>
      </c>
      <c r="Y2" s="116" t="s">
        <v>27</v>
      </c>
      <c r="Z2" s="116" t="s">
        <v>28</v>
      </c>
      <c r="AA2" s="116" t="s">
        <v>29</v>
      </c>
      <c r="AB2" s="116" t="s">
        <v>30</v>
      </c>
    </row>
    <row r="3" spans="1:28" s="115" customFormat="1" ht="63.75" customHeight="1" x14ac:dyDescent="0.2">
      <c r="A3" s="222">
        <v>1</v>
      </c>
      <c r="B3" s="270" t="s">
        <v>74</v>
      </c>
      <c r="C3" s="333" t="s">
        <v>133</v>
      </c>
      <c r="D3" s="270" t="s">
        <v>87</v>
      </c>
      <c r="E3" s="270">
        <v>1209033</v>
      </c>
      <c r="F3" s="270" t="s">
        <v>88</v>
      </c>
      <c r="G3" s="285" t="s">
        <v>89</v>
      </c>
      <c r="H3" s="270" t="s">
        <v>63</v>
      </c>
      <c r="I3" s="271">
        <v>2.5070000000000001</v>
      </c>
      <c r="J3" s="270" t="s">
        <v>919</v>
      </c>
      <c r="K3" s="246">
        <v>12867000</v>
      </c>
      <c r="L3" s="246">
        <v>9006900</v>
      </c>
      <c r="M3" s="247">
        <v>3860100</v>
      </c>
      <c r="N3" s="224">
        <v>0.7</v>
      </c>
      <c r="O3" s="225">
        <v>0</v>
      </c>
      <c r="P3" s="226">
        <v>0</v>
      </c>
      <c r="Q3" s="227">
        <v>2267284</v>
      </c>
      <c r="R3" s="227">
        <v>1420349</v>
      </c>
      <c r="S3" s="228">
        <v>5319267</v>
      </c>
      <c r="T3" s="228"/>
      <c r="U3" s="284"/>
      <c r="V3" s="229"/>
      <c r="W3" s="230"/>
      <c r="X3" s="230"/>
      <c r="Y3" s="109" t="b">
        <f t="shared" ref="Y3" si="0">L3=SUM(O3:X3)</f>
        <v>1</v>
      </c>
      <c r="Z3" s="492">
        <f t="shared" ref="Z3" si="1">ROUND(L3/K3,4)</f>
        <v>0.7</v>
      </c>
      <c r="AA3" s="493" t="b">
        <f t="shared" ref="AA3" si="2">Z3=N3</f>
        <v>1</v>
      </c>
      <c r="AB3" s="493" t="b">
        <f t="shared" ref="AB3" si="3">K3=L3+M3</f>
        <v>1</v>
      </c>
    </row>
    <row r="4" spans="1:28" s="115" customFormat="1" ht="43.5" customHeight="1" x14ac:dyDescent="0.2">
      <c r="A4" s="222">
        <v>2</v>
      </c>
      <c r="B4" s="270" t="s">
        <v>75</v>
      </c>
      <c r="C4" s="333" t="s">
        <v>133</v>
      </c>
      <c r="D4" s="270" t="s">
        <v>91</v>
      </c>
      <c r="E4" s="270">
        <v>1206092</v>
      </c>
      <c r="F4" s="270" t="s">
        <v>92</v>
      </c>
      <c r="G4" s="285" t="s">
        <v>93</v>
      </c>
      <c r="H4" s="270" t="s">
        <v>63</v>
      </c>
      <c r="I4" s="271">
        <v>3.1520000000000001</v>
      </c>
      <c r="J4" s="270" t="s">
        <v>69</v>
      </c>
      <c r="K4" s="246">
        <v>10000514.77</v>
      </c>
      <c r="L4" s="246">
        <v>5500283</v>
      </c>
      <c r="M4" s="247">
        <v>4500231.7699999996</v>
      </c>
      <c r="N4" s="224">
        <v>0.55000000000000004</v>
      </c>
      <c r="O4" s="225">
        <v>0</v>
      </c>
      <c r="P4" s="226">
        <v>0</v>
      </c>
      <c r="Q4" s="227">
        <v>2093467</v>
      </c>
      <c r="R4" s="227">
        <v>2906816</v>
      </c>
      <c r="S4" s="228">
        <v>500000</v>
      </c>
      <c r="T4" s="228"/>
      <c r="U4" s="284"/>
      <c r="V4" s="229"/>
      <c r="W4" s="230"/>
      <c r="X4" s="230"/>
      <c r="Y4" s="109" t="b">
        <f t="shared" ref="Y4:Y67" si="4">L4=SUM(O4:X4)</f>
        <v>1</v>
      </c>
      <c r="Z4" s="492">
        <f t="shared" ref="Z4:Z67" si="5">ROUND(L4/K4,4)</f>
        <v>0.55000000000000004</v>
      </c>
      <c r="AA4" s="493" t="b">
        <f t="shared" ref="AA4:AA67" si="6">Z4=N4</f>
        <v>1</v>
      </c>
      <c r="AB4" s="493" t="b">
        <f t="shared" ref="AB4:AB67" si="7">K4=L4+M4</f>
        <v>1</v>
      </c>
    </row>
    <row r="5" spans="1:28" s="115" customFormat="1" ht="124.5" customHeight="1" x14ac:dyDescent="0.2">
      <c r="A5" s="222">
        <v>3</v>
      </c>
      <c r="B5" s="270" t="s">
        <v>76</v>
      </c>
      <c r="C5" s="333" t="s">
        <v>133</v>
      </c>
      <c r="D5" s="270" t="s">
        <v>95</v>
      </c>
      <c r="E5" s="270">
        <v>1206063</v>
      </c>
      <c r="F5" s="270" t="s">
        <v>92</v>
      </c>
      <c r="G5" s="285" t="s">
        <v>152</v>
      </c>
      <c r="H5" s="270" t="s">
        <v>62</v>
      </c>
      <c r="I5" s="271">
        <v>3.0939999999999999</v>
      </c>
      <c r="J5" s="270" t="s">
        <v>149</v>
      </c>
      <c r="K5" s="246">
        <v>24440480</v>
      </c>
      <c r="L5" s="246">
        <v>19552384</v>
      </c>
      <c r="M5" s="247">
        <v>4888096</v>
      </c>
      <c r="N5" s="224">
        <v>0.8</v>
      </c>
      <c r="O5" s="225">
        <v>0</v>
      </c>
      <c r="P5" s="226">
        <v>0</v>
      </c>
      <c r="Q5" s="227">
        <v>2184684</v>
      </c>
      <c r="R5" s="227">
        <v>175000</v>
      </c>
      <c r="S5" s="228">
        <v>3280227</v>
      </c>
      <c r="T5" s="228">
        <v>13912473</v>
      </c>
      <c r="U5" s="284"/>
      <c r="V5" s="229"/>
      <c r="W5" s="230"/>
      <c r="X5" s="230"/>
      <c r="Y5" s="109" t="b">
        <f t="shared" si="4"/>
        <v>1</v>
      </c>
      <c r="Z5" s="492">
        <f t="shared" si="5"/>
        <v>0.8</v>
      </c>
      <c r="AA5" s="493" t="b">
        <f t="shared" si="6"/>
        <v>1</v>
      </c>
      <c r="AB5" s="493" t="b">
        <f t="shared" si="7"/>
        <v>1</v>
      </c>
    </row>
    <row r="6" spans="1:28" s="115" customFormat="1" ht="134.25" customHeight="1" x14ac:dyDescent="0.2">
      <c r="A6" s="222">
        <v>4</v>
      </c>
      <c r="B6" s="270" t="s">
        <v>77</v>
      </c>
      <c r="C6" s="333" t="s">
        <v>133</v>
      </c>
      <c r="D6" s="270" t="s">
        <v>96</v>
      </c>
      <c r="E6" s="270">
        <v>1211011</v>
      </c>
      <c r="F6" s="270" t="s">
        <v>90</v>
      </c>
      <c r="G6" s="285" t="s">
        <v>153</v>
      </c>
      <c r="H6" s="270" t="s">
        <v>62</v>
      </c>
      <c r="I6" s="271">
        <v>1.14375</v>
      </c>
      <c r="J6" s="270" t="s">
        <v>143</v>
      </c>
      <c r="K6" s="246">
        <v>8402555.2400000002</v>
      </c>
      <c r="L6" s="246">
        <v>4621404</v>
      </c>
      <c r="M6" s="247">
        <v>3781151.24</v>
      </c>
      <c r="N6" s="224">
        <v>0.55000000000000004</v>
      </c>
      <c r="O6" s="225">
        <v>0</v>
      </c>
      <c r="P6" s="226">
        <v>0</v>
      </c>
      <c r="Q6" s="227">
        <v>800000</v>
      </c>
      <c r="R6" s="227">
        <v>1200000</v>
      </c>
      <c r="S6" s="228">
        <v>2621404</v>
      </c>
      <c r="T6" s="249"/>
      <c r="U6" s="284"/>
      <c r="V6" s="229"/>
      <c r="W6" s="230"/>
      <c r="X6" s="230"/>
      <c r="Y6" s="109" t="b">
        <f t="shared" si="4"/>
        <v>1</v>
      </c>
      <c r="Z6" s="492">
        <f t="shared" si="5"/>
        <v>0.55000000000000004</v>
      </c>
      <c r="AA6" s="493" t="b">
        <f t="shared" si="6"/>
        <v>1</v>
      </c>
      <c r="AB6" s="493" t="b">
        <f t="shared" si="7"/>
        <v>1</v>
      </c>
    </row>
    <row r="7" spans="1:28" s="115" customFormat="1" ht="137.25" customHeight="1" x14ac:dyDescent="0.2">
      <c r="A7" s="222">
        <v>5</v>
      </c>
      <c r="B7" s="270" t="s">
        <v>78</v>
      </c>
      <c r="C7" s="333" t="s">
        <v>133</v>
      </c>
      <c r="D7" s="270" t="s">
        <v>97</v>
      </c>
      <c r="E7" s="270">
        <v>1211102</v>
      </c>
      <c r="F7" s="270" t="s">
        <v>90</v>
      </c>
      <c r="G7" s="285" t="s">
        <v>98</v>
      </c>
      <c r="H7" s="270" t="s">
        <v>62</v>
      </c>
      <c r="I7" s="271">
        <v>0.65900000000000003</v>
      </c>
      <c r="J7" s="222" t="s">
        <v>151</v>
      </c>
      <c r="K7" s="246">
        <v>12612923.300000001</v>
      </c>
      <c r="L7" s="246">
        <v>7567750</v>
      </c>
      <c r="M7" s="247">
        <v>5045173.3</v>
      </c>
      <c r="N7" s="224">
        <v>0.6</v>
      </c>
      <c r="O7" s="225">
        <v>0</v>
      </c>
      <c r="P7" s="226">
        <v>0</v>
      </c>
      <c r="Q7" s="227">
        <v>3401626</v>
      </c>
      <c r="R7" s="227">
        <v>825305</v>
      </c>
      <c r="S7" s="228">
        <v>3340819</v>
      </c>
      <c r="T7" s="228"/>
      <c r="U7" s="286"/>
      <c r="V7" s="250"/>
      <c r="W7" s="251"/>
      <c r="X7" s="251"/>
      <c r="Y7" s="109" t="b">
        <f t="shared" si="4"/>
        <v>1</v>
      </c>
      <c r="Z7" s="492">
        <f t="shared" si="5"/>
        <v>0.6</v>
      </c>
      <c r="AA7" s="493" t="b">
        <f t="shared" si="6"/>
        <v>1</v>
      </c>
      <c r="AB7" s="493" t="b">
        <f t="shared" si="7"/>
        <v>1</v>
      </c>
    </row>
    <row r="8" spans="1:28" s="115" customFormat="1" ht="57.75" customHeight="1" x14ac:dyDescent="0.2">
      <c r="A8" s="222">
        <v>6</v>
      </c>
      <c r="B8" s="270" t="s">
        <v>79</v>
      </c>
      <c r="C8" s="333" t="s">
        <v>133</v>
      </c>
      <c r="D8" s="270" t="s">
        <v>94</v>
      </c>
      <c r="E8" s="270">
        <v>1206113</v>
      </c>
      <c r="F8" s="270" t="s">
        <v>92</v>
      </c>
      <c r="G8" s="285" t="s">
        <v>99</v>
      </c>
      <c r="H8" s="270" t="s">
        <v>62</v>
      </c>
      <c r="I8" s="271">
        <v>0.44716</v>
      </c>
      <c r="J8" s="270" t="s">
        <v>142</v>
      </c>
      <c r="K8" s="246">
        <v>6832383.4800000004</v>
      </c>
      <c r="L8" s="246">
        <v>3416191</v>
      </c>
      <c r="M8" s="247">
        <v>3416192.48</v>
      </c>
      <c r="N8" s="224">
        <v>0.5</v>
      </c>
      <c r="O8" s="225">
        <v>0</v>
      </c>
      <c r="P8" s="226">
        <v>0</v>
      </c>
      <c r="Q8" s="227">
        <v>337339</v>
      </c>
      <c r="R8" s="227">
        <v>342700</v>
      </c>
      <c r="S8" s="228">
        <v>2736152</v>
      </c>
      <c r="T8" s="228"/>
      <c r="U8" s="284"/>
      <c r="V8" s="229"/>
      <c r="W8" s="230"/>
      <c r="X8" s="230"/>
      <c r="Y8" s="109" t="b">
        <f t="shared" si="4"/>
        <v>1</v>
      </c>
      <c r="Z8" s="492">
        <f t="shared" si="5"/>
        <v>0.5</v>
      </c>
      <c r="AA8" s="493" t="b">
        <f t="shared" si="6"/>
        <v>1</v>
      </c>
      <c r="AB8" s="493" t="b">
        <f t="shared" si="7"/>
        <v>1</v>
      </c>
    </row>
    <row r="9" spans="1:28" s="115" customFormat="1" ht="79.5" customHeight="1" x14ac:dyDescent="0.2">
      <c r="A9" s="222">
        <v>7</v>
      </c>
      <c r="B9" s="270" t="s">
        <v>80</v>
      </c>
      <c r="C9" s="333" t="s">
        <v>133</v>
      </c>
      <c r="D9" s="270" t="s">
        <v>102</v>
      </c>
      <c r="E9" s="270">
        <v>1209092</v>
      </c>
      <c r="F9" s="270" t="s">
        <v>88</v>
      </c>
      <c r="G9" s="285" t="s">
        <v>154</v>
      </c>
      <c r="H9" s="270" t="s">
        <v>63</v>
      </c>
      <c r="I9" s="271">
        <v>7.3999999999999996E-2</v>
      </c>
      <c r="J9" s="270" t="s">
        <v>238</v>
      </c>
      <c r="K9" s="246">
        <v>1401708</v>
      </c>
      <c r="L9" s="246">
        <v>674808</v>
      </c>
      <c r="M9" s="247">
        <v>726900</v>
      </c>
      <c r="N9" s="224">
        <v>0.49</v>
      </c>
      <c r="O9" s="225">
        <v>0</v>
      </c>
      <c r="P9" s="226">
        <v>0</v>
      </c>
      <c r="Q9" s="227">
        <v>5041</v>
      </c>
      <c r="R9" s="227">
        <v>25964</v>
      </c>
      <c r="S9" s="228">
        <v>643803</v>
      </c>
      <c r="T9" s="228"/>
      <c r="U9" s="286"/>
      <c r="V9" s="229"/>
      <c r="W9" s="230"/>
      <c r="X9" s="230"/>
      <c r="Y9" s="109" t="b">
        <f t="shared" si="4"/>
        <v>1</v>
      </c>
      <c r="Z9" s="492">
        <f t="shared" si="5"/>
        <v>0.48139999999999999</v>
      </c>
      <c r="AA9" s="493" t="b">
        <f t="shared" si="6"/>
        <v>0</v>
      </c>
      <c r="AB9" s="493" t="b">
        <f t="shared" si="7"/>
        <v>1</v>
      </c>
    </row>
    <row r="10" spans="1:28" s="115" customFormat="1" ht="81" customHeight="1" x14ac:dyDescent="0.2">
      <c r="A10" s="222">
        <v>8</v>
      </c>
      <c r="B10" s="270" t="s">
        <v>81</v>
      </c>
      <c r="C10" s="333" t="s">
        <v>133</v>
      </c>
      <c r="D10" s="270" t="s">
        <v>105</v>
      </c>
      <c r="E10" s="270">
        <v>1213023</v>
      </c>
      <c r="F10" s="270" t="s">
        <v>103</v>
      </c>
      <c r="G10" s="285" t="s">
        <v>106</v>
      </c>
      <c r="H10" s="270" t="s">
        <v>63</v>
      </c>
      <c r="I10" s="271">
        <v>0.85499999999999998</v>
      </c>
      <c r="J10" s="270" t="s">
        <v>240</v>
      </c>
      <c r="K10" s="246">
        <v>3909190.29</v>
      </c>
      <c r="L10" s="246">
        <v>1954595</v>
      </c>
      <c r="M10" s="247">
        <v>1954595.29</v>
      </c>
      <c r="N10" s="224">
        <v>0.5</v>
      </c>
      <c r="O10" s="225">
        <v>0</v>
      </c>
      <c r="P10" s="226">
        <v>0</v>
      </c>
      <c r="Q10" s="227">
        <v>283964</v>
      </c>
      <c r="R10" s="227">
        <v>1170631</v>
      </c>
      <c r="S10" s="228">
        <v>500000</v>
      </c>
      <c r="T10" s="253"/>
      <c r="U10" s="284"/>
      <c r="V10" s="229"/>
      <c r="W10" s="230"/>
      <c r="X10" s="230"/>
      <c r="Y10" s="109" t="b">
        <f t="shared" si="4"/>
        <v>1</v>
      </c>
      <c r="Z10" s="492">
        <f t="shared" si="5"/>
        <v>0.5</v>
      </c>
      <c r="AA10" s="493" t="b">
        <f t="shared" si="6"/>
        <v>1</v>
      </c>
      <c r="AB10" s="493" t="b">
        <f t="shared" si="7"/>
        <v>1</v>
      </c>
    </row>
    <row r="11" spans="1:28" s="115" customFormat="1" ht="81" customHeight="1" x14ac:dyDescent="0.2">
      <c r="A11" s="222">
        <v>9</v>
      </c>
      <c r="B11" s="270" t="s">
        <v>82</v>
      </c>
      <c r="C11" s="333" t="s">
        <v>133</v>
      </c>
      <c r="D11" s="270" t="s">
        <v>113</v>
      </c>
      <c r="E11" s="270">
        <v>1213011</v>
      </c>
      <c r="F11" s="270" t="s">
        <v>103</v>
      </c>
      <c r="G11" s="285" t="s">
        <v>144</v>
      </c>
      <c r="H11" s="270" t="s">
        <v>62</v>
      </c>
      <c r="I11" s="271">
        <v>0.60640000000000005</v>
      </c>
      <c r="J11" s="270" t="s">
        <v>142</v>
      </c>
      <c r="K11" s="246">
        <v>2370875.38</v>
      </c>
      <c r="L11" s="246">
        <v>1185437</v>
      </c>
      <c r="M11" s="247">
        <v>1185438.3799999999</v>
      </c>
      <c r="N11" s="224">
        <v>0.5</v>
      </c>
      <c r="O11" s="225">
        <v>0</v>
      </c>
      <c r="P11" s="226">
        <v>0</v>
      </c>
      <c r="Q11" s="227">
        <v>470288</v>
      </c>
      <c r="R11" s="227">
        <v>288699</v>
      </c>
      <c r="S11" s="228">
        <v>426450</v>
      </c>
      <c r="T11" s="228"/>
      <c r="U11" s="284"/>
      <c r="V11" s="229"/>
      <c r="W11" s="230"/>
      <c r="X11" s="230"/>
      <c r="Y11" s="109" t="b">
        <f t="shared" si="4"/>
        <v>1</v>
      </c>
      <c r="Z11" s="492">
        <f t="shared" si="5"/>
        <v>0.5</v>
      </c>
      <c r="AA11" s="493" t="b">
        <f t="shared" si="6"/>
        <v>1</v>
      </c>
      <c r="AB11" s="493" t="b">
        <f t="shared" si="7"/>
        <v>1</v>
      </c>
    </row>
    <row r="12" spans="1:28" s="115" customFormat="1" ht="57.75" customHeight="1" x14ac:dyDescent="0.2">
      <c r="A12" s="222">
        <v>10</v>
      </c>
      <c r="B12" s="270" t="s">
        <v>85</v>
      </c>
      <c r="C12" s="333" t="s">
        <v>133</v>
      </c>
      <c r="D12" s="270" t="s">
        <v>108</v>
      </c>
      <c r="E12" s="270">
        <v>1219012</v>
      </c>
      <c r="F12" s="270" t="s">
        <v>109</v>
      </c>
      <c r="G12" s="285" t="s">
        <v>117</v>
      </c>
      <c r="H12" s="270" t="s">
        <v>63</v>
      </c>
      <c r="I12" s="271">
        <v>1.8591</v>
      </c>
      <c r="J12" s="270" t="s">
        <v>139</v>
      </c>
      <c r="K12" s="246">
        <v>5349192.07</v>
      </c>
      <c r="L12" s="246">
        <v>2942055</v>
      </c>
      <c r="M12" s="247">
        <v>2407137.0699999998</v>
      </c>
      <c r="N12" s="224">
        <v>0.55000000000000004</v>
      </c>
      <c r="O12" s="225">
        <v>0</v>
      </c>
      <c r="P12" s="226">
        <v>0</v>
      </c>
      <c r="Q12" s="227">
        <v>720919</v>
      </c>
      <c r="R12" s="227">
        <v>1273531</v>
      </c>
      <c r="S12" s="228">
        <v>947605</v>
      </c>
      <c r="T12" s="228"/>
      <c r="U12" s="284"/>
      <c r="V12" s="229"/>
      <c r="W12" s="230"/>
      <c r="X12" s="230"/>
      <c r="Y12" s="109" t="b">
        <f t="shared" si="4"/>
        <v>1</v>
      </c>
      <c r="Z12" s="492">
        <f t="shared" si="5"/>
        <v>0.55000000000000004</v>
      </c>
      <c r="AA12" s="493" t="b">
        <f t="shared" si="6"/>
        <v>1</v>
      </c>
      <c r="AB12" s="493" t="b">
        <f t="shared" si="7"/>
        <v>1</v>
      </c>
    </row>
    <row r="13" spans="1:28" s="115" customFormat="1" ht="84" customHeight="1" x14ac:dyDescent="0.2">
      <c r="A13" s="222">
        <v>11</v>
      </c>
      <c r="B13" s="270" t="s">
        <v>86</v>
      </c>
      <c r="C13" s="333" t="s">
        <v>133</v>
      </c>
      <c r="D13" s="270" t="s">
        <v>124</v>
      </c>
      <c r="E13" s="270">
        <v>1217022</v>
      </c>
      <c r="F13" s="270" t="s">
        <v>101</v>
      </c>
      <c r="G13" s="285" t="s">
        <v>155</v>
      </c>
      <c r="H13" s="270" t="s">
        <v>66</v>
      </c>
      <c r="I13" s="271">
        <v>1.4990000000000001</v>
      </c>
      <c r="J13" s="270" t="s">
        <v>145</v>
      </c>
      <c r="K13" s="246">
        <v>1978680.31</v>
      </c>
      <c r="L13" s="246">
        <v>1385076</v>
      </c>
      <c r="M13" s="247">
        <v>593604.31000000006</v>
      </c>
      <c r="N13" s="224">
        <v>0.7</v>
      </c>
      <c r="O13" s="225">
        <v>0</v>
      </c>
      <c r="P13" s="226">
        <v>0</v>
      </c>
      <c r="Q13" s="227">
        <v>50472</v>
      </c>
      <c r="R13" s="227">
        <v>1334604</v>
      </c>
      <c r="S13" s="248">
        <v>0</v>
      </c>
      <c r="T13" s="228"/>
      <c r="U13" s="284"/>
      <c r="V13" s="229"/>
      <c r="W13" s="230"/>
      <c r="X13" s="230"/>
      <c r="Y13" s="109" t="b">
        <f t="shared" si="4"/>
        <v>1</v>
      </c>
      <c r="Z13" s="492">
        <f t="shared" si="5"/>
        <v>0.7</v>
      </c>
      <c r="AA13" s="493" t="b">
        <f t="shared" si="6"/>
        <v>1</v>
      </c>
      <c r="AB13" s="493" t="b">
        <f t="shared" si="7"/>
        <v>1</v>
      </c>
    </row>
    <row r="14" spans="1:28" s="115" customFormat="1" ht="54" customHeight="1" x14ac:dyDescent="0.2">
      <c r="A14" s="222">
        <v>12</v>
      </c>
      <c r="B14" s="270" t="s">
        <v>83</v>
      </c>
      <c r="C14" s="333" t="s">
        <v>133</v>
      </c>
      <c r="D14" s="270" t="s">
        <v>114</v>
      </c>
      <c r="E14" s="270">
        <v>1206162</v>
      </c>
      <c r="F14" s="270" t="s">
        <v>92</v>
      </c>
      <c r="G14" s="285" t="s">
        <v>115</v>
      </c>
      <c r="H14" s="270" t="s">
        <v>62</v>
      </c>
      <c r="I14" s="271">
        <v>0.51400000000000001</v>
      </c>
      <c r="J14" s="270" t="s">
        <v>172</v>
      </c>
      <c r="K14" s="246">
        <v>4540262.0999999996</v>
      </c>
      <c r="L14" s="246">
        <v>2085465</v>
      </c>
      <c r="M14" s="247">
        <v>2454797.0999999996</v>
      </c>
      <c r="N14" s="224">
        <v>0.46</v>
      </c>
      <c r="O14" s="225">
        <v>0</v>
      </c>
      <c r="P14" s="226">
        <v>0</v>
      </c>
      <c r="Q14" s="227">
        <v>270600</v>
      </c>
      <c r="R14" s="227">
        <v>1814865</v>
      </c>
      <c r="S14" s="248">
        <v>0</v>
      </c>
      <c r="T14" s="228"/>
      <c r="U14" s="284"/>
      <c r="V14" s="229"/>
      <c r="W14" s="251"/>
      <c r="X14" s="230"/>
      <c r="Y14" s="109" t="b">
        <f t="shared" si="4"/>
        <v>1</v>
      </c>
      <c r="Z14" s="492">
        <f t="shared" si="5"/>
        <v>0.45929999999999999</v>
      </c>
      <c r="AA14" s="493" t="b">
        <f t="shared" si="6"/>
        <v>0</v>
      </c>
      <c r="AB14" s="493" t="b">
        <f t="shared" si="7"/>
        <v>1</v>
      </c>
    </row>
    <row r="15" spans="1:28" s="115" customFormat="1" ht="51" x14ac:dyDescent="0.2">
      <c r="A15" s="222">
        <v>13</v>
      </c>
      <c r="B15" s="270" t="s">
        <v>84</v>
      </c>
      <c r="C15" s="333" t="s">
        <v>133</v>
      </c>
      <c r="D15" s="270" t="s">
        <v>114</v>
      </c>
      <c r="E15" s="270">
        <v>1206162</v>
      </c>
      <c r="F15" s="270" t="s">
        <v>92</v>
      </c>
      <c r="G15" s="285" t="s">
        <v>116</v>
      </c>
      <c r="H15" s="270" t="s">
        <v>62</v>
      </c>
      <c r="I15" s="271">
        <v>0.15</v>
      </c>
      <c r="J15" s="270" t="s">
        <v>148</v>
      </c>
      <c r="K15" s="246">
        <v>5563536</v>
      </c>
      <c r="L15" s="246">
        <v>2781768</v>
      </c>
      <c r="M15" s="247">
        <v>2781768</v>
      </c>
      <c r="N15" s="224">
        <v>0.5</v>
      </c>
      <c r="O15" s="225">
        <v>0</v>
      </c>
      <c r="P15" s="226">
        <v>0</v>
      </c>
      <c r="Q15" s="227">
        <v>61500</v>
      </c>
      <c r="R15" s="227">
        <v>2720268</v>
      </c>
      <c r="S15" s="248">
        <v>0</v>
      </c>
      <c r="T15" s="257"/>
      <c r="U15" s="284"/>
      <c r="V15" s="229"/>
      <c r="W15" s="230"/>
      <c r="X15" s="230"/>
      <c r="Y15" s="109" t="b">
        <f t="shared" si="4"/>
        <v>1</v>
      </c>
      <c r="Z15" s="492">
        <f t="shared" si="5"/>
        <v>0.5</v>
      </c>
      <c r="AA15" s="493" t="b">
        <f t="shared" si="6"/>
        <v>1</v>
      </c>
      <c r="AB15" s="493" t="b">
        <f t="shared" si="7"/>
        <v>1</v>
      </c>
    </row>
    <row r="16" spans="1:28" s="117" customFormat="1" ht="40.5" customHeight="1" x14ac:dyDescent="0.25">
      <c r="A16" s="222">
        <v>14</v>
      </c>
      <c r="B16" s="270" t="s">
        <v>126</v>
      </c>
      <c r="C16" s="333" t="s">
        <v>133</v>
      </c>
      <c r="D16" s="270" t="s">
        <v>128</v>
      </c>
      <c r="E16" s="270">
        <v>1212073</v>
      </c>
      <c r="F16" s="270" t="s">
        <v>122</v>
      </c>
      <c r="G16" s="285" t="s">
        <v>129</v>
      </c>
      <c r="H16" s="270" t="s">
        <v>66</v>
      </c>
      <c r="I16" s="271">
        <v>0.67</v>
      </c>
      <c r="J16" s="270" t="s">
        <v>150</v>
      </c>
      <c r="K16" s="246">
        <v>1277403.5900000001</v>
      </c>
      <c r="L16" s="256">
        <v>702571</v>
      </c>
      <c r="M16" s="247">
        <v>574832.59</v>
      </c>
      <c r="N16" s="224">
        <v>0.55000000000000004</v>
      </c>
      <c r="O16" s="225">
        <v>0</v>
      </c>
      <c r="P16" s="226">
        <v>0</v>
      </c>
      <c r="Q16" s="228">
        <v>372916</v>
      </c>
      <c r="R16" s="228">
        <v>329655</v>
      </c>
      <c r="S16" s="248">
        <v>0</v>
      </c>
      <c r="T16" s="248">
        <v>0</v>
      </c>
      <c r="U16" s="284"/>
      <c r="V16" s="229"/>
      <c r="W16" s="230"/>
      <c r="X16" s="230"/>
      <c r="Y16" s="109" t="b">
        <f t="shared" si="4"/>
        <v>1</v>
      </c>
      <c r="Z16" s="492">
        <f t="shared" si="5"/>
        <v>0.55000000000000004</v>
      </c>
      <c r="AA16" s="493" t="b">
        <f t="shared" si="6"/>
        <v>1</v>
      </c>
      <c r="AB16" s="493" t="b">
        <f t="shared" si="7"/>
        <v>1</v>
      </c>
    </row>
    <row r="17" spans="1:32" s="117" customFormat="1" ht="41.25" customHeight="1" x14ac:dyDescent="0.25">
      <c r="A17" s="222">
        <v>15</v>
      </c>
      <c r="B17" s="270" t="s">
        <v>127</v>
      </c>
      <c r="C17" s="333" t="s">
        <v>133</v>
      </c>
      <c r="D17" s="270" t="s">
        <v>111</v>
      </c>
      <c r="E17" s="270">
        <v>1205011</v>
      </c>
      <c r="F17" s="270" t="s">
        <v>112</v>
      </c>
      <c r="G17" s="285" t="s">
        <v>130</v>
      </c>
      <c r="H17" s="270" t="s">
        <v>63</v>
      </c>
      <c r="I17" s="271">
        <v>0.83909999999999996</v>
      </c>
      <c r="J17" s="270" t="s">
        <v>272</v>
      </c>
      <c r="K17" s="246">
        <v>5037214.17</v>
      </c>
      <c r="L17" s="259">
        <v>2770466</v>
      </c>
      <c r="M17" s="258">
        <v>2266748.17</v>
      </c>
      <c r="N17" s="224">
        <v>0.55000000000000004</v>
      </c>
      <c r="O17" s="226">
        <v>0</v>
      </c>
      <c r="P17" s="226">
        <v>0</v>
      </c>
      <c r="Q17" s="228">
        <v>2106400</v>
      </c>
      <c r="R17" s="260">
        <v>664066</v>
      </c>
      <c r="S17" s="248">
        <v>0</v>
      </c>
      <c r="T17" s="255"/>
      <c r="U17" s="284"/>
      <c r="V17" s="229"/>
      <c r="W17" s="230"/>
      <c r="X17" s="230"/>
      <c r="Y17" s="109" t="b">
        <f t="shared" si="4"/>
        <v>1</v>
      </c>
      <c r="Z17" s="492">
        <f t="shared" si="5"/>
        <v>0.55000000000000004</v>
      </c>
      <c r="AA17" s="493" t="b">
        <f t="shared" si="6"/>
        <v>1</v>
      </c>
      <c r="AB17" s="493" t="b">
        <f t="shared" si="7"/>
        <v>1</v>
      </c>
    </row>
    <row r="18" spans="1:32" s="117" customFormat="1" ht="89.25" x14ac:dyDescent="0.25">
      <c r="A18" s="222">
        <v>16</v>
      </c>
      <c r="B18" s="270" t="s">
        <v>177</v>
      </c>
      <c r="C18" s="333" t="s">
        <v>133</v>
      </c>
      <c r="D18" s="270" t="s">
        <v>156</v>
      </c>
      <c r="E18" s="332">
        <v>1212011</v>
      </c>
      <c r="F18" s="337" t="s">
        <v>122</v>
      </c>
      <c r="G18" s="288" t="s">
        <v>237</v>
      </c>
      <c r="H18" s="272" t="s">
        <v>62</v>
      </c>
      <c r="I18" s="280">
        <v>0.69828000000000001</v>
      </c>
      <c r="J18" s="270" t="s">
        <v>923</v>
      </c>
      <c r="K18" s="246">
        <v>45005486.159999996</v>
      </c>
      <c r="L18" s="256">
        <v>22502743</v>
      </c>
      <c r="M18" s="258">
        <v>22502743.16</v>
      </c>
      <c r="N18" s="224">
        <v>0.5</v>
      </c>
      <c r="O18" s="226"/>
      <c r="P18" s="226"/>
      <c r="Q18" s="226"/>
      <c r="R18" s="228">
        <v>2675177</v>
      </c>
      <c r="S18" s="228">
        <v>737268</v>
      </c>
      <c r="T18" s="228">
        <v>19090298</v>
      </c>
      <c r="U18" s="228"/>
      <c r="V18" s="230"/>
      <c r="W18" s="230"/>
      <c r="X18" s="230"/>
      <c r="Y18" s="109" t="b">
        <f t="shared" si="4"/>
        <v>1</v>
      </c>
      <c r="Z18" s="492">
        <f t="shared" si="5"/>
        <v>0.5</v>
      </c>
      <c r="AA18" s="493" t="b">
        <f t="shared" si="6"/>
        <v>1</v>
      </c>
      <c r="AB18" s="493" t="b">
        <f t="shared" si="7"/>
        <v>1</v>
      </c>
    </row>
    <row r="19" spans="1:32" s="117" customFormat="1" ht="107.25" customHeight="1" x14ac:dyDescent="0.25">
      <c r="A19" s="222">
        <v>17</v>
      </c>
      <c r="B19" s="270" t="s">
        <v>178</v>
      </c>
      <c r="C19" s="333" t="s">
        <v>133</v>
      </c>
      <c r="D19" s="270" t="s">
        <v>56</v>
      </c>
      <c r="E19" s="332">
        <v>1262</v>
      </c>
      <c r="F19" s="337" t="s">
        <v>119</v>
      </c>
      <c r="G19" s="288" t="s">
        <v>269</v>
      </c>
      <c r="H19" s="272" t="s">
        <v>62</v>
      </c>
      <c r="I19" s="280">
        <v>2.0403500000000001</v>
      </c>
      <c r="J19" s="270" t="s">
        <v>254</v>
      </c>
      <c r="K19" s="246">
        <v>33143219.699999999</v>
      </c>
      <c r="L19" s="256">
        <v>15641618</v>
      </c>
      <c r="M19" s="258">
        <v>17501601.699999999</v>
      </c>
      <c r="N19" s="224">
        <v>0.5</v>
      </c>
      <c r="O19" s="226"/>
      <c r="P19" s="226"/>
      <c r="Q19" s="226"/>
      <c r="R19" s="228">
        <v>1475723</v>
      </c>
      <c r="S19" s="228">
        <v>635927</v>
      </c>
      <c r="T19" s="228">
        <v>2500000</v>
      </c>
      <c r="U19" s="228">
        <v>11029968</v>
      </c>
      <c r="V19" s="230"/>
      <c r="W19" s="230"/>
      <c r="X19" s="230"/>
      <c r="Y19" s="109" t="b">
        <f t="shared" si="4"/>
        <v>1</v>
      </c>
      <c r="Z19" s="492">
        <f t="shared" si="5"/>
        <v>0.47189999999999999</v>
      </c>
      <c r="AA19" s="493" t="b">
        <f t="shared" si="6"/>
        <v>0</v>
      </c>
      <c r="AB19" s="493" t="b">
        <f t="shared" si="7"/>
        <v>1</v>
      </c>
    </row>
    <row r="20" spans="1:32" s="117" customFormat="1" ht="71.25" customHeight="1" x14ac:dyDescent="0.25">
      <c r="A20" s="222">
        <v>18</v>
      </c>
      <c r="B20" s="270" t="s">
        <v>179</v>
      </c>
      <c r="C20" s="333" t="s">
        <v>133</v>
      </c>
      <c r="D20" s="270" t="s">
        <v>197</v>
      </c>
      <c r="E20" s="332">
        <v>1216153</v>
      </c>
      <c r="F20" s="337" t="s">
        <v>118</v>
      </c>
      <c r="G20" s="288" t="s">
        <v>201</v>
      </c>
      <c r="H20" s="272" t="s">
        <v>62</v>
      </c>
      <c r="I20" s="280">
        <v>2.41</v>
      </c>
      <c r="J20" s="270" t="s">
        <v>265</v>
      </c>
      <c r="K20" s="246">
        <v>12432151.85</v>
      </c>
      <c r="L20" s="256">
        <v>5923976</v>
      </c>
      <c r="M20" s="258">
        <v>6508175.8499999996</v>
      </c>
      <c r="N20" s="224">
        <v>0.65</v>
      </c>
      <c r="O20" s="226"/>
      <c r="P20" s="226"/>
      <c r="Q20" s="226"/>
      <c r="R20" s="228">
        <v>2045793</v>
      </c>
      <c r="S20" s="228">
        <v>778183</v>
      </c>
      <c r="T20" s="228">
        <v>3100000</v>
      </c>
      <c r="U20" s="284"/>
      <c r="V20" s="230"/>
      <c r="W20" s="230"/>
      <c r="X20" s="230"/>
      <c r="Y20" s="109" t="b">
        <f t="shared" si="4"/>
        <v>1</v>
      </c>
      <c r="Z20" s="492">
        <f t="shared" si="5"/>
        <v>0.47649999999999998</v>
      </c>
      <c r="AA20" s="493" t="b">
        <f t="shared" si="6"/>
        <v>0</v>
      </c>
      <c r="AB20" s="493" t="b">
        <f t="shared" si="7"/>
        <v>1</v>
      </c>
    </row>
    <row r="21" spans="1:32" s="117" customFormat="1" ht="89.25" x14ac:dyDescent="0.25">
      <c r="A21" s="222">
        <v>19</v>
      </c>
      <c r="B21" s="270" t="s">
        <v>180</v>
      </c>
      <c r="C21" s="333" t="s">
        <v>133</v>
      </c>
      <c r="D21" s="270" t="s">
        <v>198</v>
      </c>
      <c r="E21" s="332">
        <v>1210142</v>
      </c>
      <c r="F21" s="337" t="s">
        <v>119</v>
      </c>
      <c r="G21" s="288" t="s">
        <v>202</v>
      </c>
      <c r="H21" s="272" t="s">
        <v>62</v>
      </c>
      <c r="I21" s="280">
        <v>0.42</v>
      </c>
      <c r="J21" s="270" t="s">
        <v>249</v>
      </c>
      <c r="K21" s="246">
        <v>7230060.3899999997</v>
      </c>
      <c r="L21" s="256">
        <v>4054835</v>
      </c>
      <c r="M21" s="258">
        <v>3175225.39</v>
      </c>
      <c r="N21" s="224">
        <v>0.65</v>
      </c>
      <c r="O21" s="226"/>
      <c r="P21" s="226"/>
      <c r="Q21" s="226"/>
      <c r="R21" s="228">
        <v>559552</v>
      </c>
      <c r="S21" s="228">
        <v>495283</v>
      </c>
      <c r="T21" s="228">
        <v>3000000</v>
      </c>
      <c r="U21" s="284"/>
      <c r="V21" s="230"/>
      <c r="W21" s="230"/>
      <c r="X21" s="230"/>
      <c r="Y21" s="109" t="b">
        <f t="shared" si="4"/>
        <v>1</v>
      </c>
      <c r="Z21" s="492">
        <f t="shared" si="5"/>
        <v>0.56079999999999997</v>
      </c>
      <c r="AA21" s="493" t="b">
        <f t="shared" si="6"/>
        <v>0</v>
      </c>
      <c r="AB21" s="493" t="b">
        <f t="shared" si="7"/>
        <v>1</v>
      </c>
    </row>
    <row r="22" spans="1:32" s="117" customFormat="1" ht="50.25" customHeight="1" x14ac:dyDescent="0.25">
      <c r="A22" s="222">
        <v>20</v>
      </c>
      <c r="B22" s="270" t="s">
        <v>181</v>
      </c>
      <c r="C22" s="333" t="s">
        <v>133</v>
      </c>
      <c r="D22" s="270" t="s">
        <v>94</v>
      </c>
      <c r="E22" s="332">
        <v>1206113</v>
      </c>
      <c r="F22" s="337" t="s">
        <v>92</v>
      </c>
      <c r="G22" s="288" t="s">
        <v>203</v>
      </c>
      <c r="H22" s="272" t="s">
        <v>62</v>
      </c>
      <c r="I22" s="280">
        <v>0.21021999999999999</v>
      </c>
      <c r="J22" s="270" t="s">
        <v>258</v>
      </c>
      <c r="K22" s="246">
        <v>2104152.48</v>
      </c>
      <c r="L22" s="256">
        <v>1052076</v>
      </c>
      <c r="M22" s="258">
        <v>1052076.48</v>
      </c>
      <c r="N22" s="224">
        <v>0.5</v>
      </c>
      <c r="O22" s="226"/>
      <c r="P22" s="226"/>
      <c r="Q22" s="226"/>
      <c r="R22" s="228">
        <v>587555</v>
      </c>
      <c r="S22" s="228">
        <v>354775</v>
      </c>
      <c r="T22" s="228">
        <v>109746</v>
      </c>
      <c r="U22" s="284"/>
      <c r="V22" s="230"/>
      <c r="W22" s="230"/>
      <c r="X22" s="230"/>
      <c r="Y22" s="109" t="b">
        <f t="shared" si="4"/>
        <v>1</v>
      </c>
      <c r="Z22" s="492">
        <f t="shared" si="5"/>
        <v>0.5</v>
      </c>
      <c r="AA22" s="493" t="b">
        <f t="shared" si="6"/>
        <v>1</v>
      </c>
      <c r="AB22" s="493" t="b">
        <f t="shared" si="7"/>
        <v>1</v>
      </c>
    </row>
    <row r="23" spans="1:32" s="117" customFormat="1" ht="70.5" customHeight="1" x14ac:dyDescent="0.25">
      <c r="A23" s="222">
        <v>21</v>
      </c>
      <c r="B23" s="270" t="s">
        <v>182</v>
      </c>
      <c r="C23" s="333" t="s">
        <v>133</v>
      </c>
      <c r="D23" s="270" t="s">
        <v>199</v>
      </c>
      <c r="E23" s="332">
        <v>1218013</v>
      </c>
      <c r="F23" s="337" t="s">
        <v>107</v>
      </c>
      <c r="G23" s="288" t="s">
        <v>204</v>
      </c>
      <c r="H23" s="272" t="s">
        <v>62</v>
      </c>
      <c r="I23" s="280">
        <v>0.40114</v>
      </c>
      <c r="J23" s="270" t="s">
        <v>246</v>
      </c>
      <c r="K23" s="246">
        <v>3283899.26</v>
      </c>
      <c r="L23" s="256">
        <v>2134534</v>
      </c>
      <c r="M23" s="258">
        <v>1149365.26</v>
      </c>
      <c r="N23" s="224">
        <v>0.65</v>
      </c>
      <c r="O23" s="226"/>
      <c r="P23" s="226"/>
      <c r="Q23" s="226"/>
      <c r="R23" s="228">
        <v>436914</v>
      </c>
      <c r="S23" s="228">
        <v>197620</v>
      </c>
      <c r="T23" s="228">
        <v>1500000</v>
      </c>
      <c r="U23" s="284"/>
      <c r="V23" s="230"/>
      <c r="W23" s="230"/>
      <c r="X23" s="230"/>
      <c r="Y23" s="109" t="b">
        <f t="shared" si="4"/>
        <v>1</v>
      </c>
      <c r="Z23" s="492">
        <f t="shared" si="5"/>
        <v>0.65</v>
      </c>
      <c r="AA23" s="493" t="b">
        <f t="shared" si="6"/>
        <v>1</v>
      </c>
      <c r="AB23" s="493" t="b">
        <f t="shared" si="7"/>
        <v>1</v>
      </c>
    </row>
    <row r="24" spans="1:32" s="117" customFormat="1" ht="66.75" customHeight="1" x14ac:dyDescent="0.25">
      <c r="A24" s="222">
        <v>22</v>
      </c>
      <c r="B24" s="270" t="s">
        <v>183</v>
      </c>
      <c r="C24" s="333" t="s">
        <v>133</v>
      </c>
      <c r="D24" s="270" t="s">
        <v>157</v>
      </c>
      <c r="E24" s="332">
        <v>1263011</v>
      </c>
      <c r="F24" s="337" t="s">
        <v>118</v>
      </c>
      <c r="G24" s="288" t="s">
        <v>205</v>
      </c>
      <c r="H24" s="272" t="s">
        <v>62</v>
      </c>
      <c r="I24" s="280">
        <v>0.61780000000000002</v>
      </c>
      <c r="J24" s="270" t="s">
        <v>267</v>
      </c>
      <c r="K24" s="246">
        <v>6261059.04</v>
      </c>
      <c r="L24" s="256">
        <v>3077832</v>
      </c>
      <c r="M24" s="258">
        <v>3183227.04</v>
      </c>
      <c r="N24" s="224">
        <v>0.5</v>
      </c>
      <c r="O24" s="226"/>
      <c r="P24" s="226"/>
      <c r="Q24" s="226"/>
      <c r="R24" s="228">
        <v>796802</v>
      </c>
      <c r="S24" s="228">
        <v>281030</v>
      </c>
      <c r="T24" s="228">
        <v>2000000</v>
      </c>
      <c r="U24" s="284"/>
      <c r="V24" s="230"/>
      <c r="W24" s="230"/>
      <c r="X24" s="230"/>
      <c r="Y24" s="109" t="b">
        <f t="shared" si="4"/>
        <v>1</v>
      </c>
      <c r="Z24" s="492">
        <f t="shared" si="5"/>
        <v>0.49159999999999998</v>
      </c>
      <c r="AA24" s="493" t="b">
        <f t="shared" si="6"/>
        <v>0</v>
      </c>
      <c r="AB24" s="493" t="b">
        <f t="shared" si="7"/>
        <v>1</v>
      </c>
    </row>
    <row r="25" spans="1:32" s="117" customFormat="1" ht="66.75" customHeight="1" x14ac:dyDescent="0.25">
      <c r="A25" s="222">
        <v>23</v>
      </c>
      <c r="B25" s="270" t="s">
        <v>184</v>
      </c>
      <c r="C25" s="333" t="s">
        <v>133</v>
      </c>
      <c r="D25" s="270" t="s">
        <v>158</v>
      </c>
      <c r="E25" s="332">
        <v>1219053</v>
      </c>
      <c r="F25" s="337" t="s">
        <v>109</v>
      </c>
      <c r="G25" s="288" t="s">
        <v>239</v>
      </c>
      <c r="H25" s="272" t="s">
        <v>63</v>
      </c>
      <c r="I25" s="280">
        <v>2.13</v>
      </c>
      <c r="J25" s="270" t="s">
        <v>252</v>
      </c>
      <c r="K25" s="246">
        <v>11524434</v>
      </c>
      <c r="L25" s="256">
        <v>5762217</v>
      </c>
      <c r="M25" s="258">
        <v>5762217</v>
      </c>
      <c r="N25" s="224">
        <v>0.5</v>
      </c>
      <c r="O25" s="226"/>
      <c r="P25" s="226"/>
      <c r="Q25" s="226"/>
      <c r="R25" s="228">
        <v>4023990</v>
      </c>
      <c r="S25" s="228">
        <v>1738227</v>
      </c>
      <c r="T25" s="228"/>
      <c r="U25" s="284"/>
      <c r="V25" s="230"/>
      <c r="W25" s="230"/>
      <c r="X25" s="230"/>
      <c r="Y25" s="109" t="b">
        <f t="shared" si="4"/>
        <v>1</v>
      </c>
      <c r="Z25" s="492">
        <f t="shared" si="5"/>
        <v>0.5</v>
      </c>
      <c r="AA25" s="493" t="b">
        <f t="shared" si="6"/>
        <v>1</v>
      </c>
      <c r="AB25" s="493" t="b">
        <f t="shared" si="7"/>
        <v>1</v>
      </c>
    </row>
    <row r="26" spans="1:32" s="117" customFormat="1" ht="51" x14ac:dyDescent="0.25">
      <c r="A26" s="222">
        <v>24</v>
      </c>
      <c r="B26" s="270" t="s">
        <v>185</v>
      </c>
      <c r="C26" s="333" t="s">
        <v>133</v>
      </c>
      <c r="D26" s="270" t="s">
        <v>120</v>
      </c>
      <c r="E26" s="332">
        <v>1218033</v>
      </c>
      <c r="F26" s="337" t="s">
        <v>107</v>
      </c>
      <c r="G26" s="288" t="s">
        <v>206</v>
      </c>
      <c r="H26" s="272" t="s">
        <v>63</v>
      </c>
      <c r="I26" s="280">
        <v>0.315</v>
      </c>
      <c r="J26" s="270" t="s">
        <v>273</v>
      </c>
      <c r="K26" s="246">
        <v>7181028.2400000002</v>
      </c>
      <c r="L26" s="256">
        <v>3865699</v>
      </c>
      <c r="M26" s="258">
        <v>3315329.24</v>
      </c>
      <c r="N26" s="224">
        <v>0.6</v>
      </c>
      <c r="O26" s="226"/>
      <c r="P26" s="226"/>
      <c r="Q26" s="226"/>
      <c r="R26" s="228">
        <v>1089969</v>
      </c>
      <c r="S26" s="228">
        <v>775730</v>
      </c>
      <c r="T26" s="228">
        <v>2000000</v>
      </c>
      <c r="U26" s="284"/>
      <c r="V26" s="230"/>
      <c r="W26" s="230"/>
      <c r="X26" s="230"/>
      <c r="Y26" s="109" t="b">
        <f t="shared" si="4"/>
        <v>1</v>
      </c>
      <c r="Z26" s="492">
        <f t="shared" si="5"/>
        <v>0.5383</v>
      </c>
      <c r="AA26" s="493" t="b">
        <f t="shared" si="6"/>
        <v>0</v>
      </c>
      <c r="AB26" s="493" t="b">
        <f t="shared" si="7"/>
        <v>1</v>
      </c>
    </row>
    <row r="27" spans="1:32" s="117" customFormat="1" ht="48" customHeight="1" x14ac:dyDescent="0.25">
      <c r="A27" s="222">
        <v>25</v>
      </c>
      <c r="B27" s="270" t="s">
        <v>186</v>
      </c>
      <c r="C27" s="333" t="s">
        <v>133</v>
      </c>
      <c r="D27" s="270" t="s">
        <v>128</v>
      </c>
      <c r="E27" s="332">
        <v>1212073</v>
      </c>
      <c r="F27" s="337" t="s">
        <v>122</v>
      </c>
      <c r="G27" s="288" t="s">
        <v>207</v>
      </c>
      <c r="H27" s="272" t="s">
        <v>63</v>
      </c>
      <c r="I27" s="280">
        <v>5</v>
      </c>
      <c r="J27" s="270" t="s">
        <v>274</v>
      </c>
      <c r="K27" s="246">
        <v>18603197.52</v>
      </c>
      <c r="L27" s="256">
        <v>10148607</v>
      </c>
      <c r="M27" s="258">
        <v>8454590.5199999996</v>
      </c>
      <c r="N27" s="224">
        <v>0.6</v>
      </c>
      <c r="O27" s="226"/>
      <c r="P27" s="226"/>
      <c r="Q27" s="226"/>
      <c r="R27" s="228">
        <v>1500000</v>
      </c>
      <c r="S27" s="228">
        <v>1478586</v>
      </c>
      <c r="T27" s="228">
        <v>7170021</v>
      </c>
      <c r="U27" s="284"/>
      <c r="V27" s="230"/>
      <c r="W27" s="230"/>
      <c r="X27" s="230"/>
      <c r="Y27" s="109" t="b">
        <f t="shared" si="4"/>
        <v>1</v>
      </c>
      <c r="Z27" s="492">
        <f t="shared" si="5"/>
        <v>0.54549999999999998</v>
      </c>
      <c r="AA27" s="493" t="b">
        <f t="shared" si="6"/>
        <v>0</v>
      </c>
      <c r="AB27" s="493" t="b">
        <f t="shared" si="7"/>
        <v>1</v>
      </c>
    </row>
    <row r="28" spans="1:32" s="117" customFormat="1" ht="83.25" customHeight="1" x14ac:dyDescent="0.25">
      <c r="A28" s="222">
        <v>26</v>
      </c>
      <c r="B28" s="270" t="s">
        <v>187</v>
      </c>
      <c r="C28" s="333" t="s">
        <v>133</v>
      </c>
      <c r="D28" s="270" t="s">
        <v>100</v>
      </c>
      <c r="E28" s="332">
        <v>1217042</v>
      </c>
      <c r="F28" s="337" t="s">
        <v>101</v>
      </c>
      <c r="G28" s="288" t="s">
        <v>208</v>
      </c>
      <c r="H28" s="272" t="s">
        <v>66</v>
      </c>
      <c r="I28" s="280">
        <v>2.4500000000000002</v>
      </c>
      <c r="J28" s="270" t="s">
        <v>255</v>
      </c>
      <c r="K28" s="246">
        <v>4462817.3899999997</v>
      </c>
      <c r="L28" s="256">
        <v>1886938</v>
      </c>
      <c r="M28" s="258">
        <v>2575879.39</v>
      </c>
      <c r="N28" s="224">
        <v>0.5</v>
      </c>
      <c r="O28" s="226"/>
      <c r="P28" s="226"/>
      <c r="Q28" s="226"/>
      <c r="R28" s="228">
        <v>902313</v>
      </c>
      <c r="S28" s="228">
        <v>334625</v>
      </c>
      <c r="T28" s="228">
        <v>650000</v>
      </c>
      <c r="U28" s="284"/>
      <c r="V28" s="230"/>
      <c r="W28" s="230"/>
      <c r="X28" s="230"/>
      <c r="Y28" s="109" t="b">
        <f t="shared" si="4"/>
        <v>1</v>
      </c>
      <c r="Z28" s="492">
        <f t="shared" si="5"/>
        <v>0.42280000000000001</v>
      </c>
      <c r="AA28" s="493" t="b">
        <f t="shared" si="6"/>
        <v>0</v>
      </c>
      <c r="AB28" s="493" t="b">
        <f t="shared" si="7"/>
        <v>1</v>
      </c>
    </row>
    <row r="29" spans="1:32" s="117" customFormat="1" ht="46.5" customHeight="1" x14ac:dyDescent="0.25">
      <c r="A29" s="222">
        <v>27</v>
      </c>
      <c r="B29" s="270" t="s">
        <v>188</v>
      </c>
      <c r="C29" s="333" t="s">
        <v>133</v>
      </c>
      <c r="D29" s="270" t="s">
        <v>134</v>
      </c>
      <c r="E29" s="332">
        <v>1216162</v>
      </c>
      <c r="F29" s="337" t="s">
        <v>118</v>
      </c>
      <c r="G29" s="288" t="s">
        <v>209</v>
      </c>
      <c r="H29" s="272" t="s">
        <v>62</v>
      </c>
      <c r="I29" s="280">
        <v>0.74450000000000005</v>
      </c>
      <c r="J29" s="270" t="s">
        <v>897</v>
      </c>
      <c r="K29" s="246">
        <v>2963613.46</v>
      </c>
      <c r="L29" s="256">
        <v>1778168</v>
      </c>
      <c r="M29" s="258">
        <v>1185445.46</v>
      </c>
      <c r="N29" s="224">
        <v>0.6</v>
      </c>
      <c r="O29" s="226"/>
      <c r="P29" s="226"/>
      <c r="Q29" s="226"/>
      <c r="R29" s="228">
        <v>142761</v>
      </c>
      <c r="S29" s="228">
        <v>293991</v>
      </c>
      <c r="T29" s="228">
        <v>1341416</v>
      </c>
      <c r="U29" s="284"/>
      <c r="V29" s="230"/>
      <c r="W29" s="230"/>
      <c r="X29" s="230"/>
      <c r="Y29" s="109" t="b">
        <f t="shared" si="4"/>
        <v>1</v>
      </c>
      <c r="Z29" s="492">
        <f t="shared" si="5"/>
        <v>0.6</v>
      </c>
      <c r="AA29" s="493" t="b">
        <f t="shared" si="6"/>
        <v>1</v>
      </c>
      <c r="AB29" s="493" t="b">
        <f t="shared" si="7"/>
        <v>1</v>
      </c>
    </row>
    <row r="30" spans="1:32" s="117" customFormat="1" ht="63.75" x14ac:dyDescent="0.25">
      <c r="A30" s="222">
        <v>28</v>
      </c>
      <c r="B30" s="270" t="s">
        <v>189</v>
      </c>
      <c r="C30" s="333" t="s">
        <v>133</v>
      </c>
      <c r="D30" s="270" t="s">
        <v>159</v>
      </c>
      <c r="E30" s="332">
        <v>1207092</v>
      </c>
      <c r="F30" s="337" t="s">
        <v>160</v>
      </c>
      <c r="G30" s="288" t="s">
        <v>210</v>
      </c>
      <c r="H30" s="272" t="s">
        <v>62</v>
      </c>
      <c r="I30" s="280">
        <v>0.67179999999999995</v>
      </c>
      <c r="J30" s="270" t="s">
        <v>243</v>
      </c>
      <c r="K30" s="246">
        <v>2270155</v>
      </c>
      <c r="L30" s="256">
        <v>1362093</v>
      </c>
      <c r="M30" s="258">
        <v>908062</v>
      </c>
      <c r="N30" s="224">
        <v>0.6</v>
      </c>
      <c r="O30" s="226"/>
      <c r="P30" s="226"/>
      <c r="Q30" s="226"/>
      <c r="R30" s="228">
        <v>423600</v>
      </c>
      <c r="S30" s="228">
        <v>938493</v>
      </c>
      <c r="T30" s="228"/>
      <c r="U30" s="284"/>
      <c r="V30" s="230"/>
      <c r="W30" s="230"/>
      <c r="X30" s="230"/>
      <c r="Y30" s="109" t="b">
        <f t="shared" si="4"/>
        <v>1</v>
      </c>
      <c r="Z30" s="492">
        <f t="shared" si="5"/>
        <v>0.6</v>
      </c>
      <c r="AA30" s="493" t="b">
        <f t="shared" si="6"/>
        <v>1</v>
      </c>
      <c r="AB30" s="493" t="b">
        <f t="shared" si="7"/>
        <v>1</v>
      </c>
    </row>
    <row r="31" spans="1:32" s="117" customFormat="1" ht="55.5" customHeight="1" x14ac:dyDescent="0.25">
      <c r="A31" s="222">
        <v>29</v>
      </c>
      <c r="B31" s="270" t="s">
        <v>190</v>
      </c>
      <c r="C31" s="333" t="s">
        <v>133</v>
      </c>
      <c r="D31" s="270" t="s">
        <v>108</v>
      </c>
      <c r="E31" s="332">
        <v>1219012</v>
      </c>
      <c r="F31" s="337" t="s">
        <v>109</v>
      </c>
      <c r="G31" s="288" t="s">
        <v>211</v>
      </c>
      <c r="H31" s="272" t="s">
        <v>63</v>
      </c>
      <c r="I31" s="280">
        <v>0.96</v>
      </c>
      <c r="J31" s="270" t="s">
        <v>253</v>
      </c>
      <c r="K31" s="246">
        <v>4345288.37</v>
      </c>
      <c r="L31" s="256">
        <v>2769274</v>
      </c>
      <c r="M31" s="258">
        <v>1576014.37</v>
      </c>
      <c r="N31" s="224">
        <v>0.65</v>
      </c>
      <c r="O31" s="226"/>
      <c r="P31" s="226"/>
      <c r="Q31" s="226"/>
      <c r="R31" s="228">
        <v>195066</v>
      </c>
      <c r="S31" s="228">
        <v>2574208</v>
      </c>
      <c r="T31" s="228"/>
      <c r="U31" s="284"/>
      <c r="V31" s="230"/>
      <c r="W31" s="230"/>
      <c r="X31" s="230"/>
      <c r="Y31" s="109" t="b">
        <f t="shared" si="4"/>
        <v>1</v>
      </c>
      <c r="Z31" s="492">
        <f t="shared" si="5"/>
        <v>0.63729999999999998</v>
      </c>
      <c r="AA31" s="493" t="b">
        <f t="shared" si="6"/>
        <v>0</v>
      </c>
      <c r="AB31" s="493" t="b">
        <f t="shared" si="7"/>
        <v>1</v>
      </c>
    </row>
    <row r="32" spans="1:32" s="117" customFormat="1" ht="63.75" x14ac:dyDescent="0.25">
      <c r="A32" s="222">
        <v>30</v>
      </c>
      <c r="B32" s="270" t="s">
        <v>192</v>
      </c>
      <c r="C32" s="333" t="s">
        <v>133</v>
      </c>
      <c r="D32" s="270" t="s">
        <v>200</v>
      </c>
      <c r="E32" s="332">
        <v>1203013</v>
      </c>
      <c r="F32" s="337" t="s">
        <v>125</v>
      </c>
      <c r="G32" s="288" t="s">
        <v>213</v>
      </c>
      <c r="H32" s="272" t="s">
        <v>63</v>
      </c>
      <c r="I32" s="280">
        <v>1.4176</v>
      </c>
      <c r="J32" s="270" t="s">
        <v>256</v>
      </c>
      <c r="K32" s="246">
        <v>3478318.17</v>
      </c>
      <c r="L32" s="256">
        <v>1759839</v>
      </c>
      <c r="M32" s="258">
        <v>1718479.17</v>
      </c>
      <c r="N32" s="224">
        <v>0.6</v>
      </c>
      <c r="O32" s="226"/>
      <c r="P32" s="226"/>
      <c r="Q32" s="226"/>
      <c r="R32" s="228">
        <v>615008</v>
      </c>
      <c r="S32" s="228">
        <v>194831</v>
      </c>
      <c r="T32" s="228">
        <v>950000</v>
      </c>
      <c r="U32" s="284"/>
      <c r="V32" s="230"/>
      <c r="W32" s="230"/>
      <c r="X32" s="230"/>
      <c r="Y32" s="109" t="b">
        <f t="shared" si="4"/>
        <v>1</v>
      </c>
      <c r="Z32" s="492">
        <f t="shared" si="5"/>
        <v>0.50590000000000002</v>
      </c>
      <c r="AA32" s="493" t="b">
        <f t="shared" si="6"/>
        <v>0</v>
      </c>
      <c r="AB32" s="493" t="b">
        <f t="shared" si="7"/>
        <v>1</v>
      </c>
      <c r="AE32" s="252"/>
      <c r="AF32" s="252"/>
    </row>
    <row r="33" spans="1:28" s="117" customFormat="1" ht="46.5" customHeight="1" x14ac:dyDescent="0.25">
      <c r="A33" s="222">
        <v>31</v>
      </c>
      <c r="B33" s="270" t="s">
        <v>193</v>
      </c>
      <c r="C33" s="333" t="s">
        <v>133</v>
      </c>
      <c r="D33" s="270" t="s">
        <v>131</v>
      </c>
      <c r="E33" s="332">
        <v>1208053</v>
      </c>
      <c r="F33" s="337" t="s">
        <v>132</v>
      </c>
      <c r="G33" s="288" t="s">
        <v>214</v>
      </c>
      <c r="H33" s="272" t="s">
        <v>66</v>
      </c>
      <c r="I33" s="280">
        <v>0.34200000000000003</v>
      </c>
      <c r="J33" s="270" t="s">
        <v>263</v>
      </c>
      <c r="K33" s="246">
        <v>1960109.94</v>
      </c>
      <c r="L33" s="256">
        <v>907837</v>
      </c>
      <c r="M33" s="258">
        <v>1052272.94</v>
      </c>
      <c r="N33" s="224">
        <v>0.65</v>
      </c>
      <c r="O33" s="226"/>
      <c r="P33" s="226"/>
      <c r="Q33" s="226"/>
      <c r="R33" s="228">
        <v>418931</v>
      </c>
      <c r="S33" s="228">
        <v>488906</v>
      </c>
      <c r="T33" s="228"/>
      <c r="U33" s="284"/>
      <c r="V33" s="230"/>
      <c r="W33" s="230"/>
      <c r="X33" s="230"/>
      <c r="Y33" s="109" t="b">
        <f t="shared" si="4"/>
        <v>1</v>
      </c>
      <c r="Z33" s="492">
        <f t="shared" si="5"/>
        <v>0.4632</v>
      </c>
      <c r="AA33" s="493" t="b">
        <f t="shared" si="6"/>
        <v>0</v>
      </c>
      <c r="AB33" s="493" t="b">
        <f t="shared" si="7"/>
        <v>1</v>
      </c>
    </row>
    <row r="34" spans="1:28" s="117" customFormat="1" ht="43.5" customHeight="1" x14ac:dyDescent="0.25">
      <c r="A34" s="222">
        <v>32</v>
      </c>
      <c r="B34" s="270" t="s">
        <v>194</v>
      </c>
      <c r="C34" s="333" t="s">
        <v>133</v>
      </c>
      <c r="D34" s="270" t="s">
        <v>94</v>
      </c>
      <c r="E34" s="336">
        <v>1206113</v>
      </c>
      <c r="F34" s="337" t="s">
        <v>92</v>
      </c>
      <c r="G34" s="288" t="s">
        <v>215</v>
      </c>
      <c r="H34" s="272" t="s">
        <v>62</v>
      </c>
      <c r="I34" s="280">
        <v>0.27722000000000002</v>
      </c>
      <c r="J34" s="270" t="s">
        <v>262</v>
      </c>
      <c r="K34" s="246">
        <v>1611715.26</v>
      </c>
      <c r="L34" s="256">
        <v>805857</v>
      </c>
      <c r="M34" s="258">
        <v>805858.26</v>
      </c>
      <c r="N34" s="224">
        <v>0.5</v>
      </c>
      <c r="O34" s="226"/>
      <c r="P34" s="226"/>
      <c r="Q34" s="226"/>
      <c r="R34" s="228">
        <v>437302</v>
      </c>
      <c r="S34" s="228">
        <v>368555</v>
      </c>
      <c r="T34" s="228"/>
      <c r="U34" s="284"/>
      <c r="V34" s="230"/>
      <c r="W34" s="230"/>
      <c r="X34" s="230"/>
      <c r="Y34" s="109" t="b">
        <f t="shared" si="4"/>
        <v>1</v>
      </c>
      <c r="Z34" s="492">
        <f t="shared" si="5"/>
        <v>0.5</v>
      </c>
      <c r="AA34" s="493" t="b">
        <f t="shared" si="6"/>
        <v>1</v>
      </c>
      <c r="AB34" s="493" t="b">
        <f t="shared" si="7"/>
        <v>1</v>
      </c>
    </row>
    <row r="35" spans="1:28" s="117" customFormat="1" ht="43.5" customHeight="1" x14ac:dyDescent="0.25">
      <c r="A35" s="222">
        <v>33</v>
      </c>
      <c r="B35" s="270" t="s">
        <v>195</v>
      </c>
      <c r="C35" s="333" t="s">
        <v>133</v>
      </c>
      <c r="D35" s="270" t="s">
        <v>121</v>
      </c>
      <c r="E35" s="332">
        <v>1202023</v>
      </c>
      <c r="F35" s="337" t="s">
        <v>110</v>
      </c>
      <c r="G35" s="288" t="s">
        <v>216</v>
      </c>
      <c r="H35" s="272" t="s">
        <v>66</v>
      </c>
      <c r="I35" s="280">
        <v>0.95247999999999999</v>
      </c>
      <c r="J35" s="270" t="s">
        <v>251</v>
      </c>
      <c r="K35" s="246">
        <v>1520201.65</v>
      </c>
      <c r="L35" s="256">
        <v>680883</v>
      </c>
      <c r="M35" s="258">
        <v>839318.65</v>
      </c>
      <c r="N35" s="224">
        <v>0.65</v>
      </c>
      <c r="O35" s="226"/>
      <c r="P35" s="226"/>
      <c r="Q35" s="226"/>
      <c r="R35" s="228">
        <v>488422</v>
      </c>
      <c r="S35" s="228">
        <v>192461</v>
      </c>
      <c r="T35" s="228"/>
      <c r="U35" s="284"/>
      <c r="V35" s="230"/>
      <c r="W35" s="230"/>
      <c r="X35" s="230"/>
      <c r="Y35" s="109" t="b">
        <f t="shared" si="4"/>
        <v>1</v>
      </c>
      <c r="Z35" s="492">
        <f t="shared" si="5"/>
        <v>0.44790000000000002</v>
      </c>
      <c r="AA35" s="493" t="b">
        <f t="shared" si="6"/>
        <v>0</v>
      </c>
      <c r="AB35" s="493" t="b">
        <f t="shared" si="7"/>
        <v>1</v>
      </c>
    </row>
    <row r="36" spans="1:28" s="117" customFormat="1" ht="25.5" x14ac:dyDescent="0.25">
      <c r="A36" s="222">
        <v>34</v>
      </c>
      <c r="B36" s="270" t="s">
        <v>196</v>
      </c>
      <c r="C36" s="333" t="s">
        <v>133</v>
      </c>
      <c r="D36" s="270" t="s">
        <v>135</v>
      </c>
      <c r="E36" s="332">
        <v>1205023</v>
      </c>
      <c r="F36" s="337" t="s">
        <v>112</v>
      </c>
      <c r="G36" s="288" t="s">
        <v>217</v>
      </c>
      <c r="H36" s="272" t="s">
        <v>66</v>
      </c>
      <c r="I36" s="280">
        <v>0.5</v>
      </c>
      <c r="J36" s="270" t="s">
        <v>257</v>
      </c>
      <c r="K36" s="246">
        <v>986589.03</v>
      </c>
      <c r="L36" s="256">
        <v>564617</v>
      </c>
      <c r="M36" s="258">
        <v>421972.03</v>
      </c>
      <c r="N36" s="224">
        <v>0.65</v>
      </c>
      <c r="O36" s="226"/>
      <c r="P36" s="226"/>
      <c r="Q36" s="226"/>
      <c r="R36" s="228">
        <v>144597</v>
      </c>
      <c r="S36" s="228">
        <v>420020</v>
      </c>
      <c r="T36" s="228"/>
      <c r="U36" s="284"/>
      <c r="V36" s="230"/>
      <c r="W36" s="230"/>
      <c r="X36" s="230"/>
      <c r="Y36" s="109" t="b">
        <f t="shared" si="4"/>
        <v>1</v>
      </c>
      <c r="Z36" s="492">
        <f t="shared" si="5"/>
        <v>0.57230000000000003</v>
      </c>
      <c r="AA36" s="493" t="b">
        <f t="shared" si="6"/>
        <v>0</v>
      </c>
      <c r="AB36" s="493" t="b">
        <f t="shared" si="7"/>
        <v>1</v>
      </c>
    </row>
    <row r="37" spans="1:28" s="117" customFormat="1" ht="38.25" x14ac:dyDescent="0.25">
      <c r="A37" s="222">
        <v>35</v>
      </c>
      <c r="B37" s="270" t="s">
        <v>220</v>
      </c>
      <c r="C37" s="333" t="s">
        <v>133</v>
      </c>
      <c r="D37" s="270" t="s">
        <v>123</v>
      </c>
      <c r="E37" s="336">
        <v>1212053</v>
      </c>
      <c r="F37" s="337" t="s">
        <v>122</v>
      </c>
      <c r="G37" s="288" t="s">
        <v>245</v>
      </c>
      <c r="H37" s="272" t="s">
        <v>66</v>
      </c>
      <c r="I37" s="280">
        <v>0.3256</v>
      </c>
      <c r="J37" s="270" t="s">
        <v>259</v>
      </c>
      <c r="K37" s="259">
        <v>662017.21</v>
      </c>
      <c r="L37" s="259">
        <v>397210</v>
      </c>
      <c r="M37" s="279">
        <v>264807.20999999996</v>
      </c>
      <c r="N37" s="224">
        <v>0.6</v>
      </c>
      <c r="O37" s="226"/>
      <c r="P37" s="226"/>
      <c r="Q37" s="228"/>
      <c r="R37" s="228">
        <v>250000</v>
      </c>
      <c r="S37" s="228">
        <v>147210</v>
      </c>
      <c r="T37" s="228"/>
      <c r="U37" s="289"/>
      <c r="V37" s="230"/>
      <c r="W37" s="230"/>
      <c r="X37" s="230"/>
      <c r="Y37" s="109" t="b">
        <f t="shared" si="4"/>
        <v>1</v>
      </c>
      <c r="Z37" s="492">
        <f t="shared" si="5"/>
        <v>0.6</v>
      </c>
      <c r="AA37" s="493" t="b">
        <f t="shared" si="6"/>
        <v>1</v>
      </c>
      <c r="AB37" s="493" t="b">
        <f t="shared" si="7"/>
        <v>1</v>
      </c>
    </row>
    <row r="38" spans="1:28" s="117" customFormat="1" ht="38.25" x14ac:dyDescent="0.25">
      <c r="A38" s="222">
        <v>36</v>
      </c>
      <c r="B38" s="270" t="s">
        <v>221</v>
      </c>
      <c r="C38" s="333" t="s">
        <v>133</v>
      </c>
      <c r="D38" s="270" t="s">
        <v>222</v>
      </c>
      <c r="E38" s="332">
        <v>1214053</v>
      </c>
      <c r="F38" s="337" t="s">
        <v>104</v>
      </c>
      <c r="G38" s="288" t="s">
        <v>223</v>
      </c>
      <c r="H38" s="272" t="s">
        <v>63</v>
      </c>
      <c r="I38" s="280">
        <v>4.3099999999999999E-2</v>
      </c>
      <c r="J38" s="270" t="s">
        <v>264</v>
      </c>
      <c r="K38" s="259">
        <v>537169.66</v>
      </c>
      <c r="L38" s="259">
        <v>349160</v>
      </c>
      <c r="M38" s="279">
        <v>188009.66</v>
      </c>
      <c r="N38" s="224">
        <v>0.65</v>
      </c>
      <c r="O38" s="226"/>
      <c r="P38" s="226"/>
      <c r="Q38" s="228"/>
      <c r="R38" s="228">
        <v>216954</v>
      </c>
      <c r="S38" s="228">
        <v>132206</v>
      </c>
      <c r="T38" s="228"/>
      <c r="U38" s="289"/>
      <c r="V38" s="230"/>
      <c r="W38" s="230"/>
      <c r="X38" s="230"/>
      <c r="Y38" s="109" t="b">
        <f t="shared" si="4"/>
        <v>1</v>
      </c>
      <c r="Z38" s="492">
        <f t="shared" si="5"/>
        <v>0.65</v>
      </c>
      <c r="AA38" s="493" t="b">
        <f t="shared" si="6"/>
        <v>1</v>
      </c>
      <c r="AB38" s="493" t="b">
        <f t="shared" si="7"/>
        <v>1</v>
      </c>
    </row>
    <row r="39" spans="1:28" s="117" customFormat="1" ht="48.75" customHeight="1" x14ac:dyDescent="0.25">
      <c r="A39" s="222">
        <v>37</v>
      </c>
      <c r="B39" s="270" t="s">
        <v>191</v>
      </c>
      <c r="C39" s="333" t="s">
        <v>133</v>
      </c>
      <c r="D39" s="270" t="s">
        <v>197</v>
      </c>
      <c r="E39" s="332">
        <v>1216153</v>
      </c>
      <c r="F39" s="337" t="s">
        <v>118</v>
      </c>
      <c r="G39" s="288" t="s">
        <v>212</v>
      </c>
      <c r="H39" s="272" t="s">
        <v>62</v>
      </c>
      <c r="I39" s="280">
        <v>0.20699999999999999</v>
      </c>
      <c r="J39" s="270" t="s">
        <v>266</v>
      </c>
      <c r="K39" s="246">
        <v>739238.33</v>
      </c>
      <c r="L39" s="256">
        <v>362043</v>
      </c>
      <c r="M39" s="258">
        <v>377195.33</v>
      </c>
      <c r="N39" s="224">
        <v>0.65</v>
      </c>
      <c r="O39" s="226"/>
      <c r="P39" s="226"/>
      <c r="Q39" s="226"/>
      <c r="R39" s="228">
        <v>95202</v>
      </c>
      <c r="S39" s="228">
        <v>266841</v>
      </c>
      <c r="T39" s="228"/>
      <c r="U39" s="284"/>
      <c r="V39" s="230"/>
      <c r="W39" s="230"/>
      <c r="X39" s="230"/>
      <c r="Y39" s="109" t="b">
        <f t="shared" si="4"/>
        <v>1</v>
      </c>
      <c r="Z39" s="492">
        <f t="shared" si="5"/>
        <v>0.48980000000000001</v>
      </c>
      <c r="AA39" s="493" t="b">
        <f t="shared" si="6"/>
        <v>0</v>
      </c>
      <c r="AB39" s="493" t="b">
        <f t="shared" si="7"/>
        <v>1</v>
      </c>
    </row>
    <row r="40" spans="1:28" s="130" customFormat="1" ht="95.25" customHeight="1" x14ac:dyDescent="0.25">
      <c r="A40" s="222">
        <v>38</v>
      </c>
      <c r="B40" s="270" t="s">
        <v>218</v>
      </c>
      <c r="C40" s="333" t="s">
        <v>133</v>
      </c>
      <c r="D40" s="270" t="s">
        <v>113</v>
      </c>
      <c r="E40" s="332">
        <v>1213011</v>
      </c>
      <c r="F40" s="337" t="s">
        <v>103</v>
      </c>
      <c r="G40" s="288" t="s">
        <v>219</v>
      </c>
      <c r="H40" s="272" t="s">
        <v>62</v>
      </c>
      <c r="I40" s="280">
        <v>0.46510000000000001</v>
      </c>
      <c r="J40" s="270" t="s">
        <v>270</v>
      </c>
      <c r="K40" s="246">
        <v>2451050.92</v>
      </c>
      <c r="L40" s="256">
        <v>606243</v>
      </c>
      <c r="M40" s="258">
        <v>1844807.92</v>
      </c>
      <c r="N40" s="224">
        <v>0.25</v>
      </c>
      <c r="O40" s="226"/>
      <c r="P40" s="226"/>
      <c r="Q40" s="226"/>
      <c r="R40" s="228">
        <v>369182</v>
      </c>
      <c r="S40" s="228">
        <v>237061</v>
      </c>
      <c r="T40" s="248"/>
      <c r="U40" s="284"/>
      <c r="V40" s="230"/>
      <c r="W40" s="230"/>
      <c r="X40" s="230"/>
      <c r="Y40" s="109" t="b">
        <f t="shared" si="4"/>
        <v>1</v>
      </c>
      <c r="Z40" s="492">
        <f t="shared" si="5"/>
        <v>0.24729999999999999</v>
      </c>
      <c r="AA40" s="493" t="b">
        <f t="shared" si="6"/>
        <v>0</v>
      </c>
      <c r="AB40" s="493" t="b">
        <f t="shared" si="7"/>
        <v>1</v>
      </c>
    </row>
    <row r="41" spans="1:28" s="130" customFormat="1" ht="45" customHeight="1" x14ac:dyDescent="0.25">
      <c r="A41" s="262">
        <v>39</v>
      </c>
      <c r="B41" s="262" t="s">
        <v>356</v>
      </c>
      <c r="C41" s="262" t="s">
        <v>337</v>
      </c>
      <c r="D41" s="262" t="s">
        <v>425</v>
      </c>
      <c r="E41" s="262">
        <v>1206042</v>
      </c>
      <c r="F41" s="340" t="s">
        <v>92</v>
      </c>
      <c r="G41" s="349" t="s">
        <v>428</v>
      </c>
      <c r="H41" s="342" t="s">
        <v>66</v>
      </c>
      <c r="I41" s="343">
        <v>0.75</v>
      </c>
      <c r="J41" s="262" t="s">
        <v>427</v>
      </c>
      <c r="K41" s="324">
        <v>1695000</v>
      </c>
      <c r="L41" s="328">
        <v>1271250</v>
      </c>
      <c r="M41" s="329">
        <f>K41-L41</f>
        <v>423750</v>
      </c>
      <c r="N41" s="325">
        <v>0.75</v>
      </c>
      <c r="O41" s="330"/>
      <c r="P41" s="330"/>
      <c r="Q41" s="330"/>
      <c r="R41" s="254"/>
      <c r="S41" s="254">
        <v>1271250</v>
      </c>
      <c r="T41" s="326"/>
      <c r="U41" s="254"/>
      <c r="V41" s="372"/>
      <c r="W41" s="372"/>
      <c r="X41" s="372"/>
      <c r="Y41" s="109" t="b">
        <f t="shared" si="4"/>
        <v>1</v>
      </c>
      <c r="Z41" s="492">
        <f t="shared" si="5"/>
        <v>0.75</v>
      </c>
      <c r="AA41" s="493" t="b">
        <f t="shared" si="6"/>
        <v>1</v>
      </c>
      <c r="AB41" s="493" t="b">
        <f t="shared" si="7"/>
        <v>1</v>
      </c>
    </row>
    <row r="42" spans="1:28" s="130" customFormat="1" ht="58.5" customHeight="1" x14ac:dyDescent="0.25">
      <c r="A42" s="262">
        <v>40</v>
      </c>
      <c r="B42" s="262" t="s">
        <v>359</v>
      </c>
      <c r="C42" s="262" t="s">
        <v>337</v>
      </c>
      <c r="D42" s="262" t="s">
        <v>434</v>
      </c>
      <c r="E42" s="262">
        <v>1216082</v>
      </c>
      <c r="F42" s="340" t="s">
        <v>118</v>
      </c>
      <c r="G42" s="341" t="s">
        <v>435</v>
      </c>
      <c r="H42" s="342" t="s">
        <v>63</v>
      </c>
      <c r="I42" s="343">
        <v>0.71899999999999997</v>
      </c>
      <c r="J42" s="262" t="s">
        <v>436</v>
      </c>
      <c r="K42" s="324">
        <v>1990322.19</v>
      </c>
      <c r="L42" s="328">
        <v>1194193</v>
      </c>
      <c r="M42" s="329">
        <v>796129.19</v>
      </c>
      <c r="N42" s="325">
        <v>0.6</v>
      </c>
      <c r="O42" s="330"/>
      <c r="P42" s="330"/>
      <c r="Q42" s="330"/>
      <c r="R42" s="254"/>
      <c r="S42" s="254">
        <v>1194193</v>
      </c>
      <c r="T42" s="248"/>
      <c r="U42" s="284"/>
      <c r="V42" s="230"/>
      <c r="W42" s="230"/>
      <c r="X42" s="230"/>
      <c r="Y42" s="109" t="b">
        <f t="shared" si="4"/>
        <v>1</v>
      </c>
      <c r="Z42" s="492">
        <f t="shared" si="5"/>
        <v>0.6</v>
      </c>
      <c r="AA42" s="493" t="b">
        <f t="shared" si="6"/>
        <v>1</v>
      </c>
      <c r="AB42" s="493" t="b">
        <f t="shared" si="7"/>
        <v>1</v>
      </c>
    </row>
    <row r="43" spans="1:28" s="130" customFormat="1" ht="47.25" customHeight="1" x14ac:dyDescent="0.25">
      <c r="A43" s="262">
        <v>41</v>
      </c>
      <c r="B43" s="262" t="s">
        <v>362</v>
      </c>
      <c r="C43" s="340" t="s">
        <v>337</v>
      </c>
      <c r="D43" s="262" t="s">
        <v>282</v>
      </c>
      <c r="E43" s="262">
        <v>1263</v>
      </c>
      <c r="F43" s="340" t="s">
        <v>118</v>
      </c>
      <c r="G43" s="341" t="s">
        <v>440</v>
      </c>
      <c r="H43" s="342" t="s">
        <v>62</v>
      </c>
      <c r="I43" s="343">
        <v>0.16400000000000001</v>
      </c>
      <c r="J43" s="262" t="s">
        <v>336</v>
      </c>
      <c r="K43" s="324">
        <v>1504239.28</v>
      </c>
      <c r="L43" s="328">
        <v>752119</v>
      </c>
      <c r="M43" s="329">
        <v>752120.28</v>
      </c>
      <c r="N43" s="325">
        <v>0.5</v>
      </c>
      <c r="O43" s="330"/>
      <c r="P43" s="330"/>
      <c r="Q43" s="330"/>
      <c r="R43" s="254"/>
      <c r="S43" s="254">
        <v>752119</v>
      </c>
      <c r="T43" s="248"/>
      <c r="U43" s="284"/>
      <c r="V43" s="230"/>
      <c r="W43" s="230"/>
      <c r="X43" s="230"/>
      <c r="Y43" s="109" t="b">
        <f t="shared" si="4"/>
        <v>1</v>
      </c>
      <c r="Z43" s="492">
        <f t="shared" si="5"/>
        <v>0.5</v>
      </c>
      <c r="AA43" s="493" t="b">
        <f t="shared" si="6"/>
        <v>1</v>
      </c>
      <c r="AB43" s="493" t="b">
        <f t="shared" si="7"/>
        <v>1</v>
      </c>
    </row>
    <row r="44" spans="1:28" s="473" customFormat="1" ht="84.75" customHeight="1" x14ac:dyDescent="0.25">
      <c r="A44" s="262">
        <v>42</v>
      </c>
      <c r="B44" s="262" t="s">
        <v>361</v>
      </c>
      <c r="C44" s="340" t="s">
        <v>337</v>
      </c>
      <c r="D44" s="262" t="s">
        <v>198</v>
      </c>
      <c r="E44" s="262">
        <v>1210142</v>
      </c>
      <c r="F44" s="340" t="s">
        <v>119</v>
      </c>
      <c r="G44" s="341" t="s">
        <v>438</v>
      </c>
      <c r="H44" s="342" t="s">
        <v>62</v>
      </c>
      <c r="I44" s="343">
        <v>0.2074</v>
      </c>
      <c r="J44" s="262" t="s">
        <v>907</v>
      </c>
      <c r="K44" s="324">
        <v>2095800.34</v>
      </c>
      <c r="L44" s="328">
        <v>1467060.03</v>
      </c>
      <c r="M44" s="329">
        <f>K44-L44</f>
        <v>628740.31000000006</v>
      </c>
      <c r="N44" s="325">
        <v>0.7</v>
      </c>
      <c r="O44" s="330"/>
      <c r="P44" s="330"/>
      <c r="Q44" s="330"/>
      <c r="R44" s="254"/>
      <c r="S44" s="254">
        <v>1467060.03</v>
      </c>
      <c r="T44" s="248"/>
      <c r="U44" s="284"/>
      <c r="V44" s="230"/>
      <c r="W44" s="230"/>
      <c r="X44" s="230"/>
      <c r="Y44" s="109" t="b">
        <f t="shared" si="4"/>
        <v>1</v>
      </c>
      <c r="Z44" s="492">
        <f t="shared" si="5"/>
        <v>0.7</v>
      </c>
      <c r="AA44" s="493" t="b">
        <f t="shared" si="6"/>
        <v>1</v>
      </c>
      <c r="AB44" s="493" t="b">
        <f t="shared" si="7"/>
        <v>1</v>
      </c>
    </row>
    <row r="45" spans="1:28" s="130" customFormat="1" ht="51" x14ac:dyDescent="0.25">
      <c r="A45" s="262">
        <v>43</v>
      </c>
      <c r="B45" s="262" t="s">
        <v>380</v>
      </c>
      <c r="C45" s="262" t="s">
        <v>337</v>
      </c>
      <c r="D45" s="262" t="s">
        <v>473</v>
      </c>
      <c r="E45" s="262">
        <v>1217032</v>
      </c>
      <c r="F45" s="340" t="s">
        <v>101</v>
      </c>
      <c r="G45" s="341" t="s">
        <v>474</v>
      </c>
      <c r="H45" s="342" t="s">
        <v>66</v>
      </c>
      <c r="I45" s="343">
        <v>0.93700000000000006</v>
      </c>
      <c r="J45" s="262" t="s">
        <v>335</v>
      </c>
      <c r="K45" s="324">
        <v>2815661.52</v>
      </c>
      <c r="L45" s="328">
        <v>1407830</v>
      </c>
      <c r="M45" s="329">
        <v>1407831.52</v>
      </c>
      <c r="N45" s="325">
        <v>0.5</v>
      </c>
      <c r="O45" s="330"/>
      <c r="P45" s="330"/>
      <c r="Q45" s="330"/>
      <c r="R45" s="254"/>
      <c r="S45" s="254">
        <v>1407830</v>
      </c>
      <c r="T45" s="248"/>
      <c r="U45" s="284"/>
      <c r="V45" s="230"/>
      <c r="W45" s="230"/>
      <c r="X45" s="230"/>
      <c r="Y45" s="109" t="b">
        <f t="shared" si="4"/>
        <v>1</v>
      </c>
      <c r="Z45" s="492">
        <f t="shared" si="5"/>
        <v>0.5</v>
      </c>
      <c r="AA45" s="493" t="b">
        <f t="shared" si="6"/>
        <v>1</v>
      </c>
      <c r="AB45" s="493" t="b">
        <f t="shared" si="7"/>
        <v>1</v>
      </c>
    </row>
    <row r="46" spans="1:28" s="117" customFormat="1" ht="57" customHeight="1" x14ac:dyDescent="0.25">
      <c r="A46" s="222">
        <v>44</v>
      </c>
      <c r="B46" s="222" t="s">
        <v>367</v>
      </c>
      <c r="C46" s="222" t="s">
        <v>338</v>
      </c>
      <c r="D46" s="222" t="s">
        <v>449</v>
      </c>
      <c r="E46" s="222">
        <v>1201072</v>
      </c>
      <c r="F46" s="333" t="s">
        <v>280</v>
      </c>
      <c r="G46" s="288" t="s">
        <v>904</v>
      </c>
      <c r="H46" s="345" t="s">
        <v>62</v>
      </c>
      <c r="I46" s="278">
        <v>0.22600000000000001</v>
      </c>
      <c r="J46" s="222" t="s">
        <v>858</v>
      </c>
      <c r="K46" s="246">
        <v>2620396.41</v>
      </c>
      <c r="L46" s="256">
        <v>1703257</v>
      </c>
      <c r="M46" s="258">
        <v>917139.41000000015</v>
      </c>
      <c r="N46" s="224">
        <v>0.65</v>
      </c>
      <c r="O46" s="226"/>
      <c r="P46" s="226"/>
      <c r="Q46" s="226"/>
      <c r="R46" s="228"/>
      <c r="S46" s="228">
        <v>400000</v>
      </c>
      <c r="T46" s="248">
        <v>0</v>
      </c>
      <c r="U46" s="228">
        <v>1303257</v>
      </c>
      <c r="V46" s="230"/>
      <c r="W46" s="230"/>
      <c r="X46" s="230"/>
      <c r="Y46" s="109" t="b">
        <f t="shared" si="4"/>
        <v>1</v>
      </c>
      <c r="Z46" s="492">
        <f t="shared" si="5"/>
        <v>0.65</v>
      </c>
      <c r="AA46" s="493" t="b">
        <f t="shared" si="6"/>
        <v>1</v>
      </c>
      <c r="AB46" s="493" t="b">
        <f t="shared" si="7"/>
        <v>1</v>
      </c>
    </row>
    <row r="47" spans="1:28" s="130" customFormat="1" ht="86.25" customHeight="1" x14ac:dyDescent="0.25">
      <c r="A47" s="262">
        <v>45</v>
      </c>
      <c r="B47" s="262" t="s">
        <v>372</v>
      </c>
      <c r="C47" s="262" t="s">
        <v>337</v>
      </c>
      <c r="D47" s="262" t="s">
        <v>123</v>
      </c>
      <c r="E47" s="262">
        <v>1212053</v>
      </c>
      <c r="F47" s="340" t="s">
        <v>122</v>
      </c>
      <c r="G47" s="341" t="s">
        <v>455</v>
      </c>
      <c r="H47" s="342" t="s">
        <v>62</v>
      </c>
      <c r="I47" s="343">
        <v>0.34799999999999998</v>
      </c>
      <c r="J47" s="262" t="s">
        <v>456</v>
      </c>
      <c r="K47" s="324">
        <v>2306719.0099999998</v>
      </c>
      <c r="L47" s="328">
        <v>1268695</v>
      </c>
      <c r="M47" s="329">
        <v>1038024.0099999998</v>
      </c>
      <c r="N47" s="325">
        <v>0.55000000000000004</v>
      </c>
      <c r="O47" s="330"/>
      <c r="P47" s="330"/>
      <c r="Q47" s="330"/>
      <c r="R47" s="254"/>
      <c r="S47" s="254">
        <v>1268695</v>
      </c>
      <c r="T47" s="326"/>
      <c r="U47" s="254"/>
      <c r="V47" s="372"/>
      <c r="W47" s="372"/>
      <c r="X47" s="372"/>
      <c r="Y47" s="109" t="b">
        <f t="shared" si="4"/>
        <v>1</v>
      </c>
      <c r="Z47" s="492">
        <f t="shared" si="5"/>
        <v>0.55000000000000004</v>
      </c>
      <c r="AA47" s="493" t="b">
        <f t="shared" si="6"/>
        <v>1</v>
      </c>
      <c r="AB47" s="493" t="b">
        <f t="shared" si="7"/>
        <v>1</v>
      </c>
    </row>
    <row r="48" spans="1:28" s="473" customFormat="1" ht="51" x14ac:dyDescent="0.25">
      <c r="A48" s="262">
        <v>46</v>
      </c>
      <c r="B48" s="262" t="s">
        <v>371</v>
      </c>
      <c r="C48" s="340" t="s">
        <v>337</v>
      </c>
      <c r="D48" s="262" t="s">
        <v>453</v>
      </c>
      <c r="E48" s="262">
        <v>1207042</v>
      </c>
      <c r="F48" s="340" t="s">
        <v>160</v>
      </c>
      <c r="G48" s="354" t="s">
        <v>859</v>
      </c>
      <c r="H48" s="342" t="s">
        <v>62</v>
      </c>
      <c r="I48" s="262">
        <v>0.43099999999999999</v>
      </c>
      <c r="J48" s="262" t="s">
        <v>454</v>
      </c>
      <c r="K48" s="377">
        <v>2032028.88</v>
      </c>
      <c r="L48" s="377">
        <v>1524020.78</v>
      </c>
      <c r="M48" s="377">
        <f>K48-L48</f>
        <v>508008.09999999986</v>
      </c>
      <c r="N48" s="325">
        <v>0.75</v>
      </c>
      <c r="O48" s="262"/>
      <c r="P48" s="262"/>
      <c r="Q48" s="262"/>
      <c r="R48" s="262"/>
      <c r="S48" s="378">
        <v>1524020.78</v>
      </c>
      <c r="T48" s="326"/>
      <c r="U48" s="254"/>
      <c r="V48" s="372"/>
      <c r="W48" s="372"/>
      <c r="X48" s="372"/>
      <c r="Y48" s="109" t="b">
        <f t="shared" si="4"/>
        <v>1</v>
      </c>
      <c r="Z48" s="492">
        <f t="shared" si="5"/>
        <v>0.75</v>
      </c>
      <c r="AA48" s="493" t="b">
        <f t="shared" si="6"/>
        <v>1</v>
      </c>
      <c r="AB48" s="493" t="b">
        <f t="shared" si="7"/>
        <v>1</v>
      </c>
    </row>
    <row r="49" spans="1:28" s="117" customFormat="1" ht="37.5" customHeight="1" x14ac:dyDescent="0.25">
      <c r="A49" s="262">
        <v>47</v>
      </c>
      <c r="B49" s="262" t="s">
        <v>375</v>
      </c>
      <c r="C49" s="262" t="s">
        <v>337</v>
      </c>
      <c r="D49" s="262" t="s">
        <v>464</v>
      </c>
      <c r="E49" s="353">
        <v>1206072</v>
      </c>
      <c r="F49" s="340" t="s">
        <v>92</v>
      </c>
      <c r="G49" s="341" t="s">
        <v>905</v>
      </c>
      <c r="H49" s="342" t="s">
        <v>63</v>
      </c>
      <c r="I49" s="343">
        <v>9.6000000000000002E-2</v>
      </c>
      <c r="J49" s="262" t="s">
        <v>465</v>
      </c>
      <c r="K49" s="324">
        <v>2377153.96</v>
      </c>
      <c r="L49" s="328">
        <v>1307434</v>
      </c>
      <c r="M49" s="329">
        <v>1069719.96</v>
      </c>
      <c r="N49" s="325">
        <v>0.55000000000000004</v>
      </c>
      <c r="O49" s="330"/>
      <c r="P49" s="330"/>
      <c r="Q49" s="330"/>
      <c r="R49" s="254"/>
      <c r="S49" s="254">
        <v>1307434</v>
      </c>
      <c r="T49" s="326"/>
      <c r="U49" s="254"/>
      <c r="V49" s="372"/>
      <c r="W49" s="372"/>
      <c r="X49" s="372"/>
      <c r="Y49" s="109" t="b">
        <f t="shared" si="4"/>
        <v>1</v>
      </c>
      <c r="Z49" s="492">
        <f t="shared" si="5"/>
        <v>0.55000000000000004</v>
      </c>
      <c r="AA49" s="493" t="b">
        <f t="shared" si="6"/>
        <v>1</v>
      </c>
      <c r="AB49" s="493" t="b">
        <f t="shared" si="7"/>
        <v>1</v>
      </c>
    </row>
    <row r="50" spans="1:28" s="130" customFormat="1" ht="75.75" customHeight="1" x14ac:dyDescent="0.25">
      <c r="A50" s="262">
        <v>48</v>
      </c>
      <c r="B50" s="262" t="s">
        <v>374</v>
      </c>
      <c r="C50" s="340" t="s">
        <v>337</v>
      </c>
      <c r="D50" s="262" t="s">
        <v>97</v>
      </c>
      <c r="E50" s="262">
        <v>1211102</v>
      </c>
      <c r="F50" s="340" t="s">
        <v>459</v>
      </c>
      <c r="G50" s="349" t="s">
        <v>460</v>
      </c>
      <c r="H50" s="342" t="s">
        <v>62</v>
      </c>
      <c r="I50" s="343">
        <v>0.29699999999999999</v>
      </c>
      <c r="J50" s="262" t="s">
        <v>461</v>
      </c>
      <c r="K50" s="324">
        <v>147530.68</v>
      </c>
      <c r="L50" s="328">
        <v>81141</v>
      </c>
      <c r="M50" s="329">
        <v>66389.679999999993</v>
      </c>
      <c r="N50" s="325">
        <v>0.55000000000000004</v>
      </c>
      <c r="O50" s="330"/>
      <c r="P50" s="330"/>
      <c r="Q50" s="330"/>
      <c r="R50" s="254"/>
      <c r="S50" s="254">
        <v>81141</v>
      </c>
      <c r="T50" s="326"/>
      <c r="U50" s="254"/>
      <c r="V50" s="372"/>
      <c r="W50" s="372"/>
      <c r="X50" s="372"/>
      <c r="Y50" s="109" t="b">
        <f t="shared" si="4"/>
        <v>1</v>
      </c>
      <c r="Z50" s="492">
        <f t="shared" si="5"/>
        <v>0.55000000000000004</v>
      </c>
      <c r="AA50" s="493" t="b">
        <f t="shared" si="6"/>
        <v>1</v>
      </c>
      <c r="AB50" s="493" t="b">
        <f t="shared" si="7"/>
        <v>1</v>
      </c>
    </row>
    <row r="51" spans="1:28" s="473" customFormat="1" ht="48.75" customHeight="1" x14ac:dyDescent="0.25">
      <c r="A51" s="262">
        <v>49</v>
      </c>
      <c r="B51" s="262" t="s">
        <v>379</v>
      </c>
      <c r="C51" s="340" t="s">
        <v>337</v>
      </c>
      <c r="D51" s="262" t="s">
        <v>134</v>
      </c>
      <c r="E51" s="262">
        <v>1216162</v>
      </c>
      <c r="F51" s="340" t="s">
        <v>118</v>
      </c>
      <c r="G51" s="341" t="s">
        <v>471</v>
      </c>
      <c r="H51" s="342" t="s">
        <v>66</v>
      </c>
      <c r="I51" s="343">
        <v>1.23</v>
      </c>
      <c r="J51" s="262" t="s">
        <v>472</v>
      </c>
      <c r="K51" s="324">
        <v>2010773.94</v>
      </c>
      <c r="L51" s="328">
        <v>1608618.79</v>
      </c>
      <c r="M51" s="329">
        <f>K51-L51</f>
        <v>402155.14999999991</v>
      </c>
      <c r="N51" s="325">
        <v>0.8</v>
      </c>
      <c r="O51" s="330"/>
      <c r="P51" s="330"/>
      <c r="Q51" s="330"/>
      <c r="R51" s="254"/>
      <c r="S51" s="254">
        <v>1608618.79</v>
      </c>
      <c r="T51" s="248"/>
      <c r="U51" s="284"/>
      <c r="V51" s="230"/>
      <c r="W51" s="230"/>
      <c r="X51" s="230"/>
      <c r="Y51" s="109" t="b">
        <f t="shared" si="4"/>
        <v>1</v>
      </c>
      <c r="Z51" s="492">
        <f t="shared" si="5"/>
        <v>0.8</v>
      </c>
      <c r="AA51" s="493" t="b">
        <f t="shared" si="6"/>
        <v>1</v>
      </c>
      <c r="AB51" s="493" t="b">
        <f t="shared" si="7"/>
        <v>1</v>
      </c>
    </row>
    <row r="52" spans="1:28" s="473" customFormat="1" ht="57" customHeight="1" x14ac:dyDescent="0.25">
      <c r="A52" s="262">
        <v>50</v>
      </c>
      <c r="B52" s="262" t="s">
        <v>377</v>
      </c>
      <c r="C52" s="340" t="s">
        <v>337</v>
      </c>
      <c r="D52" s="262" t="s">
        <v>468</v>
      </c>
      <c r="E52" s="262">
        <v>1218093</v>
      </c>
      <c r="F52" s="340" t="s">
        <v>107</v>
      </c>
      <c r="G52" s="341" t="s">
        <v>469</v>
      </c>
      <c r="H52" s="342" t="s">
        <v>62</v>
      </c>
      <c r="I52" s="343">
        <v>3.6999999999999998E-2</v>
      </c>
      <c r="J52" s="262" t="s">
        <v>470</v>
      </c>
      <c r="K52" s="324">
        <v>1106714.6499999999</v>
      </c>
      <c r="L52" s="328">
        <v>885371.66</v>
      </c>
      <c r="M52" s="329">
        <f>K52-L52</f>
        <v>221342.98999999987</v>
      </c>
      <c r="N52" s="325">
        <v>0.8</v>
      </c>
      <c r="O52" s="330"/>
      <c r="P52" s="330"/>
      <c r="Q52" s="330"/>
      <c r="R52" s="254"/>
      <c r="S52" s="254">
        <v>885371.66</v>
      </c>
      <c r="T52" s="326"/>
      <c r="U52" s="254"/>
      <c r="V52" s="372"/>
      <c r="W52" s="372"/>
      <c r="X52" s="372"/>
      <c r="Y52" s="109" t="b">
        <f t="shared" si="4"/>
        <v>1</v>
      </c>
      <c r="Z52" s="492">
        <f t="shared" si="5"/>
        <v>0.8</v>
      </c>
      <c r="AA52" s="493" t="b">
        <f t="shared" si="6"/>
        <v>1</v>
      </c>
      <c r="AB52" s="493" t="b">
        <f t="shared" si="7"/>
        <v>1</v>
      </c>
    </row>
    <row r="53" spans="1:28" s="130" customFormat="1" ht="68.25" customHeight="1" x14ac:dyDescent="0.25">
      <c r="A53" s="262">
        <v>51</v>
      </c>
      <c r="B53" s="262" t="s">
        <v>386</v>
      </c>
      <c r="C53" s="340" t="s">
        <v>337</v>
      </c>
      <c r="D53" s="262" t="s">
        <v>483</v>
      </c>
      <c r="E53" s="262">
        <v>1211123</v>
      </c>
      <c r="F53" s="340" t="s">
        <v>90</v>
      </c>
      <c r="G53" s="341" t="s">
        <v>484</v>
      </c>
      <c r="H53" s="342" t="s">
        <v>63</v>
      </c>
      <c r="I53" s="343">
        <v>0.22900000000000001</v>
      </c>
      <c r="J53" s="262" t="s">
        <v>439</v>
      </c>
      <c r="K53" s="324">
        <v>1173652.8700000001</v>
      </c>
      <c r="L53" s="328">
        <v>704191</v>
      </c>
      <c r="M53" s="329">
        <v>469461.87000000011</v>
      </c>
      <c r="N53" s="325">
        <v>0.6</v>
      </c>
      <c r="O53" s="330"/>
      <c r="P53" s="330"/>
      <c r="Q53" s="330"/>
      <c r="R53" s="254"/>
      <c r="S53" s="254">
        <v>704191</v>
      </c>
      <c r="T53" s="284"/>
      <c r="U53" s="284"/>
      <c r="V53" s="230"/>
      <c r="W53" s="230"/>
      <c r="X53" s="230"/>
      <c r="Y53" s="109" t="b">
        <f t="shared" si="4"/>
        <v>1</v>
      </c>
      <c r="Z53" s="492">
        <f t="shared" si="5"/>
        <v>0.6</v>
      </c>
      <c r="AA53" s="493" t="b">
        <f t="shared" si="6"/>
        <v>1</v>
      </c>
      <c r="AB53" s="493" t="b">
        <f t="shared" si="7"/>
        <v>1</v>
      </c>
    </row>
    <row r="54" spans="1:28" s="130" customFormat="1" ht="51.75" customHeight="1" x14ac:dyDescent="0.25">
      <c r="A54" s="262">
        <v>52</v>
      </c>
      <c r="B54" s="262" t="s">
        <v>556</v>
      </c>
      <c r="C54" s="340" t="s">
        <v>337</v>
      </c>
      <c r="D54" s="262" t="s">
        <v>131</v>
      </c>
      <c r="E54" s="262">
        <v>1208053</v>
      </c>
      <c r="F54" s="340" t="s">
        <v>132</v>
      </c>
      <c r="G54" s="341" t="s">
        <v>675</v>
      </c>
      <c r="H54" s="342" t="s">
        <v>66</v>
      </c>
      <c r="I54" s="343">
        <v>0.26100000000000001</v>
      </c>
      <c r="J54" s="262" t="s">
        <v>351</v>
      </c>
      <c r="K54" s="324">
        <v>1207992</v>
      </c>
      <c r="L54" s="328">
        <v>664395</v>
      </c>
      <c r="M54" s="329">
        <v>543597</v>
      </c>
      <c r="N54" s="325">
        <v>0.55000000000000004</v>
      </c>
      <c r="O54" s="330"/>
      <c r="P54" s="330"/>
      <c r="Q54" s="330"/>
      <c r="R54" s="254"/>
      <c r="S54" s="254">
        <v>664395</v>
      </c>
      <c r="T54" s="248"/>
      <c r="U54" s="284"/>
      <c r="V54" s="230"/>
      <c r="W54" s="230"/>
      <c r="X54" s="230"/>
      <c r="Y54" s="109" t="b">
        <f t="shared" si="4"/>
        <v>1</v>
      </c>
      <c r="Z54" s="492">
        <f t="shared" si="5"/>
        <v>0.55000000000000004</v>
      </c>
      <c r="AA54" s="493" t="b">
        <f t="shared" si="6"/>
        <v>1</v>
      </c>
      <c r="AB54" s="493" t="b">
        <f t="shared" si="7"/>
        <v>1</v>
      </c>
    </row>
    <row r="55" spans="1:28" s="130" customFormat="1" ht="43.5" customHeight="1" x14ac:dyDescent="0.25">
      <c r="A55" s="262">
        <v>53</v>
      </c>
      <c r="B55" s="346" t="s">
        <v>389</v>
      </c>
      <c r="C55" s="340" t="s">
        <v>337</v>
      </c>
      <c r="D55" s="346" t="s">
        <v>486</v>
      </c>
      <c r="E55" s="346">
        <v>1207122</v>
      </c>
      <c r="F55" s="355" t="s">
        <v>160</v>
      </c>
      <c r="G55" s="349" t="s">
        <v>487</v>
      </c>
      <c r="H55" s="347" t="s">
        <v>63</v>
      </c>
      <c r="I55" s="343">
        <v>0.29399999999999998</v>
      </c>
      <c r="J55" s="346" t="s">
        <v>488</v>
      </c>
      <c r="K55" s="357">
        <v>859175.11</v>
      </c>
      <c r="L55" s="357">
        <v>472546</v>
      </c>
      <c r="M55" s="358">
        <v>386629.11</v>
      </c>
      <c r="N55" s="325">
        <v>0.55000000000000004</v>
      </c>
      <c r="O55" s="359"/>
      <c r="P55" s="359"/>
      <c r="Q55" s="359"/>
      <c r="R55" s="254"/>
      <c r="S55" s="254">
        <v>472546</v>
      </c>
      <c r="T55" s="326"/>
      <c r="U55" s="254"/>
      <c r="V55" s="372"/>
      <c r="W55" s="372"/>
      <c r="X55" s="372"/>
      <c r="Y55" s="109" t="b">
        <f t="shared" si="4"/>
        <v>1</v>
      </c>
      <c r="Z55" s="492">
        <f t="shared" si="5"/>
        <v>0.55000000000000004</v>
      </c>
      <c r="AA55" s="493" t="b">
        <f t="shared" si="6"/>
        <v>1</v>
      </c>
      <c r="AB55" s="493" t="b">
        <f t="shared" si="7"/>
        <v>1</v>
      </c>
    </row>
    <row r="56" spans="1:28" s="130" customFormat="1" ht="38.25" x14ac:dyDescent="0.25">
      <c r="A56" s="262">
        <v>54</v>
      </c>
      <c r="B56" s="346" t="s">
        <v>395</v>
      </c>
      <c r="C56" s="340" t="s">
        <v>337</v>
      </c>
      <c r="D56" s="346" t="s">
        <v>105</v>
      </c>
      <c r="E56" s="346">
        <v>1213023</v>
      </c>
      <c r="F56" s="355" t="s">
        <v>103</v>
      </c>
      <c r="G56" s="349" t="s">
        <v>496</v>
      </c>
      <c r="H56" s="347" t="s">
        <v>63</v>
      </c>
      <c r="I56" s="348">
        <v>0.3</v>
      </c>
      <c r="J56" s="346" t="s">
        <v>478</v>
      </c>
      <c r="K56" s="357">
        <v>2176224.94</v>
      </c>
      <c r="L56" s="357">
        <v>1088112</v>
      </c>
      <c r="M56" s="358">
        <v>1088112.94</v>
      </c>
      <c r="N56" s="325">
        <v>0.5</v>
      </c>
      <c r="O56" s="481"/>
      <c r="P56" s="481"/>
      <c r="Q56" s="481"/>
      <c r="R56" s="323"/>
      <c r="S56" s="254">
        <v>1088112</v>
      </c>
      <c r="T56" s="248"/>
      <c r="U56" s="284"/>
      <c r="V56" s="230"/>
      <c r="W56" s="230"/>
      <c r="X56" s="230"/>
      <c r="Y56" s="109" t="b">
        <f t="shared" si="4"/>
        <v>1</v>
      </c>
      <c r="Z56" s="492">
        <f t="shared" si="5"/>
        <v>0.5</v>
      </c>
      <c r="AA56" s="493" t="b">
        <f t="shared" si="6"/>
        <v>1</v>
      </c>
      <c r="AB56" s="493" t="b">
        <f t="shared" si="7"/>
        <v>1</v>
      </c>
    </row>
    <row r="57" spans="1:28" s="473" customFormat="1" ht="43.5" customHeight="1" x14ac:dyDescent="0.25">
      <c r="A57" s="262">
        <v>55</v>
      </c>
      <c r="B57" s="262" t="s">
        <v>396</v>
      </c>
      <c r="C57" s="340" t="s">
        <v>337</v>
      </c>
      <c r="D57" s="262" t="s">
        <v>197</v>
      </c>
      <c r="E57" s="262">
        <v>1216153</v>
      </c>
      <c r="F57" s="340" t="s">
        <v>118</v>
      </c>
      <c r="G57" s="341" t="s">
        <v>497</v>
      </c>
      <c r="H57" s="342" t="s">
        <v>66</v>
      </c>
      <c r="I57" s="343">
        <v>1.0289999999999999</v>
      </c>
      <c r="J57" s="262" t="s">
        <v>498</v>
      </c>
      <c r="K57" s="324">
        <v>1398830.61</v>
      </c>
      <c r="L57" s="328">
        <v>839297.53</v>
      </c>
      <c r="M57" s="329">
        <f>K57-L57</f>
        <v>559533.08000000007</v>
      </c>
      <c r="N57" s="325">
        <v>0.6</v>
      </c>
      <c r="O57" s="330"/>
      <c r="P57" s="330"/>
      <c r="Q57" s="330"/>
      <c r="R57" s="254"/>
      <c r="S57" s="254">
        <v>839297.53</v>
      </c>
      <c r="T57" s="248"/>
      <c r="U57" s="284"/>
      <c r="V57" s="230"/>
      <c r="W57" s="230"/>
      <c r="X57" s="230"/>
      <c r="Y57" s="109" t="b">
        <f t="shared" si="4"/>
        <v>1</v>
      </c>
      <c r="Z57" s="492">
        <f t="shared" si="5"/>
        <v>0.6</v>
      </c>
      <c r="AA57" s="493" t="b">
        <f t="shared" si="6"/>
        <v>1</v>
      </c>
      <c r="AB57" s="493" t="b">
        <f t="shared" si="7"/>
        <v>1</v>
      </c>
    </row>
    <row r="58" spans="1:28" s="473" customFormat="1" ht="38.25" x14ac:dyDescent="0.25">
      <c r="A58" s="262">
        <v>56</v>
      </c>
      <c r="B58" s="262" t="s">
        <v>398</v>
      </c>
      <c r="C58" s="340" t="s">
        <v>337</v>
      </c>
      <c r="D58" s="262" t="s">
        <v>156</v>
      </c>
      <c r="E58" s="262">
        <v>1212011</v>
      </c>
      <c r="F58" s="340" t="s">
        <v>122</v>
      </c>
      <c r="G58" s="341" t="s">
        <v>500</v>
      </c>
      <c r="H58" s="342" t="s">
        <v>66</v>
      </c>
      <c r="I58" s="343">
        <v>0.36499999999999999</v>
      </c>
      <c r="J58" s="262" t="s">
        <v>445</v>
      </c>
      <c r="K58" s="324">
        <v>991206.15</v>
      </c>
      <c r="L58" s="328">
        <v>693844.23</v>
      </c>
      <c r="M58" s="329">
        <f>K58-L58</f>
        <v>297361.92000000004</v>
      </c>
      <c r="N58" s="325">
        <v>0.7</v>
      </c>
      <c r="O58" s="330"/>
      <c r="P58" s="330"/>
      <c r="Q58" s="330"/>
      <c r="R58" s="254"/>
      <c r="S58" s="254">
        <v>693844.23</v>
      </c>
      <c r="T58" s="248"/>
      <c r="U58" s="284"/>
      <c r="V58" s="230"/>
      <c r="W58" s="230"/>
      <c r="X58" s="230"/>
      <c r="Y58" s="109" t="b">
        <f t="shared" si="4"/>
        <v>1</v>
      </c>
      <c r="Z58" s="492">
        <f t="shared" si="5"/>
        <v>0.7</v>
      </c>
      <c r="AA58" s="493" t="b">
        <f t="shared" si="6"/>
        <v>1</v>
      </c>
      <c r="AB58" s="493" t="b">
        <f t="shared" si="7"/>
        <v>1</v>
      </c>
    </row>
    <row r="59" spans="1:28" s="473" customFormat="1" ht="51" x14ac:dyDescent="0.25">
      <c r="A59" s="262">
        <v>57</v>
      </c>
      <c r="B59" s="262" t="s">
        <v>409</v>
      </c>
      <c r="C59" s="340" t="s">
        <v>337</v>
      </c>
      <c r="D59" s="262" t="s">
        <v>516</v>
      </c>
      <c r="E59" s="262">
        <v>1216133</v>
      </c>
      <c r="F59" s="340" t="s">
        <v>118</v>
      </c>
      <c r="G59" s="341" t="s">
        <v>517</v>
      </c>
      <c r="H59" s="342" t="s">
        <v>66</v>
      </c>
      <c r="I59" s="343">
        <v>0.8</v>
      </c>
      <c r="J59" s="262" t="s">
        <v>478</v>
      </c>
      <c r="K59" s="324">
        <v>2526935.96</v>
      </c>
      <c r="L59" s="328">
        <v>1768854.6</v>
      </c>
      <c r="M59" s="329">
        <f>K59-L59</f>
        <v>758081.35999999987</v>
      </c>
      <c r="N59" s="325">
        <v>0.7</v>
      </c>
      <c r="O59" s="330"/>
      <c r="P59" s="330"/>
      <c r="Q59" s="330"/>
      <c r="R59" s="254"/>
      <c r="S59" s="254">
        <v>1768854.6</v>
      </c>
      <c r="T59" s="326"/>
      <c r="U59" s="254"/>
      <c r="V59" s="372"/>
      <c r="W59" s="372"/>
      <c r="X59" s="372"/>
      <c r="Y59" s="109" t="b">
        <f t="shared" si="4"/>
        <v>1</v>
      </c>
      <c r="Z59" s="492">
        <f t="shared" si="5"/>
        <v>0.7</v>
      </c>
      <c r="AA59" s="493" t="b">
        <f t="shared" si="6"/>
        <v>1</v>
      </c>
      <c r="AB59" s="493" t="b">
        <f t="shared" si="7"/>
        <v>1</v>
      </c>
    </row>
    <row r="60" spans="1:28" s="130" customFormat="1" ht="45.75" customHeight="1" x14ac:dyDescent="0.25">
      <c r="A60" s="262">
        <v>58</v>
      </c>
      <c r="B60" s="262" t="s">
        <v>397</v>
      </c>
      <c r="C60" s="340" t="s">
        <v>337</v>
      </c>
      <c r="D60" s="262" t="s">
        <v>100</v>
      </c>
      <c r="E60" s="262">
        <v>1217042</v>
      </c>
      <c r="F60" s="340" t="s">
        <v>101</v>
      </c>
      <c r="G60" s="341" t="s">
        <v>499</v>
      </c>
      <c r="H60" s="342" t="s">
        <v>66</v>
      </c>
      <c r="I60" s="343">
        <v>0.77</v>
      </c>
      <c r="J60" s="262" t="s">
        <v>478</v>
      </c>
      <c r="K60" s="324">
        <v>1142415.48</v>
      </c>
      <c r="L60" s="328">
        <v>571207</v>
      </c>
      <c r="M60" s="329">
        <v>571208.48</v>
      </c>
      <c r="N60" s="325">
        <v>0.5</v>
      </c>
      <c r="O60" s="330"/>
      <c r="P60" s="330"/>
      <c r="Q60" s="330"/>
      <c r="R60" s="254"/>
      <c r="S60" s="254">
        <v>571207</v>
      </c>
      <c r="T60" s="326"/>
      <c r="U60" s="254"/>
      <c r="V60" s="372"/>
      <c r="W60" s="372"/>
      <c r="X60" s="372"/>
      <c r="Y60" s="109" t="b">
        <f t="shared" si="4"/>
        <v>1</v>
      </c>
      <c r="Z60" s="492">
        <f t="shared" si="5"/>
        <v>0.5</v>
      </c>
      <c r="AA60" s="493" t="b">
        <f t="shared" si="6"/>
        <v>1</v>
      </c>
      <c r="AB60" s="493" t="b">
        <f t="shared" si="7"/>
        <v>1</v>
      </c>
    </row>
    <row r="61" spans="1:28" s="130" customFormat="1" ht="58.5" customHeight="1" x14ac:dyDescent="0.25">
      <c r="A61" s="262">
        <v>59</v>
      </c>
      <c r="B61" s="262" t="s">
        <v>392</v>
      </c>
      <c r="C61" s="340" t="s">
        <v>337</v>
      </c>
      <c r="D61" s="262" t="s">
        <v>468</v>
      </c>
      <c r="E61" s="262">
        <v>1218093</v>
      </c>
      <c r="F61" s="340" t="s">
        <v>107</v>
      </c>
      <c r="G61" s="341" t="s">
        <v>493</v>
      </c>
      <c r="H61" s="342" t="s">
        <v>62</v>
      </c>
      <c r="I61" s="343">
        <v>3.9E-2</v>
      </c>
      <c r="J61" s="262" t="s">
        <v>470</v>
      </c>
      <c r="K61" s="324">
        <v>1784423.49</v>
      </c>
      <c r="L61" s="328">
        <v>981432</v>
      </c>
      <c r="M61" s="329">
        <v>802991.49</v>
      </c>
      <c r="N61" s="325">
        <v>0.55000000000000004</v>
      </c>
      <c r="O61" s="330"/>
      <c r="P61" s="330"/>
      <c r="Q61" s="330"/>
      <c r="R61" s="254"/>
      <c r="S61" s="254">
        <v>981432</v>
      </c>
      <c r="T61" s="326"/>
      <c r="U61" s="254"/>
      <c r="V61" s="372"/>
      <c r="W61" s="372"/>
      <c r="X61" s="372"/>
      <c r="Y61" s="109" t="b">
        <f t="shared" si="4"/>
        <v>1</v>
      </c>
      <c r="Z61" s="492">
        <f t="shared" si="5"/>
        <v>0.55000000000000004</v>
      </c>
      <c r="AA61" s="493" t="b">
        <f t="shared" si="6"/>
        <v>1</v>
      </c>
      <c r="AB61" s="493" t="b">
        <f t="shared" si="7"/>
        <v>1</v>
      </c>
    </row>
    <row r="62" spans="1:28" s="473" customFormat="1" ht="45.75" customHeight="1" x14ac:dyDescent="0.25">
      <c r="A62" s="262">
        <v>60</v>
      </c>
      <c r="B62" s="346" t="s">
        <v>401</v>
      </c>
      <c r="C62" s="340" t="s">
        <v>337</v>
      </c>
      <c r="D62" s="346" t="s">
        <v>120</v>
      </c>
      <c r="E62" s="346">
        <v>1218033</v>
      </c>
      <c r="F62" s="355" t="s">
        <v>107</v>
      </c>
      <c r="G62" s="349" t="s">
        <v>505</v>
      </c>
      <c r="H62" s="347" t="s">
        <v>63</v>
      </c>
      <c r="I62" s="348">
        <v>1.4750000000000001</v>
      </c>
      <c r="J62" s="346" t="s">
        <v>506</v>
      </c>
      <c r="K62" s="357">
        <v>4536613.91</v>
      </c>
      <c r="L62" s="357">
        <v>3402459.78</v>
      </c>
      <c r="M62" s="358">
        <f>K62-L62</f>
        <v>1134154.1300000004</v>
      </c>
      <c r="N62" s="325">
        <v>0.75</v>
      </c>
      <c r="O62" s="481"/>
      <c r="P62" s="481"/>
      <c r="Q62" s="481"/>
      <c r="R62" s="323"/>
      <c r="S62" s="254">
        <v>3402459.78</v>
      </c>
      <c r="T62" s="248"/>
      <c r="U62" s="284"/>
      <c r="V62" s="230"/>
      <c r="W62" s="230"/>
      <c r="X62" s="230"/>
      <c r="Y62" s="109" t="b">
        <f t="shared" si="4"/>
        <v>1</v>
      </c>
      <c r="Z62" s="492">
        <f t="shared" si="5"/>
        <v>0.75</v>
      </c>
      <c r="AA62" s="493" t="b">
        <f t="shared" si="6"/>
        <v>1</v>
      </c>
      <c r="AB62" s="493" t="b">
        <f t="shared" si="7"/>
        <v>1</v>
      </c>
    </row>
    <row r="63" spans="1:28" s="130" customFormat="1" ht="53.25" customHeight="1" x14ac:dyDescent="0.25">
      <c r="A63" s="262">
        <v>61</v>
      </c>
      <c r="B63" s="262" t="s">
        <v>411</v>
      </c>
      <c r="C63" s="340" t="s">
        <v>337</v>
      </c>
      <c r="D63" s="262" t="s">
        <v>494</v>
      </c>
      <c r="E63" s="262">
        <v>1211032</v>
      </c>
      <c r="F63" s="340" t="s">
        <v>90</v>
      </c>
      <c r="G63" s="341" t="s">
        <v>518</v>
      </c>
      <c r="H63" s="342" t="s">
        <v>66</v>
      </c>
      <c r="I63" s="343">
        <v>0.32</v>
      </c>
      <c r="J63" s="262" t="s">
        <v>336</v>
      </c>
      <c r="K63" s="324">
        <v>381496.96</v>
      </c>
      <c r="L63" s="328">
        <v>228898</v>
      </c>
      <c r="M63" s="329">
        <v>152598.96000000002</v>
      </c>
      <c r="N63" s="325">
        <v>0.6</v>
      </c>
      <c r="O63" s="330"/>
      <c r="P63" s="330"/>
      <c r="Q63" s="330"/>
      <c r="R63" s="254"/>
      <c r="S63" s="254">
        <v>228898</v>
      </c>
      <c r="T63" s="326"/>
      <c r="U63" s="254"/>
      <c r="V63" s="372"/>
      <c r="W63" s="372"/>
      <c r="X63" s="372"/>
      <c r="Y63" s="109" t="b">
        <f t="shared" si="4"/>
        <v>1</v>
      </c>
      <c r="Z63" s="492">
        <f t="shared" si="5"/>
        <v>0.6</v>
      </c>
      <c r="AA63" s="493" t="b">
        <f t="shared" si="6"/>
        <v>1</v>
      </c>
      <c r="AB63" s="493" t="b">
        <f t="shared" si="7"/>
        <v>1</v>
      </c>
    </row>
    <row r="64" spans="1:28" s="473" customFormat="1" ht="72" customHeight="1" x14ac:dyDescent="0.25">
      <c r="A64" s="262">
        <v>62</v>
      </c>
      <c r="B64" s="262" t="s">
        <v>412</v>
      </c>
      <c r="C64" s="340" t="s">
        <v>337</v>
      </c>
      <c r="D64" s="262" t="s">
        <v>519</v>
      </c>
      <c r="E64" s="262">
        <v>1218062</v>
      </c>
      <c r="F64" s="340" t="s">
        <v>107</v>
      </c>
      <c r="G64" s="354" t="s">
        <v>520</v>
      </c>
      <c r="H64" s="342" t="s">
        <v>66</v>
      </c>
      <c r="I64" s="343">
        <v>0.214</v>
      </c>
      <c r="J64" s="262" t="s">
        <v>521</v>
      </c>
      <c r="K64" s="324">
        <v>229132.21</v>
      </c>
      <c r="L64" s="328">
        <v>183304.83</v>
      </c>
      <c r="M64" s="329">
        <f>K64-L64</f>
        <v>45827.380000000005</v>
      </c>
      <c r="N64" s="325">
        <v>0.8</v>
      </c>
      <c r="O64" s="330"/>
      <c r="P64" s="330"/>
      <c r="Q64" s="330"/>
      <c r="R64" s="254"/>
      <c r="S64" s="254">
        <v>183304.83</v>
      </c>
      <c r="T64" s="326"/>
      <c r="U64" s="254"/>
      <c r="V64" s="372"/>
      <c r="W64" s="372"/>
      <c r="X64" s="372"/>
      <c r="Y64" s="109" t="b">
        <f t="shared" si="4"/>
        <v>1</v>
      </c>
      <c r="Z64" s="492">
        <f t="shared" si="5"/>
        <v>0.8</v>
      </c>
      <c r="AA64" s="493" t="b">
        <f t="shared" si="6"/>
        <v>1</v>
      </c>
      <c r="AB64" s="493" t="b">
        <f t="shared" si="7"/>
        <v>1</v>
      </c>
    </row>
    <row r="65" spans="1:29" s="130" customFormat="1" ht="69" customHeight="1" x14ac:dyDescent="0.25">
      <c r="A65" s="262">
        <v>63</v>
      </c>
      <c r="B65" s="262" t="s">
        <v>405</v>
      </c>
      <c r="C65" s="340" t="s">
        <v>337</v>
      </c>
      <c r="D65" s="262" t="s">
        <v>511</v>
      </c>
      <c r="E65" s="262">
        <v>1213093</v>
      </c>
      <c r="F65" s="340" t="s">
        <v>103</v>
      </c>
      <c r="G65" s="341" t="s">
        <v>512</v>
      </c>
      <c r="H65" s="342" t="s">
        <v>63</v>
      </c>
      <c r="I65" s="343">
        <v>0.13400000000000001</v>
      </c>
      <c r="J65" s="262" t="s">
        <v>445</v>
      </c>
      <c r="K65" s="324">
        <v>646738.35</v>
      </c>
      <c r="L65" s="328">
        <v>323369</v>
      </c>
      <c r="M65" s="329">
        <v>323369.34999999998</v>
      </c>
      <c r="N65" s="325">
        <v>0.5</v>
      </c>
      <c r="O65" s="330"/>
      <c r="P65" s="330"/>
      <c r="Q65" s="330"/>
      <c r="R65" s="254"/>
      <c r="S65" s="254">
        <v>323369</v>
      </c>
      <c r="T65" s="326"/>
      <c r="U65" s="254"/>
      <c r="V65" s="372"/>
      <c r="W65" s="372"/>
      <c r="X65" s="372"/>
      <c r="Y65" s="109" t="b">
        <f t="shared" si="4"/>
        <v>1</v>
      </c>
      <c r="Z65" s="492">
        <f t="shared" si="5"/>
        <v>0.5</v>
      </c>
      <c r="AA65" s="493" t="b">
        <f t="shared" si="6"/>
        <v>1</v>
      </c>
      <c r="AB65" s="493" t="b">
        <f t="shared" si="7"/>
        <v>1</v>
      </c>
    </row>
    <row r="66" spans="1:29" s="474" customFormat="1" ht="49.5" customHeight="1" x14ac:dyDescent="0.25">
      <c r="A66" s="262">
        <v>64</v>
      </c>
      <c r="B66" s="346" t="s">
        <v>403</v>
      </c>
      <c r="C66" s="340" t="s">
        <v>337</v>
      </c>
      <c r="D66" s="346" t="s">
        <v>501</v>
      </c>
      <c r="E66" s="346">
        <v>1211142</v>
      </c>
      <c r="F66" s="355" t="s">
        <v>90</v>
      </c>
      <c r="G66" s="349" t="s">
        <v>507</v>
      </c>
      <c r="H66" s="347" t="s">
        <v>63</v>
      </c>
      <c r="I66" s="343">
        <v>0.42699999999999999</v>
      </c>
      <c r="J66" s="346" t="s">
        <v>503</v>
      </c>
      <c r="K66" s="357">
        <v>1486309.23</v>
      </c>
      <c r="L66" s="357">
        <v>1189047.31</v>
      </c>
      <c r="M66" s="358">
        <f>K66-L66</f>
        <v>297261.91999999993</v>
      </c>
      <c r="N66" s="325">
        <v>0.8</v>
      </c>
      <c r="O66" s="359"/>
      <c r="P66" s="359"/>
      <c r="Q66" s="359"/>
      <c r="R66" s="254"/>
      <c r="S66" s="254">
        <v>1189047.31</v>
      </c>
      <c r="T66" s="326"/>
      <c r="U66" s="254"/>
      <c r="V66" s="372"/>
      <c r="W66" s="372"/>
      <c r="X66" s="372"/>
      <c r="Y66" s="109" t="b">
        <f t="shared" si="4"/>
        <v>1</v>
      </c>
      <c r="Z66" s="492">
        <f t="shared" si="5"/>
        <v>0.8</v>
      </c>
      <c r="AA66" s="493" t="b">
        <f t="shared" si="6"/>
        <v>1</v>
      </c>
      <c r="AB66" s="493" t="b">
        <f t="shared" si="7"/>
        <v>1</v>
      </c>
    </row>
    <row r="67" spans="1:29" s="473" customFormat="1" ht="45" customHeight="1" x14ac:dyDescent="0.25">
      <c r="A67" s="262">
        <v>65</v>
      </c>
      <c r="B67" s="262" t="s">
        <v>528</v>
      </c>
      <c r="C67" s="340" t="s">
        <v>337</v>
      </c>
      <c r="D67" s="262" t="s">
        <v>628</v>
      </c>
      <c r="E67" s="262">
        <v>1208022</v>
      </c>
      <c r="F67" s="340" t="s">
        <v>132</v>
      </c>
      <c r="G67" s="341" t="s">
        <v>629</v>
      </c>
      <c r="H67" s="342" t="s">
        <v>66</v>
      </c>
      <c r="I67" s="343">
        <v>2.5499999999999998</v>
      </c>
      <c r="J67" s="262" t="s">
        <v>630</v>
      </c>
      <c r="K67" s="324">
        <v>1682880.01</v>
      </c>
      <c r="L67" s="328">
        <v>1178016</v>
      </c>
      <c r="M67" s="329">
        <f>K67-L67</f>
        <v>504864.01</v>
      </c>
      <c r="N67" s="325">
        <v>0.7</v>
      </c>
      <c r="O67" s="330"/>
      <c r="P67" s="330"/>
      <c r="Q67" s="330"/>
      <c r="R67" s="254"/>
      <c r="S67" s="254">
        <v>1178016</v>
      </c>
      <c r="T67" s="248"/>
      <c r="U67" s="284"/>
      <c r="V67" s="230"/>
      <c r="W67" s="230"/>
      <c r="X67" s="230"/>
      <c r="Y67" s="109" t="b">
        <f t="shared" si="4"/>
        <v>1</v>
      </c>
      <c r="Z67" s="492">
        <f t="shared" si="5"/>
        <v>0.7</v>
      </c>
      <c r="AA67" s="493" t="b">
        <f t="shared" si="6"/>
        <v>1</v>
      </c>
      <c r="AB67" s="493" t="b">
        <f t="shared" si="7"/>
        <v>1</v>
      </c>
    </row>
    <row r="68" spans="1:29" s="473" customFormat="1" ht="60.75" customHeight="1" x14ac:dyDescent="0.25">
      <c r="A68" s="262">
        <v>66</v>
      </c>
      <c r="B68" s="262" t="s">
        <v>417</v>
      </c>
      <c r="C68" s="340" t="s">
        <v>337</v>
      </c>
      <c r="D68" s="262" t="s">
        <v>87</v>
      </c>
      <c r="E68" s="262">
        <v>1209033</v>
      </c>
      <c r="F68" s="340" t="s">
        <v>88</v>
      </c>
      <c r="G68" s="341" t="s">
        <v>527</v>
      </c>
      <c r="H68" s="342" t="s">
        <v>63</v>
      </c>
      <c r="I68" s="343">
        <v>0.77859999999999996</v>
      </c>
      <c r="J68" s="262" t="s">
        <v>332</v>
      </c>
      <c r="K68" s="324">
        <v>2748472.53</v>
      </c>
      <c r="L68" s="328">
        <v>1649082.63</v>
      </c>
      <c r="M68" s="329">
        <f>K68-L68</f>
        <v>1099389.8999999999</v>
      </c>
      <c r="N68" s="325">
        <v>0.6</v>
      </c>
      <c r="O68" s="330"/>
      <c r="P68" s="330"/>
      <c r="Q68" s="330"/>
      <c r="R68" s="254"/>
      <c r="S68" s="254">
        <v>1649082.63</v>
      </c>
      <c r="T68" s="248"/>
      <c r="U68" s="284"/>
      <c r="V68" s="230"/>
      <c r="W68" s="230"/>
      <c r="X68" s="230"/>
      <c r="Y68" s="109" t="b">
        <f t="shared" ref="Y68:Y127" si="8">L68=SUM(O68:X68)</f>
        <v>1</v>
      </c>
      <c r="Z68" s="492">
        <f t="shared" ref="Z68:Z127" si="9">ROUND(L68/K68,4)</f>
        <v>0.6</v>
      </c>
      <c r="AA68" s="493" t="b">
        <f t="shared" ref="AA68:AA127" si="10">Z68=N68</f>
        <v>1</v>
      </c>
      <c r="AB68" s="493" t="b">
        <f t="shared" ref="AB68:AB127" si="11">K68=L68+M68</f>
        <v>1</v>
      </c>
    </row>
    <row r="69" spans="1:29" s="473" customFormat="1" ht="61.5" customHeight="1" x14ac:dyDescent="0.25">
      <c r="A69" s="262">
        <v>67</v>
      </c>
      <c r="B69" s="346" t="s">
        <v>531</v>
      </c>
      <c r="C69" s="340" t="s">
        <v>337</v>
      </c>
      <c r="D69" s="346" t="s">
        <v>519</v>
      </c>
      <c r="E69" s="346">
        <v>1218062</v>
      </c>
      <c r="F69" s="355" t="s">
        <v>107</v>
      </c>
      <c r="G69" s="349" t="s">
        <v>636</v>
      </c>
      <c r="H69" s="347" t="s">
        <v>66</v>
      </c>
      <c r="I69" s="348">
        <v>0.19500000000000001</v>
      </c>
      <c r="J69" s="346" t="s">
        <v>521</v>
      </c>
      <c r="K69" s="357">
        <v>308453.71999999997</v>
      </c>
      <c r="L69" s="357">
        <v>246762.06</v>
      </c>
      <c r="M69" s="358">
        <f>K69-L69</f>
        <v>61691.659999999974</v>
      </c>
      <c r="N69" s="325">
        <v>0.8</v>
      </c>
      <c r="O69" s="359"/>
      <c r="P69" s="359"/>
      <c r="Q69" s="359"/>
      <c r="R69" s="254"/>
      <c r="S69" s="254">
        <v>246762.06</v>
      </c>
      <c r="T69" s="326"/>
      <c r="U69" s="254"/>
      <c r="V69" s="372"/>
      <c r="W69" s="372"/>
      <c r="X69" s="372"/>
      <c r="Y69" s="109" t="b">
        <f t="shared" si="8"/>
        <v>1</v>
      </c>
      <c r="Z69" s="492">
        <f t="shared" si="9"/>
        <v>0.8</v>
      </c>
      <c r="AA69" s="493" t="b">
        <f t="shared" si="10"/>
        <v>1</v>
      </c>
      <c r="AB69" s="493" t="b">
        <f t="shared" si="11"/>
        <v>1</v>
      </c>
    </row>
    <row r="70" spans="1:29" s="473" customFormat="1" ht="45.75" customHeight="1" x14ac:dyDescent="0.25">
      <c r="A70" s="262">
        <v>68</v>
      </c>
      <c r="B70" s="262" t="s">
        <v>413</v>
      </c>
      <c r="C70" s="340" t="s">
        <v>337</v>
      </c>
      <c r="D70" s="262" t="s">
        <v>522</v>
      </c>
      <c r="E70" s="262">
        <v>1210062</v>
      </c>
      <c r="F70" s="340" t="s">
        <v>119</v>
      </c>
      <c r="G70" s="341" t="s">
        <v>906</v>
      </c>
      <c r="H70" s="342" t="s">
        <v>62</v>
      </c>
      <c r="I70" s="343">
        <v>0.76</v>
      </c>
      <c r="J70" s="262" t="s">
        <v>523</v>
      </c>
      <c r="K70" s="324">
        <v>1140718.6299999999</v>
      </c>
      <c r="L70" s="328">
        <v>912574.79</v>
      </c>
      <c r="M70" s="329">
        <f>K70-L70</f>
        <v>228143.83999999985</v>
      </c>
      <c r="N70" s="325">
        <v>0.8</v>
      </c>
      <c r="O70" s="330"/>
      <c r="P70" s="330"/>
      <c r="Q70" s="330"/>
      <c r="R70" s="254"/>
      <c r="S70" s="254">
        <v>912574.79</v>
      </c>
      <c r="T70" s="326"/>
      <c r="U70" s="254"/>
      <c r="V70" s="372"/>
      <c r="W70" s="372"/>
      <c r="X70" s="372"/>
      <c r="Y70" s="109" t="b">
        <f t="shared" si="8"/>
        <v>1</v>
      </c>
      <c r="Z70" s="492">
        <f t="shared" si="9"/>
        <v>0.8</v>
      </c>
      <c r="AA70" s="493" t="b">
        <f t="shared" si="10"/>
        <v>1</v>
      </c>
      <c r="AB70" s="493" t="b">
        <f t="shared" si="11"/>
        <v>1</v>
      </c>
    </row>
    <row r="71" spans="1:29" s="117" customFormat="1" ht="51" x14ac:dyDescent="0.25">
      <c r="A71" s="262">
        <v>69</v>
      </c>
      <c r="B71" s="262" t="s">
        <v>414</v>
      </c>
      <c r="C71" s="340" t="s">
        <v>337</v>
      </c>
      <c r="D71" s="262" t="s">
        <v>97</v>
      </c>
      <c r="E71" s="262">
        <v>1211102</v>
      </c>
      <c r="F71" s="340" t="s">
        <v>459</v>
      </c>
      <c r="G71" s="349" t="s">
        <v>524</v>
      </c>
      <c r="H71" s="342" t="s">
        <v>62</v>
      </c>
      <c r="I71" s="343">
        <v>0.5</v>
      </c>
      <c r="J71" s="262" t="s">
        <v>461</v>
      </c>
      <c r="K71" s="357">
        <v>510266.78</v>
      </c>
      <c r="L71" s="328">
        <v>280646</v>
      </c>
      <c r="M71" s="329">
        <v>229620.78000000003</v>
      </c>
      <c r="N71" s="325">
        <v>0.55000000000000004</v>
      </c>
      <c r="O71" s="330"/>
      <c r="P71" s="330"/>
      <c r="Q71" s="330"/>
      <c r="R71" s="254"/>
      <c r="S71" s="254">
        <v>280646</v>
      </c>
      <c r="T71" s="326"/>
      <c r="U71" s="254"/>
      <c r="V71" s="372"/>
      <c r="W71" s="372"/>
      <c r="X71" s="372"/>
      <c r="Y71" s="109" t="b">
        <f t="shared" si="8"/>
        <v>1</v>
      </c>
      <c r="Z71" s="492">
        <f t="shared" si="9"/>
        <v>0.55000000000000004</v>
      </c>
      <c r="AA71" s="493" t="b">
        <f t="shared" si="10"/>
        <v>1</v>
      </c>
      <c r="AB71" s="493" t="b">
        <f t="shared" si="11"/>
        <v>1</v>
      </c>
      <c r="AC71" s="130"/>
    </row>
    <row r="72" spans="1:29" s="473" customFormat="1" ht="76.5" x14ac:dyDescent="0.25">
      <c r="A72" s="262">
        <v>70</v>
      </c>
      <c r="B72" s="262" t="s">
        <v>538</v>
      </c>
      <c r="C72" s="340" t="s">
        <v>337</v>
      </c>
      <c r="D72" s="262" t="s">
        <v>429</v>
      </c>
      <c r="E72" s="262">
        <v>1207072</v>
      </c>
      <c r="F72" s="340" t="s">
        <v>160</v>
      </c>
      <c r="G72" s="341" t="s">
        <v>852</v>
      </c>
      <c r="H72" s="342" t="s">
        <v>66</v>
      </c>
      <c r="I72" s="343">
        <v>3.883</v>
      </c>
      <c r="J72" s="262" t="s">
        <v>431</v>
      </c>
      <c r="K72" s="324">
        <v>3793426.62</v>
      </c>
      <c r="L72" s="328">
        <v>2845069.66</v>
      </c>
      <c r="M72" s="329">
        <f>K72-L72</f>
        <v>948356.96</v>
      </c>
      <c r="N72" s="325">
        <v>0.75</v>
      </c>
      <c r="O72" s="330"/>
      <c r="P72" s="330"/>
      <c r="Q72" s="330"/>
      <c r="R72" s="254"/>
      <c r="S72" s="254">
        <v>2845069.66</v>
      </c>
      <c r="T72" s="248"/>
      <c r="U72" s="284"/>
      <c r="V72" s="230"/>
      <c r="W72" s="230"/>
      <c r="X72" s="230"/>
      <c r="Y72" s="109" t="b">
        <f t="shared" si="8"/>
        <v>1</v>
      </c>
      <c r="Z72" s="492">
        <f t="shared" si="9"/>
        <v>0.75</v>
      </c>
      <c r="AA72" s="493" t="b">
        <f t="shared" si="10"/>
        <v>1</v>
      </c>
      <c r="AB72" s="493" t="b">
        <f t="shared" si="11"/>
        <v>1</v>
      </c>
    </row>
    <row r="73" spans="1:29" s="473" customFormat="1" ht="60" customHeight="1" x14ac:dyDescent="0.25">
      <c r="A73" s="262">
        <v>71</v>
      </c>
      <c r="B73" s="262" t="s">
        <v>542</v>
      </c>
      <c r="C73" s="340" t="s">
        <v>337</v>
      </c>
      <c r="D73" s="262" t="s">
        <v>647</v>
      </c>
      <c r="E73" s="262">
        <v>1210052</v>
      </c>
      <c r="F73" s="340" t="s">
        <v>119</v>
      </c>
      <c r="G73" s="341" t="s">
        <v>792</v>
      </c>
      <c r="H73" s="342" t="s">
        <v>66</v>
      </c>
      <c r="I73" s="343">
        <v>0.98399999999999999</v>
      </c>
      <c r="J73" s="262" t="s">
        <v>648</v>
      </c>
      <c r="K73" s="324">
        <v>465254.6</v>
      </c>
      <c r="L73" s="328">
        <v>372203.19</v>
      </c>
      <c r="M73" s="329">
        <f>K73-L73</f>
        <v>93051.409999999974</v>
      </c>
      <c r="N73" s="325">
        <v>0.8</v>
      </c>
      <c r="O73" s="330"/>
      <c r="P73" s="330"/>
      <c r="Q73" s="330"/>
      <c r="R73" s="254"/>
      <c r="S73" s="254">
        <v>372203.19</v>
      </c>
      <c r="T73" s="248"/>
      <c r="U73" s="284"/>
      <c r="V73" s="230"/>
      <c r="W73" s="230"/>
      <c r="X73" s="230"/>
      <c r="Y73" s="109" t="b">
        <f t="shared" si="8"/>
        <v>1</v>
      </c>
      <c r="Z73" s="492">
        <f t="shared" si="9"/>
        <v>0.8</v>
      </c>
      <c r="AA73" s="493" t="b">
        <f t="shared" si="10"/>
        <v>1</v>
      </c>
      <c r="AB73" s="493" t="b">
        <f t="shared" si="11"/>
        <v>1</v>
      </c>
    </row>
    <row r="74" spans="1:29" s="130" customFormat="1" ht="60.75" customHeight="1" x14ac:dyDescent="0.25">
      <c r="A74" s="262">
        <v>72</v>
      </c>
      <c r="B74" s="262" t="s">
        <v>539</v>
      </c>
      <c r="C74" s="340" t="s">
        <v>337</v>
      </c>
      <c r="D74" s="262" t="s">
        <v>643</v>
      </c>
      <c r="E74" s="262">
        <v>1206022</v>
      </c>
      <c r="F74" s="340" t="s">
        <v>92</v>
      </c>
      <c r="G74" s="341" t="s">
        <v>644</v>
      </c>
      <c r="H74" s="342" t="s">
        <v>66</v>
      </c>
      <c r="I74" s="343">
        <v>2.278</v>
      </c>
      <c r="J74" s="262" t="s">
        <v>461</v>
      </c>
      <c r="K74" s="324">
        <v>2295087.21</v>
      </c>
      <c r="L74" s="328">
        <v>1377052</v>
      </c>
      <c r="M74" s="329">
        <v>918035.21</v>
      </c>
      <c r="N74" s="325">
        <v>0.6</v>
      </c>
      <c r="O74" s="330"/>
      <c r="P74" s="330"/>
      <c r="Q74" s="330"/>
      <c r="R74" s="254"/>
      <c r="S74" s="254">
        <v>1377052</v>
      </c>
      <c r="T74" s="248"/>
      <c r="U74" s="284"/>
      <c r="V74" s="230"/>
      <c r="W74" s="230"/>
      <c r="X74" s="230"/>
      <c r="Y74" s="109" t="b">
        <f t="shared" si="8"/>
        <v>1</v>
      </c>
      <c r="Z74" s="492">
        <f t="shared" si="9"/>
        <v>0.6</v>
      </c>
      <c r="AA74" s="493" t="b">
        <f t="shared" si="10"/>
        <v>1</v>
      </c>
      <c r="AB74" s="493" t="b">
        <f t="shared" si="11"/>
        <v>1</v>
      </c>
    </row>
    <row r="75" spans="1:29" s="473" customFormat="1" ht="63.75" x14ac:dyDescent="0.25">
      <c r="A75" s="262">
        <v>73</v>
      </c>
      <c r="B75" s="262" t="s">
        <v>532</v>
      </c>
      <c r="C75" s="340" t="s">
        <v>337</v>
      </c>
      <c r="D75" s="262" t="s">
        <v>522</v>
      </c>
      <c r="E75" s="262">
        <v>1210062</v>
      </c>
      <c r="F75" s="340" t="s">
        <v>119</v>
      </c>
      <c r="G75" s="341" t="s">
        <v>637</v>
      </c>
      <c r="H75" s="342" t="s">
        <v>62</v>
      </c>
      <c r="I75" s="343">
        <v>1.875</v>
      </c>
      <c r="J75" s="262" t="s">
        <v>523</v>
      </c>
      <c r="K75" s="357">
        <v>3433381.18</v>
      </c>
      <c r="L75" s="328">
        <v>2746704.18</v>
      </c>
      <c r="M75" s="329">
        <f>K75-L75</f>
        <v>686677</v>
      </c>
      <c r="N75" s="325">
        <v>0.8</v>
      </c>
      <c r="O75" s="330"/>
      <c r="P75" s="330"/>
      <c r="Q75" s="330"/>
      <c r="R75" s="254"/>
      <c r="S75" s="254">
        <v>2746704.18</v>
      </c>
      <c r="T75" s="248"/>
      <c r="U75" s="284"/>
      <c r="V75" s="230"/>
      <c r="W75" s="230"/>
      <c r="X75" s="230"/>
      <c r="Y75" s="109" t="b">
        <f t="shared" si="8"/>
        <v>1</v>
      </c>
      <c r="Z75" s="492">
        <f t="shared" si="9"/>
        <v>0.8</v>
      </c>
      <c r="AA75" s="493" t="b">
        <f t="shared" si="10"/>
        <v>1</v>
      </c>
      <c r="AB75" s="493" t="b">
        <f t="shared" si="11"/>
        <v>1</v>
      </c>
    </row>
    <row r="76" spans="1:29" s="473" customFormat="1" ht="45" customHeight="1" x14ac:dyDescent="0.25">
      <c r="A76" s="262">
        <v>74</v>
      </c>
      <c r="B76" s="262" t="s">
        <v>544</v>
      </c>
      <c r="C76" s="340" t="s">
        <v>337</v>
      </c>
      <c r="D76" s="262" t="s">
        <v>650</v>
      </c>
      <c r="E76" s="262">
        <v>1201082</v>
      </c>
      <c r="F76" s="340" t="s">
        <v>280</v>
      </c>
      <c r="G76" s="341" t="s">
        <v>651</v>
      </c>
      <c r="H76" s="342" t="s">
        <v>66</v>
      </c>
      <c r="I76" s="343">
        <v>0.20399999999999999</v>
      </c>
      <c r="J76" s="262" t="s">
        <v>856</v>
      </c>
      <c r="K76" s="324">
        <v>302129.03999999998</v>
      </c>
      <c r="L76" s="328">
        <v>241702.36</v>
      </c>
      <c r="M76" s="329">
        <f>K76-L76</f>
        <v>60426.679999999993</v>
      </c>
      <c r="N76" s="325">
        <v>0.8</v>
      </c>
      <c r="O76" s="330"/>
      <c r="P76" s="330"/>
      <c r="Q76" s="330"/>
      <c r="R76" s="254"/>
      <c r="S76" s="254">
        <v>241702.36</v>
      </c>
      <c r="T76" s="326"/>
      <c r="U76" s="254"/>
      <c r="V76" s="372"/>
      <c r="W76" s="372"/>
      <c r="X76" s="372"/>
      <c r="Y76" s="109" t="b">
        <f t="shared" si="8"/>
        <v>1</v>
      </c>
      <c r="Z76" s="492">
        <f t="shared" si="9"/>
        <v>0.8</v>
      </c>
      <c r="AA76" s="493" t="b">
        <f t="shared" si="10"/>
        <v>1</v>
      </c>
      <c r="AB76" s="493" t="b">
        <f t="shared" si="11"/>
        <v>1</v>
      </c>
    </row>
    <row r="77" spans="1:29" s="117" customFormat="1" ht="38.25" x14ac:dyDescent="0.25">
      <c r="A77" s="222">
        <v>75</v>
      </c>
      <c r="B77" s="222" t="s">
        <v>540</v>
      </c>
      <c r="C77" s="333" t="s">
        <v>338</v>
      </c>
      <c r="D77" s="222" t="s">
        <v>121</v>
      </c>
      <c r="E77" s="379">
        <v>1202023</v>
      </c>
      <c r="F77" s="333" t="s">
        <v>110</v>
      </c>
      <c r="G77" s="331" t="s">
        <v>645</v>
      </c>
      <c r="H77" s="345" t="s">
        <v>66</v>
      </c>
      <c r="I77" s="278">
        <v>1.69</v>
      </c>
      <c r="J77" s="222" t="s">
        <v>913</v>
      </c>
      <c r="K77" s="259">
        <v>920479.55</v>
      </c>
      <c r="L77" s="259">
        <v>460239</v>
      </c>
      <c r="M77" s="279">
        <v>460240.55000000005</v>
      </c>
      <c r="N77" s="224">
        <v>0.5</v>
      </c>
      <c r="O77" s="376"/>
      <c r="P77" s="376"/>
      <c r="Q77" s="376"/>
      <c r="R77" s="228"/>
      <c r="S77" s="228">
        <v>205980</v>
      </c>
      <c r="T77" s="248">
        <v>0</v>
      </c>
      <c r="U77" s="228">
        <v>254259</v>
      </c>
      <c r="V77" s="230"/>
      <c r="W77" s="230"/>
      <c r="X77" s="230"/>
      <c r="Y77" s="109" t="b">
        <f t="shared" si="8"/>
        <v>1</v>
      </c>
      <c r="Z77" s="492">
        <f t="shared" si="9"/>
        <v>0.5</v>
      </c>
      <c r="AA77" s="493" t="b">
        <f t="shared" si="10"/>
        <v>1</v>
      </c>
      <c r="AB77" s="493" t="b">
        <f t="shared" si="11"/>
        <v>1</v>
      </c>
    </row>
    <row r="78" spans="1:29" s="130" customFormat="1" ht="55.5" customHeight="1" x14ac:dyDescent="0.25">
      <c r="A78" s="262">
        <v>76</v>
      </c>
      <c r="B78" s="262" t="s">
        <v>543</v>
      </c>
      <c r="C78" s="340" t="s">
        <v>337</v>
      </c>
      <c r="D78" s="262" t="s">
        <v>514</v>
      </c>
      <c r="E78" s="262">
        <v>1209022</v>
      </c>
      <c r="F78" s="340" t="s">
        <v>119</v>
      </c>
      <c r="G78" s="341" t="s">
        <v>887</v>
      </c>
      <c r="H78" s="342" t="s">
        <v>66</v>
      </c>
      <c r="I78" s="343">
        <v>0.33</v>
      </c>
      <c r="J78" s="262" t="s">
        <v>649</v>
      </c>
      <c r="K78" s="324">
        <v>700317.93</v>
      </c>
      <c r="L78" s="328">
        <v>455206</v>
      </c>
      <c r="M78" s="329">
        <v>245111.93000000005</v>
      </c>
      <c r="N78" s="325">
        <v>0.65</v>
      </c>
      <c r="O78" s="330"/>
      <c r="P78" s="330"/>
      <c r="Q78" s="330"/>
      <c r="R78" s="254"/>
      <c r="S78" s="254">
        <v>455206</v>
      </c>
      <c r="T78" s="326"/>
      <c r="U78" s="254"/>
      <c r="V78" s="372"/>
      <c r="W78" s="372"/>
      <c r="X78" s="372"/>
      <c r="Y78" s="109" t="b">
        <f t="shared" si="8"/>
        <v>1</v>
      </c>
      <c r="Z78" s="492">
        <f t="shared" si="9"/>
        <v>0.65</v>
      </c>
      <c r="AA78" s="493" t="b">
        <f t="shared" si="10"/>
        <v>1</v>
      </c>
      <c r="AB78" s="493" t="b">
        <f t="shared" si="11"/>
        <v>1</v>
      </c>
    </row>
    <row r="79" spans="1:29" s="117" customFormat="1" ht="25.5" x14ac:dyDescent="0.25">
      <c r="A79" s="222">
        <v>77</v>
      </c>
      <c r="B79" s="222" t="s">
        <v>546</v>
      </c>
      <c r="C79" s="333" t="s">
        <v>338</v>
      </c>
      <c r="D79" s="222" t="s">
        <v>654</v>
      </c>
      <c r="E79" s="222">
        <v>1212042</v>
      </c>
      <c r="F79" s="333" t="s">
        <v>122</v>
      </c>
      <c r="G79" s="331" t="s">
        <v>655</v>
      </c>
      <c r="H79" s="345" t="s">
        <v>62</v>
      </c>
      <c r="I79" s="278">
        <v>0.82</v>
      </c>
      <c r="J79" s="222" t="s">
        <v>914</v>
      </c>
      <c r="K79" s="259">
        <v>4162879.04</v>
      </c>
      <c r="L79" s="259">
        <v>2081439</v>
      </c>
      <c r="M79" s="279">
        <v>2081440.04</v>
      </c>
      <c r="N79" s="224">
        <v>0.5</v>
      </c>
      <c r="O79" s="483"/>
      <c r="P79" s="483"/>
      <c r="Q79" s="483"/>
      <c r="R79" s="240"/>
      <c r="S79" s="228">
        <v>1040719</v>
      </c>
      <c r="T79" s="248">
        <v>0</v>
      </c>
      <c r="U79" s="228">
        <v>1040720</v>
      </c>
      <c r="V79" s="230"/>
      <c r="W79" s="230"/>
      <c r="X79" s="230"/>
      <c r="Y79" s="109" t="b">
        <f t="shared" si="8"/>
        <v>1</v>
      </c>
      <c r="Z79" s="492">
        <f t="shared" si="9"/>
        <v>0.5</v>
      </c>
      <c r="AA79" s="493" t="b">
        <f t="shared" si="10"/>
        <v>1</v>
      </c>
      <c r="AB79" s="493" t="b">
        <f t="shared" si="11"/>
        <v>1</v>
      </c>
    </row>
    <row r="80" spans="1:29" s="130" customFormat="1" ht="72" customHeight="1" x14ac:dyDescent="0.25">
      <c r="A80" s="262">
        <v>78</v>
      </c>
      <c r="B80" s="262" t="s">
        <v>552</v>
      </c>
      <c r="C80" s="340" t="s">
        <v>337</v>
      </c>
      <c r="D80" s="262" t="s">
        <v>665</v>
      </c>
      <c r="E80" s="262">
        <v>1210092</v>
      </c>
      <c r="F80" s="340" t="s">
        <v>119</v>
      </c>
      <c r="G80" s="341" t="s">
        <v>666</v>
      </c>
      <c r="H80" s="342" t="s">
        <v>66</v>
      </c>
      <c r="I80" s="343">
        <v>0.7</v>
      </c>
      <c r="J80" s="262" t="s">
        <v>667</v>
      </c>
      <c r="K80" s="324">
        <v>854289.33</v>
      </c>
      <c r="L80" s="328">
        <v>512573</v>
      </c>
      <c r="M80" s="329">
        <v>341716.32999999996</v>
      </c>
      <c r="N80" s="325">
        <v>0.6</v>
      </c>
      <c r="O80" s="330"/>
      <c r="P80" s="330"/>
      <c r="Q80" s="330"/>
      <c r="R80" s="254"/>
      <c r="S80" s="254">
        <v>512573</v>
      </c>
      <c r="T80" s="248"/>
      <c r="U80" s="284"/>
      <c r="V80" s="230"/>
      <c r="W80" s="230"/>
      <c r="X80" s="230"/>
      <c r="Y80" s="109" t="b">
        <f t="shared" si="8"/>
        <v>1</v>
      </c>
      <c r="Z80" s="492">
        <f t="shared" si="9"/>
        <v>0.6</v>
      </c>
      <c r="AA80" s="493" t="b">
        <f t="shared" si="10"/>
        <v>1</v>
      </c>
      <c r="AB80" s="493" t="b">
        <f t="shared" si="11"/>
        <v>1</v>
      </c>
    </row>
    <row r="81" spans="1:28" s="117" customFormat="1" ht="74.25" customHeight="1" x14ac:dyDescent="0.25">
      <c r="A81" s="262">
        <v>79</v>
      </c>
      <c r="B81" s="262" t="s">
        <v>548</v>
      </c>
      <c r="C81" s="340" t="s">
        <v>337</v>
      </c>
      <c r="D81" s="262" t="s">
        <v>657</v>
      </c>
      <c r="E81" s="262">
        <v>1216072</v>
      </c>
      <c r="F81" s="340" t="s">
        <v>118</v>
      </c>
      <c r="G81" s="341" t="s">
        <v>658</v>
      </c>
      <c r="H81" s="342" t="s">
        <v>63</v>
      </c>
      <c r="I81" s="343">
        <v>0.745</v>
      </c>
      <c r="J81" s="262" t="s">
        <v>659</v>
      </c>
      <c r="K81" s="324">
        <v>917061.99</v>
      </c>
      <c r="L81" s="328">
        <v>550237</v>
      </c>
      <c r="M81" s="329">
        <v>366824.99</v>
      </c>
      <c r="N81" s="325">
        <v>0.6</v>
      </c>
      <c r="O81" s="330"/>
      <c r="P81" s="330"/>
      <c r="Q81" s="330"/>
      <c r="R81" s="254"/>
      <c r="S81" s="254">
        <v>550237</v>
      </c>
      <c r="T81" s="248"/>
      <c r="U81" s="284"/>
      <c r="V81" s="230"/>
      <c r="W81" s="230"/>
      <c r="X81" s="230"/>
      <c r="Y81" s="109" t="b">
        <f t="shared" si="8"/>
        <v>1</v>
      </c>
      <c r="Z81" s="492">
        <f t="shared" si="9"/>
        <v>0.6</v>
      </c>
      <c r="AA81" s="493" t="b">
        <f t="shared" si="10"/>
        <v>1</v>
      </c>
      <c r="AB81" s="493" t="b">
        <f t="shared" si="11"/>
        <v>1</v>
      </c>
    </row>
    <row r="82" spans="1:28" s="130" customFormat="1" ht="38.25" customHeight="1" x14ac:dyDescent="0.25">
      <c r="A82" s="262">
        <v>80</v>
      </c>
      <c r="B82" s="262" t="s">
        <v>547</v>
      </c>
      <c r="C82" s="340" t="s">
        <v>337</v>
      </c>
      <c r="D82" s="262" t="s">
        <v>639</v>
      </c>
      <c r="E82" s="262">
        <v>1216063</v>
      </c>
      <c r="F82" s="340" t="s">
        <v>118</v>
      </c>
      <c r="G82" s="341" t="s">
        <v>656</v>
      </c>
      <c r="H82" s="342" t="s">
        <v>63</v>
      </c>
      <c r="I82" s="343">
        <v>0.79500000000000004</v>
      </c>
      <c r="J82" s="262" t="s">
        <v>351</v>
      </c>
      <c r="K82" s="324">
        <v>725543.2</v>
      </c>
      <c r="L82" s="328">
        <v>435325</v>
      </c>
      <c r="M82" s="329">
        <v>290218.19999999995</v>
      </c>
      <c r="N82" s="325">
        <v>0.6</v>
      </c>
      <c r="O82" s="330"/>
      <c r="P82" s="330"/>
      <c r="Q82" s="330"/>
      <c r="R82" s="254"/>
      <c r="S82" s="254">
        <v>435325</v>
      </c>
      <c r="T82" s="248"/>
      <c r="U82" s="284"/>
      <c r="V82" s="230"/>
      <c r="W82" s="230"/>
      <c r="X82" s="230"/>
      <c r="Y82" s="109" t="b">
        <f t="shared" si="8"/>
        <v>1</v>
      </c>
      <c r="Z82" s="492">
        <f t="shared" si="9"/>
        <v>0.6</v>
      </c>
      <c r="AA82" s="493" t="b">
        <f t="shared" si="10"/>
        <v>1</v>
      </c>
      <c r="AB82" s="493" t="b">
        <f t="shared" si="11"/>
        <v>1</v>
      </c>
    </row>
    <row r="83" spans="1:28" s="473" customFormat="1" ht="38.25" x14ac:dyDescent="0.25">
      <c r="A83" s="262">
        <v>81</v>
      </c>
      <c r="B83" s="262" t="s">
        <v>841</v>
      </c>
      <c r="C83" s="340" t="s">
        <v>337</v>
      </c>
      <c r="D83" s="262" t="s">
        <v>842</v>
      </c>
      <c r="E83" s="262">
        <v>1218052</v>
      </c>
      <c r="F83" s="340" t="s">
        <v>107</v>
      </c>
      <c r="G83" s="341" t="s">
        <v>843</v>
      </c>
      <c r="H83" s="342" t="s">
        <v>66</v>
      </c>
      <c r="I83" s="343">
        <v>0.8</v>
      </c>
      <c r="J83" s="262" t="s">
        <v>350</v>
      </c>
      <c r="K83" s="357">
        <v>854813.64</v>
      </c>
      <c r="L83" s="328">
        <v>683850.09</v>
      </c>
      <c r="M83" s="329">
        <f>K83-L83</f>
        <v>170963.55000000005</v>
      </c>
      <c r="N83" s="325">
        <v>0.8</v>
      </c>
      <c r="O83" s="330"/>
      <c r="P83" s="330"/>
      <c r="Q83" s="330"/>
      <c r="R83" s="254"/>
      <c r="S83" s="254">
        <v>683850.09</v>
      </c>
      <c r="T83" s="248"/>
      <c r="U83" s="284"/>
      <c r="V83" s="230"/>
      <c r="W83" s="230"/>
      <c r="X83" s="230"/>
      <c r="Y83" s="109" t="b">
        <f t="shared" si="8"/>
        <v>1</v>
      </c>
      <c r="Z83" s="492">
        <f t="shared" si="9"/>
        <v>0.8</v>
      </c>
      <c r="AA83" s="493" t="b">
        <f t="shared" si="10"/>
        <v>1</v>
      </c>
      <c r="AB83" s="493" t="b">
        <f t="shared" si="11"/>
        <v>1</v>
      </c>
    </row>
    <row r="84" spans="1:28" s="474" customFormat="1" ht="45" customHeight="1" x14ac:dyDescent="0.25">
      <c r="A84" s="222">
        <v>82</v>
      </c>
      <c r="B84" s="222" t="s">
        <v>549</v>
      </c>
      <c r="C84" s="333" t="s">
        <v>338</v>
      </c>
      <c r="D84" s="222" t="s">
        <v>660</v>
      </c>
      <c r="E84" s="222">
        <v>1202042</v>
      </c>
      <c r="F84" s="333" t="s">
        <v>110</v>
      </c>
      <c r="G84" s="331" t="s">
        <v>661</v>
      </c>
      <c r="H84" s="345" t="s">
        <v>63</v>
      </c>
      <c r="I84" s="278">
        <v>0.47599999999999998</v>
      </c>
      <c r="J84" s="222" t="s">
        <v>870</v>
      </c>
      <c r="K84" s="259">
        <v>4262356.33</v>
      </c>
      <c r="L84" s="259">
        <v>3409884.45</v>
      </c>
      <c r="M84" s="279">
        <f>K84-L84</f>
        <v>852471.87999999989</v>
      </c>
      <c r="N84" s="224">
        <v>0.8</v>
      </c>
      <c r="O84" s="376"/>
      <c r="P84" s="376"/>
      <c r="Q84" s="376"/>
      <c r="R84" s="228"/>
      <c r="S84" s="228">
        <v>1809353.4500000002</v>
      </c>
      <c r="T84" s="248">
        <v>0</v>
      </c>
      <c r="U84" s="228">
        <v>1600531</v>
      </c>
      <c r="V84" s="230"/>
      <c r="W84" s="230"/>
      <c r="X84" s="230"/>
      <c r="Y84" s="109" t="b">
        <f t="shared" si="8"/>
        <v>1</v>
      </c>
      <c r="Z84" s="492">
        <f t="shared" si="9"/>
        <v>0.8</v>
      </c>
      <c r="AA84" s="493" t="b">
        <f t="shared" si="10"/>
        <v>1</v>
      </c>
      <c r="AB84" s="493" t="b">
        <f t="shared" si="11"/>
        <v>1</v>
      </c>
    </row>
    <row r="85" spans="1:28" s="130" customFormat="1" ht="72" customHeight="1" x14ac:dyDescent="0.25">
      <c r="A85" s="262">
        <v>83</v>
      </c>
      <c r="B85" s="262" t="s">
        <v>553</v>
      </c>
      <c r="C85" s="340" t="s">
        <v>337</v>
      </c>
      <c r="D85" s="262" t="s">
        <v>668</v>
      </c>
      <c r="E85" s="262">
        <v>1210073</v>
      </c>
      <c r="F85" s="340" t="s">
        <v>119</v>
      </c>
      <c r="G85" s="341" t="s">
        <v>669</v>
      </c>
      <c r="H85" s="342" t="s">
        <v>66</v>
      </c>
      <c r="I85" s="343">
        <v>0.61799999999999999</v>
      </c>
      <c r="J85" s="262" t="s">
        <v>670</v>
      </c>
      <c r="K85" s="324">
        <v>1011257.5</v>
      </c>
      <c r="L85" s="328">
        <v>505628</v>
      </c>
      <c r="M85" s="329">
        <v>505629.5</v>
      </c>
      <c r="N85" s="325">
        <v>0.5</v>
      </c>
      <c r="O85" s="330"/>
      <c r="P85" s="330"/>
      <c r="Q85" s="330"/>
      <c r="R85" s="254"/>
      <c r="S85" s="254">
        <v>505628</v>
      </c>
      <c r="T85" s="326"/>
      <c r="U85" s="254"/>
      <c r="V85" s="372"/>
      <c r="W85" s="372"/>
      <c r="X85" s="372"/>
      <c r="Y85" s="109" t="b">
        <f t="shared" si="8"/>
        <v>1</v>
      </c>
      <c r="Z85" s="492">
        <f t="shared" si="9"/>
        <v>0.5</v>
      </c>
      <c r="AA85" s="493" t="b">
        <f t="shared" si="10"/>
        <v>1</v>
      </c>
      <c r="AB85" s="493" t="b">
        <f t="shared" si="11"/>
        <v>1</v>
      </c>
    </row>
    <row r="86" spans="1:28" s="473" customFormat="1" ht="72" customHeight="1" x14ac:dyDescent="0.25">
      <c r="A86" s="262">
        <v>84</v>
      </c>
      <c r="B86" s="346" t="s">
        <v>557</v>
      </c>
      <c r="C86" s="340" t="s">
        <v>337</v>
      </c>
      <c r="D86" s="346" t="s">
        <v>676</v>
      </c>
      <c r="E86" s="346">
        <v>1202072</v>
      </c>
      <c r="F86" s="355" t="s">
        <v>110</v>
      </c>
      <c r="G86" s="349" t="s">
        <v>677</v>
      </c>
      <c r="H86" s="347" t="s">
        <v>66</v>
      </c>
      <c r="I86" s="348">
        <v>0.11799999999999999</v>
      </c>
      <c r="J86" s="346" t="s">
        <v>521</v>
      </c>
      <c r="K86" s="357">
        <v>181002.74</v>
      </c>
      <c r="L86" s="357">
        <v>144801.69</v>
      </c>
      <c r="M86" s="358">
        <f>K86-L86</f>
        <v>36201.049999999988</v>
      </c>
      <c r="N86" s="325">
        <v>0.8</v>
      </c>
      <c r="O86" s="359"/>
      <c r="P86" s="359"/>
      <c r="Q86" s="359"/>
      <c r="R86" s="254"/>
      <c r="S86" s="254">
        <v>144801.69</v>
      </c>
      <c r="T86" s="326"/>
      <c r="U86" s="254"/>
      <c r="V86" s="372"/>
      <c r="W86" s="372"/>
      <c r="X86" s="372"/>
      <c r="Y86" s="109" t="b">
        <f t="shared" si="8"/>
        <v>1</v>
      </c>
      <c r="Z86" s="492">
        <f t="shared" si="9"/>
        <v>0.8</v>
      </c>
      <c r="AA86" s="493" t="b">
        <f t="shared" si="10"/>
        <v>1</v>
      </c>
      <c r="AB86" s="493" t="b">
        <f t="shared" si="11"/>
        <v>1</v>
      </c>
    </row>
    <row r="87" spans="1:28" s="473" customFormat="1" ht="53.25" customHeight="1" x14ac:dyDescent="0.25">
      <c r="A87" s="262">
        <v>85</v>
      </c>
      <c r="B87" s="346" t="s">
        <v>563</v>
      </c>
      <c r="C87" s="340" t="s">
        <v>337</v>
      </c>
      <c r="D87" s="346" t="s">
        <v>690</v>
      </c>
      <c r="E87" s="346">
        <v>1201022</v>
      </c>
      <c r="F87" s="355" t="s">
        <v>280</v>
      </c>
      <c r="G87" s="349" t="s">
        <v>691</v>
      </c>
      <c r="H87" s="347" t="s">
        <v>66</v>
      </c>
      <c r="I87" s="348">
        <v>0.998</v>
      </c>
      <c r="J87" s="346" t="s">
        <v>692</v>
      </c>
      <c r="K87" s="357">
        <v>2324005.84</v>
      </c>
      <c r="L87" s="357">
        <v>1859204.17</v>
      </c>
      <c r="M87" s="358">
        <f>K87-L87</f>
        <v>464801.66999999993</v>
      </c>
      <c r="N87" s="325">
        <v>0.8</v>
      </c>
      <c r="O87" s="481"/>
      <c r="P87" s="481"/>
      <c r="Q87" s="481"/>
      <c r="R87" s="323"/>
      <c r="S87" s="254">
        <v>1859204.17</v>
      </c>
      <c r="T87" s="248"/>
      <c r="U87" s="284"/>
      <c r="V87" s="230"/>
      <c r="W87" s="230"/>
      <c r="X87" s="230"/>
      <c r="Y87" s="109" t="b">
        <f t="shared" si="8"/>
        <v>1</v>
      </c>
      <c r="Z87" s="492">
        <f t="shared" si="9"/>
        <v>0.8</v>
      </c>
      <c r="AA87" s="493" t="b">
        <f t="shared" si="10"/>
        <v>1</v>
      </c>
      <c r="AB87" s="493" t="b">
        <f t="shared" si="11"/>
        <v>1</v>
      </c>
    </row>
    <row r="88" spans="1:28" s="473" customFormat="1" ht="41.25" customHeight="1" x14ac:dyDescent="0.25">
      <c r="A88" s="262">
        <v>86</v>
      </c>
      <c r="B88" s="346" t="s">
        <v>558</v>
      </c>
      <c r="C88" s="340" t="s">
        <v>337</v>
      </c>
      <c r="D88" s="346" t="s">
        <v>678</v>
      </c>
      <c r="E88" s="346">
        <v>1207062</v>
      </c>
      <c r="F88" s="355" t="s">
        <v>160</v>
      </c>
      <c r="G88" s="321" t="s">
        <v>877</v>
      </c>
      <c r="H88" s="347" t="s">
        <v>62</v>
      </c>
      <c r="I88" s="348">
        <v>0.1</v>
      </c>
      <c r="J88" s="346" t="s">
        <v>679</v>
      </c>
      <c r="K88" s="357">
        <v>1072645.1200000001</v>
      </c>
      <c r="L88" s="357">
        <v>858116.02</v>
      </c>
      <c r="M88" s="358">
        <f>K88-L88</f>
        <v>214529.10000000009</v>
      </c>
      <c r="N88" s="325">
        <v>0.8</v>
      </c>
      <c r="O88" s="481"/>
      <c r="P88" s="481"/>
      <c r="Q88" s="481"/>
      <c r="R88" s="323"/>
      <c r="S88" s="254">
        <v>858116.02</v>
      </c>
      <c r="T88" s="248"/>
      <c r="U88" s="284"/>
      <c r="V88" s="230"/>
      <c r="W88" s="230"/>
      <c r="X88" s="230"/>
      <c r="Y88" s="109" t="b">
        <f t="shared" si="8"/>
        <v>1</v>
      </c>
      <c r="Z88" s="492">
        <f t="shared" si="9"/>
        <v>0.8</v>
      </c>
      <c r="AA88" s="493" t="b">
        <f t="shared" si="10"/>
        <v>1</v>
      </c>
      <c r="AB88" s="493" t="b">
        <f t="shared" si="11"/>
        <v>1</v>
      </c>
    </row>
    <row r="89" spans="1:28" s="473" customFormat="1" ht="54" customHeight="1" x14ac:dyDescent="0.25">
      <c r="A89" s="262">
        <v>87</v>
      </c>
      <c r="B89" s="262" t="s">
        <v>561</v>
      </c>
      <c r="C89" s="340" t="s">
        <v>337</v>
      </c>
      <c r="D89" s="262" t="s">
        <v>685</v>
      </c>
      <c r="E89" s="262">
        <v>1207082</v>
      </c>
      <c r="F89" s="340" t="s">
        <v>160</v>
      </c>
      <c r="G89" s="341" t="s">
        <v>686</v>
      </c>
      <c r="H89" s="342" t="s">
        <v>66</v>
      </c>
      <c r="I89" s="343">
        <v>1.4730000000000001</v>
      </c>
      <c r="J89" s="262" t="s">
        <v>431</v>
      </c>
      <c r="K89" s="324">
        <v>3103466.48</v>
      </c>
      <c r="L89" s="328">
        <v>2482772.9700000002</v>
      </c>
      <c r="M89" s="329">
        <f>K89-L89</f>
        <v>620693.50999999978</v>
      </c>
      <c r="N89" s="325">
        <v>0.8</v>
      </c>
      <c r="O89" s="330"/>
      <c r="P89" s="330"/>
      <c r="Q89" s="330"/>
      <c r="R89" s="254"/>
      <c r="S89" s="254">
        <v>2482772.9700000002</v>
      </c>
      <c r="T89" s="248"/>
      <c r="U89" s="284"/>
      <c r="V89" s="230"/>
      <c r="W89" s="230"/>
      <c r="X89" s="230"/>
      <c r="Y89" s="109" t="b">
        <f t="shared" si="8"/>
        <v>1</v>
      </c>
      <c r="Z89" s="492">
        <f t="shared" si="9"/>
        <v>0.8</v>
      </c>
      <c r="AA89" s="493" t="b">
        <f t="shared" si="10"/>
        <v>1</v>
      </c>
      <c r="AB89" s="493" t="b">
        <f t="shared" si="11"/>
        <v>1</v>
      </c>
    </row>
    <row r="90" spans="1:28" s="117" customFormat="1" ht="57" customHeight="1" x14ac:dyDescent="0.25">
      <c r="A90" s="222">
        <v>88</v>
      </c>
      <c r="B90" s="222" t="s">
        <v>566</v>
      </c>
      <c r="C90" s="222" t="s">
        <v>338</v>
      </c>
      <c r="D90" s="222" t="s">
        <v>95</v>
      </c>
      <c r="E90" s="222">
        <v>1206063</v>
      </c>
      <c r="F90" s="222" t="s">
        <v>92</v>
      </c>
      <c r="G90" s="288" t="s">
        <v>695</v>
      </c>
      <c r="H90" s="222" t="s">
        <v>66</v>
      </c>
      <c r="I90" s="278">
        <v>0.58099999999999996</v>
      </c>
      <c r="J90" s="222" t="s">
        <v>848</v>
      </c>
      <c r="K90" s="246">
        <v>323484.02</v>
      </c>
      <c r="L90" s="256">
        <v>194090</v>
      </c>
      <c r="M90" s="258">
        <v>129394.02000000002</v>
      </c>
      <c r="N90" s="224">
        <v>0.6</v>
      </c>
      <c r="O90" s="226"/>
      <c r="P90" s="226"/>
      <c r="Q90" s="226"/>
      <c r="R90" s="228"/>
      <c r="S90" s="228">
        <v>1748</v>
      </c>
      <c r="T90" s="248">
        <v>0</v>
      </c>
      <c r="U90" s="228">
        <v>192342</v>
      </c>
      <c r="V90" s="230"/>
      <c r="W90" s="230"/>
      <c r="X90" s="230"/>
      <c r="Y90" s="109" t="b">
        <f t="shared" si="8"/>
        <v>1</v>
      </c>
      <c r="Z90" s="492">
        <f t="shared" si="9"/>
        <v>0.6</v>
      </c>
      <c r="AA90" s="493" t="b">
        <f t="shared" si="10"/>
        <v>1</v>
      </c>
      <c r="AB90" s="493" t="b">
        <f t="shared" si="11"/>
        <v>1</v>
      </c>
    </row>
    <row r="91" spans="1:28" s="130" customFormat="1" ht="57.75" customHeight="1" x14ac:dyDescent="0.25">
      <c r="A91" s="262">
        <v>89</v>
      </c>
      <c r="B91" s="262" t="s">
        <v>564</v>
      </c>
      <c r="C91" s="262" t="s">
        <v>337</v>
      </c>
      <c r="D91" s="262" t="s">
        <v>672</v>
      </c>
      <c r="E91" s="262">
        <v>1217011</v>
      </c>
      <c r="F91" s="262" t="s">
        <v>101</v>
      </c>
      <c r="G91" s="262" t="s">
        <v>693</v>
      </c>
      <c r="H91" s="262" t="s">
        <v>66</v>
      </c>
      <c r="I91" s="262">
        <v>0.95399999999999996</v>
      </c>
      <c r="J91" s="262" t="s">
        <v>674</v>
      </c>
      <c r="K91" s="377">
        <v>2073790.22</v>
      </c>
      <c r="L91" s="377">
        <v>1036895</v>
      </c>
      <c r="M91" s="377">
        <v>1036895.22</v>
      </c>
      <c r="N91" s="325">
        <v>0.5</v>
      </c>
      <c r="O91" s="262"/>
      <c r="P91" s="262"/>
      <c r="Q91" s="262"/>
      <c r="R91" s="262"/>
      <c r="S91" s="378">
        <v>1036895</v>
      </c>
      <c r="T91" s="326"/>
      <c r="U91" s="254"/>
      <c r="V91" s="372"/>
      <c r="W91" s="372"/>
      <c r="X91" s="372"/>
      <c r="Y91" s="109" t="b">
        <f t="shared" si="8"/>
        <v>1</v>
      </c>
      <c r="Z91" s="492">
        <f t="shared" si="9"/>
        <v>0.5</v>
      </c>
      <c r="AA91" s="493" t="b">
        <f t="shared" si="10"/>
        <v>1</v>
      </c>
      <c r="AB91" s="493" t="b">
        <f t="shared" si="11"/>
        <v>1</v>
      </c>
    </row>
    <row r="92" spans="1:28" s="130" customFormat="1" ht="54" customHeight="1" x14ac:dyDescent="0.25">
      <c r="A92" s="262">
        <v>90</v>
      </c>
      <c r="B92" s="346" t="s">
        <v>565</v>
      </c>
      <c r="C92" s="340" t="s">
        <v>337</v>
      </c>
      <c r="D92" s="346" t="s">
        <v>665</v>
      </c>
      <c r="E92" s="353">
        <v>1210092</v>
      </c>
      <c r="F92" s="355" t="s">
        <v>119</v>
      </c>
      <c r="G92" s="349" t="s">
        <v>694</v>
      </c>
      <c r="H92" s="347" t="s">
        <v>66</v>
      </c>
      <c r="I92" s="348">
        <v>0.65</v>
      </c>
      <c r="J92" s="346" t="s">
        <v>667</v>
      </c>
      <c r="K92" s="357">
        <v>557170.49</v>
      </c>
      <c r="L92" s="357">
        <v>334302</v>
      </c>
      <c r="M92" s="358">
        <v>222868.49</v>
      </c>
      <c r="N92" s="325">
        <v>0.6</v>
      </c>
      <c r="O92" s="359"/>
      <c r="P92" s="359"/>
      <c r="Q92" s="359"/>
      <c r="R92" s="254"/>
      <c r="S92" s="254">
        <v>334302</v>
      </c>
      <c r="T92" s="326"/>
      <c r="U92" s="254"/>
      <c r="V92" s="372"/>
      <c r="W92" s="372"/>
      <c r="X92" s="372"/>
      <c r="Y92" s="109" t="b">
        <f t="shared" si="8"/>
        <v>1</v>
      </c>
      <c r="Z92" s="492">
        <f t="shared" si="9"/>
        <v>0.6</v>
      </c>
      <c r="AA92" s="493" t="b">
        <f t="shared" si="10"/>
        <v>1</v>
      </c>
      <c r="AB92" s="493" t="b">
        <f t="shared" si="11"/>
        <v>1</v>
      </c>
    </row>
    <row r="93" spans="1:28" s="130" customFormat="1" ht="63.75" x14ac:dyDescent="0.25">
      <c r="A93" s="262">
        <v>91</v>
      </c>
      <c r="B93" s="262" t="s">
        <v>559</v>
      </c>
      <c r="C93" s="340" t="s">
        <v>337</v>
      </c>
      <c r="D93" s="262" t="s">
        <v>222</v>
      </c>
      <c r="E93" s="262">
        <v>1214053</v>
      </c>
      <c r="F93" s="340" t="s">
        <v>104</v>
      </c>
      <c r="G93" s="341" t="s">
        <v>680</v>
      </c>
      <c r="H93" s="342" t="s">
        <v>63</v>
      </c>
      <c r="I93" s="343">
        <v>0.95</v>
      </c>
      <c r="J93" s="262" t="s">
        <v>705</v>
      </c>
      <c r="K93" s="324">
        <v>2431049.92</v>
      </c>
      <c r="L93" s="328">
        <v>1458629</v>
      </c>
      <c r="M93" s="329">
        <v>972420.91999999993</v>
      </c>
      <c r="N93" s="325">
        <v>0.6</v>
      </c>
      <c r="O93" s="330"/>
      <c r="P93" s="330"/>
      <c r="Q93" s="330"/>
      <c r="R93" s="254"/>
      <c r="S93" s="254">
        <v>1458629</v>
      </c>
      <c r="T93" s="326"/>
      <c r="U93" s="254"/>
      <c r="V93" s="372"/>
      <c r="W93" s="372"/>
      <c r="X93" s="372"/>
      <c r="Y93" s="109" t="b">
        <f t="shared" si="8"/>
        <v>1</v>
      </c>
      <c r="Z93" s="492">
        <f t="shared" si="9"/>
        <v>0.6</v>
      </c>
      <c r="AA93" s="493" t="b">
        <f t="shared" si="10"/>
        <v>1</v>
      </c>
      <c r="AB93" s="493" t="b">
        <f t="shared" si="11"/>
        <v>1</v>
      </c>
    </row>
    <row r="94" spans="1:28" s="117" customFormat="1" ht="45.75" customHeight="1" x14ac:dyDescent="0.25">
      <c r="A94" s="222">
        <v>92</v>
      </c>
      <c r="B94" s="222" t="s">
        <v>352</v>
      </c>
      <c r="C94" s="222" t="s">
        <v>338</v>
      </c>
      <c r="D94" s="222" t="s">
        <v>95</v>
      </c>
      <c r="E94" s="222">
        <v>1206063</v>
      </c>
      <c r="F94" s="333" t="s">
        <v>92</v>
      </c>
      <c r="G94" s="288" t="s">
        <v>847</v>
      </c>
      <c r="H94" s="345" t="s">
        <v>62</v>
      </c>
      <c r="I94" s="278">
        <v>1.1759999999999999</v>
      </c>
      <c r="J94" s="222" t="s">
        <v>418</v>
      </c>
      <c r="K94" s="246">
        <v>10487320.48</v>
      </c>
      <c r="L94" s="256">
        <v>6292392</v>
      </c>
      <c r="M94" s="258">
        <v>4194928.4800000004</v>
      </c>
      <c r="N94" s="224">
        <v>0.6</v>
      </c>
      <c r="O94" s="226"/>
      <c r="P94" s="226"/>
      <c r="Q94" s="226"/>
      <c r="R94" s="228"/>
      <c r="S94" s="228">
        <v>3874</v>
      </c>
      <c r="T94" s="248">
        <v>0</v>
      </c>
      <c r="U94" s="228">
        <v>6288518</v>
      </c>
      <c r="V94" s="230"/>
      <c r="W94" s="230"/>
      <c r="X94" s="230"/>
      <c r="Y94" s="109" t="b">
        <f t="shared" si="8"/>
        <v>1</v>
      </c>
      <c r="Z94" s="492">
        <f t="shared" si="9"/>
        <v>0.6</v>
      </c>
      <c r="AA94" s="493" t="b">
        <f t="shared" si="10"/>
        <v>1</v>
      </c>
      <c r="AB94" s="493" t="b">
        <f t="shared" si="11"/>
        <v>1</v>
      </c>
    </row>
    <row r="95" spans="1:28" s="117" customFormat="1" ht="60" customHeight="1" x14ac:dyDescent="0.25">
      <c r="A95" s="262">
        <v>93</v>
      </c>
      <c r="B95" s="262" t="s">
        <v>575</v>
      </c>
      <c r="C95" s="340" t="s">
        <v>337</v>
      </c>
      <c r="D95" s="262" t="s">
        <v>709</v>
      </c>
      <c r="E95" s="262">
        <v>1210082</v>
      </c>
      <c r="F95" s="340" t="s">
        <v>119</v>
      </c>
      <c r="G95" s="341" t="s">
        <v>710</v>
      </c>
      <c r="H95" s="342" t="s">
        <v>66</v>
      </c>
      <c r="I95" s="343">
        <v>0.77400000000000002</v>
      </c>
      <c r="J95" s="262" t="s">
        <v>424</v>
      </c>
      <c r="K95" s="324">
        <v>1165235.75</v>
      </c>
      <c r="L95" s="328">
        <v>582617</v>
      </c>
      <c r="M95" s="329">
        <v>582618.75</v>
      </c>
      <c r="N95" s="325">
        <v>0.5</v>
      </c>
      <c r="O95" s="330"/>
      <c r="P95" s="330"/>
      <c r="Q95" s="330"/>
      <c r="R95" s="254"/>
      <c r="S95" s="254">
        <v>582617</v>
      </c>
      <c r="T95" s="248"/>
      <c r="U95" s="284"/>
      <c r="V95" s="230"/>
      <c r="W95" s="230"/>
      <c r="X95" s="230"/>
      <c r="Y95" s="109" t="b">
        <f t="shared" si="8"/>
        <v>1</v>
      </c>
      <c r="Z95" s="492">
        <f t="shared" si="9"/>
        <v>0.5</v>
      </c>
      <c r="AA95" s="493" t="b">
        <f t="shared" si="10"/>
        <v>1</v>
      </c>
      <c r="AB95" s="493" t="b">
        <f t="shared" si="11"/>
        <v>1</v>
      </c>
    </row>
    <row r="96" spans="1:28" s="130" customFormat="1" ht="45.75" customHeight="1" x14ac:dyDescent="0.25">
      <c r="A96" s="262">
        <v>94</v>
      </c>
      <c r="B96" s="262" t="s">
        <v>572</v>
      </c>
      <c r="C96" s="340" t="s">
        <v>337</v>
      </c>
      <c r="D96" s="262" t="s">
        <v>663</v>
      </c>
      <c r="E96" s="262">
        <v>1206172</v>
      </c>
      <c r="F96" s="340" t="s">
        <v>92</v>
      </c>
      <c r="G96" s="341" t="s">
        <v>702</v>
      </c>
      <c r="H96" s="342" t="s">
        <v>66</v>
      </c>
      <c r="I96" s="343">
        <v>0.91900000000000004</v>
      </c>
      <c r="J96" s="262" t="s">
        <v>635</v>
      </c>
      <c r="K96" s="324">
        <v>1308390</v>
      </c>
      <c r="L96" s="328">
        <v>785034</v>
      </c>
      <c r="M96" s="329">
        <f>K96-L96</f>
        <v>523356</v>
      </c>
      <c r="N96" s="325">
        <v>0.6</v>
      </c>
      <c r="O96" s="330"/>
      <c r="P96" s="330"/>
      <c r="Q96" s="330"/>
      <c r="R96" s="254"/>
      <c r="S96" s="254">
        <v>785034</v>
      </c>
      <c r="T96" s="248"/>
      <c r="U96" s="284"/>
      <c r="V96" s="230"/>
      <c r="W96" s="230"/>
      <c r="X96" s="230"/>
      <c r="Y96" s="109" t="b">
        <f t="shared" si="8"/>
        <v>1</v>
      </c>
      <c r="Z96" s="492">
        <f t="shared" si="9"/>
        <v>0.6</v>
      </c>
      <c r="AA96" s="493" t="b">
        <f t="shared" si="10"/>
        <v>1</v>
      </c>
      <c r="AB96" s="493" t="b">
        <f t="shared" si="11"/>
        <v>1</v>
      </c>
    </row>
    <row r="97" spans="1:29" s="473" customFormat="1" ht="57" customHeight="1" x14ac:dyDescent="0.25">
      <c r="A97" s="262">
        <v>95</v>
      </c>
      <c r="B97" s="262" t="s">
        <v>571</v>
      </c>
      <c r="C97" s="340" t="s">
        <v>337</v>
      </c>
      <c r="D97" s="262" t="s">
        <v>508</v>
      </c>
      <c r="E97" s="262">
        <v>1216092</v>
      </c>
      <c r="F97" s="340" t="s">
        <v>118</v>
      </c>
      <c r="G97" s="341" t="s">
        <v>700</v>
      </c>
      <c r="H97" s="342" t="s">
        <v>66</v>
      </c>
      <c r="I97" s="343">
        <v>1.5820000000000001</v>
      </c>
      <c r="J97" s="262" t="s">
        <v>701</v>
      </c>
      <c r="K97" s="324">
        <v>946102.32</v>
      </c>
      <c r="L97" s="328">
        <v>709576.46</v>
      </c>
      <c r="M97" s="329">
        <f>K97-L97</f>
        <v>236525.86</v>
      </c>
      <c r="N97" s="325">
        <v>0.75</v>
      </c>
      <c r="O97" s="330"/>
      <c r="P97" s="330"/>
      <c r="Q97" s="330"/>
      <c r="R97" s="254"/>
      <c r="S97" s="254">
        <v>709576.46</v>
      </c>
      <c r="T97" s="326"/>
      <c r="U97" s="254"/>
      <c r="V97" s="372"/>
      <c r="W97" s="372"/>
      <c r="X97" s="372"/>
      <c r="Y97" s="109" t="b">
        <f t="shared" si="8"/>
        <v>1</v>
      </c>
      <c r="Z97" s="492">
        <f t="shared" si="9"/>
        <v>0.75</v>
      </c>
      <c r="AA97" s="493" t="b">
        <f t="shared" si="10"/>
        <v>1</v>
      </c>
      <c r="AB97" s="493" t="b">
        <f t="shared" si="11"/>
        <v>1</v>
      </c>
    </row>
    <row r="98" spans="1:29" s="473" customFormat="1" ht="45.75" customHeight="1" x14ac:dyDescent="0.25">
      <c r="A98" s="262">
        <v>96</v>
      </c>
      <c r="B98" s="262" t="s">
        <v>576</v>
      </c>
      <c r="C98" s="262" t="s">
        <v>337</v>
      </c>
      <c r="D98" s="262" t="s">
        <v>516</v>
      </c>
      <c r="E98" s="262">
        <v>1216133</v>
      </c>
      <c r="F98" s="340" t="s">
        <v>118</v>
      </c>
      <c r="G98" s="341" t="s">
        <v>711</v>
      </c>
      <c r="H98" s="342" t="s">
        <v>66</v>
      </c>
      <c r="I98" s="343">
        <v>0.69</v>
      </c>
      <c r="J98" s="262" t="s">
        <v>478</v>
      </c>
      <c r="K98" s="357">
        <v>664088.71</v>
      </c>
      <c r="L98" s="328">
        <v>531270.74</v>
      </c>
      <c r="M98" s="329">
        <f>K98-L98</f>
        <v>132817.96999999997</v>
      </c>
      <c r="N98" s="325">
        <v>0.8</v>
      </c>
      <c r="O98" s="330"/>
      <c r="P98" s="330"/>
      <c r="Q98" s="330"/>
      <c r="R98" s="254"/>
      <c r="S98" s="254">
        <v>531270.74</v>
      </c>
      <c r="T98" s="326"/>
      <c r="U98" s="254"/>
      <c r="V98" s="372"/>
      <c r="W98" s="372"/>
      <c r="X98" s="372"/>
      <c r="Y98" s="109" t="b">
        <f t="shared" si="8"/>
        <v>1</v>
      </c>
      <c r="Z98" s="492">
        <f t="shared" si="9"/>
        <v>0.8</v>
      </c>
      <c r="AA98" s="493" t="b">
        <f t="shared" si="10"/>
        <v>1</v>
      </c>
      <c r="AB98" s="493" t="b">
        <f t="shared" si="11"/>
        <v>1</v>
      </c>
    </row>
    <row r="99" spans="1:29" s="474" customFormat="1" ht="38.25" x14ac:dyDescent="0.25">
      <c r="A99" s="262">
        <v>97</v>
      </c>
      <c r="B99" s="346" t="s">
        <v>577</v>
      </c>
      <c r="C99" s="262" t="s">
        <v>337</v>
      </c>
      <c r="D99" s="346" t="s">
        <v>676</v>
      </c>
      <c r="E99" s="346">
        <v>1202072</v>
      </c>
      <c r="F99" s="355" t="s">
        <v>110</v>
      </c>
      <c r="G99" s="349" t="s">
        <v>712</v>
      </c>
      <c r="H99" s="347" t="s">
        <v>66</v>
      </c>
      <c r="I99" s="348">
        <v>0.57999999999999996</v>
      </c>
      <c r="J99" s="346" t="s">
        <v>521</v>
      </c>
      <c r="K99" s="357">
        <v>241158.35</v>
      </c>
      <c r="L99" s="357">
        <v>192926.59</v>
      </c>
      <c r="M99" s="358">
        <f>K99-L99</f>
        <v>48231.760000000009</v>
      </c>
      <c r="N99" s="325">
        <v>0.8</v>
      </c>
      <c r="O99" s="359"/>
      <c r="P99" s="359"/>
      <c r="Q99" s="359"/>
      <c r="R99" s="254"/>
      <c r="S99" s="254">
        <v>192926.59</v>
      </c>
      <c r="T99" s="326"/>
      <c r="U99" s="254"/>
      <c r="V99" s="372"/>
      <c r="W99" s="372"/>
      <c r="X99" s="372"/>
      <c r="Y99" s="109" t="b">
        <f t="shared" si="8"/>
        <v>1</v>
      </c>
      <c r="Z99" s="492">
        <f t="shared" si="9"/>
        <v>0.8</v>
      </c>
      <c r="AA99" s="493" t="b">
        <f t="shared" si="10"/>
        <v>1</v>
      </c>
      <c r="AB99" s="493" t="b">
        <f t="shared" si="11"/>
        <v>1</v>
      </c>
      <c r="AC99" s="473"/>
    </row>
    <row r="100" spans="1:29" s="130" customFormat="1" ht="45.75" customHeight="1" x14ac:dyDescent="0.25">
      <c r="A100" s="262">
        <v>98</v>
      </c>
      <c r="B100" s="262" t="s">
        <v>590</v>
      </c>
      <c r="C100" s="340" t="s">
        <v>337</v>
      </c>
      <c r="D100" s="262" t="s">
        <v>730</v>
      </c>
      <c r="E100" s="262">
        <v>1210042</v>
      </c>
      <c r="F100" s="340" t="s">
        <v>119</v>
      </c>
      <c r="G100" s="341" t="s">
        <v>855</v>
      </c>
      <c r="H100" s="342" t="s">
        <v>66</v>
      </c>
      <c r="I100" s="343">
        <v>0.71299999999999997</v>
      </c>
      <c r="J100" s="262" t="s">
        <v>648</v>
      </c>
      <c r="K100" s="357">
        <v>631920.91</v>
      </c>
      <c r="L100" s="328">
        <v>410748</v>
      </c>
      <c r="M100" s="329">
        <v>221172.91000000003</v>
      </c>
      <c r="N100" s="325">
        <v>0.65</v>
      </c>
      <c r="O100" s="330"/>
      <c r="P100" s="330"/>
      <c r="Q100" s="330"/>
      <c r="R100" s="254"/>
      <c r="S100" s="254">
        <v>410748</v>
      </c>
      <c r="T100" s="248"/>
      <c r="U100" s="284"/>
      <c r="V100" s="230"/>
      <c r="W100" s="230"/>
      <c r="X100" s="230"/>
      <c r="Y100" s="109" t="b">
        <f t="shared" si="8"/>
        <v>1</v>
      </c>
      <c r="Z100" s="492">
        <f t="shared" si="9"/>
        <v>0.65</v>
      </c>
      <c r="AA100" s="493" t="b">
        <f t="shared" si="10"/>
        <v>1</v>
      </c>
      <c r="AB100" s="493" t="b">
        <f t="shared" si="11"/>
        <v>1</v>
      </c>
    </row>
    <row r="101" spans="1:29" s="130" customFormat="1" ht="45.75" customHeight="1" x14ac:dyDescent="0.25">
      <c r="A101" s="262">
        <v>99</v>
      </c>
      <c r="B101" s="262" t="s">
        <v>608</v>
      </c>
      <c r="C101" s="262" t="s">
        <v>337</v>
      </c>
      <c r="D101" s="262" t="s">
        <v>714</v>
      </c>
      <c r="E101" s="262">
        <v>1211112</v>
      </c>
      <c r="F101" s="340" t="s">
        <v>90</v>
      </c>
      <c r="G101" s="341" t="s">
        <v>884</v>
      </c>
      <c r="H101" s="342" t="s">
        <v>63</v>
      </c>
      <c r="I101" s="343">
        <v>0.99199999999999999</v>
      </c>
      <c r="J101" s="262" t="s">
        <v>715</v>
      </c>
      <c r="K101" s="324">
        <v>1706352.81</v>
      </c>
      <c r="L101" s="328">
        <v>1109129</v>
      </c>
      <c r="M101" s="329">
        <v>597223.81000000006</v>
      </c>
      <c r="N101" s="325">
        <v>0.65</v>
      </c>
      <c r="O101" s="330"/>
      <c r="P101" s="330"/>
      <c r="Q101" s="330"/>
      <c r="R101" s="254"/>
      <c r="S101" s="375">
        <v>1109129</v>
      </c>
      <c r="T101" s="284"/>
      <c r="U101" s="284"/>
      <c r="V101" s="254"/>
      <c r="W101" s="481"/>
      <c r="X101" s="481"/>
      <c r="Y101" s="109" t="b">
        <f t="shared" si="8"/>
        <v>1</v>
      </c>
      <c r="Z101" s="492">
        <f t="shared" si="9"/>
        <v>0.65</v>
      </c>
      <c r="AA101" s="493" t="b">
        <f t="shared" si="10"/>
        <v>1</v>
      </c>
      <c r="AB101" s="493" t="b">
        <f t="shared" si="11"/>
        <v>1</v>
      </c>
    </row>
    <row r="102" spans="1:29" s="117" customFormat="1" ht="51" x14ac:dyDescent="0.25">
      <c r="A102" s="222">
        <v>100</v>
      </c>
      <c r="B102" s="222" t="s">
        <v>582</v>
      </c>
      <c r="C102" s="333" t="s">
        <v>338</v>
      </c>
      <c r="D102" s="222" t="s">
        <v>135</v>
      </c>
      <c r="E102" s="222">
        <v>1205023</v>
      </c>
      <c r="F102" s="333" t="s">
        <v>112</v>
      </c>
      <c r="G102" s="288" t="s">
        <v>915</v>
      </c>
      <c r="H102" s="345" t="s">
        <v>66</v>
      </c>
      <c r="I102" s="278">
        <v>2.0739999999999998</v>
      </c>
      <c r="J102" s="222" t="s">
        <v>721</v>
      </c>
      <c r="K102" s="246">
        <v>1270079.3899999999</v>
      </c>
      <c r="L102" s="256">
        <v>762047</v>
      </c>
      <c r="M102" s="258">
        <v>508032.3899999999</v>
      </c>
      <c r="N102" s="224">
        <v>0.6</v>
      </c>
      <c r="O102" s="226"/>
      <c r="P102" s="226"/>
      <c r="Q102" s="226"/>
      <c r="R102" s="228"/>
      <c r="S102" s="228">
        <v>210000</v>
      </c>
      <c r="T102" s="248">
        <v>0</v>
      </c>
      <c r="U102" s="228">
        <v>552047</v>
      </c>
      <c r="V102" s="230"/>
      <c r="W102" s="230"/>
      <c r="X102" s="230"/>
      <c r="Y102" s="109" t="b">
        <f t="shared" si="8"/>
        <v>1</v>
      </c>
      <c r="Z102" s="492">
        <f t="shared" si="9"/>
        <v>0.6</v>
      </c>
      <c r="AA102" s="493" t="b">
        <f t="shared" si="10"/>
        <v>1</v>
      </c>
      <c r="AB102" s="493" t="b">
        <f t="shared" si="11"/>
        <v>1</v>
      </c>
    </row>
    <row r="103" spans="1:29" s="473" customFormat="1" ht="45.75" customHeight="1" x14ac:dyDescent="0.25">
      <c r="A103" s="262">
        <v>101</v>
      </c>
      <c r="B103" s="262" t="s">
        <v>579</v>
      </c>
      <c r="C103" s="262" t="s">
        <v>337</v>
      </c>
      <c r="D103" s="262" t="s">
        <v>706</v>
      </c>
      <c r="E103" s="262">
        <v>1203053</v>
      </c>
      <c r="F103" s="340" t="s">
        <v>125</v>
      </c>
      <c r="G103" s="341" t="s">
        <v>716</v>
      </c>
      <c r="H103" s="342" t="s">
        <v>63</v>
      </c>
      <c r="I103" s="343">
        <v>0.31</v>
      </c>
      <c r="J103" s="262" t="s">
        <v>708</v>
      </c>
      <c r="K103" s="324">
        <v>754460.96</v>
      </c>
      <c r="L103" s="328">
        <v>528122.18999999994</v>
      </c>
      <c r="M103" s="329">
        <f>K103-L103</f>
        <v>226338.77000000002</v>
      </c>
      <c r="N103" s="325">
        <v>0.7</v>
      </c>
      <c r="O103" s="330"/>
      <c r="P103" s="330"/>
      <c r="Q103" s="330"/>
      <c r="R103" s="254"/>
      <c r="S103" s="254">
        <v>528122.18999999994</v>
      </c>
      <c r="T103" s="326"/>
      <c r="U103" s="254"/>
      <c r="V103" s="372"/>
      <c r="W103" s="372"/>
      <c r="X103" s="372"/>
      <c r="Y103" s="109" t="b">
        <f t="shared" si="8"/>
        <v>1</v>
      </c>
      <c r="Z103" s="492">
        <f t="shared" si="9"/>
        <v>0.7</v>
      </c>
      <c r="AA103" s="493" t="b">
        <f t="shared" si="10"/>
        <v>1</v>
      </c>
      <c r="AB103" s="493" t="b">
        <f t="shared" si="11"/>
        <v>1</v>
      </c>
    </row>
    <row r="104" spans="1:29" s="130" customFormat="1" ht="60" customHeight="1" x14ac:dyDescent="0.25">
      <c r="A104" s="262">
        <v>102</v>
      </c>
      <c r="B104" s="346" t="s">
        <v>589</v>
      </c>
      <c r="C104" s="262" t="s">
        <v>337</v>
      </c>
      <c r="D104" s="346" t="s">
        <v>466</v>
      </c>
      <c r="E104" s="346">
        <v>1210102</v>
      </c>
      <c r="F104" s="355" t="s">
        <v>119</v>
      </c>
      <c r="G104" s="349" t="s">
        <v>787</v>
      </c>
      <c r="H104" s="347" t="s">
        <v>66</v>
      </c>
      <c r="I104" s="348">
        <v>0.74099999999999999</v>
      </c>
      <c r="J104" s="346" t="s">
        <v>729</v>
      </c>
      <c r="K104" s="357">
        <v>879127.98</v>
      </c>
      <c r="L104" s="357">
        <v>483520</v>
      </c>
      <c r="M104" s="358">
        <v>395607.98</v>
      </c>
      <c r="N104" s="325">
        <v>0.55000000000000004</v>
      </c>
      <c r="O104" s="359"/>
      <c r="P104" s="359"/>
      <c r="Q104" s="359"/>
      <c r="R104" s="254"/>
      <c r="S104" s="254">
        <v>483520</v>
      </c>
      <c r="T104" s="326"/>
      <c r="U104" s="254"/>
      <c r="V104" s="372"/>
      <c r="W104" s="372"/>
      <c r="X104" s="372"/>
      <c r="Y104" s="109" t="b">
        <f t="shared" si="8"/>
        <v>1</v>
      </c>
      <c r="Z104" s="492">
        <f t="shared" si="9"/>
        <v>0.55000000000000004</v>
      </c>
      <c r="AA104" s="493" t="b">
        <f t="shared" si="10"/>
        <v>1</v>
      </c>
      <c r="AB104" s="493" t="b">
        <f t="shared" si="11"/>
        <v>1</v>
      </c>
    </row>
    <row r="105" spans="1:29" s="473" customFormat="1" ht="77.25" customHeight="1" x14ac:dyDescent="0.25">
      <c r="A105" s="262">
        <v>103</v>
      </c>
      <c r="B105" s="262" t="s">
        <v>574</v>
      </c>
      <c r="C105" s="340" t="s">
        <v>337</v>
      </c>
      <c r="D105" s="262" t="s">
        <v>706</v>
      </c>
      <c r="E105" s="262">
        <v>1203053</v>
      </c>
      <c r="F105" s="340" t="s">
        <v>125</v>
      </c>
      <c r="G105" s="341" t="s">
        <v>707</v>
      </c>
      <c r="H105" s="342" t="s">
        <v>66</v>
      </c>
      <c r="I105" s="343">
        <v>0.78849999999999998</v>
      </c>
      <c r="J105" s="262" t="s">
        <v>708</v>
      </c>
      <c r="K105" s="357">
        <v>659966.66</v>
      </c>
      <c r="L105" s="328">
        <v>527973</v>
      </c>
      <c r="M105" s="329">
        <f>K105-L105</f>
        <v>131993.66000000003</v>
      </c>
      <c r="N105" s="325">
        <v>0.8</v>
      </c>
      <c r="O105" s="330"/>
      <c r="P105" s="330"/>
      <c r="Q105" s="330"/>
      <c r="R105" s="254"/>
      <c r="S105" s="254">
        <v>527973</v>
      </c>
      <c r="T105" s="326"/>
      <c r="U105" s="254"/>
      <c r="V105" s="372"/>
      <c r="W105" s="372"/>
      <c r="X105" s="372"/>
      <c r="Y105" s="109" t="b">
        <f t="shared" si="8"/>
        <v>1</v>
      </c>
      <c r="Z105" s="492">
        <f t="shared" si="9"/>
        <v>0.8</v>
      </c>
      <c r="AA105" s="493" t="b">
        <f t="shared" si="10"/>
        <v>1</v>
      </c>
      <c r="AB105" s="493" t="b">
        <f t="shared" si="11"/>
        <v>1</v>
      </c>
    </row>
    <row r="106" spans="1:29" s="130" customFormat="1" ht="65.25" customHeight="1" x14ac:dyDescent="0.25">
      <c r="A106" s="262">
        <v>104</v>
      </c>
      <c r="B106" s="346" t="s">
        <v>606</v>
      </c>
      <c r="C106" s="340" t="s">
        <v>337</v>
      </c>
      <c r="D106" s="346" t="s">
        <v>753</v>
      </c>
      <c r="E106" s="346">
        <v>1211082</v>
      </c>
      <c r="F106" s="355" t="s">
        <v>90</v>
      </c>
      <c r="G106" s="349" t="s">
        <v>754</v>
      </c>
      <c r="H106" s="347" t="s">
        <v>66</v>
      </c>
      <c r="I106" s="348">
        <v>0.27</v>
      </c>
      <c r="J106" s="346" t="s">
        <v>755</v>
      </c>
      <c r="K106" s="357">
        <v>650420.69999999995</v>
      </c>
      <c r="L106" s="357">
        <v>357731</v>
      </c>
      <c r="M106" s="358">
        <v>292689.69999999995</v>
      </c>
      <c r="N106" s="325">
        <v>0.55000000000000004</v>
      </c>
      <c r="O106" s="481"/>
      <c r="P106" s="481"/>
      <c r="Q106" s="481"/>
      <c r="R106" s="323"/>
      <c r="S106" s="254">
        <v>357731</v>
      </c>
      <c r="T106" s="248"/>
      <c r="U106" s="284"/>
      <c r="V106" s="230"/>
      <c r="W106" s="230"/>
      <c r="X106" s="230"/>
      <c r="Y106" s="109" t="b">
        <f t="shared" si="8"/>
        <v>1</v>
      </c>
      <c r="Z106" s="492">
        <f t="shared" si="9"/>
        <v>0.55000000000000004</v>
      </c>
      <c r="AA106" s="493" t="b">
        <f t="shared" si="10"/>
        <v>1</v>
      </c>
      <c r="AB106" s="493" t="b">
        <f t="shared" si="11"/>
        <v>1</v>
      </c>
    </row>
    <row r="107" spans="1:29" s="473" customFormat="1" ht="45.75" customHeight="1" x14ac:dyDescent="0.25">
      <c r="A107" s="262">
        <v>105</v>
      </c>
      <c r="B107" s="262" t="s">
        <v>599</v>
      </c>
      <c r="C107" s="340" t="s">
        <v>337</v>
      </c>
      <c r="D107" s="262" t="s">
        <v>200</v>
      </c>
      <c r="E107" s="262">
        <v>1203013</v>
      </c>
      <c r="F107" s="340" t="s">
        <v>125</v>
      </c>
      <c r="G107" s="341" t="s">
        <v>853</v>
      </c>
      <c r="H107" s="342" t="s">
        <v>66</v>
      </c>
      <c r="I107" s="343">
        <v>0.68400000000000005</v>
      </c>
      <c r="J107" s="262" t="s">
        <v>741</v>
      </c>
      <c r="K107" s="324">
        <v>902852.51</v>
      </c>
      <c r="L107" s="328">
        <v>722281.75</v>
      </c>
      <c r="M107" s="329">
        <f>K107-L107</f>
        <v>180570.76</v>
      </c>
      <c r="N107" s="325">
        <v>0.8</v>
      </c>
      <c r="O107" s="330"/>
      <c r="P107" s="330"/>
      <c r="Q107" s="330"/>
      <c r="R107" s="254"/>
      <c r="S107" s="254">
        <v>722281.75</v>
      </c>
      <c r="T107" s="248"/>
      <c r="U107" s="284"/>
      <c r="V107" s="230"/>
      <c r="W107" s="230"/>
      <c r="X107" s="230"/>
      <c r="Y107" s="109" t="b">
        <f t="shared" si="8"/>
        <v>1</v>
      </c>
      <c r="Z107" s="492">
        <f t="shared" si="9"/>
        <v>0.8</v>
      </c>
      <c r="AA107" s="493" t="b">
        <f t="shared" si="10"/>
        <v>1</v>
      </c>
      <c r="AB107" s="493" t="b">
        <f t="shared" si="11"/>
        <v>1</v>
      </c>
    </row>
    <row r="108" spans="1:29" s="130" customFormat="1" ht="63.75" customHeight="1" x14ac:dyDescent="0.25">
      <c r="A108" s="262">
        <v>106</v>
      </c>
      <c r="B108" s="262" t="s">
        <v>596</v>
      </c>
      <c r="C108" s="262" t="s">
        <v>337</v>
      </c>
      <c r="D108" s="262" t="s">
        <v>736</v>
      </c>
      <c r="E108" s="262">
        <v>1212062</v>
      </c>
      <c r="F108" s="340" t="s">
        <v>122</v>
      </c>
      <c r="G108" s="341" t="s">
        <v>790</v>
      </c>
      <c r="H108" s="342" t="s">
        <v>63</v>
      </c>
      <c r="I108" s="343">
        <v>0.71499999999999997</v>
      </c>
      <c r="J108" s="262" t="s">
        <v>720</v>
      </c>
      <c r="K108" s="324">
        <v>434145.4</v>
      </c>
      <c r="L108" s="328">
        <v>238779</v>
      </c>
      <c r="M108" s="329">
        <v>195366.40000000002</v>
      </c>
      <c r="N108" s="325">
        <v>0.55000000000000004</v>
      </c>
      <c r="O108" s="330"/>
      <c r="P108" s="330"/>
      <c r="Q108" s="330"/>
      <c r="R108" s="254"/>
      <c r="S108" s="254">
        <v>238779</v>
      </c>
      <c r="T108" s="248"/>
      <c r="U108" s="284"/>
      <c r="V108" s="230"/>
      <c r="W108" s="230"/>
      <c r="X108" s="230"/>
      <c r="Y108" s="109" t="b">
        <f t="shared" si="8"/>
        <v>1</v>
      </c>
      <c r="Z108" s="492">
        <f t="shared" si="9"/>
        <v>0.55000000000000004</v>
      </c>
      <c r="AA108" s="493" t="b">
        <f t="shared" si="10"/>
        <v>1</v>
      </c>
      <c r="AB108" s="493" t="b">
        <f t="shared" si="11"/>
        <v>1</v>
      </c>
    </row>
    <row r="109" spans="1:29" s="473" customFormat="1" ht="107.25" customHeight="1" x14ac:dyDescent="0.25">
      <c r="A109" s="262">
        <v>107</v>
      </c>
      <c r="B109" s="262" t="s">
        <v>604</v>
      </c>
      <c r="C109" s="262" t="s">
        <v>337</v>
      </c>
      <c r="D109" s="262" t="s">
        <v>751</v>
      </c>
      <c r="E109" s="262">
        <v>1205102</v>
      </c>
      <c r="F109" s="340" t="s">
        <v>112</v>
      </c>
      <c r="G109" s="341" t="s">
        <v>840</v>
      </c>
      <c r="H109" s="342" t="s">
        <v>66</v>
      </c>
      <c r="I109" s="343">
        <v>0.37</v>
      </c>
      <c r="J109" s="262" t="s">
        <v>752</v>
      </c>
      <c r="K109" s="324">
        <v>217264.74</v>
      </c>
      <c r="L109" s="328">
        <v>173811.42</v>
      </c>
      <c r="M109" s="329">
        <f>K109-L109</f>
        <v>43453.319999999978</v>
      </c>
      <c r="N109" s="325">
        <v>0.8</v>
      </c>
      <c r="O109" s="330"/>
      <c r="P109" s="330"/>
      <c r="Q109" s="330"/>
      <c r="R109" s="254"/>
      <c r="S109" s="254">
        <v>173811.42</v>
      </c>
      <c r="T109" s="326"/>
      <c r="U109" s="254"/>
      <c r="V109" s="372"/>
      <c r="W109" s="372"/>
      <c r="X109" s="372"/>
      <c r="Y109" s="109" t="b">
        <f t="shared" si="8"/>
        <v>1</v>
      </c>
      <c r="Z109" s="492">
        <f t="shared" si="9"/>
        <v>0.8</v>
      </c>
      <c r="AA109" s="493" t="b">
        <f t="shared" si="10"/>
        <v>1</v>
      </c>
      <c r="AB109" s="493" t="b">
        <f t="shared" si="11"/>
        <v>1</v>
      </c>
    </row>
    <row r="110" spans="1:29" s="130" customFormat="1" ht="63.75" customHeight="1" x14ac:dyDescent="0.25">
      <c r="A110" s="262">
        <v>108</v>
      </c>
      <c r="B110" s="346" t="s">
        <v>601</v>
      </c>
      <c r="C110" s="340" t="s">
        <v>337</v>
      </c>
      <c r="D110" s="346" t="s">
        <v>745</v>
      </c>
      <c r="E110" s="346">
        <v>1209042</v>
      </c>
      <c r="F110" s="355" t="s">
        <v>88</v>
      </c>
      <c r="G110" s="349" t="s">
        <v>746</v>
      </c>
      <c r="H110" s="347" t="s">
        <v>66</v>
      </c>
      <c r="I110" s="348">
        <v>0.64800000000000002</v>
      </c>
      <c r="J110" s="262" t="s">
        <v>879</v>
      </c>
      <c r="K110" s="357">
        <v>1569413.59</v>
      </c>
      <c r="L110" s="357">
        <v>1020118</v>
      </c>
      <c r="M110" s="358">
        <v>549295.59000000008</v>
      </c>
      <c r="N110" s="325">
        <v>0.65</v>
      </c>
      <c r="O110" s="359"/>
      <c r="P110" s="359"/>
      <c r="Q110" s="359"/>
      <c r="R110" s="254"/>
      <c r="S110" s="254">
        <v>1020118</v>
      </c>
      <c r="T110" s="326"/>
      <c r="U110" s="254"/>
      <c r="V110" s="372"/>
      <c r="W110" s="372"/>
      <c r="X110" s="372"/>
      <c r="Y110" s="109" t="b">
        <f t="shared" si="8"/>
        <v>1</v>
      </c>
      <c r="Z110" s="492">
        <f t="shared" si="9"/>
        <v>0.65</v>
      </c>
      <c r="AA110" s="493" t="b">
        <f t="shared" si="10"/>
        <v>1</v>
      </c>
      <c r="AB110" s="493" t="b">
        <f t="shared" si="11"/>
        <v>1</v>
      </c>
    </row>
    <row r="111" spans="1:29" s="130" customFormat="1" ht="63.75" customHeight="1" x14ac:dyDescent="0.25">
      <c r="A111" s="262">
        <v>109</v>
      </c>
      <c r="B111" s="346" t="s">
        <v>605</v>
      </c>
      <c r="C111" s="340" t="s">
        <v>337</v>
      </c>
      <c r="D111" s="346" t="s">
        <v>641</v>
      </c>
      <c r="E111" s="346">
        <v>1219022</v>
      </c>
      <c r="F111" s="355" t="s">
        <v>109</v>
      </c>
      <c r="G111" s="349" t="s">
        <v>894</v>
      </c>
      <c r="H111" s="347" t="s">
        <v>66</v>
      </c>
      <c r="I111" s="348">
        <v>0.35599999999999998</v>
      </c>
      <c r="J111" s="346" t="s">
        <v>424</v>
      </c>
      <c r="K111" s="357">
        <v>398986.9</v>
      </c>
      <c r="L111" s="357">
        <v>219442</v>
      </c>
      <c r="M111" s="358">
        <v>179544.90000000002</v>
      </c>
      <c r="N111" s="325">
        <v>0.55000000000000004</v>
      </c>
      <c r="O111" s="359"/>
      <c r="P111" s="359"/>
      <c r="Q111" s="359"/>
      <c r="R111" s="254"/>
      <c r="S111" s="254">
        <v>219442</v>
      </c>
      <c r="T111" s="326"/>
      <c r="U111" s="254"/>
      <c r="V111" s="372"/>
      <c r="W111" s="372"/>
      <c r="X111" s="372"/>
      <c r="Y111" s="109" t="b">
        <f t="shared" si="8"/>
        <v>1</v>
      </c>
      <c r="Z111" s="492">
        <f t="shared" si="9"/>
        <v>0.55000000000000004</v>
      </c>
      <c r="AA111" s="493" t="b">
        <f t="shared" si="10"/>
        <v>1</v>
      </c>
      <c r="AB111" s="493" t="b">
        <f t="shared" si="11"/>
        <v>1</v>
      </c>
    </row>
    <row r="112" spans="1:29" s="130" customFormat="1" ht="63.75" customHeight="1" x14ac:dyDescent="0.25">
      <c r="A112" s="262">
        <v>110</v>
      </c>
      <c r="B112" s="262" t="s">
        <v>598</v>
      </c>
      <c r="C112" s="262" t="s">
        <v>337</v>
      </c>
      <c r="D112" s="262" t="s">
        <v>739</v>
      </c>
      <c r="E112" s="262">
        <v>1205033</v>
      </c>
      <c r="F112" s="340" t="s">
        <v>112</v>
      </c>
      <c r="G112" s="341" t="s">
        <v>740</v>
      </c>
      <c r="H112" s="342" t="s">
        <v>66</v>
      </c>
      <c r="I112" s="343">
        <v>0.69299999999999995</v>
      </c>
      <c r="J112" s="262" t="s">
        <v>472</v>
      </c>
      <c r="K112" s="357">
        <v>535713.81000000006</v>
      </c>
      <c r="L112" s="328">
        <v>321428</v>
      </c>
      <c r="M112" s="329">
        <v>214285.81000000006</v>
      </c>
      <c r="N112" s="325">
        <v>0.6</v>
      </c>
      <c r="O112" s="330"/>
      <c r="P112" s="330"/>
      <c r="Q112" s="330"/>
      <c r="R112" s="254"/>
      <c r="S112" s="254">
        <v>321428</v>
      </c>
      <c r="T112" s="326"/>
      <c r="U112" s="254"/>
      <c r="V112" s="372"/>
      <c r="W112" s="372"/>
      <c r="X112" s="372"/>
      <c r="Y112" s="109" t="b">
        <f t="shared" si="8"/>
        <v>1</v>
      </c>
      <c r="Z112" s="492">
        <f t="shared" si="9"/>
        <v>0.6</v>
      </c>
      <c r="AA112" s="493" t="b">
        <f t="shared" si="10"/>
        <v>1</v>
      </c>
      <c r="AB112" s="493" t="b">
        <f t="shared" si="11"/>
        <v>1</v>
      </c>
    </row>
    <row r="113" spans="1:29" s="130" customFormat="1" ht="63.75" customHeight="1" x14ac:dyDescent="0.25">
      <c r="A113" s="262">
        <v>111</v>
      </c>
      <c r="B113" s="346" t="s">
        <v>597</v>
      </c>
      <c r="C113" s="262" t="s">
        <v>337</v>
      </c>
      <c r="D113" s="346" t="s">
        <v>738</v>
      </c>
      <c r="E113" s="346">
        <v>1206132</v>
      </c>
      <c r="F113" s="355" t="s">
        <v>92</v>
      </c>
      <c r="G113" s="349" t="s">
        <v>861</v>
      </c>
      <c r="H113" s="347" t="s">
        <v>66</v>
      </c>
      <c r="I113" s="348">
        <v>2.1970000000000001</v>
      </c>
      <c r="J113" s="346" t="s">
        <v>431</v>
      </c>
      <c r="K113" s="357">
        <v>1036462.43</v>
      </c>
      <c r="L113" s="357">
        <v>673700</v>
      </c>
      <c r="M113" s="358">
        <v>362762.43000000005</v>
      </c>
      <c r="N113" s="325">
        <v>0.65</v>
      </c>
      <c r="O113" s="359"/>
      <c r="P113" s="359"/>
      <c r="Q113" s="359"/>
      <c r="R113" s="254"/>
      <c r="S113" s="254">
        <v>673700</v>
      </c>
      <c r="T113" s="326"/>
      <c r="U113" s="254"/>
      <c r="V113" s="372"/>
      <c r="W113" s="372"/>
      <c r="X113" s="372"/>
      <c r="Y113" s="109" t="b">
        <f t="shared" si="8"/>
        <v>1</v>
      </c>
      <c r="Z113" s="492">
        <f t="shared" si="9"/>
        <v>0.65</v>
      </c>
      <c r="AA113" s="493" t="b">
        <f t="shared" si="10"/>
        <v>1</v>
      </c>
      <c r="AB113" s="493" t="b">
        <f t="shared" si="11"/>
        <v>1</v>
      </c>
    </row>
    <row r="114" spans="1:29" s="130" customFormat="1" ht="63.75" customHeight="1" x14ac:dyDescent="0.25">
      <c r="A114" s="262">
        <v>112</v>
      </c>
      <c r="B114" s="262" t="s">
        <v>616</v>
      </c>
      <c r="C114" s="262" t="s">
        <v>337</v>
      </c>
      <c r="D114" s="262" t="s">
        <v>768</v>
      </c>
      <c r="E114" s="262">
        <v>1205033</v>
      </c>
      <c r="F114" s="340" t="s">
        <v>112</v>
      </c>
      <c r="G114" s="341" t="s">
        <v>769</v>
      </c>
      <c r="H114" s="342" t="s">
        <v>66</v>
      </c>
      <c r="I114" s="343">
        <v>0.74</v>
      </c>
      <c r="J114" s="262" t="s">
        <v>472</v>
      </c>
      <c r="K114" s="324">
        <v>484435.7</v>
      </c>
      <c r="L114" s="328">
        <v>290661</v>
      </c>
      <c r="M114" s="329">
        <v>193774.7</v>
      </c>
      <c r="N114" s="325">
        <v>0.6</v>
      </c>
      <c r="O114" s="330"/>
      <c r="P114" s="330"/>
      <c r="Q114" s="330"/>
      <c r="R114" s="254"/>
      <c r="S114" s="254">
        <v>290661</v>
      </c>
      <c r="T114" s="326"/>
      <c r="U114" s="254"/>
      <c r="V114" s="372"/>
      <c r="W114" s="372"/>
      <c r="X114" s="372"/>
      <c r="Y114" s="109" t="b">
        <f t="shared" si="8"/>
        <v>1</v>
      </c>
      <c r="Z114" s="492">
        <f t="shared" si="9"/>
        <v>0.6</v>
      </c>
      <c r="AA114" s="493" t="b">
        <f t="shared" si="10"/>
        <v>1</v>
      </c>
      <c r="AB114" s="493" t="b">
        <f t="shared" si="11"/>
        <v>1</v>
      </c>
    </row>
    <row r="115" spans="1:29" s="130" customFormat="1" ht="63.75" customHeight="1" x14ac:dyDescent="0.25">
      <c r="A115" s="262">
        <v>113</v>
      </c>
      <c r="B115" s="262" t="s">
        <v>617</v>
      </c>
      <c r="C115" s="340" t="s">
        <v>337</v>
      </c>
      <c r="D115" s="262" t="s">
        <v>730</v>
      </c>
      <c r="E115" s="262">
        <v>1210042</v>
      </c>
      <c r="F115" s="340" t="s">
        <v>119</v>
      </c>
      <c r="G115" s="341" t="s">
        <v>854</v>
      </c>
      <c r="H115" s="342" t="s">
        <v>66</v>
      </c>
      <c r="I115" s="343">
        <v>0.69</v>
      </c>
      <c r="J115" s="262" t="s">
        <v>648</v>
      </c>
      <c r="K115" s="357">
        <v>842338.13</v>
      </c>
      <c r="L115" s="328">
        <v>547519</v>
      </c>
      <c r="M115" s="329">
        <v>294819.13</v>
      </c>
      <c r="N115" s="325">
        <v>0.65</v>
      </c>
      <c r="O115" s="330"/>
      <c r="P115" s="330"/>
      <c r="Q115" s="330"/>
      <c r="R115" s="254"/>
      <c r="S115" s="254">
        <v>547519</v>
      </c>
      <c r="T115" s="326"/>
      <c r="U115" s="254"/>
      <c r="V115" s="372"/>
      <c r="W115" s="372"/>
      <c r="X115" s="372"/>
      <c r="Y115" s="109" t="b">
        <f t="shared" si="8"/>
        <v>1</v>
      </c>
      <c r="Z115" s="492">
        <f t="shared" si="9"/>
        <v>0.65</v>
      </c>
      <c r="AA115" s="493" t="b">
        <f t="shared" si="10"/>
        <v>1</v>
      </c>
      <c r="AB115" s="493" t="b">
        <f t="shared" si="11"/>
        <v>1</v>
      </c>
    </row>
    <row r="116" spans="1:29" s="130" customFormat="1" ht="63.75" customHeight="1" x14ac:dyDescent="0.25">
      <c r="A116" s="262">
        <v>114</v>
      </c>
      <c r="B116" s="296" t="s">
        <v>611</v>
      </c>
      <c r="C116" s="314" t="s">
        <v>337</v>
      </c>
      <c r="D116" s="296" t="s">
        <v>758</v>
      </c>
      <c r="E116" s="296">
        <v>1215063</v>
      </c>
      <c r="F116" s="297" t="s">
        <v>287</v>
      </c>
      <c r="G116" s="349" t="s">
        <v>863</v>
      </c>
      <c r="H116" s="303" t="s">
        <v>66</v>
      </c>
      <c r="I116" s="348">
        <v>1.325</v>
      </c>
      <c r="J116" s="346" t="s">
        <v>864</v>
      </c>
      <c r="K116" s="357">
        <v>1708678.02</v>
      </c>
      <c r="L116" s="357">
        <v>854339</v>
      </c>
      <c r="M116" s="358">
        <v>854339.02</v>
      </c>
      <c r="N116" s="370">
        <v>0.5</v>
      </c>
      <c r="O116" s="481"/>
      <c r="P116" s="481"/>
      <c r="Q116" s="481"/>
      <c r="R116" s="323"/>
      <c r="S116" s="254">
        <v>854339</v>
      </c>
      <c r="T116" s="326"/>
      <c r="U116" s="254"/>
      <c r="V116" s="372"/>
      <c r="W116" s="372"/>
      <c r="X116" s="372"/>
      <c r="Y116" s="109" t="b">
        <f t="shared" si="8"/>
        <v>1</v>
      </c>
      <c r="Z116" s="492">
        <f t="shared" si="9"/>
        <v>0.5</v>
      </c>
      <c r="AA116" s="493" t="b">
        <f t="shared" si="10"/>
        <v>1</v>
      </c>
      <c r="AB116" s="493" t="b">
        <f t="shared" si="11"/>
        <v>1</v>
      </c>
    </row>
    <row r="117" spans="1:29" s="117" customFormat="1" ht="63.75" customHeight="1" x14ac:dyDescent="0.25">
      <c r="A117" s="222">
        <v>115</v>
      </c>
      <c r="B117" s="222" t="s">
        <v>620</v>
      </c>
      <c r="C117" s="333" t="s">
        <v>338</v>
      </c>
      <c r="D117" s="222" t="s">
        <v>128</v>
      </c>
      <c r="E117" s="222">
        <v>1212073</v>
      </c>
      <c r="F117" s="333" t="s">
        <v>122</v>
      </c>
      <c r="G117" s="288" t="s">
        <v>774</v>
      </c>
      <c r="H117" s="345" t="s">
        <v>66</v>
      </c>
      <c r="I117" s="278">
        <v>1.595</v>
      </c>
      <c r="J117" s="222" t="s">
        <v>889</v>
      </c>
      <c r="K117" s="246">
        <v>2100000</v>
      </c>
      <c r="L117" s="256">
        <v>1050000</v>
      </c>
      <c r="M117" s="258">
        <v>1050000</v>
      </c>
      <c r="N117" s="224">
        <v>0.5</v>
      </c>
      <c r="O117" s="226"/>
      <c r="P117" s="226"/>
      <c r="Q117" s="226"/>
      <c r="R117" s="228"/>
      <c r="S117" s="228">
        <v>500000</v>
      </c>
      <c r="T117" s="248">
        <v>0</v>
      </c>
      <c r="U117" s="228">
        <v>550000</v>
      </c>
      <c r="V117" s="230"/>
      <c r="W117" s="230"/>
      <c r="X117" s="230"/>
      <c r="Y117" s="109" t="b">
        <f t="shared" si="8"/>
        <v>1</v>
      </c>
      <c r="Z117" s="492">
        <f t="shared" si="9"/>
        <v>0.5</v>
      </c>
      <c r="AA117" s="493" t="b">
        <f t="shared" si="10"/>
        <v>1</v>
      </c>
      <c r="AB117" s="493" t="b">
        <f t="shared" si="11"/>
        <v>1</v>
      </c>
    </row>
    <row r="118" spans="1:29" s="117" customFormat="1" ht="59.25" customHeight="1" x14ac:dyDescent="0.25">
      <c r="A118" s="262">
        <v>116</v>
      </c>
      <c r="B118" s="262" t="s">
        <v>621</v>
      </c>
      <c r="C118" s="340" t="s">
        <v>337</v>
      </c>
      <c r="D118" s="262" t="s">
        <v>775</v>
      </c>
      <c r="E118" s="262">
        <v>1218082</v>
      </c>
      <c r="F118" s="340" t="s">
        <v>107</v>
      </c>
      <c r="G118" s="341" t="s">
        <v>776</v>
      </c>
      <c r="H118" s="342" t="s">
        <v>66</v>
      </c>
      <c r="I118" s="343">
        <v>0.99</v>
      </c>
      <c r="J118" s="262" t="s">
        <v>648</v>
      </c>
      <c r="K118" s="324">
        <v>895916.48</v>
      </c>
      <c r="L118" s="328">
        <v>537549</v>
      </c>
      <c r="M118" s="329">
        <v>358367.48</v>
      </c>
      <c r="N118" s="325">
        <v>0.6</v>
      </c>
      <c r="O118" s="330"/>
      <c r="P118" s="330"/>
      <c r="Q118" s="330"/>
      <c r="R118" s="254"/>
      <c r="S118" s="254">
        <v>537549</v>
      </c>
      <c r="T118" s="326"/>
      <c r="U118" s="254"/>
      <c r="V118" s="372"/>
      <c r="W118" s="372"/>
      <c r="X118" s="372"/>
      <c r="Y118" s="109" t="b">
        <f t="shared" si="8"/>
        <v>1</v>
      </c>
      <c r="Z118" s="492">
        <f t="shared" si="9"/>
        <v>0.6</v>
      </c>
      <c r="AA118" s="493" t="b">
        <f t="shared" si="10"/>
        <v>1</v>
      </c>
      <c r="AB118" s="493" t="b">
        <f t="shared" si="11"/>
        <v>1</v>
      </c>
      <c r="AC118" s="130"/>
    </row>
    <row r="119" spans="1:29" s="473" customFormat="1" ht="38.25" x14ac:dyDescent="0.25">
      <c r="A119" s="262">
        <v>117</v>
      </c>
      <c r="B119" s="262" t="s">
        <v>627</v>
      </c>
      <c r="C119" s="262" t="s">
        <v>337</v>
      </c>
      <c r="D119" s="262" t="s">
        <v>784</v>
      </c>
      <c r="E119" s="262">
        <v>1204032</v>
      </c>
      <c r="F119" s="262" t="s">
        <v>682</v>
      </c>
      <c r="G119" s="349" t="s">
        <v>785</v>
      </c>
      <c r="H119" s="262" t="s">
        <v>66</v>
      </c>
      <c r="I119" s="262">
        <v>0.32900000000000001</v>
      </c>
      <c r="J119" s="262" t="s">
        <v>478</v>
      </c>
      <c r="K119" s="357">
        <v>401680.71</v>
      </c>
      <c r="L119" s="357">
        <v>261092.46</v>
      </c>
      <c r="M119" s="357">
        <f>K119-L119</f>
        <v>140588.25000000003</v>
      </c>
      <c r="N119" s="325">
        <v>0.65</v>
      </c>
      <c r="O119" s="380"/>
      <c r="P119" s="380"/>
      <c r="Q119" s="380"/>
      <c r="R119" s="380"/>
      <c r="S119" s="254">
        <v>261092.46</v>
      </c>
      <c r="T119" s="262"/>
      <c r="U119" s="262"/>
      <c r="V119" s="254"/>
      <c r="W119" s="481"/>
      <c r="X119" s="481"/>
      <c r="Y119" s="109" t="b">
        <f t="shared" si="8"/>
        <v>1</v>
      </c>
      <c r="Z119" s="492">
        <f t="shared" si="9"/>
        <v>0.65</v>
      </c>
      <c r="AA119" s="493" t="b">
        <f t="shared" si="10"/>
        <v>1</v>
      </c>
      <c r="AB119" s="493" t="b">
        <f t="shared" si="11"/>
        <v>1</v>
      </c>
    </row>
    <row r="120" spans="1:29" s="130" customFormat="1" ht="40.5" customHeight="1" x14ac:dyDescent="0.25">
      <c r="A120" s="262">
        <v>118</v>
      </c>
      <c r="B120" s="262" t="s">
        <v>562</v>
      </c>
      <c r="C120" s="262" t="s">
        <v>337</v>
      </c>
      <c r="D120" s="262" t="s">
        <v>687</v>
      </c>
      <c r="E120" s="262">
        <v>1205042</v>
      </c>
      <c r="F120" s="262" t="s">
        <v>112</v>
      </c>
      <c r="G120" s="349" t="s">
        <v>688</v>
      </c>
      <c r="H120" s="262" t="s">
        <v>66</v>
      </c>
      <c r="I120" s="262">
        <v>1.25</v>
      </c>
      <c r="J120" s="262" t="s">
        <v>689</v>
      </c>
      <c r="K120" s="357">
        <v>762853.58</v>
      </c>
      <c r="L120" s="357">
        <v>495854</v>
      </c>
      <c r="M120" s="357">
        <v>266999.57999999996</v>
      </c>
      <c r="N120" s="325">
        <v>0.65</v>
      </c>
      <c r="O120" s="380"/>
      <c r="P120" s="380"/>
      <c r="Q120" s="380"/>
      <c r="R120" s="380"/>
      <c r="S120" s="254">
        <v>495854</v>
      </c>
      <c r="T120" s="262"/>
      <c r="U120" s="262"/>
      <c r="V120" s="254"/>
      <c r="W120" s="481"/>
      <c r="X120" s="481"/>
      <c r="Y120" s="109" t="b">
        <f t="shared" si="8"/>
        <v>1</v>
      </c>
      <c r="Z120" s="492">
        <f t="shared" si="9"/>
        <v>0.65</v>
      </c>
      <c r="AA120" s="493" t="b">
        <f t="shared" si="10"/>
        <v>1</v>
      </c>
      <c r="AB120" s="493" t="b">
        <f t="shared" si="11"/>
        <v>1</v>
      </c>
    </row>
    <row r="121" spans="1:29" s="130" customFormat="1" ht="36.75" customHeight="1" x14ac:dyDescent="0.25">
      <c r="A121" s="262">
        <v>119</v>
      </c>
      <c r="B121" s="262" t="s">
        <v>591</v>
      </c>
      <c r="C121" s="262" t="s">
        <v>337</v>
      </c>
      <c r="D121" s="262" t="s">
        <v>731</v>
      </c>
      <c r="E121" s="262">
        <v>1216112</v>
      </c>
      <c r="F121" s="262" t="s">
        <v>118</v>
      </c>
      <c r="G121" s="349" t="s">
        <v>732</v>
      </c>
      <c r="H121" s="262" t="s">
        <v>66</v>
      </c>
      <c r="I121" s="262">
        <v>0.56000000000000005</v>
      </c>
      <c r="J121" s="262" t="s">
        <v>351</v>
      </c>
      <c r="K121" s="377">
        <v>365124.52</v>
      </c>
      <c r="L121" s="357">
        <v>219074</v>
      </c>
      <c r="M121" s="357">
        <v>146050.52000000002</v>
      </c>
      <c r="N121" s="325">
        <v>0.6</v>
      </c>
      <c r="O121" s="380"/>
      <c r="P121" s="380"/>
      <c r="Q121" s="380"/>
      <c r="R121" s="380"/>
      <c r="S121" s="254">
        <v>219074</v>
      </c>
      <c r="T121" s="262"/>
      <c r="U121" s="262"/>
      <c r="V121" s="254"/>
      <c r="W121" s="481"/>
      <c r="X121" s="481"/>
      <c r="Y121" s="109" t="b">
        <f t="shared" si="8"/>
        <v>1</v>
      </c>
      <c r="Z121" s="492">
        <f t="shared" si="9"/>
        <v>0.6</v>
      </c>
      <c r="AA121" s="493" t="b">
        <f t="shared" si="10"/>
        <v>1</v>
      </c>
      <c r="AB121" s="493" t="b">
        <f t="shared" si="11"/>
        <v>1</v>
      </c>
    </row>
    <row r="122" spans="1:29" s="473" customFormat="1" ht="63.75" x14ac:dyDescent="0.25">
      <c r="A122" s="262">
        <v>120</v>
      </c>
      <c r="B122" s="346" t="s">
        <v>583</v>
      </c>
      <c r="C122" s="262" t="s">
        <v>337</v>
      </c>
      <c r="D122" s="346" t="s">
        <v>513</v>
      </c>
      <c r="E122" s="346">
        <v>1204023</v>
      </c>
      <c r="F122" s="355" t="s">
        <v>118</v>
      </c>
      <c r="G122" s="349" t="s">
        <v>788</v>
      </c>
      <c r="H122" s="347" t="s">
        <v>66</v>
      </c>
      <c r="I122" s="348">
        <v>1.734</v>
      </c>
      <c r="J122" s="262" t="s">
        <v>351</v>
      </c>
      <c r="K122" s="357">
        <v>1314271.08</v>
      </c>
      <c r="L122" s="357">
        <v>788562.65</v>
      </c>
      <c r="M122" s="358">
        <f>K122-L122</f>
        <v>525708.43000000005</v>
      </c>
      <c r="N122" s="325">
        <v>0.6</v>
      </c>
      <c r="O122" s="359"/>
      <c r="P122" s="359"/>
      <c r="Q122" s="359"/>
      <c r="R122" s="254"/>
      <c r="S122" s="254">
        <v>788562.65</v>
      </c>
      <c r="T122" s="254"/>
      <c r="U122" s="254"/>
      <c r="V122" s="254"/>
      <c r="W122" s="481"/>
      <c r="X122" s="481"/>
      <c r="Y122" s="109" t="b">
        <f t="shared" si="8"/>
        <v>1</v>
      </c>
      <c r="Z122" s="492">
        <f t="shared" si="9"/>
        <v>0.6</v>
      </c>
      <c r="AA122" s="493" t="b">
        <f t="shared" si="10"/>
        <v>1</v>
      </c>
      <c r="AB122" s="493" t="b">
        <f t="shared" si="11"/>
        <v>1</v>
      </c>
    </row>
    <row r="123" spans="1:29" s="474" customFormat="1" ht="57" customHeight="1" x14ac:dyDescent="0.25">
      <c r="A123" s="262">
        <v>121</v>
      </c>
      <c r="B123" s="262" t="s">
        <v>407</v>
      </c>
      <c r="C123" s="340" t="s">
        <v>337</v>
      </c>
      <c r="D123" s="262" t="s">
        <v>513</v>
      </c>
      <c r="E123" s="353">
        <v>1204023</v>
      </c>
      <c r="F123" s="340" t="s">
        <v>118</v>
      </c>
      <c r="G123" s="341" t="s">
        <v>786</v>
      </c>
      <c r="H123" s="342" t="s">
        <v>66</v>
      </c>
      <c r="I123" s="343">
        <v>1.292</v>
      </c>
      <c r="J123" s="262" t="s">
        <v>351</v>
      </c>
      <c r="K123" s="324">
        <v>955115.52000000002</v>
      </c>
      <c r="L123" s="328">
        <v>573069.31000000006</v>
      </c>
      <c r="M123" s="329">
        <f>K123-L123</f>
        <v>382046.20999999996</v>
      </c>
      <c r="N123" s="325">
        <f>L123/K123</f>
        <v>0.59999999790601255</v>
      </c>
      <c r="O123" s="330"/>
      <c r="P123" s="330"/>
      <c r="Q123" s="330"/>
      <c r="R123" s="254"/>
      <c r="S123" s="254">
        <v>573069.31000000006</v>
      </c>
      <c r="T123" s="326"/>
      <c r="U123" s="287"/>
      <c r="V123" s="230"/>
      <c r="W123" s="230"/>
      <c r="X123" s="230"/>
      <c r="Y123" s="109" t="b">
        <f t="shared" si="8"/>
        <v>1</v>
      </c>
      <c r="Z123" s="492">
        <f t="shared" si="9"/>
        <v>0.6</v>
      </c>
      <c r="AA123" s="493" t="b">
        <f t="shared" si="10"/>
        <v>0</v>
      </c>
      <c r="AB123" s="493" t="b">
        <f t="shared" si="11"/>
        <v>1</v>
      </c>
    </row>
    <row r="124" spans="1:29" s="474" customFormat="1" ht="49.5" customHeight="1" x14ac:dyDescent="0.25">
      <c r="A124" s="262">
        <v>122</v>
      </c>
      <c r="B124" s="262" t="s">
        <v>404</v>
      </c>
      <c r="C124" s="340" t="s">
        <v>337</v>
      </c>
      <c r="D124" s="262" t="s">
        <v>508</v>
      </c>
      <c r="E124" s="262">
        <v>1216092</v>
      </c>
      <c r="F124" s="340" t="s">
        <v>118</v>
      </c>
      <c r="G124" s="341" t="s">
        <v>509</v>
      </c>
      <c r="H124" s="342" t="s">
        <v>63</v>
      </c>
      <c r="I124" s="343">
        <v>0.3</v>
      </c>
      <c r="J124" s="262" t="s">
        <v>510</v>
      </c>
      <c r="K124" s="324">
        <v>737076.71</v>
      </c>
      <c r="L124" s="328">
        <v>405392.19</v>
      </c>
      <c r="M124" s="329">
        <f>K124-L124</f>
        <v>331684.51999999996</v>
      </c>
      <c r="N124" s="325">
        <v>0.55000000000000004</v>
      </c>
      <c r="O124" s="330"/>
      <c r="P124" s="330"/>
      <c r="Q124" s="330"/>
      <c r="R124" s="254"/>
      <c r="S124" s="254">
        <v>405392.19</v>
      </c>
      <c r="T124" s="230"/>
      <c r="U124" s="230"/>
      <c r="V124" s="230"/>
      <c r="W124" s="230"/>
      <c r="X124" s="230"/>
      <c r="Y124" s="109" t="b">
        <f t="shared" si="8"/>
        <v>1</v>
      </c>
      <c r="Z124" s="492">
        <f t="shared" si="9"/>
        <v>0.55000000000000004</v>
      </c>
      <c r="AA124" s="493" t="b">
        <f t="shared" si="10"/>
        <v>1</v>
      </c>
      <c r="AB124" s="493" t="b">
        <f t="shared" si="11"/>
        <v>1</v>
      </c>
    </row>
    <row r="125" spans="1:29" s="473" customFormat="1" ht="37.5" customHeight="1" x14ac:dyDescent="0.25">
      <c r="A125" s="262">
        <v>123</v>
      </c>
      <c r="B125" s="346" t="s">
        <v>573</v>
      </c>
      <c r="C125" s="262" t="s">
        <v>337</v>
      </c>
      <c r="D125" s="346" t="s">
        <v>703</v>
      </c>
      <c r="E125" s="346">
        <v>1204052</v>
      </c>
      <c r="F125" s="355" t="s">
        <v>682</v>
      </c>
      <c r="G125" s="349" t="s">
        <v>704</v>
      </c>
      <c r="H125" s="347" t="s">
        <v>66</v>
      </c>
      <c r="I125" s="348">
        <v>0.88500000000000001</v>
      </c>
      <c r="J125" s="346" t="s">
        <v>705</v>
      </c>
      <c r="K125" s="357">
        <v>272446.08000000002</v>
      </c>
      <c r="L125" s="357">
        <v>163467.65</v>
      </c>
      <c r="M125" s="358">
        <f>K125-L125</f>
        <v>108978.43000000002</v>
      </c>
      <c r="N125" s="325">
        <v>0.6</v>
      </c>
      <c r="O125" s="359"/>
      <c r="P125" s="359"/>
      <c r="Q125" s="359"/>
      <c r="R125" s="254"/>
      <c r="S125" s="254">
        <v>163467.65</v>
      </c>
      <c r="T125" s="254"/>
      <c r="U125" s="254"/>
      <c r="V125" s="254"/>
      <c r="W125" s="481"/>
      <c r="X125" s="481"/>
      <c r="Y125" s="109" t="b">
        <f t="shared" si="8"/>
        <v>1</v>
      </c>
      <c r="Z125" s="492">
        <f t="shared" si="9"/>
        <v>0.6</v>
      </c>
      <c r="AA125" s="493" t="b">
        <f t="shared" si="10"/>
        <v>1</v>
      </c>
      <c r="AB125" s="493" t="b">
        <f t="shared" si="11"/>
        <v>1</v>
      </c>
    </row>
    <row r="126" spans="1:29" s="473" customFormat="1" ht="45.75" customHeight="1" x14ac:dyDescent="0.25">
      <c r="A126" s="262">
        <v>124</v>
      </c>
      <c r="B126" s="296" t="s">
        <v>614</v>
      </c>
      <c r="C126" s="261" t="s">
        <v>337</v>
      </c>
      <c r="D126" s="296" t="s">
        <v>703</v>
      </c>
      <c r="E126" s="296">
        <v>1204052</v>
      </c>
      <c r="F126" s="297" t="s">
        <v>682</v>
      </c>
      <c r="G126" s="321" t="s">
        <v>765</v>
      </c>
      <c r="H126" s="303" t="s">
        <v>66</v>
      </c>
      <c r="I126" s="304">
        <v>0.88</v>
      </c>
      <c r="J126" s="296" t="s">
        <v>705</v>
      </c>
      <c r="K126" s="357">
        <v>216865.68</v>
      </c>
      <c r="L126" s="357">
        <v>130119.41</v>
      </c>
      <c r="M126" s="358">
        <f>K126-L126</f>
        <v>86746.26999999999</v>
      </c>
      <c r="N126" s="370">
        <f>L126/K126</f>
        <v>0.60000000922229835</v>
      </c>
      <c r="O126" s="481"/>
      <c r="P126" s="481"/>
      <c r="Q126" s="481"/>
      <c r="R126" s="323"/>
      <c r="S126" s="254">
        <v>130119.41</v>
      </c>
      <c r="T126" s="254"/>
      <c r="U126" s="254"/>
      <c r="V126" s="254"/>
      <c r="W126" s="481"/>
      <c r="X126" s="481"/>
      <c r="Y126" s="109" t="b">
        <f t="shared" si="8"/>
        <v>1</v>
      </c>
      <c r="Z126" s="492">
        <f t="shared" si="9"/>
        <v>0.6</v>
      </c>
      <c r="AA126" s="493" t="b">
        <f t="shared" si="10"/>
        <v>0</v>
      </c>
      <c r="AB126" s="493" t="b">
        <f t="shared" si="11"/>
        <v>1</v>
      </c>
    </row>
    <row r="127" spans="1:29" s="117" customFormat="1" ht="92.25" customHeight="1" x14ac:dyDescent="0.25">
      <c r="A127" s="262" t="s">
        <v>927</v>
      </c>
      <c r="B127" s="262" t="s">
        <v>360</v>
      </c>
      <c r="C127" s="262" t="s">
        <v>337</v>
      </c>
      <c r="D127" s="262" t="s">
        <v>419</v>
      </c>
      <c r="E127" s="262">
        <v>1262</v>
      </c>
      <c r="F127" s="262" t="s">
        <v>119</v>
      </c>
      <c r="G127" s="349" t="s">
        <v>437</v>
      </c>
      <c r="H127" s="262" t="s">
        <v>63</v>
      </c>
      <c r="I127" s="262">
        <v>0.61</v>
      </c>
      <c r="J127" s="262" t="s">
        <v>421</v>
      </c>
      <c r="K127" s="377">
        <v>3309377.36</v>
      </c>
      <c r="L127" s="328">
        <v>1394278.42</v>
      </c>
      <c r="M127" s="357">
        <v>1915098.94</v>
      </c>
      <c r="N127" s="325">
        <v>0.5</v>
      </c>
      <c r="O127" s="380"/>
      <c r="P127" s="380"/>
      <c r="Q127" s="380"/>
      <c r="R127" s="380"/>
      <c r="S127" s="254">
        <v>1394278.42</v>
      </c>
      <c r="T127" s="262"/>
      <c r="U127" s="262"/>
      <c r="V127" s="230"/>
      <c r="W127" s="230"/>
      <c r="X127" s="230"/>
      <c r="Y127" s="109" t="b">
        <f t="shared" si="8"/>
        <v>1</v>
      </c>
      <c r="Z127" s="492">
        <f t="shared" si="9"/>
        <v>0.42130000000000001</v>
      </c>
      <c r="AA127" s="493" t="b">
        <f t="shared" si="10"/>
        <v>0</v>
      </c>
      <c r="AB127" s="493" t="b">
        <f t="shared" si="11"/>
        <v>1</v>
      </c>
    </row>
    <row r="128" spans="1:29" s="184" customFormat="1" ht="14.45" customHeight="1" x14ac:dyDescent="0.2">
      <c r="A128" s="528" t="s">
        <v>42</v>
      </c>
      <c r="B128" s="529"/>
      <c r="C128" s="529"/>
      <c r="D128" s="529"/>
      <c r="E128" s="529"/>
      <c r="F128" s="529"/>
      <c r="G128" s="529"/>
      <c r="H128" s="530"/>
      <c r="I128" s="176">
        <f>SUM(I3:I127)</f>
        <v>111.02619999999993</v>
      </c>
      <c r="J128" s="177" t="s">
        <v>13</v>
      </c>
      <c r="K128" s="172">
        <f>SUM(K3:K127)</f>
        <v>408565707.48999971</v>
      </c>
      <c r="L128" s="172">
        <f>SUM(L3:L127)</f>
        <v>235790031.03999999</v>
      </c>
      <c r="M128" s="178">
        <f>SUM(M3:M127)</f>
        <v>172775676.45000008</v>
      </c>
      <c r="N128" s="127" t="s">
        <v>13</v>
      </c>
      <c r="O128" s="179">
        <f t="shared" ref="O128:X128" si="12">SUM(O3:O127)</f>
        <v>0</v>
      </c>
      <c r="P128" s="180">
        <f t="shared" si="12"/>
        <v>0</v>
      </c>
      <c r="Q128" s="181">
        <f t="shared" si="12"/>
        <v>15426500</v>
      </c>
      <c r="R128" s="181">
        <f t="shared" si="12"/>
        <v>36383266</v>
      </c>
      <c r="S128" s="181">
        <f t="shared" si="12"/>
        <v>103844669.04000001</v>
      </c>
      <c r="T128" s="181">
        <f t="shared" si="12"/>
        <v>57323954</v>
      </c>
      <c r="U128" s="181">
        <f t="shared" si="12"/>
        <v>22811642</v>
      </c>
      <c r="V128" s="181">
        <f t="shared" si="12"/>
        <v>0</v>
      </c>
      <c r="W128" s="181">
        <f t="shared" si="12"/>
        <v>0</v>
      </c>
      <c r="X128" s="181">
        <f t="shared" si="12"/>
        <v>0</v>
      </c>
      <c r="Y128" s="182"/>
      <c r="Z128" s="183"/>
      <c r="AA128" s="182"/>
      <c r="AB128" s="182"/>
    </row>
    <row r="129" spans="1:28" s="220" customFormat="1" ht="14.45" customHeight="1" x14ac:dyDescent="0.2">
      <c r="A129" s="544" t="s">
        <v>35</v>
      </c>
      <c r="B129" s="545"/>
      <c r="C129" s="545"/>
      <c r="D129" s="545"/>
      <c r="E129" s="545"/>
      <c r="F129" s="545"/>
      <c r="G129" s="545"/>
      <c r="H129" s="546"/>
      <c r="I129" s="185">
        <f>SUMIF($C$3:$C$127,"K",I3:I127)</f>
        <v>41.668700000000015</v>
      </c>
      <c r="J129" s="186" t="s">
        <v>13</v>
      </c>
      <c r="K129" s="174">
        <f>SUMIF($C$3:$C$127,"K",K3:K127)</f>
        <v>281340891.7299999</v>
      </c>
      <c r="L129" s="174">
        <f>SUMIF($C$3:$C$127,"K",L3:L127)</f>
        <v>154541452</v>
      </c>
      <c r="M129" s="214">
        <f>SUMIF($C$3:$C$127,"K",M3:M127)</f>
        <v>126799439.73</v>
      </c>
      <c r="N129" s="215" t="s">
        <v>13</v>
      </c>
      <c r="O129" s="216">
        <f t="shared" ref="O129:X129" si="13">SUMIF($C$3:$C$127,"K",O3:O127)</f>
        <v>0</v>
      </c>
      <c r="P129" s="174">
        <f t="shared" si="13"/>
        <v>0</v>
      </c>
      <c r="Q129" s="217">
        <f t="shared" si="13"/>
        <v>15426500</v>
      </c>
      <c r="R129" s="217">
        <f t="shared" si="13"/>
        <v>36383266</v>
      </c>
      <c r="S129" s="217">
        <f t="shared" si="13"/>
        <v>34377764</v>
      </c>
      <c r="T129" s="217">
        <f t="shared" si="13"/>
        <v>57323954</v>
      </c>
      <c r="U129" s="217">
        <f t="shared" si="13"/>
        <v>11029968</v>
      </c>
      <c r="V129" s="217">
        <f t="shared" si="13"/>
        <v>0</v>
      </c>
      <c r="W129" s="217">
        <f t="shared" si="13"/>
        <v>0</v>
      </c>
      <c r="X129" s="217">
        <f t="shared" si="13"/>
        <v>0</v>
      </c>
      <c r="Y129" s="218"/>
      <c r="Z129" s="219"/>
      <c r="AA129" s="218"/>
      <c r="AB129" s="218"/>
    </row>
    <row r="130" spans="1:28" s="184" customFormat="1" ht="14.45" customHeight="1" x14ac:dyDescent="0.2">
      <c r="A130" s="528" t="s">
        <v>36</v>
      </c>
      <c r="B130" s="529"/>
      <c r="C130" s="529"/>
      <c r="D130" s="529"/>
      <c r="E130" s="529"/>
      <c r="F130" s="529"/>
      <c r="G130" s="529"/>
      <c r="H130" s="530"/>
      <c r="I130" s="176">
        <f>SUMIF($C$3:$C$127,"N",I3:I127)</f>
        <v>60.719500000000011</v>
      </c>
      <c r="J130" s="177" t="s">
        <v>13</v>
      </c>
      <c r="K130" s="172">
        <f>SUMIF($C$3:$C$127,"N",K3:K127)</f>
        <v>101077820.53999998</v>
      </c>
      <c r="L130" s="172">
        <f>SUMIF($C$3:$C$127,"N",L3:L127)</f>
        <v>65295230.590000004</v>
      </c>
      <c r="M130" s="178">
        <f>SUMIF($C$3:$C$127,"N",M3:M127)</f>
        <v>35782589.949999988</v>
      </c>
      <c r="N130" s="127" t="s">
        <v>13</v>
      </c>
      <c r="O130" s="179">
        <f t="shared" ref="O130:X130" si="14">SUMIF($C$3:$C$127,"N",O3:O127)</f>
        <v>0</v>
      </c>
      <c r="P130" s="180">
        <f t="shared" si="14"/>
        <v>0</v>
      </c>
      <c r="Q130" s="181">
        <f t="shared" si="14"/>
        <v>0</v>
      </c>
      <c r="R130" s="181">
        <f t="shared" si="14"/>
        <v>0</v>
      </c>
      <c r="S130" s="181">
        <f t="shared" si="14"/>
        <v>65295230.590000004</v>
      </c>
      <c r="T130" s="181">
        <f t="shared" si="14"/>
        <v>0</v>
      </c>
      <c r="U130" s="181">
        <f t="shared" si="14"/>
        <v>0</v>
      </c>
      <c r="V130" s="181">
        <f t="shared" si="14"/>
        <v>0</v>
      </c>
      <c r="W130" s="181">
        <f t="shared" si="14"/>
        <v>0</v>
      </c>
      <c r="X130" s="181">
        <f t="shared" si="14"/>
        <v>0</v>
      </c>
      <c r="Y130" s="182"/>
      <c r="Z130" s="183"/>
      <c r="AA130" s="182"/>
      <c r="AB130" s="182"/>
    </row>
    <row r="131" spans="1:28" s="220" customFormat="1" ht="14.45" customHeight="1" x14ac:dyDescent="0.2">
      <c r="A131" s="544" t="s">
        <v>37</v>
      </c>
      <c r="B131" s="545"/>
      <c r="C131" s="545"/>
      <c r="D131" s="545"/>
      <c r="E131" s="545"/>
      <c r="F131" s="545"/>
      <c r="G131" s="545"/>
      <c r="H131" s="546"/>
      <c r="I131" s="185">
        <f>SUMIF($C$3:$C$127,"W",I3:I127)</f>
        <v>8.6379999999999999</v>
      </c>
      <c r="J131" s="186" t="s">
        <v>13</v>
      </c>
      <c r="K131" s="174">
        <f>SUMIF($C$3:$C$127,"W",K3:K127)</f>
        <v>26146995.219999999</v>
      </c>
      <c r="L131" s="174">
        <f>SUMIF($C$3:$C$127,"W",L3:L127)</f>
        <v>15953348.449999999</v>
      </c>
      <c r="M131" s="214">
        <f>SUMIF($C$3:$C$127,"W",M3:M127)</f>
        <v>10193646.770000001</v>
      </c>
      <c r="N131" s="215" t="s">
        <v>13</v>
      </c>
      <c r="O131" s="216">
        <f t="shared" ref="O131:X131" si="15">SUMIF($C$3:$C$127,"W",O3:O127)</f>
        <v>0</v>
      </c>
      <c r="P131" s="174">
        <f t="shared" si="15"/>
        <v>0</v>
      </c>
      <c r="Q131" s="217">
        <f t="shared" si="15"/>
        <v>0</v>
      </c>
      <c r="R131" s="217">
        <f t="shared" si="15"/>
        <v>0</v>
      </c>
      <c r="S131" s="217">
        <f t="shared" si="15"/>
        <v>4171674.45</v>
      </c>
      <c r="T131" s="217">
        <f t="shared" si="15"/>
        <v>0</v>
      </c>
      <c r="U131" s="217">
        <f t="shared" si="15"/>
        <v>11781674</v>
      </c>
      <c r="V131" s="217">
        <f t="shared" si="15"/>
        <v>0</v>
      </c>
      <c r="W131" s="217">
        <f t="shared" si="15"/>
        <v>0</v>
      </c>
      <c r="X131" s="217">
        <f t="shared" si="15"/>
        <v>0</v>
      </c>
      <c r="Y131" s="218"/>
      <c r="Z131" s="360"/>
      <c r="AA131" s="361"/>
      <c r="AB131" s="218"/>
    </row>
    <row r="132" spans="1:28" x14ac:dyDescent="0.2">
      <c r="A132" s="381"/>
      <c r="K132" s="128"/>
      <c r="M132" s="165"/>
      <c r="P132" s="383"/>
    </row>
    <row r="133" spans="1:28" ht="12" x14ac:dyDescent="0.2">
      <c r="A133" s="112" t="s">
        <v>23</v>
      </c>
      <c r="I133" s="202"/>
      <c r="J133" s="202"/>
      <c r="K133" s="202"/>
      <c r="L133" s="201"/>
      <c r="M133" s="202"/>
      <c r="N133" s="207"/>
      <c r="O133" s="202"/>
      <c r="P133" s="202"/>
      <c r="Q133" s="202">
        <f>K119*0.65</f>
        <v>261092.46150000003</v>
      </c>
      <c r="R133" s="201"/>
      <c r="S133" s="202"/>
      <c r="T133" s="202"/>
      <c r="U133" s="202"/>
      <c r="V133" s="202"/>
      <c r="W133" s="202"/>
      <c r="X133" s="202"/>
    </row>
    <row r="134" spans="1:28" ht="12" x14ac:dyDescent="0.2">
      <c r="A134" s="293" t="s">
        <v>24</v>
      </c>
      <c r="K134" s="149"/>
      <c r="L134" s="149"/>
      <c r="M134" s="149"/>
      <c r="N134" s="149"/>
      <c r="O134" s="149"/>
      <c r="P134" s="149"/>
      <c r="Q134" s="149"/>
      <c r="R134" s="233"/>
      <c r="S134" s="149"/>
      <c r="T134" s="149"/>
      <c r="U134" s="149"/>
      <c r="V134" s="149"/>
      <c r="W134" s="149"/>
      <c r="X134" s="149"/>
    </row>
    <row r="135" spans="1:28" x14ac:dyDescent="0.2">
      <c r="A135" s="112" t="s">
        <v>40</v>
      </c>
      <c r="K135" s="165"/>
      <c r="L135" s="149"/>
      <c r="Q135" s="203"/>
    </row>
    <row r="136" spans="1:28" x14ac:dyDescent="0.2">
      <c r="A136" s="294" t="s">
        <v>138</v>
      </c>
      <c r="K136" s="165"/>
      <c r="L136" s="149"/>
      <c r="M136" s="165"/>
      <c r="Q136" s="203"/>
      <c r="R136" s="168"/>
    </row>
    <row r="137" spans="1:28" s="145" customFormat="1" x14ac:dyDescent="0.25"/>
    <row r="138" spans="1:28" x14ac:dyDescent="0.2">
      <c r="B138" s="429"/>
      <c r="C138" s="430"/>
      <c r="D138" s="430"/>
      <c r="E138" s="430"/>
      <c r="F138" s="431"/>
      <c r="G138" s="429"/>
      <c r="K138" s="165"/>
      <c r="L138" s="165"/>
      <c r="S138" s="421"/>
      <c r="T138" s="421"/>
      <c r="Y138" s="108"/>
      <c r="Z138" s="108"/>
      <c r="AA138" s="108"/>
      <c r="AB138" s="113"/>
    </row>
    <row r="139" spans="1:28" ht="12" x14ac:dyDescent="0.2">
      <c r="B139" s="429"/>
      <c r="C139" s="539"/>
      <c r="D139" s="539"/>
      <c r="E139" s="539"/>
      <c r="F139" s="539"/>
      <c r="G139" s="432"/>
      <c r="H139" s="293"/>
      <c r="I139" s="523"/>
      <c r="J139" s="523"/>
      <c r="K139" s="523"/>
      <c r="L139" s="523"/>
      <c r="M139" s="523"/>
      <c r="N139" s="523"/>
      <c r="O139" s="523"/>
      <c r="P139" s="523"/>
      <c r="Q139" s="523"/>
      <c r="R139" s="523"/>
      <c r="S139" s="523"/>
      <c r="T139" s="523"/>
      <c r="U139" s="523"/>
      <c r="V139" s="523"/>
      <c r="W139" s="523"/>
      <c r="Y139" s="108"/>
      <c r="Z139" s="108"/>
      <c r="AA139" s="108"/>
      <c r="AB139" s="113"/>
    </row>
    <row r="140" spans="1:28" ht="12" x14ac:dyDescent="0.2">
      <c r="B140" s="429"/>
      <c r="C140" s="537"/>
      <c r="D140" s="537"/>
      <c r="E140" s="537"/>
      <c r="F140" s="537"/>
      <c r="G140" s="433"/>
      <c r="H140" s="130"/>
      <c r="I140" s="519"/>
      <c r="J140" s="519"/>
      <c r="K140" s="519"/>
      <c r="L140" s="519"/>
      <c r="M140" s="519"/>
      <c r="N140" s="540"/>
      <c r="O140" s="519"/>
      <c r="P140" s="519"/>
      <c r="Q140" s="519"/>
      <c r="R140" s="519"/>
      <c r="S140" s="519"/>
      <c r="T140" s="519"/>
      <c r="U140" s="519"/>
      <c r="V140" s="519"/>
      <c r="W140" s="519"/>
      <c r="Y140" s="108"/>
      <c r="Z140" s="108"/>
      <c r="AA140" s="108"/>
      <c r="AB140" s="113"/>
    </row>
    <row r="141" spans="1:28" ht="12" x14ac:dyDescent="0.2">
      <c r="A141" s="113"/>
      <c r="B141" s="429"/>
      <c r="C141" s="537"/>
      <c r="D141" s="537"/>
      <c r="E141" s="537"/>
      <c r="F141" s="537"/>
      <c r="G141" s="433"/>
      <c r="H141" s="384"/>
      <c r="I141" s="519"/>
      <c r="J141" s="519"/>
      <c r="K141" s="519"/>
      <c r="L141" s="519"/>
      <c r="M141" s="519"/>
      <c r="N141" s="519"/>
      <c r="O141" s="519"/>
      <c r="P141" s="519"/>
      <c r="Q141" s="519"/>
      <c r="R141" s="519"/>
      <c r="S141" s="519"/>
      <c r="T141" s="519"/>
      <c r="U141" s="519"/>
      <c r="V141" s="519"/>
      <c r="W141" s="519"/>
      <c r="X141" s="113"/>
      <c r="Y141" s="113"/>
      <c r="Z141" s="113"/>
      <c r="AA141" s="113"/>
      <c r="AB141" s="113"/>
    </row>
    <row r="142" spans="1:28" ht="12" x14ac:dyDescent="0.2">
      <c r="A142" s="113"/>
      <c r="B142" s="429"/>
      <c r="C142" s="537"/>
      <c r="D142" s="537"/>
      <c r="E142" s="537"/>
      <c r="F142" s="537"/>
      <c r="G142" s="433"/>
      <c r="H142" s="108"/>
      <c r="I142" s="519"/>
      <c r="J142" s="519"/>
      <c r="K142" s="519"/>
      <c r="L142" s="519"/>
      <c r="M142" s="519"/>
      <c r="N142" s="519"/>
      <c r="O142" s="519"/>
      <c r="P142" s="519"/>
      <c r="Q142" s="519"/>
      <c r="R142" s="519"/>
      <c r="S142" s="519"/>
      <c r="T142" s="519"/>
      <c r="U142" s="519"/>
      <c r="V142" s="519"/>
      <c r="W142" s="519"/>
      <c r="X142" s="113"/>
      <c r="Y142" s="113"/>
      <c r="Z142" s="113"/>
      <c r="AA142" s="113"/>
      <c r="AB142" s="113"/>
    </row>
    <row r="143" spans="1:28" ht="12" x14ac:dyDescent="0.2">
      <c r="A143" s="113"/>
      <c r="B143" s="429"/>
      <c r="C143" s="537"/>
      <c r="D143" s="537"/>
      <c r="E143" s="537"/>
      <c r="F143" s="537"/>
      <c r="G143" s="433"/>
      <c r="H143" s="108"/>
      <c r="I143" s="519"/>
      <c r="J143" s="519"/>
      <c r="K143" s="519"/>
      <c r="L143" s="519"/>
      <c r="M143" s="519"/>
      <c r="N143" s="519"/>
      <c r="O143" s="519"/>
      <c r="P143" s="519"/>
      <c r="Q143" s="519"/>
      <c r="R143" s="519"/>
      <c r="S143" s="519"/>
      <c r="T143" s="519"/>
      <c r="U143" s="519"/>
      <c r="V143" s="519"/>
      <c r="W143" s="519"/>
      <c r="X143" s="113"/>
      <c r="Y143" s="113"/>
      <c r="Z143" s="113"/>
      <c r="AA143" s="113"/>
      <c r="AB143" s="113"/>
    </row>
    <row r="144" spans="1:28" ht="12" x14ac:dyDescent="0.2">
      <c r="A144" s="113"/>
      <c r="B144" s="429"/>
      <c r="C144" s="537"/>
      <c r="D144" s="537"/>
      <c r="E144" s="537"/>
      <c r="F144" s="537"/>
      <c r="G144" s="433"/>
      <c r="H144" s="108"/>
      <c r="I144" s="519"/>
      <c r="J144" s="519"/>
      <c r="K144" s="519"/>
      <c r="L144" s="519"/>
      <c r="M144" s="519"/>
      <c r="N144" s="519"/>
      <c r="O144" s="519"/>
      <c r="P144" s="519"/>
      <c r="Q144" s="519"/>
      <c r="R144" s="519"/>
      <c r="S144" s="519"/>
      <c r="T144" s="519"/>
      <c r="U144" s="519"/>
      <c r="V144" s="519"/>
      <c r="W144" s="519"/>
      <c r="X144" s="113"/>
      <c r="Y144" s="113"/>
      <c r="Z144" s="113"/>
      <c r="AA144" s="113"/>
      <c r="AB144" s="113"/>
    </row>
    <row r="145" spans="1:28" ht="12" x14ac:dyDescent="0.2">
      <c r="A145" s="113"/>
      <c r="B145" s="429"/>
      <c r="C145" s="537"/>
      <c r="D145" s="537"/>
      <c r="E145" s="537"/>
      <c r="F145" s="537"/>
      <c r="G145" s="433"/>
      <c r="H145" s="108"/>
      <c r="I145" s="519"/>
      <c r="J145" s="519"/>
      <c r="K145" s="519"/>
      <c r="L145" s="519"/>
      <c r="M145" s="519"/>
      <c r="N145" s="519"/>
      <c r="O145" s="519"/>
      <c r="P145" s="519"/>
      <c r="Q145" s="519"/>
      <c r="R145" s="519"/>
      <c r="S145" s="519"/>
      <c r="T145" s="519"/>
      <c r="U145" s="519"/>
      <c r="V145" s="519"/>
      <c r="W145" s="519"/>
      <c r="X145" s="113"/>
      <c r="Y145" s="113"/>
      <c r="Z145" s="113"/>
      <c r="AA145" s="113"/>
      <c r="AB145" s="113"/>
    </row>
    <row r="146" spans="1:28" ht="12" x14ac:dyDescent="0.2">
      <c r="A146" s="113"/>
      <c r="B146" s="429"/>
      <c r="C146" s="538"/>
      <c r="D146" s="538"/>
      <c r="E146" s="538"/>
      <c r="F146" s="538"/>
      <c r="G146" s="433"/>
      <c r="H146" s="108"/>
      <c r="I146" s="521"/>
      <c r="J146" s="521"/>
      <c r="K146" s="521"/>
      <c r="L146" s="521"/>
      <c r="M146" s="521"/>
      <c r="N146" s="521"/>
      <c r="O146" s="521"/>
      <c r="P146" s="521"/>
      <c r="Q146" s="521"/>
      <c r="R146" s="521"/>
      <c r="S146" s="521"/>
      <c r="T146" s="521"/>
      <c r="U146" s="521"/>
      <c r="V146" s="521"/>
      <c r="W146" s="521"/>
      <c r="X146" s="113"/>
      <c r="Y146" s="113"/>
      <c r="Z146" s="113"/>
      <c r="AA146" s="113"/>
      <c r="AB146" s="113"/>
    </row>
    <row r="147" spans="1:28" ht="12" x14ac:dyDescent="0.2">
      <c r="A147" s="113"/>
      <c r="B147" s="429"/>
      <c r="C147" s="538"/>
      <c r="D147" s="538"/>
      <c r="E147" s="538"/>
      <c r="F147" s="538"/>
      <c r="G147" s="433"/>
      <c r="H147" s="108"/>
      <c r="I147" s="521"/>
      <c r="J147" s="521"/>
      <c r="K147" s="521"/>
      <c r="L147" s="521"/>
      <c r="M147" s="521"/>
      <c r="N147" s="521"/>
      <c r="O147" s="521"/>
      <c r="P147" s="521"/>
      <c r="Q147" s="521"/>
      <c r="R147" s="521"/>
      <c r="S147" s="521"/>
      <c r="T147" s="521"/>
      <c r="U147" s="521"/>
      <c r="V147" s="521"/>
      <c r="W147" s="521"/>
      <c r="X147" s="113"/>
      <c r="Y147" s="113"/>
      <c r="Z147" s="113"/>
      <c r="AA147" s="113"/>
      <c r="AB147" s="113"/>
    </row>
    <row r="148" spans="1:28" ht="12" x14ac:dyDescent="0.2">
      <c r="B148" s="429"/>
      <c r="C148" s="537"/>
      <c r="D148" s="537"/>
      <c r="E148" s="537"/>
      <c r="F148" s="537"/>
      <c r="G148" s="433"/>
      <c r="H148" s="108"/>
      <c r="I148" s="108"/>
      <c r="J148" s="434"/>
      <c r="K148" s="108"/>
      <c r="L148" s="108"/>
      <c r="M148" s="108"/>
      <c r="N148" s="108"/>
      <c r="O148" s="108"/>
      <c r="P148" s="108"/>
      <c r="Q148" s="108"/>
      <c r="R148" s="108"/>
      <c r="S148" s="113"/>
      <c r="T148" s="113"/>
      <c r="U148" s="113"/>
      <c r="V148" s="113"/>
      <c r="W148" s="113"/>
      <c r="Y148" s="108"/>
      <c r="Z148" s="108"/>
      <c r="AA148" s="108"/>
      <c r="AB148" s="113"/>
    </row>
    <row r="149" spans="1:28" ht="12" x14ac:dyDescent="0.2">
      <c r="A149" s="113"/>
      <c r="B149" s="429"/>
      <c r="C149" s="537"/>
      <c r="D149" s="537"/>
      <c r="E149" s="537"/>
      <c r="F149" s="537"/>
      <c r="G149" s="433"/>
      <c r="H149" s="108"/>
      <c r="I149" s="108"/>
      <c r="J149" s="434"/>
      <c r="K149" s="108"/>
      <c r="L149" s="108"/>
      <c r="M149" s="108"/>
      <c r="N149" s="108"/>
      <c r="O149" s="108"/>
      <c r="P149" s="108"/>
      <c r="Q149" s="108"/>
      <c r="R149" s="108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</row>
    <row r="150" spans="1:28" ht="12" x14ac:dyDescent="0.2">
      <c r="B150" s="429"/>
      <c r="C150" s="537"/>
      <c r="D150" s="537"/>
      <c r="E150" s="537"/>
      <c r="F150" s="537"/>
      <c r="G150" s="433"/>
      <c r="H150" s="108"/>
      <c r="I150" s="108"/>
      <c r="J150" s="434"/>
      <c r="K150" s="108"/>
      <c r="L150" s="108"/>
      <c r="M150" s="108"/>
      <c r="N150" s="108"/>
      <c r="O150" s="108"/>
      <c r="P150" s="108"/>
      <c r="Q150" s="108"/>
      <c r="R150" s="108"/>
      <c r="S150" s="113"/>
      <c r="T150" s="113"/>
      <c r="U150" s="113"/>
      <c r="V150" s="113"/>
      <c r="W150" s="113"/>
      <c r="Y150" s="108"/>
      <c r="Z150" s="108"/>
      <c r="AA150" s="108"/>
      <c r="AB150" s="113"/>
    </row>
    <row r="151" spans="1:28" ht="12" x14ac:dyDescent="0.2">
      <c r="B151" s="429"/>
      <c r="C151" s="537"/>
      <c r="D151" s="537"/>
      <c r="E151" s="537"/>
      <c r="F151" s="537"/>
      <c r="G151" s="433"/>
      <c r="H151" s="108"/>
      <c r="I151" s="108"/>
      <c r="J151" s="427"/>
      <c r="K151" s="108"/>
      <c r="L151" s="108"/>
      <c r="M151" s="108"/>
      <c r="N151" s="108"/>
      <c r="O151" s="108"/>
      <c r="P151" s="108"/>
      <c r="Q151" s="108"/>
      <c r="R151" s="108"/>
      <c r="S151" s="113"/>
      <c r="T151" s="113"/>
      <c r="U151" s="113"/>
      <c r="V151" s="113"/>
      <c r="W151" s="113"/>
      <c r="Y151" s="108"/>
      <c r="Z151" s="108"/>
      <c r="AA151" s="108"/>
      <c r="AB151" s="113"/>
    </row>
    <row r="152" spans="1:28" ht="12" x14ac:dyDescent="0.2">
      <c r="B152" s="429"/>
      <c r="C152" s="537"/>
      <c r="D152" s="537"/>
      <c r="E152" s="537"/>
      <c r="F152" s="537"/>
      <c r="G152" s="433"/>
      <c r="H152" s="108"/>
      <c r="I152" s="108"/>
      <c r="J152" s="427"/>
      <c r="K152" s="108"/>
      <c r="L152" s="108"/>
      <c r="M152" s="108"/>
      <c r="N152" s="108"/>
      <c r="O152" s="108"/>
      <c r="P152" s="108"/>
      <c r="Q152" s="108"/>
      <c r="R152" s="108"/>
      <c r="S152" s="113"/>
      <c r="T152" s="113"/>
      <c r="U152" s="113"/>
      <c r="V152" s="113"/>
      <c r="W152" s="113"/>
      <c r="Y152" s="108"/>
      <c r="Z152" s="108"/>
      <c r="AA152" s="108"/>
      <c r="AB152" s="113"/>
    </row>
    <row r="153" spans="1:28" ht="12" x14ac:dyDescent="0.2">
      <c r="B153" s="429"/>
      <c r="C153" s="537"/>
      <c r="D153" s="537"/>
      <c r="E153" s="537"/>
      <c r="F153" s="537"/>
      <c r="G153" s="433"/>
      <c r="H153" s="108"/>
      <c r="I153" s="108"/>
      <c r="J153" s="427"/>
      <c r="K153" s="108"/>
      <c r="L153" s="108"/>
      <c r="M153" s="108"/>
      <c r="N153" s="108"/>
      <c r="O153" s="108"/>
      <c r="P153" s="108"/>
      <c r="Q153" s="108"/>
      <c r="R153" s="108"/>
      <c r="S153" s="113"/>
      <c r="T153" s="113"/>
      <c r="U153" s="113"/>
      <c r="V153" s="113"/>
      <c r="W153" s="113"/>
      <c r="Y153" s="108"/>
      <c r="Z153" s="108"/>
      <c r="AA153" s="108"/>
      <c r="AB153" s="113"/>
    </row>
    <row r="154" spans="1:28" ht="12" x14ac:dyDescent="0.2">
      <c r="B154" s="429"/>
      <c r="C154" s="538"/>
      <c r="D154" s="538"/>
      <c r="E154" s="538"/>
      <c r="F154" s="538"/>
      <c r="G154" s="433"/>
      <c r="H154" s="108"/>
      <c r="I154" s="108"/>
      <c r="J154" s="427"/>
      <c r="K154" s="108"/>
      <c r="L154" s="108"/>
      <c r="M154" s="108"/>
      <c r="N154" s="108"/>
      <c r="O154" s="108"/>
      <c r="P154" s="108"/>
      <c r="Q154" s="108"/>
      <c r="R154" s="108"/>
      <c r="S154" s="113"/>
      <c r="T154" s="113"/>
      <c r="U154" s="113"/>
      <c r="V154" s="113"/>
      <c r="W154" s="113"/>
      <c r="Y154" s="108"/>
      <c r="Z154" s="108"/>
      <c r="AA154" s="108"/>
      <c r="AB154" s="113"/>
    </row>
    <row r="155" spans="1:28" ht="12" x14ac:dyDescent="0.2">
      <c r="B155" s="429"/>
      <c r="C155" s="538"/>
      <c r="D155" s="538"/>
      <c r="E155" s="538"/>
      <c r="F155" s="538"/>
      <c r="G155" s="433"/>
      <c r="H155" s="108"/>
      <c r="I155" s="108"/>
      <c r="J155" s="427"/>
      <c r="K155" s="108"/>
      <c r="L155" s="108"/>
      <c r="M155" s="108"/>
      <c r="N155" s="108"/>
      <c r="O155" s="108"/>
      <c r="P155" s="108"/>
      <c r="Q155" s="108"/>
      <c r="R155" s="108"/>
      <c r="S155" s="113"/>
      <c r="T155" s="113"/>
      <c r="U155" s="113"/>
      <c r="V155" s="113"/>
      <c r="W155" s="113"/>
      <c r="Y155" s="108"/>
      <c r="Z155" s="108"/>
      <c r="AA155" s="108"/>
      <c r="AB155" s="113"/>
    </row>
    <row r="156" spans="1:28" ht="12" x14ac:dyDescent="0.2">
      <c r="B156" s="429"/>
      <c r="C156" s="537"/>
      <c r="D156" s="537"/>
      <c r="E156" s="537"/>
      <c r="F156" s="537"/>
      <c r="G156" s="433"/>
      <c r="H156" s="108"/>
      <c r="I156" s="108"/>
      <c r="J156" s="427"/>
      <c r="K156" s="108"/>
      <c r="L156" s="108"/>
      <c r="M156" s="108"/>
      <c r="N156" s="108"/>
      <c r="O156" s="108"/>
      <c r="P156" s="108"/>
      <c r="Q156" s="108"/>
      <c r="R156" s="108"/>
      <c r="S156" s="113"/>
      <c r="T156" s="113"/>
      <c r="U156" s="113"/>
      <c r="V156" s="113"/>
      <c r="W156" s="113"/>
      <c r="Y156" s="108"/>
      <c r="Z156" s="108"/>
      <c r="AA156" s="108"/>
      <c r="AB156" s="113"/>
    </row>
    <row r="157" spans="1:28" ht="12" x14ac:dyDescent="0.2">
      <c r="B157" s="429"/>
      <c r="C157" s="537"/>
      <c r="D157" s="537"/>
      <c r="E157" s="537"/>
      <c r="F157" s="537"/>
      <c r="G157" s="433"/>
      <c r="H157" s="108"/>
      <c r="I157" s="108"/>
      <c r="J157" s="427"/>
      <c r="K157" s="108"/>
      <c r="L157" s="108"/>
      <c r="M157" s="108"/>
      <c r="N157" s="108"/>
      <c r="O157" s="108"/>
      <c r="P157" s="108"/>
      <c r="Q157" s="108"/>
      <c r="R157" s="108"/>
      <c r="S157" s="113"/>
      <c r="T157" s="113"/>
      <c r="U157" s="113"/>
      <c r="V157" s="113"/>
      <c r="W157" s="113"/>
      <c r="Y157" s="108"/>
      <c r="Z157" s="108"/>
      <c r="AA157" s="108"/>
      <c r="AB157" s="113"/>
    </row>
    <row r="158" spans="1:28" ht="12" x14ac:dyDescent="0.2">
      <c r="B158" s="429"/>
      <c r="C158" s="537"/>
      <c r="D158" s="537"/>
      <c r="E158" s="537"/>
      <c r="F158" s="537"/>
      <c r="G158" s="433"/>
      <c r="H158" s="108"/>
      <c r="I158" s="108"/>
      <c r="J158" s="427"/>
      <c r="K158" s="108"/>
      <c r="L158" s="108"/>
      <c r="M158" s="108"/>
      <c r="N158" s="108"/>
      <c r="O158" s="108"/>
      <c r="P158" s="108"/>
      <c r="Q158" s="108"/>
      <c r="R158" s="108"/>
      <c r="S158" s="113"/>
      <c r="T158" s="113"/>
      <c r="U158" s="113"/>
      <c r="V158" s="113"/>
      <c r="W158" s="113"/>
      <c r="Y158" s="108"/>
      <c r="Z158" s="108"/>
      <c r="AA158" s="108"/>
      <c r="AB158" s="113"/>
    </row>
    <row r="159" spans="1:28" ht="12" x14ac:dyDescent="0.2">
      <c r="B159" s="429"/>
      <c r="C159" s="537"/>
      <c r="D159" s="537"/>
      <c r="E159" s="537"/>
      <c r="F159" s="537"/>
      <c r="G159" s="433"/>
      <c r="H159" s="108"/>
      <c r="I159" s="108"/>
      <c r="J159" s="427"/>
      <c r="K159" s="108"/>
      <c r="L159" s="108"/>
      <c r="M159" s="108"/>
      <c r="N159" s="108"/>
      <c r="O159" s="108"/>
      <c r="P159" s="108"/>
      <c r="Q159" s="108"/>
      <c r="R159" s="108"/>
      <c r="S159" s="113"/>
      <c r="T159" s="113"/>
      <c r="U159" s="113"/>
      <c r="V159" s="113"/>
      <c r="W159" s="113"/>
      <c r="Y159" s="108"/>
      <c r="Z159" s="108"/>
      <c r="AA159" s="108"/>
      <c r="AB159" s="113"/>
    </row>
    <row r="160" spans="1:28" ht="12" x14ac:dyDescent="0.2">
      <c r="B160" s="429"/>
      <c r="C160" s="537"/>
      <c r="D160" s="537"/>
      <c r="E160" s="537"/>
      <c r="F160" s="537"/>
      <c r="G160" s="433"/>
      <c r="H160" s="108"/>
      <c r="I160" s="108"/>
      <c r="J160" s="427"/>
      <c r="K160" s="108"/>
      <c r="L160" s="108"/>
      <c r="M160" s="108"/>
      <c r="N160" s="108"/>
      <c r="O160" s="108"/>
      <c r="P160" s="108"/>
      <c r="Q160" s="108"/>
      <c r="R160" s="108"/>
      <c r="S160" s="113"/>
      <c r="T160" s="113"/>
      <c r="U160" s="113"/>
      <c r="V160" s="113"/>
      <c r="W160" s="113"/>
      <c r="Y160" s="108"/>
      <c r="Z160" s="108"/>
      <c r="AA160" s="108"/>
      <c r="AB160" s="113"/>
    </row>
    <row r="161" spans="2:28" ht="12" x14ac:dyDescent="0.2">
      <c r="B161" s="429"/>
      <c r="C161" s="537"/>
      <c r="D161" s="537"/>
      <c r="E161" s="537"/>
      <c r="F161" s="537"/>
      <c r="G161" s="433"/>
      <c r="H161" s="108"/>
      <c r="I161" s="108"/>
      <c r="J161" s="427"/>
      <c r="K161" s="108"/>
      <c r="L161" s="108"/>
      <c r="M161" s="108"/>
      <c r="N161" s="108"/>
      <c r="O161" s="108"/>
      <c r="P161" s="108"/>
      <c r="Q161" s="108"/>
      <c r="R161" s="108"/>
      <c r="S161" s="113"/>
      <c r="T161" s="113"/>
      <c r="U161" s="113"/>
      <c r="V161" s="113"/>
      <c r="W161" s="113"/>
      <c r="Y161" s="108"/>
      <c r="Z161" s="108"/>
      <c r="AA161" s="108"/>
      <c r="AB161" s="113"/>
    </row>
    <row r="162" spans="2:28" ht="12" x14ac:dyDescent="0.2">
      <c r="B162" s="429"/>
      <c r="C162" s="538"/>
      <c r="D162" s="538"/>
      <c r="E162" s="538"/>
      <c r="F162" s="538"/>
      <c r="G162" s="433"/>
      <c r="H162" s="108"/>
      <c r="I162" s="108"/>
      <c r="J162" s="427"/>
      <c r="K162" s="108"/>
      <c r="L162" s="108"/>
      <c r="M162" s="108"/>
      <c r="N162" s="108"/>
      <c r="O162" s="108"/>
      <c r="P162" s="108"/>
      <c r="Q162" s="108"/>
      <c r="R162" s="108"/>
      <c r="S162" s="113"/>
      <c r="T162" s="113"/>
      <c r="U162" s="113"/>
      <c r="V162" s="113"/>
      <c r="W162" s="113"/>
      <c r="Y162" s="108"/>
      <c r="Z162" s="108"/>
      <c r="AA162" s="108"/>
      <c r="AB162" s="113"/>
    </row>
    <row r="163" spans="2:28" ht="12" x14ac:dyDescent="0.2">
      <c r="B163" s="429"/>
      <c r="C163" s="538"/>
      <c r="D163" s="538"/>
      <c r="E163" s="538"/>
      <c r="F163" s="538"/>
      <c r="G163" s="433"/>
      <c r="H163" s="108"/>
      <c r="I163" s="108"/>
      <c r="J163" s="427"/>
      <c r="K163" s="108"/>
      <c r="L163" s="108"/>
      <c r="M163" s="108"/>
      <c r="N163" s="108"/>
      <c r="O163" s="108"/>
      <c r="P163" s="108"/>
      <c r="Q163" s="108"/>
      <c r="R163" s="108"/>
      <c r="S163" s="113"/>
      <c r="T163" s="113"/>
      <c r="U163" s="113"/>
      <c r="V163" s="113"/>
      <c r="W163" s="113"/>
      <c r="Y163" s="108"/>
      <c r="Z163" s="108"/>
      <c r="AA163" s="108"/>
      <c r="AB163" s="113"/>
    </row>
    <row r="164" spans="2:28" ht="12" x14ac:dyDescent="0.2">
      <c r="B164" s="429"/>
      <c r="C164" s="537"/>
      <c r="D164" s="537"/>
      <c r="E164" s="537"/>
      <c r="F164" s="537"/>
      <c r="G164" s="433"/>
      <c r="H164" s="108"/>
      <c r="I164" s="108"/>
      <c r="J164" s="427"/>
      <c r="K164" s="108"/>
      <c r="L164" s="108"/>
      <c r="M164" s="108"/>
      <c r="N164" s="108"/>
      <c r="O164" s="108"/>
      <c r="P164" s="108"/>
      <c r="Q164" s="108"/>
      <c r="R164" s="108"/>
      <c r="S164" s="113"/>
      <c r="T164" s="113"/>
      <c r="U164" s="113"/>
      <c r="V164" s="113"/>
      <c r="W164" s="113"/>
      <c r="Y164" s="108"/>
      <c r="Z164" s="108"/>
      <c r="AA164" s="108"/>
      <c r="AB164" s="113"/>
    </row>
    <row r="165" spans="2:28" ht="12" x14ac:dyDescent="0.2">
      <c r="B165" s="429"/>
      <c r="C165" s="537"/>
      <c r="D165" s="537"/>
      <c r="E165" s="537"/>
      <c r="F165" s="537"/>
      <c r="G165" s="433"/>
      <c r="H165" s="108"/>
      <c r="I165" s="108"/>
      <c r="J165" s="427"/>
      <c r="K165" s="108"/>
      <c r="L165" s="108"/>
      <c r="M165" s="108"/>
      <c r="N165" s="108"/>
      <c r="O165" s="108"/>
      <c r="P165" s="108"/>
      <c r="Q165" s="108"/>
      <c r="R165" s="108"/>
      <c r="S165" s="113"/>
      <c r="T165" s="113"/>
      <c r="U165" s="113"/>
      <c r="V165" s="113"/>
      <c r="W165" s="113"/>
      <c r="Y165" s="108"/>
      <c r="Z165" s="108"/>
      <c r="AA165" s="108"/>
      <c r="AB165" s="113"/>
    </row>
    <row r="166" spans="2:28" ht="12" x14ac:dyDescent="0.2">
      <c r="B166" s="429"/>
      <c r="C166" s="537"/>
      <c r="D166" s="537"/>
      <c r="E166" s="537"/>
      <c r="F166" s="537"/>
      <c r="G166" s="433"/>
      <c r="H166" s="108"/>
      <c r="I166" s="108"/>
      <c r="J166" s="427"/>
      <c r="K166" s="108"/>
      <c r="L166" s="108"/>
      <c r="M166" s="108"/>
      <c r="N166" s="108"/>
      <c r="O166" s="108"/>
      <c r="P166" s="108"/>
      <c r="Q166" s="108"/>
      <c r="R166" s="108"/>
      <c r="S166" s="113"/>
      <c r="T166" s="113"/>
      <c r="U166" s="113"/>
      <c r="V166" s="113"/>
      <c r="W166" s="113"/>
      <c r="Y166" s="108"/>
      <c r="Z166" s="108"/>
      <c r="AA166" s="108"/>
      <c r="AB166" s="113"/>
    </row>
    <row r="167" spans="2:28" ht="12" x14ac:dyDescent="0.2">
      <c r="B167" s="429"/>
      <c r="C167" s="537"/>
      <c r="D167" s="537"/>
      <c r="E167" s="537"/>
      <c r="F167" s="537"/>
      <c r="G167" s="433"/>
      <c r="H167" s="108"/>
      <c r="I167" s="108"/>
      <c r="J167" s="427"/>
      <c r="K167" s="108"/>
      <c r="L167" s="108"/>
      <c r="M167" s="108"/>
      <c r="N167" s="108"/>
      <c r="O167" s="108"/>
      <c r="P167" s="108"/>
      <c r="Q167" s="108"/>
      <c r="R167" s="108"/>
      <c r="S167" s="113"/>
      <c r="T167" s="113"/>
      <c r="U167" s="113"/>
      <c r="V167" s="113"/>
      <c r="W167" s="113"/>
      <c r="Y167" s="108"/>
      <c r="Z167" s="108"/>
      <c r="AA167" s="108"/>
      <c r="AB167" s="113"/>
    </row>
    <row r="168" spans="2:28" ht="12" x14ac:dyDescent="0.2">
      <c r="B168" s="429"/>
      <c r="C168" s="537"/>
      <c r="D168" s="537"/>
      <c r="E168" s="537"/>
      <c r="F168" s="537"/>
      <c r="G168" s="433"/>
      <c r="H168" s="108"/>
      <c r="I168" s="108"/>
      <c r="J168" s="427"/>
      <c r="K168" s="108"/>
      <c r="L168" s="108"/>
      <c r="M168" s="108"/>
      <c r="N168" s="108"/>
      <c r="O168" s="108"/>
      <c r="P168" s="108"/>
      <c r="Q168" s="108"/>
      <c r="R168" s="108"/>
      <c r="S168" s="113"/>
      <c r="T168" s="113"/>
      <c r="U168" s="113"/>
      <c r="V168" s="113"/>
      <c r="W168" s="113"/>
      <c r="Y168" s="108"/>
      <c r="Z168" s="108"/>
      <c r="AA168" s="108"/>
      <c r="AB168" s="113"/>
    </row>
    <row r="169" spans="2:28" ht="12" x14ac:dyDescent="0.2">
      <c r="B169" s="429"/>
      <c r="C169" s="537"/>
      <c r="D169" s="537"/>
      <c r="E169" s="537"/>
      <c r="F169" s="537"/>
      <c r="G169" s="433"/>
      <c r="H169" s="108"/>
      <c r="I169" s="108"/>
      <c r="J169" s="427"/>
      <c r="K169" s="108"/>
      <c r="L169" s="108"/>
      <c r="M169" s="108"/>
      <c r="N169" s="108"/>
      <c r="O169" s="108"/>
      <c r="P169" s="108"/>
      <c r="Q169" s="108"/>
      <c r="R169" s="108"/>
      <c r="S169" s="113"/>
      <c r="T169" s="113"/>
      <c r="U169" s="113"/>
      <c r="V169" s="113"/>
      <c r="W169" s="113"/>
      <c r="Y169" s="108"/>
      <c r="Z169" s="108"/>
      <c r="AA169" s="108"/>
      <c r="AB169" s="113"/>
    </row>
    <row r="170" spans="2:28" ht="12" x14ac:dyDescent="0.2">
      <c r="B170" s="429"/>
      <c r="C170" s="538"/>
      <c r="D170" s="538"/>
      <c r="E170" s="538"/>
      <c r="F170" s="538"/>
      <c r="G170" s="433"/>
      <c r="H170" s="108"/>
      <c r="I170" s="108"/>
      <c r="J170" s="427"/>
      <c r="K170" s="108"/>
      <c r="L170" s="108"/>
      <c r="M170" s="108"/>
      <c r="N170" s="108"/>
      <c r="O170" s="108"/>
      <c r="P170" s="108"/>
      <c r="Q170" s="108"/>
      <c r="R170" s="108"/>
      <c r="S170" s="113"/>
      <c r="T170" s="113"/>
      <c r="U170" s="113"/>
      <c r="V170" s="113"/>
      <c r="W170" s="113"/>
      <c r="Y170" s="108"/>
      <c r="Z170" s="108"/>
      <c r="AA170" s="108"/>
      <c r="AB170" s="113"/>
    </row>
    <row r="171" spans="2:28" ht="12" x14ac:dyDescent="0.2">
      <c r="B171" s="429"/>
      <c r="C171" s="538"/>
      <c r="D171" s="538"/>
      <c r="E171" s="538"/>
      <c r="F171" s="538"/>
      <c r="G171" s="433"/>
      <c r="H171" s="108"/>
      <c r="I171" s="108"/>
      <c r="J171" s="427"/>
      <c r="K171" s="108"/>
      <c r="L171" s="108"/>
      <c r="M171" s="108"/>
      <c r="N171" s="108"/>
      <c r="O171" s="108"/>
      <c r="P171" s="108"/>
      <c r="Q171" s="108"/>
      <c r="R171" s="108"/>
      <c r="S171" s="113"/>
      <c r="T171" s="113"/>
      <c r="U171" s="113"/>
      <c r="V171" s="113"/>
      <c r="W171" s="113"/>
      <c r="Y171" s="108"/>
      <c r="Z171" s="108"/>
      <c r="AA171" s="108"/>
      <c r="AB171" s="113"/>
    </row>
    <row r="172" spans="2:28" ht="12" x14ac:dyDescent="0.2">
      <c r="B172" s="429"/>
      <c r="C172" s="537"/>
      <c r="D172" s="537"/>
      <c r="E172" s="537"/>
      <c r="F172" s="537"/>
      <c r="G172" s="433"/>
      <c r="H172" s="108"/>
      <c r="I172" s="108"/>
      <c r="J172" s="427"/>
      <c r="K172" s="108"/>
      <c r="L172" s="108"/>
      <c r="M172" s="108"/>
      <c r="N172" s="108"/>
      <c r="O172" s="108"/>
      <c r="P172" s="108"/>
      <c r="Q172" s="108"/>
      <c r="R172" s="108"/>
      <c r="S172" s="113"/>
      <c r="T172" s="113"/>
      <c r="U172" s="113"/>
      <c r="V172" s="113"/>
      <c r="W172" s="113"/>
      <c r="Y172" s="108"/>
      <c r="Z172" s="108"/>
      <c r="AA172" s="108"/>
      <c r="AB172" s="113"/>
    </row>
    <row r="173" spans="2:28" ht="12" x14ac:dyDescent="0.2">
      <c r="B173" s="429"/>
      <c r="C173" s="537"/>
      <c r="D173" s="537"/>
      <c r="E173" s="537"/>
      <c r="F173" s="537"/>
      <c r="G173" s="433"/>
      <c r="H173" s="108"/>
      <c r="I173" s="108"/>
      <c r="J173" s="427"/>
      <c r="K173" s="108"/>
      <c r="L173" s="108"/>
      <c r="M173" s="108"/>
      <c r="N173" s="108"/>
      <c r="O173" s="108"/>
      <c r="P173" s="108"/>
      <c r="Q173" s="108"/>
      <c r="R173" s="108"/>
      <c r="S173" s="113"/>
      <c r="T173" s="113"/>
      <c r="U173" s="113"/>
      <c r="V173" s="113"/>
      <c r="W173" s="113"/>
      <c r="Y173" s="108"/>
      <c r="Z173" s="108"/>
      <c r="AA173" s="108"/>
      <c r="AB173" s="113"/>
    </row>
    <row r="174" spans="2:28" ht="12" x14ac:dyDescent="0.2">
      <c r="B174" s="429"/>
      <c r="C174" s="537"/>
      <c r="D174" s="537"/>
      <c r="E174" s="537"/>
      <c r="F174" s="537"/>
      <c r="G174" s="433"/>
      <c r="H174" s="108"/>
      <c r="I174" s="108"/>
      <c r="J174" s="427"/>
      <c r="K174" s="108"/>
      <c r="L174" s="108"/>
      <c r="M174" s="108"/>
      <c r="N174" s="108"/>
      <c r="O174" s="108"/>
      <c r="P174" s="108"/>
      <c r="Q174" s="108"/>
      <c r="R174" s="108"/>
      <c r="S174" s="113"/>
      <c r="T174" s="113"/>
      <c r="U174" s="113"/>
      <c r="V174" s="113"/>
      <c r="W174" s="113"/>
      <c r="Y174" s="108"/>
      <c r="Z174" s="108"/>
      <c r="AA174" s="108"/>
      <c r="AB174" s="113"/>
    </row>
    <row r="175" spans="2:28" ht="12" x14ac:dyDescent="0.2">
      <c r="B175" s="429"/>
      <c r="C175" s="537"/>
      <c r="D175" s="537"/>
      <c r="E175" s="537"/>
      <c r="F175" s="537"/>
      <c r="G175" s="433"/>
      <c r="H175" s="108"/>
      <c r="I175" s="108"/>
      <c r="J175" s="427"/>
      <c r="K175" s="108"/>
      <c r="L175" s="108"/>
      <c r="M175" s="108"/>
      <c r="N175" s="108"/>
      <c r="O175" s="108"/>
      <c r="P175" s="108"/>
      <c r="Q175" s="108"/>
      <c r="R175" s="108"/>
      <c r="S175" s="113"/>
      <c r="T175" s="113"/>
      <c r="U175" s="113"/>
      <c r="V175" s="113"/>
      <c r="W175" s="113"/>
      <c r="Y175" s="108"/>
      <c r="Z175" s="108"/>
      <c r="AA175" s="108"/>
      <c r="AB175" s="113"/>
    </row>
    <row r="176" spans="2:28" ht="12" x14ac:dyDescent="0.2">
      <c r="B176" s="429"/>
      <c r="C176" s="537"/>
      <c r="D176" s="537"/>
      <c r="E176" s="537"/>
      <c r="F176" s="537"/>
      <c r="G176" s="433"/>
      <c r="H176" s="108"/>
      <c r="I176" s="108"/>
      <c r="J176" s="427"/>
      <c r="K176" s="108"/>
      <c r="L176" s="108"/>
      <c r="M176" s="108"/>
      <c r="N176" s="108"/>
      <c r="O176" s="108"/>
      <c r="P176" s="108"/>
      <c r="Q176" s="108"/>
      <c r="R176" s="108"/>
      <c r="S176" s="113"/>
      <c r="T176" s="113"/>
      <c r="U176" s="113"/>
      <c r="V176" s="113"/>
      <c r="W176" s="113"/>
      <c r="Y176" s="108"/>
      <c r="Z176" s="108"/>
      <c r="AA176" s="108"/>
      <c r="AB176" s="113"/>
    </row>
    <row r="177" spans="2:28" ht="12" x14ac:dyDescent="0.2">
      <c r="B177" s="429"/>
      <c r="C177" s="537"/>
      <c r="D177" s="537"/>
      <c r="E177" s="537"/>
      <c r="F177" s="537"/>
      <c r="G177" s="433"/>
      <c r="H177" s="108"/>
      <c r="I177" s="108"/>
      <c r="J177" s="427"/>
      <c r="K177" s="108"/>
      <c r="L177" s="108"/>
      <c r="M177" s="108"/>
      <c r="N177" s="108"/>
      <c r="O177" s="108"/>
      <c r="P177" s="108"/>
      <c r="Q177" s="108"/>
      <c r="R177" s="108"/>
      <c r="S177" s="113"/>
      <c r="T177" s="113"/>
      <c r="U177" s="113"/>
      <c r="V177" s="113"/>
      <c r="W177" s="113"/>
      <c r="Y177" s="108"/>
      <c r="Z177" s="108"/>
      <c r="AA177" s="108"/>
      <c r="AB177" s="113"/>
    </row>
    <row r="178" spans="2:28" ht="12" x14ac:dyDescent="0.2">
      <c r="B178" s="429"/>
      <c r="C178" s="538"/>
      <c r="D178" s="538"/>
      <c r="E178" s="538"/>
      <c r="F178" s="538"/>
      <c r="G178" s="433"/>
      <c r="H178" s="108"/>
      <c r="I178" s="108"/>
      <c r="J178" s="427"/>
      <c r="K178" s="108"/>
      <c r="L178" s="108"/>
      <c r="M178" s="108"/>
      <c r="N178" s="108"/>
      <c r="O178" s="108"/>
      <c r="P178" s="108"/>
      <c r="Q178" s="108"/>
      <c r="R178" s="108"/>
      <c r="S178" s="113"/>
      <c r="T178" s="113"/>
      <c r="U178" s="113"/>
      <c r="V178" s="113"/>
      <c r="W178" s="113"/>
      <c r="Y178" s="108"/>
      <c r="Z178" s="108"/>
      <c r="AA178" s="108"/>
      <c r="AB178" s="113"/>
    </row>
    <row r="179" spans="2:28" ht="12" x14ac:dyDescent="0.2">
      <c r="B179" s="429"/>
      <c r="C179" s="538"/>
      <c r="D179" s="538"/>
      <c r="E179" s="538"/>
      <c r="F179" s="538"/>
      <c r="G179" s="433"/>
      <c r="H179" s="108"/>
      <c r="I179" s="108"/>
      <c r="J179" s="427"/>
      <c r="K179" s="108"/>
      <c r="L179" s="108"/>
      <c r="M179" s="108"/>
      <c r="N179" s="108"/>
      <c r="O179" s="108"/>
      <c r="P179" s="108"/>
      <c r="Q179" s="108"/>
      <c r="R179" s="108"/>
      <c r="S179" s="113"/>
      <c r="T179" s="113"/>
      <c r="U179" s="113"/>
      <c r="V179" s="113"/>
      <c r="W179" s="113"/>
      <c r="Y179" s="108"/>
      <c r="Z179" s="108"/>
      <c r="AA179" s="108"/>
      <c r="AB179" s="113"/>
    </row>
    <row r="180" spans="2:28" x14ac:dyDescent="0.2">
      <c r="B180" s="429"/>
      <c r="C180" s="430"/>
      <c r="D180" s="430"/>
      <c r="E180" s="430"/>
      <c r="F180" s="429"/>
      <c r="G180" s="429"/>
    </row>
    <row r="181" spans="2:28" x14ac:dyDescent="0.2">
      <c r="S181" s="421"/>
      <c r="T181" s="421"/>
    </row>
    <row r="182" spans="2:28" x14ac:dyDescent="0.2">
      <c r="S182" s="421"/>
      <c r="T182" s="421"/>
    </row>
    <row r="183" spans="2:28" x14ac:dyDescent="0.2">
      <c r="S183" s="421"/>
      <c r="T183" s="421"/>
    </row>
  </sheetData>
  <sheetProtection formatCells="0" formatColumns="0" formatRows="0"/>
  <protectedRanges>
    <protectedRange sqref="D14:F14" name="Rozstęp1_5_2_3_1_1"/>
    <protectedRange sqref="B37" name="Rozstęp1_1_5_1"/>
    <protectedRange sqref="D40:F40" name="Rozstęp1_32"/>
    <protectedRange sqref="B40" name="Rozstęp1_1_5_26"/>
    <protectedRange sqref="J8" name="Rozstęp1_5_4_2_2_2_1"/>
    <protectedRange sqref="J28 H19 J18:J21 J23 J26 G20:I30 G18:I18 J30" name="Rozstęp1_1_6_6"/>
    <protectedRange sqref="G37:I37" name="Rozstęp1_1_10"/>
    <protectedRange sqref="J29" name="Rozstęp1_18_1"/>
    <protectedRange sqref="G38:J38" name="Rozstęp1_21_2"/>
    <protectedRange sqref="J22" name="Rozstęp1_1_6_5_1"/>
    <protectedRange sqref="J32" name="Rozstęp1_5_7_1"/>
    <protectedRange sqref="J24" name="Rozstęp1_1_6_6_3"/>
    <protectedRange sqref="G19" name="Rozstęp1_1_6_6_4"/>
    <protectedRange sqref="I19" name="Rozstęp1_1_6_6_5"/>
    <protectedRange sqref="B42 B45 B68 B58:B59 B80 B63:B64 B88 B61" name="Rozstęp1_1_3"/>
    <protectedRange sqref="D42 D61:J61 D63:J64 D68:J68 D45:I45 D88:J88 F42:J42 D80:J80 D58:J59" name="Rozstęp1_1_6"/>
    <protectedRange sqref="B41" name="Rozstęp1_1_2_3"/>
    <protectedRange sqref="D41:J41" name="Rozstęp1_1_2_1_2"/>
    <protectedRange sqref="B44" name="Rozstęp1_1_1_1"/>
    <protectedRange sqref="H44 D44:F44" name="Rozstęp1_1_7"/>
    <protectedRange sqref="B46" name="Rozstęp1_1_1_2"/>
    <protectedRange sqref="F46 D46 H46:J46" name="Rozstęp1_1_7_1"/>
    <protectedRange sqref="B47" name="Rozstęp1_1_1_3"/>
    <protectedRange sqref="D47:F47 I47:J47" name="Rozstęp1_1_7_2"/>
    <protectedRange sqref="B48" name="Rozstęp1_1_1_5"/>
    <protectedRange sqref="D48:J48" name="Rozstęp1_1_7_4"/>
    <protectedRange sqref="B49" name="Rozstęp1_1_1_6"/>
    <protectedRange sqref="D49:F49 H49:J49" name="Rozstęp1_1_7_5"/>
    <protectedRange sqref="B50" name="Rozstęp1_1_1_7"/>
    <protectedRange sqref="D50:J50" name="Rozstęp1_1_7_6"/>
    <protectedRange sqref="B51" name="Rozstęp1_1_1_8"/>
    <protectedRange sqref="D51:J51" name="Rozstęp1_1_7_7"/>
    <protectedRange sqref="B52" name="Rozstęp1_1_1_9"/>
    <protectedRange sqref="D52:J52" name="Rozstęp1_1_7_8"/>
    <protectedRange sqref="B53" name="Rozstęp1_1_3_2"/>
    <protectedRange sqref="D53:J53" name="Rozstęp1_1_6_1"/>
    <protectedRange sqref="B55" name="Rozstęp1_1_1_11"/>
    <protectedRange sqref="D55:J55" name="Rozstęp1_1_7_10"/>
    <protectedRange sqref="B56" name="Rozstęp1_1_1_13"/>
    <protectedRange sqref="D56:J56" name="Rozstęp1_1_7_12"/>
    <protectedRange sqref="B57" name="Rozstęp1_1_1_14"/>
    <protectedRange sqref="D57:J57" name="Rozstęp1_1_7_13"/>
    <protectedRange sqref="B62" name="Rozstęp1_1_3_3"/>
    <protectedRange sqref="D62:J62" name="Rozstęp1_1_3_4_1"/>
    <protectedRange sqref="B65" name="Rozstęp1_1_1_15"/>
    <protectedRange sqref="D65:F65 H65:J65" name="Rozstęp1_1_7_14"/>
    <protectedRange sqref="B66" name="Rozstęp1_1_2_4"/>
    <protectedRange sqref="D66 F66:J66" name="Rozstęp1_1_2_1_3"/>
    <protectedRange sqref="B69" name="Rozstęp1_1_1_17"/>
    <protectedRange sqref="D69:J69" name="Rozstęp1_1_7_16"/>
    <protectedRange sqref="B70" name="Rozstęp1_1_1_18"/>
    <protectedRange sqref="D70:F70 H70:J70" name="Rozstęp1_1_7_17"/>
    <protectedRange sqref="B71" name="Rozstęp1_1_1_19"/>
    <protectedRange sqref="D71:J71" name="Rozstęp1_1_7_18"/>
    <protectedRange sqref="B74" name="Rozstęp1_1_1_22"/>
    <protectedRange sqref="D74:I74" name="Rozstęp1_1_7_21"/>
    <protectedRange sqref="B75" name="Rozstęp1_1_1_23"/>
    <protectedRange sqref="D75:J75" name="Rozstęp1_1_7_22"/>
    <protectedRange sqref="B76" name="Rozstęp1_1_3_3_2"/>
    <protectedRange sqref="D76:J76" name="Rozstęp1_1_3_4_3"/>
    <protectedRange sqref="B78" name="Rozstęp1_1_1_24"/>
    <protectedRange sqref="D78:J78" name="Rozstęp1_1_7_23"/>
    <protectedRange sqref="B79" name="Rozstęp1_1_1_25"/>
    <protectedRange sqref="D79:I79" name="Rozstęp1_1_7_24"/>
    <protectedRange sqref="B81" name="Rozstęp1_1_1_26"/>
    <protectedRange sqref="D81:J81" name="Rozstęp1_1_7_25"/>
    <protectedRange sqref="B83" name="Rozstęp1_1_1_29"/>
    <protectedRange sqref="D83:J83" name="Rozstęp1_1_7_28"/>
    <protectedRange sqref="B84" name="Rozstęp1_1_3_2_2"/>
    <protectedRange sqref="D84:J84" name="Rozstęp1_1_6_1_2"/>
    <protectedRange sqref="B87" name="Rozstęp1_1_1_33"/>
    <protectedRange sqref="D87:J87" name="Rozstęp1_1_7_32"/>
    <protectedRange sqref="B89" name="Rozstęp1_1_3_2_3"/>
    <protectedRange sqref="D89:J89" name="Rozstęp1_1_6_1_3"/>
    <protectedRange sqref="B91" name="Rozstęp1_1_2_5"/>
    <protectedRange sqref="D91:J91" name="Rozstęp1_1_2_1_4"/>
    <protectedRange sqref="B92" name="Rozstęp1_1_1_34"/>
    <protectedRange sqref="D92:J92" name="Rozstęp1_1_7_33"/>
    <protectedRange sqref="B93" name="Rozstęp1_1_3_2_5"/>
    <protectedRange sqref="D93:I93" name="Rozstęp1_1_6_1_5"/>
    <protectedRange sqref="B117:B118" name="Rozstęp1_1_3_1"/>
    <protectedRange sqref="D117 E117:J118" name="Rozstęp1_1_6_2"/>
    <protectedRange sqref="B95" name="Rozstęp1_1_3_1_1"/>
    <protectedRange sqref="D95 F95:I95" name="Rozstęp1_1_6_3"/>
    <protectedRange sqref="B97" name="Rozstęp1_1_3_1_5"/>
    <protectedRange sqref="D97:J97" name="Rozstęp1_1_6_8"/>
    <protectedRange sqref="B98" name="Rozstęp1_1_1_4"/>
    <protectedRange sqref="D98:J98" name="Rozstęp1_1_7_3"/>
    <protectedRange sqref="B99" name="Rozstęp1_1_1_12"/>
    <protectedRange sqref="D99:J99" name="Rozstęp1_1_7_11"/>
    <protectedRange sqref="B101" name="Rozstęp1_1_1_31"/>
    <protectedRange sqref="D101:J101" name="Rozstęp1_1_7_30"/>
    <protectedRange sqref="B103" name="Rozstęp1_1_2"/>
    <protectedRange sqref="D103:J103" name="Rozstęp1_1_2_1"/>
    <protectedRange sqref="B104" name="Rozstęp1_1_1_37"/>
    <protectedRange sqref="H104:I104 D104:F104" name="Rozstęp1_1_7_36"/>
    <protectedRange sqref="B107" name="Rozstęp1_1_3_1_6"/>
    <protectedRange sqref="D107:J107" name="Rozstęp1_1_6_9"/>
    <protectedRange sqref="B108" name="Rozstęp1_1_1_39"/>
    <protectedRange sqref="D108:J108" name="Rozstęp1_1_7_38"/>
    <protectedRange sqref="B109" name="Rozstęp1_1_1_4_1"/>
    <protectedRange sqref="H109 D109:F109" name="Rozstęp1_1_7_4_1"/>
    <protectedRange sqref="B111" name="Rozstęp1_1_3_1_7"/>
    <protectedRange sqref="D111:J111" name="Rozstęp1_1_6_10"/>
    <protectedRange sqref="B112" name="Rozstęp1_1_1_41"/>
    <protectedRange sqref="D112:J112" name="Rozstęp1_1_7_40"/>
    <protectedRange sqref="B115" name="Rozstęp1_1_3_1_9"/>
    <protectedRange sqref="D115 F115:J115" name="Rozstęp1_1_6_12"/>
    <protectedRange sqref="B96" name="Rozstęp1_1_3_1_4"/>
    <protectedRange sqref="D96:J96" name="Rozstęp1_1_6_7"/>
    <protectedRange sqref="B43" name="Rozstęp1_1_3_1_2_1"/>
    <protectedRange sqref="D43:J43" name="Rozstęp1_1_6_2_1_2"/>
    <protectedRange sqref="B60" name="Rozstęp1_1_3_1_3"/>
    <protectedRange sqref="D60:J60" name="Rozstęp1_1_6_4"/>
    <protectedRange sqref="B77" name="Rozstęp1_1_1_27"/>
    <protectedRange sqref="D77:E77 G77:I77" name="Rozstęp1_1_7_26"/>
    <protectedRange sqref="B113" name="Rozstęp1_1_3_1_10"/>
    <protectedRange sqref="D113:J113" name="Rozstęp1_1_6_5"/>
    <protectedRange sqref="B114" name="Rozstęp1_1_3_1_11"/>
    <protectedRange sqref="D114:J114" name="Rozstęp1_1_6_13"/>
    <protectedRange sqref="B105" name="Rozstęp1_1_1_36"/>
    <protectedRange sqref="D105:J105" name="Rozstęp1_1_7_35"/>
    <protectedRange sqref="B106" name="Rozstęp1_1_1_43"/>
    <protectedRange sqref="D106:J106" name="Rozstęp1_1_7_42"/>
    <protectedRange sqref="I44" name="Rozstęp1_1_7_41_2"/>
    <protectedRange sqref="H47" name="Rozstęp1_1_7_2_1"/>
    <protectedRange sqref="G65" name="Rozstęp1_1_7_14_1"/>
    <protectedRange sqref="J74" name="Rozstęp1_1_7_21_1"/>
    <protectedRange sqref="J95" name="Rozstęp1_1_6_13_1"/>
    <protectedRange sqref="G104" name="Rozstęp1_1_7_36_1"/>
    <protectedRange sqref="J104" name="Rozstęp1_1_7_36_2"/>
    <protectedRange sqref="G109" name="Rozstęp1_1_7_4_1_1"/>
    <protectedRange sqref="I109:J109" name="Rozstęp1_1_7_4_1_2"/>
    <protectedRange sqref="F77" name="Rozstęp1_1_7_37"/>
    <protectedRange sqref="B67" name="Rozstęp1_1_1_38"/>
    <protectedRange sqref="D67:J67" name="Rozstęp1_1_7_43"/>
    <protectedRange sqref="B119" name="Rozstęp1_1_1_1_1"/>
    <protectedRange sqref="D119:J119" name="Rozstęp1_1_7_4_2"/>
    <protectedRange sqref="B120" name="Rozstęp1_1_1_44"/>
    <protectedRange sqref="D120:J120" name="Rozstęp1_1_7_44"/>
    <protectedRange sqref="B121" name="Rozstęp1_1_1_45"/>
    <protectedRange sqref="D121:J121" name="Rozstęp1_1_7_45"/>
    <protectedRange sqref="G47" name="Rozstęp1_1_7_2_1_1"/>
    <protectedRange sqref="G44" name="Rozstęp1_1_7_41_4"/>
    <protectedRange sqref="B127" name="Rozstęp1_1_3_1_2"/>
    <protectedRange sqref="D127:J127" name="Rozstęp1_1_6_2_1_1"/>
    <protectedRange sqref="B90" name="Rozstęp1_1_3_1_3_1"/>
    <protectedRange sqref="D90:F90 H90:J90" name="Rozstęp1_1_6_5_2"/>
    <protectedRange sqref="G90" name="Rozstęp1_1_6_15"/>
    <protectedRange sqref="B54" name="Rozstęp1_1_1_21_2"/>
    <protectedRange sqref="H54:I54 D54:F54" name="Rozstęp1_1_7_20_4"/>
    <protectedRange sqref="G54" name="Rozstęp1_1_7_20_1_2"/>
    <protectedRange sqref="J54" name="Rozstęp1_1_7_20_2_2"/>
    <protectedRange sqref="B73" name="Rozstęp1_1_1_10_1"/>
    <protectedRange sqref="D73:J73" name="Rozstęp1_1_7_9_1"/>
    <protectedRange sqref="B72" name="Rozstęp1_1_1_30_1"/>
    <protectedRange sqref="D72:J72" name="Rozstęp1_1_7_29_1"/>
    <protectedRange sqref="B85" name="Rozstęp1_1_1_20_1"/>
    <protectedRange sqref="H85:I85 D85:F85" name="Rozstęp1_1_7_19_3"/>
    <protectedRange sqref="G85" name="Rozstęp1_1_7_19_1_1"/>
    <protectedRange sqref="J85" name="Rozstęp1_1_7_19_2_1"/>
    <protectedRange sqref="B82" name="Rozstęp1_1_1_42_1"/>
    <protectedRange sqref="D82:J82" name="Rozstęp1_1_7_41_1"/>
    <protectedRange sqref="B102" name="Rozstęp1_1_1_28_1"/>
    <protectedRange sqref="D102:F102 H102:J102" name="Rozstęp1_1_7_27_1"/>
    <protectedRange sqref="B94" name="Rozstęp1_1_1_40_1"/>
    <protectedRange sqref="D94:J94" name="Rozstęp1_1_7_39_1"/>
    <protectedRange sqref="B110" name="Rozstęp1_1_1_35_1_1"/>
    <protectedRange sqref="D110:J110" name="Rozstęp1_1_7_34_1_1"/>
    <protectedRange sqref="B116" name="Rozstęp1_1_1_32_1_1"/>
    <protectedRange sqref="D116:J116" name="Rozstęp1_1_7_31_1_1"/>
    <protectedRange sqref="G46" name="Rozstęp1_1_7_1_2"/>
    <protectedRange sqref="G49" name="Rozstęp1_1_7_5_2"/>
    <protectedRange sqref="G70" name="Rozstęp1_1_7_17_2"/>
    <protectedRange sqref="J44" name="Rozstęp1_1_7_19"/>
    <protectedRange sqref="J77" name="Rozstęp1_1_7_2_2_1"/>
    <protectedRange sqref="J79" name="Rozstęp1_1_7_24_1"/>
    <protectedRange sqref="J93" name="Rozstęp1_1_6_1_5_1"/>
    <protectedRange sqref="G102" name="Rozstęp1_1_7_27_1_2"/>
    <protectedRange sqref="J3" name="Rozstęp1_5_1_1_1_1"/>
    <protectedRange sqref="J45" name="Rozstęp1_1_6_11"/>
    <protectedRange sqref="B122" name="Rozstęp1_1_1"/>
    <protectedRange sqref="D122:J122" name="Rozstęp1_1_7_9"/>
    <protectedRange sqref="B123" name="Rozstęp1_1_3_1_8"/>
    <protectedRange sqref="D123:J123" name="Rozstęp1_1_6_14"/>
    <protectedRange sqref="B124" name="Rozstęp1_1_3_3_1"/>
    <protectedRange sqref="D124:J124" name="Rozstęp1_1_6_4_1"/>
    <protectedRange sqref="B125" name="Rozstęp1_1_1_10"/>
    <protectedRange sqref="D125:J125" name="Rozstęp1_1_7_15"/>
    <protectedRange sqref="B126" name="Rozstęp1_1_1_2_1"/>
    <protectedRange sqref="D126:J126" name="Rozstęp1_1_7_2_2"/>
  </protectedRanges>
  <customSheetViews>
    <customSheetView guid="{ECC9457E-843D-4C86-BB01-64D12ED4706C}" scale="80" showPageBreaks="1" showGridLines="0" printArea="1" hiddenColumns="1">
      <pane xSplit="4" ySplit="2" topLeftCell="M119" activePane="bottomRight" state="frozen"/>
      <selection pane="bottomRight" activeCell="AB122" sqref="AB122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1"/>
      <headerFooter>
        <oddHeader>&amp;LWojewództwo Małopolskie - zadania gminne lista podstawowa</oddHeader>
        <oddFooter>Strona &amp;P z &amp;N</oddFooter>
      </headerFooter>
    </customSheetView>
    <customSheetView guid="{8C156AE5-91EA-4BEC-9BD8-ECF67DA08067}" scale="120" showPageBreaks="1" showGridLines="0" printArea="1" hiddenColumns="1">
      <pane xSplit="4" ySplit="2" topLeftCell="E69" activePane="bottomRight" state="frozen"/>
      <selection pane="bottomRight" activeCell="U71" sqref="U71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2"/>
      <headerFooter>
        <oddHeader>&amp;LWojewództwo Małopolskie - zadania gminne lista podstawowa</oddHeader>
        <oddFooter>Strona &amp;P z &amp;N</oddFooter>
      </headerFooter>
    </customSheetView>
    <customSheetView guid="{D345B96D-D0F9-4EEE-AEBA-3D420091982E}" scale="80" showGridLines="0" hiddenColumns="1">
      <pane xSplit="4" ySplit="2" topLeftCell="E36" activePane="bottomRight" state="frozen"/>
      <selection pane="bottomRight" activeCell="D41" sqref="D41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3"/>
      <headerFooter>
        <oddHeader>&amp;LWojewództwo Małopolskie - zadania gminne lista podstawowa</oddHeader>
        <oddFooter>Strona &amp;P z &amp;N</oddFooter>
      </headerFooter>
    </customSheetView>
    <customSheetView guid="{43700FED-8A76-4DC6-B5D0-63BA9EE46A61}" scale="80" showGridLines="0" hiddenColumns="1">
      <pane xSplit="4" ySplit="2" topLeftCell="E43" activePane="bottomRight" state="frozen"/>
      <selection pane="bottomRight" activeCell="G50" sqref="G50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4"/>
      <headerFooter>
        <oddHeader>&amp;LWojewództwo Małopolskie - zadania gminne lista podstawowa</oddHeader>
        <oddFooter>Strona &amp;P z &amp;N</oddFooter>
      </headerFooter>
    </customSheetView>
    <customSheetView guid="{072C92A9-6850-4D1F-B087-63F6CB348C40}" scale="80" showGridLines="0" printArea="1" hiddenColumns="1">
      <pane xSplit="4" ySplit="2" topLeftCell="H119" activePane="bottomRight" state="frozen"/>
      <selection pane="bottomRight" activeCell="M134" sqref="M134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5"/>
      <headerFooter>
        <oddHeader>&amp;LWojewództwo Małopolskie - zadania gminne lista podstawowa</oddHeader>
        <oddFooter>Strona &amp;P z &amp;N</oddFooter>
      </headerFooter>
    </customSheetView>
    <customSheetView guid="{5BA209AD-11BC-472F-802D-C5B18666445E}" scale="80" showGridLines="0" hiddenColumns="1">
      <pane xSplit="4" ySplit="2" topLeftCell="L119" activePane="bottomRight" state="frozen"/>
      <selection pane="bottomRight" activeCell="L76" sqref="L76"/>
      <pageMargins left="0.23622047244094491" right="0.23622047244094491" top="0.74803149606299213" bottom="0.74803149606299213" header="0.31496062992125984" footer="0.31496062992125984"/>
      <pageSetup paperSize="8" scale="70" fitToHeight="0" orientation="landscape" r:id="rId6"/>
      <headerFooter>
        <oddHeader>&amp;LWojewództwo Małopolskie - zadania gminne lista podstawowa</oddHeader>
        <oddFooter>Strona &amp;P z &amp;N</oddFooter>
      </headerFooter>
    </customSheetView>
  </customSheetViews>
  <mergeCells count="39">
    <mergeCell ref="A129:H129"/>
    <mergeCell ref="A130:H130"/>
    <mergeCell ref="A131:H131"/>
    <mergeCell ref="M1:M2"/>
    <mergeCell ref="N1:N2"/>
    <mergeCell ref="A128:H128"/>
    <mergeCell ref="A1:A2"/>
    <mergeCell ref="B1:B2"/>
    <mergeCell ref="C1:C2"/>
    <mergeCell ref="F1:F2"/>
    <mergeCell ref="D1:D2"/>
    <mergeCell ref="E1:E2"/>
    <mergeCell ref="O1:X1"/>
    <mergeCell ref="G1:G2"/>
    <mergeCell ref="H1:H2"/>
    <mergeCell ref="I1:I2"/>
    <mergeCell ref="J1:J2"/>
    <mergeCell ref="K1:K2"/>
    <mergeCell ref="L1:L2"/>
    <mergeCell ref="C139:F139"/>
    <mergeCell ref="I139:M139"/>
    <mergeCell ref="N139:R139"/>
    <mergeCell ref="S139:W139"/>
    <mergeCell ref="C140:F145"/>
    <mergeCell ref="I140:M145"/>
    <mergeCell ref="N140:R145"/>
    <mergeCell ref="S140:W145"/>
    <mergeCell ref="C146:F147"/>
    <mergeCell ref="I146:M147"/>
    <mergeCell ref="N146:R147"/>
    <mergeCell ref="S146:W147"/>
    <mergeCell ref="C148:F153"/>
    <mergeCell ref="C172:F177"/>
    <mergeCell ref="C178:F179"/>
    <mergeCell ref="C154:F155"/>
    <mergeCell ref="C156:F161"/>
    <mergeCell ref="C162:F163"/>
    <mergeCell ref="C164:F169"/>
    <mergeCell ref="C170:F171"/>
  </mergeCells>
  <conditionalFormatting sqref="Y3:AB127">
    <cfRule type="cellIs" dxfId="176" priority="481" operator="equal">
      <formula>FALSE</formula>
    </cfRule>
  </conditionalFormatting>
  <conditionalFormatting sqref="Y3:AA127">
    <cfRule type="containsText" dxfId="175" priority="480" operator="containsText" text="fałsz">
      <formula>NOT(ISERROR(SEARCH("fałsz",Y3)))</formula>
    </cfRule>
  </conditionalFormatting>
  <conditionalFormatting sqref="I26">
    <cfRule type="cellIs" dxfId="174" priority="364" stopIfTrue="1" operator="equal">
      <formula>5.645</formula>
    </cfRule>
  </conditionalFormatting>
  <conditionalFormatting sqref="N18:N29 N31:N36 N44 N48 N50:N53 N78:N81 N55:N64 N117:N121 N66:N71 N74:N76 N87:N93 N83:N84 N40 N127">
    <cfRule type="cellIs" dxfId="173" priority="359" stopIfTrue="1" operator="equal">
      <formula>55</formula>
    </cfRule>
    <cfRule type="cellIs" dxfId="172" priority="360" stopIfTrue="1" operator="equal">
      <formula>60</formula>
    </cfRule>
    <cfRule type="cellIs" dxfId="171" priority="361" stopIfTrue="1" operator="equal">
      <formula>65</formula>
    </cfRule>
    <cfRule type="cellIs" dxfId="170" priority="362" stopIfTrue="1" operator="equal">
      <formula>70</formula>
    </cfRule>
    <cfRule type="cellIs" dxfId="169" priority="363" stopIfTrue="1" operator="equal">
      <formula>75</formula>
    </cfRule>
  </conditionalFormatting>
  <conditionalFormatting sqref="N39">
    <cfRule type="cellIs" dxfId="168" priority="324" stopIfTrue="1" operator="equal">
      <formula>55</formula>
    </cfRule>
    <cfRule type="cellIs" dxfId="167" priority="325" stopIfTrue="1" operator="equal">
      <formula>60</formula>
    </cfRule>
    <cfRule type="cellIs" dxfId="166" priority="326" stopIfTrue="1" operator="equal">
      <formula>65</formula>
    </cfRule>
    <cfRule type="cellIs" dxfId="165" priority="327" stopIfTrue="1" operator="equal">
      <formula>70</formula>
    </cfRule>
    <cfRule type="cellIs" dxfId="164" priority="328" stopIfTrue="1" operator="equal">
      <formula>75</formula>
    </cfRule>
  </conditionalFormatting>
  <conditionalFormatting sqref="N30">
    <cfRule type="cellIs" dxfId="163" priority="319" stopIfTrue="1" operator="equal">
      <formula>55</formula>
    </cfRule>
    <cfRule type="cellIs" dxfId="162" priority="320" stopIfTrue="1" operator="equal">
      <formula>60</formula>
    </cfRule>
    <cfRule type="cellIs" dxfId="161" priority="321" stopIfTrue="1" operator="equal">
      <formula>65</formula>
    </cfRule>
    <cfRule type="cellIs" dxfId="160" priority="322" stopIfTrue="1" operator="equal">
      <formula>70</formula>
    </cfRule>
    <cfRule type="cellIs" dxfId="159" priority="323" stopIfTrue="1" operator="equal">
      <formula>75</formula>
    </cfRule>
  </conditionalFormatting>
  <conditionalFormatting sqref="N95">
    <cfRule type="cellIs" dxfId="158" priority="270" stopIfTrue="1" operator="equal">
      <formula>55</formula>
    </cfRule>
    <cfRule type="cellIs" dxfId="157" priority="271" stopIfTrue="1" operator="equal">
      <formula>60</formula>
    </cfRule>
    <cfRule type="cellIs" dxfId="156" priority="272" stopIfTrue="1" operator="equal">
      <formula>65</formula>
    </cfRule>
    <cfRule type="cellIs" dxfId="155" priority="273" stopIfTrue="1" operator="equal">
      <formula>70</formula>
    </cfRule>
    <cfRule type="cellIs" dxfId="154" priority="274" stopIfTrue="1" operator="equal">
      <formula>75</formula>
    </cfRule>
  </conditionalFormatting>
  <conditionalFormatting sqref="N97">
    <cfRule type="cellIs" dxfId="153" priority="260" stopIfTrue="1" operator="equal">
      <formula>55</formula>
    </cfRule>
    <cfRule type="cellIs" dxfId="152" priority="261" stopIfTrue="1" operator="equal">
      <formula>60</formula>
    </cfRule>
    <cfRule type="cellIs" dxfId="151" priority="262" stopIfTrue="1" operator="equal">
      <formula>65</formula>
    </cfRule>
    <cfRule type="cellIs" dxfId="150" priority="263" stopIfTrue="1" operator="equal">
      <formula>70</formula>
    </cfRule>
    <cfRule type="cellIs" dxfId="149" priority="264" stopIfTrue="1" operator="equal">
      <formula>75</formula>
    </cfRule>
  </conditionalFormatting>
  <conditionalFormatting sqref="N106:N107">
    <cfRule type="cellIs" dxfId="148" priority="255" stopIfTrue="1" operator="equal">
      <formula>55</formula>
    </cfRule>
    <cfRule type="cellIs" dxfId="147" priority="256" stopIfTrue="1" operator="equal">
      <formula>60</formula>
    </cfRule>
    <cfRule type="cellIs" dxfId="146" priority="257" stopIfTrue="1" operator="equal">
      <formula>65</formula>
    </cfRule>
    <cfRule type="cellIs" dxfId="145" priority="258" stopIfTrue="1" operator="equal">
      <formula>70</formula>
    </cfRule>
    <cfRule type="cellIs" dxfId="144" priority="259" stopIfTrue="1" operator="equal">
      <formula>75</formula>
    </cfRule>
  </conditionalFormatting>
  <conditionalFormatting sqref="N111">
    <cfRule type="cellIs" dxfId="143" priority="250" stopIfTrue="1" operator="equal">
      <formula>55</formula>
    </cfRule>
    <cfRule type="cellIs" dxfId="142" priority="251" stopIfTrue="1" operator="equal">
      <formula>60</formula>
    </cfRule>
    <cfRule type="cellIs" dxfId="141" priority="252" stopIfTrue="1" operator="equal">
      <formula>65</formula>
    </cfRule>
    <cfRule type="cellIs" dxfId="140" priority="253" stopIfTrue="1" operator="equal">
      <formula>70</formula>
    </cfRule>
    <cfRule type="cellIs" dxfId="139" priority="254" stopIfTrue="1" operator="equal">
      <formula>75</formula>
    </cfRule>
  </conditionalFormatting>
  <conditionalFormatting sqref="N115">
    <cfRule type="cellIs" dxfId="138" priority="240" stopIfTrue="1" operator="equal">
      <formula>55</formula>
    </cfRule>
    <cfRule type="cellIs" dxfId="137" priority="241" stopIfTrue="1" operator="equal">
      <formula>60</formula>
    </cfRule>
    <cfRule type="cellIs" dxfId="136" priority="242" stopIfTrue="1" operator="equal">
      <formula>65</formula>
    </cfRule>
    <cfRule type="cellIs" dxfId="135" priority="243" stopIfTrue="1" operator="equal">
      <formula>70</formula>
    </cfRule>
    <cfRule type="cellIs" dxfId="134" priority="244" stopIfTrue="1" operator="equal">
      <formula>75</formula>
    </cfRule>
  </conditionalFormatting>
  <conditionalFormatting sqref="N96">
    <cfRule type="cellIs" dxfId="133" priority="225" stopIfTrue="1" operator="equal">
      <formula>55</formula>
    </cfRule>
    <cfRule type="cellIs" dxfId="132" priority="226" stopIfTrue="1" operator="equal">
      <formula>60</formula>
    </cfRule>
    <cfRule type="cellIs" dxfId="131" priority="227" stopIfTrue="1" operator="equal">
      <formula>65</formula>
    </cfRule>
    <cfRule type="cellIs" dxfId="130" priority="228" stopIfTrue="1" operator="equal">
      <formula>70</formula>
    </cfRule>
    <cfRule type="cellIs" dxfId="129" priority="229" stopIfTrue="1" operator="equal">
      <formula>75</formula>
    </cfRule>
  </conditionalFormatting>
  <conditionalFormatting sqref="N100">
    <cfRule type="cellIs" dxfId="128" priority="220" stopIfTrue="1" operator="equal">
      <formula>55</formula>
    </cfRule>
    <cfRule type="cellIs" dxfId="127" priority="221" stopIfTrue="1" operator="equal">
      <formula>60</formula>
    </cfRule>
    <cfRule type="cellIs" dxfId="126" priority="222" stopIfTrue="1" operator="equal">
      <formula>65</formula>
    </cfRule>
    <cfRule type="cellIs" dxfId="125" priority="223" stopIfTrue="1" operator="equal">
      <formula>70</formula>
    </cfRule>
    <cfRule type="cellIs" dxfId="124" priority="224" stopIfTrue="1" operator="equal">
      <formula>75</formula>
    </cfRule>
  </conditionalFormatting>
  <conditionalFormatting sqref="N43">
    <cfRule type="cellIs" dxfId="123" priority="215" stopIfTrue="1" operator="equal">
      <formula>55</formula>
    </cfRule>
    <cfRule type="cellIs" dxfId="122" priority="216" stopIfTrue="1" operator="equal">
      <formula>60</formula>
    </cfRule>
    <cfRule type="cellIs" dxfId="121" priority="217" stopIfTrue="1" operator="equal">
      <formula>65</formula>
    </cfRule>
    <cfRule type="cellIs" dxfId="120" priority="218" stopIfTrue="1" operator="equal">
      <formula>70</formula>
    </cfRule>
    <cfRule type="cellIs" dxfId="119" priority="219" stopIfTrue="1" operator="equal">
      <formula>75</formula>
    </cfRule>
  </conditionalFormatting>
  <conditionalFormatting sqref="N105">
    <cfRule type="cellIs" dxfId="118" priority="195" stopIfTrue="1" operator="equal">
      <formula>55</formula>
    </cfRule>
    <cfRule type="cellIs" dxfId="117" priority="196" stopIfTrue="1" operator="equal">
      <formula>60</formula>
    </cfRule>
    <cfRule type="cellIs" dxfId="116" priority="197" stopIfTrue="1" operator="equal">
      <formula>65</formula>
    </cfRule>
    <cfRule type="cellIs" dxfId="115" priority="198" stopIfTrue="1" operator="equal">
      <formula>70</formula>
    </cfRule>
    <cfRule type="cellIs" dxfId="114" priority="199" stopIfTrue="1" operator="equal">
      <formula>75</formula>
    </cfRule>
  </conditionalFormatting>
  <conditionalFormatting sqref="N65">
    <cfRule type="cellIs" dxfId="113" priority="190" stopIfTrue="1" operator="equal">
      <formula>55</formula>
    </cfRule>
    <cfRule type="cellIs" dxfId="112" priority="191" stopIfTrue="1" operator="equal">
      <formula>60</formula>
    </cfRule>
    <cfRule type="cellIs" dxfId="111" priority="192" stopIfTrue="1" operator="equal">
      <formula>65</formula>
    </cfRule>
    <cfRule type="cellIs" dxfId="110" priority="193" stopIfTrue="1" operator="equal">
      <formula>70</formula>
    </cfRule>
    <cfRule type="cellIs" dxfId="109" priority="194" stopIfTrue="1" operator="equal">
      <formula>75</formula>
    </cfRule>
  </conditionalFormatting>
  <conditionalFormatting sqref="N54">
    <cfRule type="cellIs" dxfId="108" priority="185" stopIfTrue="1" operator="equal">
      <formula>55</formula>
    </cfRule>
    <cfRule type="cellIs" dxfId="107" priority="186" stopIfTrue="1" operator="equal">
      <formula>60</formula>
    </cfRule>
    <cfRule type="cellIs" dxfId="106" priority="187" stopIfTrue="1" operator="equal">
      <formula>65</formula>
    </cfRule>
    <cfRule type="cellIs" dxfId="105" priority="188" stopIfTrue="1" operator="equal">
      <formula>70</formula>
    </cfRule>
    <cfRule type="cellIs" dxfId="104" priority="189" stopIfTrue="1" operator="equal">
      <formula>75</formula>
    </cfRule>
  </conditionalFormatting>
  <conditionalFormatting sqref="N73">
    <cfRule type="cellIs" dxfId="103" priority="180" stopIfTrue="1" operator="equal">
      <formula>55</formula>
    </cfRule>
    <cfRule type="cellIs" dxfId="102" priority="181" stopIfTrue="1" operator="equal">
      <formula>60</formula>
    </cfRule>
    <cfRule type="cellIs" dxfId="101" priority="182" stopIfTrue="1" operator="equal">
      <formula>65</formula>
    </cfRule>
    <cfRule type="cellIs" dxfId="100" priority="183" stopIfTrue="1" operator="equal">
      <formula>70</formula>
    </cfRule>
    <cfRule type="cellIs" dxfId="99" priority="184" stopIfTrue="1" operator="equal">
      <formula>75</formula>
    </cfRule>
  </conditionalFormatting>
  <conditionalFormatting sqref="N72">
    <cfRule type="cellIs" dxfId="98" priority="175" stopIfTrue="1" operator="equal">
      <formula>55</formula>
    </cfRule>
    <cfRule type="cellIs" dxfId="97" priority="176" stopIfTrue="1" operator="equal">
      <formula>60</formula>
    </cfRule>
    <cfRule type="cellIs" dxfId="96" priority="177" stopIfTrue="1" operator="equal">
      <formula>65</formula>
    </cfRule>
    <cfRule type="cellIs" dxfId="95" priority="178" stopIfTrue="1" operator="equal">
      <formula>70</formula>
    </cfRule>
    <cfRule type="cellIs" dxfId="94" priority="179" stopIfTrue="1" operator="equal">
      <formula>75</formula>
    </cfRule>
  </conditionalFormatting>
  <conditionalFormatting sqref="N85">
    <cfRule type="cellIs" dxfId="93" priority="170" stopIfTrue="1" operator="equal">
      <formula>55</formula>
    </cfRule>
    <cfRule type="cellIs" dxfId="92" priority="171" stopIfTrue="1" operator="equal">
      <formula>60</formula>
    </cfRule>
    <cfRule type="cellIs" dxfId="91" priority="172" stopIfTrue="1" operator="equal">
      <formula>65</formula>
    </cfRule>
    <cfRule type="cellIs" dxfId="90" priority="173" stopIfTrue="1" operator="equal">
      <formula>70</formula>
    </cfRule>
    <cfRule type="cellIs" dxfId="89" priority="174" stopIfTrue="1" operator="equal">
      <formula>75</formula>
    </cfRule>
  </conditionalFormatting>
  <conditionalFormatting sqref="N102">
    <cfRule type="cellIs" dxfId="88" priority="165" stopIfTrue="1" operator="equal">
      <formula>55</formula>
    </cfRule>
    <cfRule type="cellIs" dxfId="87" priority="166" stopIfTrue="1" operator="equal">
      <formula>60</formula>
    </cfRule>
    <cfRule type="cellIs" dxfId="86" priority="167" stopIfTrue="1" operator="equal">
      <formula>65</formula>
    </cfRule>
    <cfRule type="cellIs" dxfId="85" priority="168" stopIfTrue="1" operator="equal">
      <formula>70</formula>
    </cfRule>
    <cfRule type="cellIs" dxfId="84" priority="169" stopIfTrue="1" operator="equal">
      <formula>75</formula>
    </cfRule>
  </conditionalFormatting>
  <conditionalFormatting sqref="N110">
    <cfRule type="cellIs" dxfId="83" priority="160" stopIfTrue="1" operator="equal">
      <formula>55</formula>
    </cfRule>
    <cfRule type="cellIs" dxfId="82" priority="161" stopIfTrue="1" operator="equal">
      <formula>60</formula>
    </cfRule>
    <cfRule type="cellIs" dxfId="81" priority="162" stopIfTrue="1" operator="equal">
      <formula>65</formula>
    </cfRule>
    <cfRule type="cellIs" dxfId="80" priority="163" stopIfTrue="1" operator="equal">
      <formula>70</formula>
    </cfRule>
    <cfRule type="cellIs" dxfId="79" priority="164" stopIfTrue="1" operator="equal">
      <formula>75</formula>
    </cfRule>
  </conditionalFormatting>
  <conditionalFormatting sqref="N116">
    <cfRule type="cellIs" dxfId="78" priority="155" stopIfTrue="1" operator="equal">
      <formula>55</formula>
    </cfRule>
    <cfRule type="cellIs" dxfId="77" priority="156" stopIfTrue="1" operator="equal">
      <formula>60</formula>
    </cfRule>
    <cfRule type="cellIs" dxfId="76" priority="157" stopIfTrue="1" operator="equal">
      <formula>65</formula>
    </cfRule>
    <cfRule type="cellIs" dxfId="75" priority="158" stopIfTrue="1" operator="equal">
      <formula>70</formula>
    </cfRule>
    <cfRule type="cellIs" dxfId="74" priority="159" stopIfTrue="1" operator="equal">
      <formula>75</formula>
    </cfRule>
  </conditionalFormatting>
  <conditionalFormatting sqref="N86">
    <cfRule type="cellIs" dxfId="73" priority="150" stopIfTrue="1" operator="equal">
      <formula>55</formula>
    </cfRule>
    <cfRule type="cellIs" dxfId="72" priority="151" stopIfTrue="1" operator="equal">
      <formula>60</formula>
    </cfRule>
    <cfRule type="cellIs" dxfId="71" priority="152" stopIfTrue="1" operator="equal">
      <formula>65</formula>
    </cfRule>
    <cfRule type="cellIs" dxfId="70" priority="153" stopIfTrue="1" operator="equal">
      <formula>70</formula>
    </cfRule>
    <cfRule type="cellIs" dxfId="69" priority="154" stopIfTrue="1" operator="equal">
      <formula>75</formula>
    </cfRule>
  </conditionalFormatting>
  <conditionalFormatting sqref="N123">
    <cfRule type="cellIs" dxfId="68" priority="16" stopIfTrue="1" operator="equal">
      <formula>55</formula>
    </cfRule>
    <cfRule type="cellIs" dxfId="67" priority="17" stopIfTrue="1" operator="equal">
      <formula>60</formula>
    </cfRule>
    <cfRule type="cellIs" dxfId="66" priority="18" stopIfTrue="1" operator="equal">
      <formula>65</formula>
    </cfRule>
    <cfRule type="cellIs" dxfId="65" priority="19" stopIfTrue="1" operator="equal">
      <formula>70</formula>
    </cfRule>
    <cfRule type="cellIs" dxfId="64" priority="20" stopIfTrue="1" operator="equal">
      <formula>75</formula>
    </cfRule>
  </conditionalFormatting>
  <conditionalFormatting sqref="N124">
    <cfRule type="cellIs" dxfId="63" priority="11" stopIfTrue="1" operator="equal">
      <formula>55</formula>
    </cfRule>
    <cfRule type="cellIs" dxfId="62" priority="12" stopIfTrue="1" operator="equal">
      <formula>60</formula>
    </cfRule>
    <cfRule type="cellIs" dxfId="61" priority="13" stopIfTrue="1" operator="equal">
      <formula>65</formula>
    </cfRule>
    <cfRule type="cellIs" dxfId="60" priority="14" stopIfTrue="1" operator="equal">
      <formula>70</formula>
    </cfRule>
    <cfRule type="cellIs" dxfId="59" priority="15" stopIfTrue="1" operator="equal">
      <formula>75</formula>
    </cfRule>
  </conditionalFormatting>
  <dataValidations count="2">
    <dataValidation type="list" allowBlank="1" showInputMessage="1" showErrorMessage="1" sqref="H3:H15">
      <formula1>"B,P,R"</formula1>
    </dataValidation>
    <dataValidation type="list" allowBlank="1" showInputMessage="1" showErrorMessage="1" sqref="C48 C50:C51 C63:C64 C68 C80 C72 C88:C90 C93 C53 C111 C95:C97 C100 C82 C42:C45 C58:C61 C107 C105 C84 C3:C40 C113:C115 C117:C118 C86 C123:C124 C127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2" fitToHeight="0" orientation="landscape" r:id="rId7"/>
  <headerFooter>
    <oddHeader>&amp;LWojewództwo Małopolskie - zadania gminne lista podstawowa</oddHeader>
    <oddFooter>Strona &amp;P z &amp;N</oddFooter>
  </headerFooter>
  <rowBreaks count="2" manualBreakCount="2">
    <brk id="98" max="23" man="1"/>
    <brk id="118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showGridLines="0" view="pageBreakPreview" topLeftCell="A22" zoomScale="90" zoomScaleNormal="70" zoomScaleSheetLayoutView="90" workbookViewId="0">
      <selection sqref="A1:A2"/>
    </sheetView>
  </sheetViews>
  <sheetFormatPr defaultColWidth="9.140625" defaultRowHeight="12" x14ac:dyDescent="0.25"/>
  <cols>
    <col min="1" max="1" width="7.7109375" style="152" customWidth="1"/>
    <col min="2" max="2" width="10.28515625" style="152" customWidth="1"/>
    <col min="3" max="3" width="6.85546875" style="152" customWidth="1"/>
    <col min="4" max="4" width="17.28515625" style="152" customWidth="1"/>
    <col min="5" max="5" width="10.140625" style="152" customWidth="1"/>
    <col min="6" max="6" width="49.42578125" style="408" customWidth="1"/>
    <col min="7" max="7" width="6.5703125" style="152" customWidth="1"/>
    <col min="8" max="8" width="9.85546875" style="152" customWidth="1"/>
    <col min="9" max="9" width="12.7109375" style="152" customWidth="1"/>
    <col min="10" max="10" width="15.5703125" style="409" customWidth="1"/>
    <col min="11" max="12" width="17.140625" style="409" customWidth="1"/>
    <col min="13" max="13" width="6.5703125" style="403" customWidth="1"/>
    <col min="14" max="17" width="5" style="152" bestFit="1" customWidth="1"/>
    <col min="18" max="18" width="15.7109375" style="152" customWidth="1"/>
    <col min="19" max="19" width="6.42578125" style="152" customWidth="1"/>
    <col min="20" max="20" width="15.28515625" style="152" customWidth="1"/>
    <col min="21" max="21" width="5" style="152" customWidth="1"/>
    <col min="22" max="22" width="5.140625" style="152" customWidth="1"/>
    <col min="23" max="23" width="5.5703125" style="152" customWidth="1"/>
    <col min="24" max="24" width="11.140625" style="362" customWidth="1"/>
    <col min="25" max="25" width="12.7109375" style="362" bestFit="1" customWidth="1"/>
    <col min="26" max="27" width="11.7109375" style="362" customWidth="1"/>
    <col min="28" max="28" width="23.42578125" style="152" bestFit="1" customWidth="1"/>
    <col min="29" max="29" width="18.7109375" style="152" bestFit="1" customWidth="1"/>
    <col min="30" max="30" width="14.7109375" style="152" bestFit="1" customWidth="1"/>
    <col min="31" max="16384" width="9.140625" style="152"/>
  </cols>
  <sheetData>
    <row r="1" spans="1:27" ht="20.100000000000001" customHeight="1" x14ac:dyDescent="0.25">
      <c r="A1" s="532" t="s">
        <v>3</v>
      </c>
      <c r="B1" s="532" t="s">
        <v>4</v>
      </c>
      <c r="C1" s="549" t="s">
        <v>43</v>
      </c>
      <c r="D1" s="525" t="s">
        <v>5</v>
      </c>
      <c r="E1" s="549" t="s">
        <v>31</v>
      </c>
      <c r="F1" s="525" t="s">
        <v>6</v>
      </c>
      <c r="G1" s="532" t="s">
        <v>25</v>
      </c>
      <c r="H1" s="532" t="s">
        <v>7</v>
      </c>
      <c r="I1" s="532" t="s">
        <v>22</v>
      </c>
      <c r="J1" s="532" t="s">
        <v>8</v>
      </c>
      <c r="K1" s="532" t="s">
        <v>9</v>
      </c>
      <c r="L1" s="525" t="s">
        <v>12</v>
      </c>
      <c r="M1" s="532" t="s">
        <v>10</v>
      </c>
      <c r="N1" s="532" t="s">
        <v>11</v>
      </c>
      <c r="O1" s="532"/>
      <c r="P1" s="532"/>
      <c r="Q1" s="532"/>
      <c r="R1" s="532"/>
      <c r="S1" s="532"/>
      <c r="T1" s="532"/>
      <c r="U1" s="532"/>
      <c r="V1" s="532"/>
      <c r="W1" s="532"/>
    </row>
    <row r="2" spans="1:27" ht="33" customHeight="1" x14ac:dyDescent="0.25">
      <c r="A2" s="532"/>
      <c r="B2" s="532"/>
      <c r="C2" s="550"/>
      <c r="D2" s="526"/>
      <c r="E2" s="550"/>
      <c r="F2" s="526"/>
      <c r="G2" s="532"/>
      <c r="H2" s="532"/>
      <c r="I2" s="532"/>
      <c r="J2" s="532"/>
      <c r="K2" s="532"/>
      <c r="L2" s="526"/>
      <c r="M2" s="532"/>
      <c r="N2" s="480">
        <v>2019</v>
      </c>
      <c r="O2" s="480">
        <v>2020</v>
      </c>
      <c r="P2" s="480">
        <v>2021</v>
      </c>
      <c r="Q2" s="480">
        <v>2022</v>
      </c>
      <c r="R2" s="480">
        <v>2023</v>
      </c>
      <c r="S2" s="480">
        <v>2024</v>
      </c>
      <c r="T2" s="480">
        <v>2025</v>
      </c>
      <c r="U2" s="480">
        <v>2026</v>
      </c>
      <c r="V2" s="480">
        <v>2027</v>
      </c>
      <c r="W2" s="480">
        <v>2028</v>
      </c>
      <c r="X2" s="121" t="s">
        <v>27</v>
      </c>
      <c r="Y2" s="121" t="s">
        <v>28</v>
      </c>
      <c r="Z2" s="121" t="s">
        <v>29</v>
      </c>
      <c r="AA2" s="121" t="s">
        <v>30</v>
      </c>
    </row>
    <row r="3" spans="1:27" s="471" customFormat="1" ht="50.25" customHeight="1" x14ac:dyDescent="0.25">
      <c r="A3" s="339">
        <v>1</v>
      </c>
      <c r="B3" s="262" t="s">
        <v>317</v>
      </c>
      <c r="C3" s="340" t="s">
        <v>337</v>
      </c>
      <c r="D3" s="262" t="s">
        <v>55</v>
      </c>
      <c r="E3" s="338">
        <v>1210</v>
      </c>
      <c r="F3" s="354" t="s">
        <v>295</v>
      </c>
      <c r="G3" s="350" t="s">
        <v>62</v>
      </c>
      <c r="H3" s="351">
        <v>0.78800000000000003</v>
      </c>
      <c r="I3" s="352" t="s">
        <v>331</v>
      </c>
      <c r="J3" s="324">
        <v>5432951</v>
      </c>
      <c r="K3" s="324">
        <f>J3*M3</f>
        <v>3803065.6999999997</v>
      </c>
      <c r="L3" s="324">
        <f>J3-K3</f>
        <v>1629885.3000000003</v>
      </c>
      <c r="M3" s="325">
        <v>0.7</v>
      </c>
      <c r="N3" s="344"/>
      <c r="O3" s="344"/>
      <c r="P3" s="254"/>
      <c r="Q3" s="254"/>
      <c r="R3" s="254">
        <v>3803065.6999999997</v>
      </c>
      <c r="S3" s="254"/>
      <c r="T3" s="254"/>
      <c r="U3" s="281"/>
      <c r="V3" s="281"/>
      <c r="W3" s="281"/>
      <c r="X3" s="299" t="b">
        <f t="shared" ref="X3" si="0">K3=SUM(N3:W3)</f>
        <v>1</v>
      </c>
      <c r="Y3" s="300">
        <f t="shared" ref="Y3" si="1">ROUND(K3/J3,4)</f>
        <v>0.7</v>
      </c>
      <c r="Z3" s="301" t="b">
        <f t="shared" ref="Z3" si="2">Y3=M3</f>
        <v>1</v>
      </c>
      <c r="AA3" s="301" t="b">
        <f t="shared" ref="AA3" si="3">J3=K3+L3</f>
        <v>1</v>
      </c>
    </row>
    <row r="4" spans="1:27" s="472" customFormat="1" ht="49.5" customHeight="1" x14ac:dyDescent="0.25">
      <c r="A4" s="234">
        <v>2</v>
      </c>
      <c r="B4" s="222" t="s">
        <v>309</v>
      </c>
      <c r="C4" s="333" t="s">
        <v>338</v>
      </c>
      <c r="D4" s="222" t="s">
        <v>52</v>
      </c>
      <c r="E4" s="222">
        <v>1206</v>
      </c>
      <c r="F4" s="288" t="s">
        <v>285</v>
      </c>
      <c r="G4" s="345" t="s">
        <v>62</v>
      </c>
      <c r="H4" s="278">
        <v>1.4390000000000001</v>
      </c>
      <c r="I4" s="222" t="s">
        <v>881</v>
      </c>
      <c r="J4" s="246">
        <v>15295836</v>
      </c>
      <c r="K4" s="246">
        <f>J4*M4</f>
        <v>12236668.800000001</v>
      </c>
      <c r="L4" s="246">
        <f>J4-K4</f>
        <v>3059167.1999999993</v>
      </c>
      <c r="M4" s="224">
        <v>0.8</v>
      </c>
      <c r="N4" s="244"/>
      <c r="O4" s="244"/>
      <c r="P4" s="228"/>
      <c r="Q4" s="228"/>
      <c r="R4" s="228">
        <v>9736668.8000000007</v>
      </c>
      <c r="S4" s="248">
        <v>0</v>
      </c>
      <c r="T4" s="228">
        <v>2500000</v>
      </c>
      <c r="U4" s="277"/>
      <c r="V4" s="277"/>
      <c r="W4" s="277"/>
      <c r="X4" s="299" t="b">
        <f t="shared" ref="X4:X23" si="4">K4=SUM(N4:W4)</f>
        <v>1</v>
      </c>
      <c r="Y4" s="300">
        <f t="shared" ref="Y4:Y23" si="5">ROUND(K4/J4,4)</f>
        <v>0.8</v>
      </c>
      <c r="Z4" s="301" t="b">
        <f t="shared" ref="Z4:Z23" si="6">Y4=M4</f>
        <v>1</v>
      </c>
      <c r="AA4" s="301" t="b">
        <f t="shared" ref="AA4:AA23" si="7">J4=K4+L4</f>
        <v>1</v>
      </c>
    </row>
    <row r="5" spans="1:27" s="150" customFormat="1" ht="76.5" x14ac:dyDescent="0.25">
      <c r="A5" s="494">
        <v>3</v>
      </c>
      <c r="B5" s="222" t="s">
        <v>305</v>
      </c>
      <c r="C5" s="333" t="s">
        <v>338</v>
      </c>
      <c r="D5" s="222" t="s">
        <v>161</v>
      </c>
      <c r="E5" s="222">
        <v>1211</v>
      </c>
      <c r="F5" s="288" t="s">
        <v>838</v>
      </c>
      <c r="G5" s="273" t="s">
        <v>62</v>
      </c>
      <c r="H5" s="305">
        <v>2.0329999999999999</v>
      </c>
      <c r="I5" s="245" t="s">
        <v>839</v>
      </c>
      <c r="J5" s="246">
        <v>10489848.26</v>
      </c>
      <c r="K5" s="246">
        <v>5244924</v>
      </c>
      <c r="L5" s="246">
        <f>J5-K5</f>
        <v>5244924.26</v>
      </c>
      <c r="M5" s="224">
        <v>0.5</v>
      </c>
      <c r="N5" s="368"/>
      <c r="O5" s="368"/>
      <c r="P5" s="369"/>
      <c r="Q5" s="369"/>
      <c r="R5" s="228">
        <f>2622462-500000</f>
        <v>2122462</v>
      </c>
      <c r="S5" s="248">
        <v>0</v>
      </c>
      <c r="T5" s="228">
        <f>2622462+500000</f>
        <v>3122462</v>
      </c>
      <c r="U5" s="483"/>
      <c r="V5" s="483"/>
      <c r="W5" s="483"/>
      <c r="X5" s="299" t="b">
        <f t="shared" si="4"/>
        <v>1</v>
      </c>
      <c r="Y5" s="300">
        <f t="shared" si="5"/>
        <v>0.5</v>
      </c>
      <c r="Z5" s="301" t="b">
        <f t="shared" si="6"/>
        <v>1</v>
      </c>
      <c r="AA5" s="301" t="b">
        <f t="shared" si="7"/>
        <v>1</v>
      </c>
    </row>
    <row r="6" spans="1:27" s="309" customFormat="1" ht="57" customHeight="1" x14ac:dyDescent="0.25">
      <c r="A6" s="494">
        <v>4</v>
      </c>
      <c r="B6" s="346" t="s">
        <v>807</v>
      </c>
      <c r="C6" s="340" t="s">
        <v>337</v>
      </c>
      <c r="D6" s="346" t="s">
        <v>808</v>
      </c>
      <c r="E6" s="338">
        <v>1205</v>
      </c>
      <c r="F6" s="367" t="s">
        <v>809</v>
      </c>
      <c r="G6" s="264" t="s">
        <v>66</v>
      </c>
      <c r="H6" s="265">
        <v>0.73</v>
      </c>
      <c r="I6" s="232" t="s">
        <v>810</v>
      </c>
      <c r="J6" s="324">
        <v>1451313.26</v>
      </c>
      <c r="K6" s="324">
        <v>725656</v>
      </c>
      <c r="L6" s="324">
        <v>725657.26</v>
      </c>
      <c r="M6" s="313">
        <v>0.5</v>
      </c>
      <c r="N6" s="239"/>
      <c r="O6" s="239"/>
      <c r="P6" s="240"/>
      <c r="Q6" s="240"/>
      <c r="R6" s="254">
        <v>725656</v>
      </c>
      <c r="S6" s="326"/>
      <c r="T6" s="254"/>
      <c r="U6" s="281"/>
      <c r="V6" s="281"/>
      <c r="W6" s="281"/>
      <c r="X6" s="299" t="b">
        <f t="shared" si="4"/>
        <v>1</v>
      </c>
      <c r="Y6" s="300">
        <f t="shared" si="5"/>
        <v>0.5</v>
      </c>
      <c r="Z6" s="301" t="b">
        <f t="shared" si="6"/>
        <v>1</v>
      </c>
      <c r="AA6" s="301" t="b">
        <f t="shared" si="7"/>
        <v>1</v>
      </c>
    </row>
    <row r="7" spans="1:27" s="309" customFormat="1" ht="57" customHeight="1" x14ac:dyDescent="0.25">
      <c r="A7" s="494">
        <v>5</v>
      </c>
      <c r="B7" s="346" t="s">
        <v>342</v>
      </c>
      <c r="C7" s="340" t="s">
        <v>337</v>
      </c>
      <c r="D7" s="346" t="s">
        <v>71</v>
      </c>
      <c r="E7" s="346">
        <v>1216</v>
      </c>
      <c r="F7" s="367" t="s">
        <v>348</v>
      </c>
      <c r="G7" s="303" t="s">
        <v>63</v>
      </c>
      <c r="H7" s="304">
        <v>0.5</v>
      </c>
      <c r="I7" s="296" t="s">
        <v>350</v>
      </c>
      <c r="J7" s="324">
        <v>1773974.12</v>
      </c>
      <c r="K7" s="324">
        <v>886987</v>
      </c>
      <c r="L7" s="324">
        <v>886987.12000000011</v>
      </c>
      <c r="M7" s="325">
        <v>0.5</v>
      </c>
      <c r="N7" s="368"/>
      <c r="O7" s="368"/>
      <c r="P7" s="369"/>
      <c r="Q7" s="369"/>
      <c r="R7" s="254">
        <v>886987</v>
      </c>
      <c r="S7" s="326"/>
      <c r="T7" s="254"/>
      <c r="U7" s="281"/>
      <c r="V7" s="281"/>
      <c r="W7" s="281"/>
      <c r="X7" s="299" t="b">
        <f t="shared" si="4"/>
        <v>1</v>
      </c>
      <c r="Y7" s="300">
        <f t="shared" si="5"/>
        <v>0.5</v>
      </c>
      <c r="Z7" s="301" t="b">
        <f t="shared" si="6"/>
        <v>1</v>
      </c>
      <c r="AA7" s="301" t="b">
        <f t="shared" si="7"/>
        <v>1</v>
      </c>
    </row>
    <row r="8" spans="1:27" s="309" customFormat="1" ht="57" customHeight="1" x14ac:dyDescent="0.25">
      <c r="A8" s="494">
        <v>6</v>
      </c>
      <c r="B8" s="346" t="s">
        <v>313</v>
      </c>
      <c r="C8" s="340" t="s">
        <v>337</v>
      </c>
      <c r="D8" s="346" t="s">
        <v>279</v>
      </c>
      <c r="E8" s="346">
        <v>1201</v>
      </c>
      <c r="F8" s="367" t="s">
        <v>290</v>
      </c>
      <c r="G8" s="303" t="s">
        <v>62</v>
      </c>
      <c r="H8" s="304">
        <v>0.57999999999999996</v>
      </c>
      <c r="I8" s="296" t="s">
        <v>439</v>
      </c>
      <c r="J8" s="324">
        <v>4812717.83</v>
      </c>
      <c r="K8" s="324">
        <v>2406358</v>
      </c>
      <c r="L8" s="324">
        <v>2406359.83</v>
      </c>
      <c r="M8" s="325">
        <v>0.5</v>
      </c>
      <c r="N8" s="368"/>
      <c r="O8" s="368"/>
      <c r="P8" s="369"/>
      <c r="Q8" s="369"/>
      <c r="R8" s="254">
        <v>2406358</v>
      </c>
      <c r="S8" s="326"/>
      <c r="T8" s="254"/>
      <c r="U8" s="281"/>
      <c r="V8" s="281"/>
      <c r="W8" s="281"/>
      <c r="X8" s="299" t="b">
        <f t="shared" si="4"/>
        <v>1</v>
      </c>
      <c r="Y8" s="300">
        <f t="shared" si="5"/>
        <v>0.5</v>
      </c>
      <c r="Z8" s="301" t="b">
        <f t="shared" si="6"/>
        <v>1</v>
      </c>
      <c r="AA8" s="301" t="b">
        <f t="shared" si="7"/>
        <v>1</v>
      </c>
    </row>
    <row r="9" spans="1:27" s="302" customFormat="1" ht="51.75" customHeight="1" x14ac:dyDescent="0.25">
      <c r="A9" s="234">
        <v>7</v>
      </c>
      <c r="B9" s="222" t="s">
        <v>307</v>
      </c>
      <c r="C9" s="333" t="s">
        <v>338</v>
      </c>
      <c r="D9" s="222" t="s">
        <v>282</v>
      </c>
      <c r="E9" s="222">
        <v>1263</v>
      </c>
      <c r="F9" s="288" t="s">
        <v>283</v>
      </c>
      <c r="G9" s="345" t="s">
        <v>62</v>
      </c>
      <c r="H9" s="278">
        <v>0.60899999999999999</v>
      </c>
      <c r="I9" s="222" t="s">
        <v>326</v>
      </c>
      <c r="J9" s="246">
        <v>10856396.77</v>
      </c>
      <c r="K9" s="246">
        <v>5428197</v>
      </c>
      <c r="L9" s="246">
        <v>5428199.7699999996</v>
      </c>
      <c r="M9" s="224">
        <v>0.5</v>
      </c>
      <c r="N9" s="244"/>
      <c r="O9" s="244"/>
      <c r="P9" s="228"/>
      <c r="Q9" s="228"/>
      <c r="R9" s="228">
        <v>995868</v>
      </c>
      <c r="S9" s="248">
        <v>0</v>
      </c>
      <c r="T9" s="228">
        <v>4432329</v>
      </c>
      <c r="U9" s="277"/>
      <c r="V9" s="277"/>
      <c r="W9" s="277"/>
      <c r="X9" s="299" t="b">
        <f t="shared" si="4"/>
        <v>1</v>
      </c>
      <c r="Y9" s="300">
        <f t="shared" si="5"/>
        <v>0.5</v>
      </c>
      <c r="Z9" s="301" t="b">
        <f t="shared" si="6"/>
        <v>1</v>
      </c>
      <c r="AA9" s="301" t="b">
        <f t="shared" si="7"/>
        <v>1</v>
      </c>
    </row>
    <row r="10" spans="1:27" s="302" customFormat="1" ht="51.75" customHeight="1" x14ac:dyDescent="0.25">
      <c r="A10" s="234">
        <v>8</v>
      </c>
      <c r="B10" s="222" t="s">
        <v>308</v>
      </c>
      <c r="C10" s="333" t="s">
        <v>338</v>
      </c>
      <c r="D10" s="222" t="s">
        <v>52</v>
      </c>
      <c r="E10" s="222">
        <v>1206</v>
      </c>
      <c r="F10" s="288" t="s">
        <v>284</v>
      </c>
      <c r="G10" s="345" t="s">
        <v>63</v>
      </c>
      <c r="H10" s="278">
        <v>1.468</v>
      </c>
      <c r="I10" s="222" t="s">
        <v>880</v>
      </c>
      <c r="J10" s="246">
        <v>10853000</v>
      </c>
      <c r="K10" s="246">
        <v>5426500</v>
      </c>
      <c r="L10" s="246">
        <v>5426500</v>
      </c>
      <c r="M10" s="224">
        <v>0.5</v>
      </c>
      <c r="N10" s="244"/>
      <c r="O10" s="244"/>
      <c r="P10" s="228"/>
      <c r="Q10" s="228"/>
      <c r="R10" s="228">
        <f>5426500-1000000</f>
        <v>4426500</v>
      </c>
      <c r="S10" s="248">
        <v>0</v>
      </c>
      <c r="T10" s="228">
        <v>1000000</v>
      </c>
      <c r="U10" s="277"/>
      <c r="V10" s="277"/>
      <c r="W10" s="277"/>
      <c r="X10" s="299" t="b">
        <f t="shared" si="4"/>
        <v>1</v>
      </c>
      <c r="Y10" s="300">
        <f t="shared" si="5"/>
        <v>0.5</v>
      </c>
      <c r="Z10" s="301" t="b">
        <f t="shared" si="6"/>
        <v>1</v>
      </c>
      <c r="AA10" s="301" t="b">
        <f t="shared" si="7"/>
        <v>1</v>
      </c>
    </row>
    <row r="11" spans="1:27" s="362" customFormat="1" ht="58.5" customHeight="1" x14ac:dyDescent="0.25">
      <c r="A11" s="494">
        <v>9</v>
      </c>
      <c r="B11" s="262" t="s">
        <v>312</v>
      </c>
      <c r="C11" s="340" t="s">
        <v>337</v>
      </c>
      <c r="D11" s="262" t="s">
        <v>161</v>
      </c>
      <c r="E11" s="338">
        <v>1211</v>
      </c>
      <c r="F11" s="354" t="s">
        <v>289</v>
      </c>
      <c r="G11" s="350" t="s">
        <v>62</v>
      </c>
      <c r="H11" s="351">
        <v>0.99</v>
      </c>
      <c r="I11" s="352" t="s">
        <v>328</v>
      </c>
      <c r="J11" s="324">
        <v>4111640.14</v>
      </c>
      <c r="K11" s="324">
        <v>2055820</v>
      </c>
      <c r="L11" s="324">
        <v>2055820.1400000001</v>
      </c>
      <c r="M11" s="325">
        <v>0.5</v>
      </c>
      <c r="N11" s="344"/>
      <c r="O11" s="344"/>
      <c r="P11" s="254"/>
      <c r="Q11" s="254"/>
      <c r="R11" s="254">
        <v>2055820</v>
      </c>
      <c r="S11" s="254"/>
      <c r="T11" s="254"/>
      <c r="U11" s="281"/>
      <c r="V11" s="281"/>
      <c r="W11" s="281"/>
      <c r="X11" s="299" t="b">
        <f t="shared" si="4"/>
        <v>1</v>
      </c>
      <c r="Y11" s="300">
        <f t="shared" si="5"/>
        <v>0.5</v>
      </c>
      <c r="Z11" s="301" t="b">
        <f t="shared" si="6"/>
        <v>1</v>
      </c>
      <c r="AA11" s="301" t="b">
        <f t="shared" si="7"/>
        <v>1</v>
      </c>
    </row>
    <row r="12" spans="1:27" s="362" customFormat="1" ht="75.75" customHeight="1" x14ac:dyDescent="0.25">
      <c r="A12" s="494">
        <v>10</v>
      </c>
      <c r="B12" s="262" t="s">
        <v>319</v>
      </c>
      <c r="C12" s="340" t="s">
        <v>337</v>
      </c>
      <c r="D12" s="262" t="s">
        <v>55</v>
      </c>
      <c r="E12" s="338">
        <v>1210</v>
      </c>
      <c r="F12" s="354" t="s">
        <v>298</v>
      </c>
      <c r="G12" s="350" t="s">
        <v>66</v>
      </c>
      <c r="H12" s="351">
        <v>1.825</v>
      </c>
      <c r="I12" s="352" t="s">
        <v>333</v>
      </c>
      <c r="J12" s="324">
        <v>4887595.59</v>
      </c>
      <c r="K12" s="324">
        <v>2443797</v>
      </c>
      <c r="L12" s="324">
        <v>2443798.59</v>
      </c>
      <c r="M12" s="325">
        <v>0.5</v>
      </c>
      <c r="N12" s="344"/>
      <c r="O12" s="344"/>
      <c r="P12" s="254"/>
      <c r="Q12" s="254"/>
      <c r="R12" s="254">
        <v>2443797</v>
      </c>
      <c r="S12" s="254"/>
      <c r="T12" s="254"/>
      <c r="U12" s="281"/>
      <c r="V12" s="281"/>
      <c r="W12" s="281"/>
      <c r="X12" s="299" t="b">
        <f t="shared" si="4"/>
        <v>1</v>
      </c>
      <c r="Y12" s="300">
        <f t="shared" si="5"/>
        <v>0.5</v>
      </c>
      <c r="Z12" s="301" t="b">
        <f t="shared" si="6"/>
        <v>1</v>
      </c>
      <c r="AA12" s="301" t="b">
        <f t="shared" si="7"/>
        <v>1</v>
      </c>
    </row>
    <row r="13" spans="1:27" s="362" customFormat="1" ht="45" customHeight="1" x14ac:dyDescent="0.25">
      <c r="A13" s="494">
        <v>11</v>
      </c>
      <c r="B13" s="262" t="s">
        <v>321</v>
      </c>
      <c r="C13" s="340" t="s">
        <v>337</v>
      </c>
      <c r="D13" s="262" t="s">
        <v>73</v>
      </c>
      <c r="E13" s="338">
        <v>1213</v>
      </c>
      <c r="F13" s="354" t="s">
        <v>301</v>
      </c>
      <c r="G13" s="350" t="s">
        <v>63</v>
      </c>
      <c r="H13" s="351">
        <v>1.2609999999999999</v>
      </c>
      <c r="I13" s="352" t="s">
        <v>334</v>
      </c>
      <c r="J13" s="324">
        <v>8066869.7699999996</v>
      </c>
      <c r="K13" s="324">
        <v>4033434</v>
      </c>
      <c r="L13" s="324">
        <v>4033435.7699999996</v>
      </c>
      <c r="M13" s="325">
        <v>0.5</v>
      </c>
      <c r="N13" s="344"/>
      <c r="O13" s="344"/>
      <c r="P13" s="254"/>
      <c r="Q13" s="254"/>
      <c r="R13" s="254">
        <v>4033434</v>
      </c>
      <c r="S13" s="254"/>
      <c r="T13" s="254"/>
      <c r="U13" s="281"/>
      <c r="V13" s="281"/>
      <c r="W13" s="281"/>
      <c r="X13" s="299" t="b">
        <f t="shared" si="4"/>
        <v>1</v>
      </c>
      <c r="Y13" s="300">
        <f t="shared" si="5"/>
        <v>0.5</v>
      </c>
      <c r="Z13" s="301" t="b">
        <f t="shared" si="6"/>
        <v>1</v>
      </c>
      <c r="AA13" s="301" t="b">
        <f t="shared" si="7"/>
        <v>1</v>
      </c>
    </row>
    <row r="14" spans="1:27" s="362" customFormat="1" ht="66.75" customHeight="1" x14ac:dyDescent="0.25">
      <c r="A14" s="494">
        <v>12</v>
      </c>
      <c r="B14" s="262" t="s">
        <v>322</v>
      </c>
      <c r="C14" s="340" t="s">
        <v>337</v>
      </c>
      <c r="D14" s="262" t="s">
        <v>293</v>
      </c>
      <c r="E14" s="338">
        <v>1203</v>
      </c>
      <c r="F14" s="354" t="s">
        <v>850</v>
      </c>
      <c r="G14" s="350" t="s">
        <v>63</v>
      </c>
      <c r="H14" s="351">
        <v>2.996</v>
      </c>
      <c r="I14" s="352" t="s">
        <v>330</v>
      </c>
      <c r="J14" s="324">
        <v>5488493.5599999996</v>
      </c>
      <c r="K14" s="324">
        <v>2744246</v>
      </c>
      <c r="L14" s="324">
        <v>2744247.5599999996</v>
      </c>
      <c r="M14" s="325">
        <v>0.5</v>
      </c>
      <c r="N14" s="344"/>
      <c r="O14" s="344"/>
      <c r="P14" s="254"/>
      <c r="Q14" s="254"/>
      <c r="R14" s="254">
        <v>2744246</v>
      </c>
      <c r="S14" s="254"/>
      <c r="T14" s="254"/>
      <c r="U14" s="281"/>
      <c r="V14" s="281"/>
      <c r="W14" s="281"/>
      <c r="X14" s="299" t="b">
        <f t="shared" si="4"/>
        <v>1</v>
      </c>
      <c r="Y14" s="300">
        <f t="shared" si="5"/>
        <v>0.5</v>
      </c>
      <c r="Z14" s="301" t="b">
        <f t="shared" si="6"/>
        <v>1</v>
      </c>
      <c r="AA14" s="301" t="b">
        <f t="shared" si="7"/>
        <v>1</v>
      </c>
    </row>
    <row r="15" spans="1:27" s="150" customFormat="1" ht="38.25" x14ac:dyDescent="0.25">
      <c r="A15" s="234">
        <v>13</v>
      </c>
      <c r="B15" s="222" t="s">
        <v>340</v>
      </c>
      <c r="C15" s="333" t="s">
        <v>338</v>
      </c>
      <c r="D15" s="222" t="s">
        <v>299</v>
      </c>
      <c r="E15" s="332">
        <v>1208</v>
      </c>
      <c r="F15" s="331" t="s">
        <v>346</v>
      </c>
      <c r="G15" s="272" t="s">
        <v>63</v>
      </c>
      <c r="H15" s="280">
        <v>2.99</v>
      </c>
      <c r="I15" s="270" t="s">
        <v>836</v>
      </c>
      <c r="J15" s="246">
        <v>7650317.3600000003</v>
      </c>
      <c r="K15" s="246">
        <v>3825158</v>
      </c>
      <c r="L15" s="246">
        <v>3825159.3600000003</v>
      </c>
      <c r="M15" s="224">
        <v>0.5</v>
      </c>
      <c r="N15" s="244"/>
      <c r="O15" s="244"/>
      <c r="P15" s="228"/>
      <c r="Q15" s="228"/>
      <c r="R15" s="228">
        <v>1972361</v>
      </c>
      <c r="S15" s="248">
        <v>0</v>
      </c>
      <c r="T15" s="228">
        <v>1852797</v>
      </c>
      <c r="U15" s="277"/>
      <c r="V15" s="277"/>
      <c r="W15" s="277"/>
      <c r="X15" s="299" t="b">
        <f t="shared" si="4"/>
        <v>1</v>
      </c>
      <c r="Y15" s="300">
        <f t="shared" si="5"/>
        <v>0.5</v>
      </c>
      <c r="Z15" s="301" t="b">
        <f t="shared" si="6"/>
        <v>1</v>
      </c>
      <c r="AA15" s="301" t="b">
        <f t="shared" si="7"/>
        <v>1</v>
      </c>
    </row>
    <row r="16" spans="1:27" s="362" customFormat="1" ht="38.25" x14ac:dyDescent="0.25">
      <c r="A16" s="494">
        <v>14</v>
      </c>
      <c r="B16" s="262" t="s">
        <v>343</v>
      </c>
      <c r="C16" s="340" t="s">
        <v>337</v>
      </c>
      <c r="D16" s="262" t="s">
        <v>73</v>
      </c>
      <c r="E16" s="338">
        <v>1213</v>
      </c>
      <c r="F16" s="354" t="s">
        <v>832</v>
      </c>
      <c r="G16" s="350" t="s">
        <v>63</v>
      </c>
      <c r="H16" s="351">
        <v>1.216</v>
      </c>
      <c r="I16" s="352" t="s">
        <v>329</v>
      </c>
      <c r="J16" s="324">
        <v>5795225.1500000004</v>
      </c>
      <c r="K16" s="324">
        <v>2897612</v>
      </c>
      <c r="L16" s="324">
        <f>J16-K16</f>
        <v>2897613.1500000004</v>
      </c>
      <c r="M16" s="325">
        <v>0.5</v>
      </c>
      <c r="N16" s="344"/>
      <c r="O16" s="344"/>
      <c r="P16" s="254"/>
      <c r="Q16" s="254"/>
      <c r="R16" s="254">
        <v>2897612</v>
      </c>
      <c r="S16" s="326"/>
      <c r="T16" s="254"/>
      <c r="U16" s="281"/>
      <c r="V16" s="281"/>
      <c r="W16" s="281"/>
      <c r="X16" s="299" t="b">
        <f t="shared" si="4"/>
        <v>1</v>
      </c>
      <c r="Y16" s="300">
        <f t="shared" si="5"/>
        <v>0.5</v>
      </c>
      <c r="Z16" s="301" t="b">
        <f t="shared" si="6"/>
        <v>1</v>
      </c>
      <c r="AA16" s="301" t="b">
        <f t="shared" si="7"/>
        <v>1</v>
      </c>
    </row>
    <row r="17" spans="1:30" s="150" customFormat="1" ht="30" x14ac:dyDescent="0.25">
      <c r="A17" s="234">
        <v>15</v>
      </c>
      <c r="B17" s="222" t="s">
        <v>814</v>
      </c>
      <c r="C17" s="333" t="s">
        <v>338</v>
      </c>
      <c r="D17" s="222" t="s">
        <v>59</v>
      </c>
      <c r="E17" s="332">
        <v>1212</v>
      </c>
      <c r="F17" s="288" t="s">
        <v>815</v>
      </c>
      <c r="G17" s="237" t="s">
        <v>63</v>
      </c>
      <c r="H17" s="238">
        <v>2.0219999999999998</v>
      </c>
      <c r="I17" s="371" t="s">
        <v>849</v>
      </c>
      <c r="J17" s="246">
        <v>6979766.6500000004</v>
      </c>
      <c r="K17" s="246">
        <v>3489882</v>
      </c>
      <c r="L17" s="246">
        <v>3489884.6500000004</v>
      </c>
      <c r="M17" s="312">
        <v>0.5</v>
      </c>
      <c r="N17" s="239"/>
      <c r="O17" s="239"/>
      <c r="P17" s="240"/>
      <c r="Q17" s="240"/>
      <c r="R17" s="228">
        <v>1744941</v>
      </c>
      <c r="S17" s="248">
        <v>0</v>
      </c>
      <c r="T17" s="228">
        <v>1744941</v>
      </c>
      <c r="U17" s="277"/>
      <c r="V17" s="277"/>
      <c r="W17" s="277"/>
      <c r="X17" s="299" t="b">
        <f t="shared" si="4"/>
        <v>1</v>
      </c>
      <c r="Y17" s="300">
        <f t="shared" si="5"/>
        <v>0.5</v>
      </c>
      <c r="Z17" s="301" t="b">
        <f t="shared" si="6"/>
        <v>1</v>
      </c>
      <c r="AA17" s="301" t="b">
        <f t="shared" si="7"/>
        <v>1</v>
      </c>
    </row>
    <row r="18" spans="1:30" s="362" customFormat="1" ht="45" x14ac:dyDescent="0.25">
      <c r="A18" s="494">
        <v>16</v>
      </c>
      <c r="B18" s="363" t="s">
        <v>804</v>
      </c>
      <c r="C18" s="314" t="s">
        <v>337</v>
      </c>
      <c r="D18" s="363" t="s">
        <v>60</v>
      </c>
      <c r="E18" s="263">
        <v>1218</v>
      </c>
      <c r="F18" s="364" t="s">
        <v>805</v>
      </c>
      <c r="G18" s="264" t="s">
        <v>63</v>
      </c>
      <c r="H18" s="265">
        <v>1.1830000000000001</v>
      </c>
      <c r="I18" s="232" t="s">
        <v>806</v>
      </c>
      <c r="J18" s="310">
        <v>2196933.4</v>
      </c>
      <c r="K18" s="310">
        <v>1098466</v>
      </c>
      <c r="L18" s="310">
        <v>1098467.3999999999</v>
      </c>
      <c r="M18" s="313">
        <v>0.5</v>
      </c>
      <c r="N18" s="365"/>
      <c r="O18" s="365"/>
      <c r="P18" s="323"/>
      <c r="Q18" s="323"/>
      <c r="R18" s="323">
        <v>1098466</v>
      </c>
      <c r="S18" s="366"/>
      <c r="T18" s="323"/>
      <c r="U18" s="281"/>
      <c r="V18" s="281"/>
      <c r="W18" s="281"/>
      <c r="X18" s="299" t="b">
        <f t="shared" si="4"/>
        <v>1</v>
      </c>
      <c r="Y18" s="300">
        <f t="shared" si="5"/>
        <v>0.5</v>
      </c>
      <c r="Z18" s="301" t="b">
        <f t="shared" si="6"/>
        <v>1</v>
      </c>
      <c r="AA18" s="301" t="b">
        <f t="shared" si="7"/>
        <v>1</v>
      </c>
    </row>
    <row r="19" spans="1:30" s="150" customFormat="1" ht="30" x14ac:dyDescent="0.25">
      <c r="A19" s="234">
        <v>17</v>
      </c>
      <c r="B19" s="245" t="s">
        <v>811</v>
      </c>
      <c r="C19" s="235" t="s">
        <v>338</v>
      </c>
      <c r="D19" s="245" t="s">
        <v>59</v>
      </c>
      <c r="E19" s="236">
        <v>1212</v>
      </c>
      <c r="F19" s="288" t="s">
        <v>812</v>
      </c>
      <c r="G19" s="237" t="s">
        <v>63</v>
      </c>
      <c r="H19" s="238">
        <v>1.77</v>
      </c>
      <c r="I19" s="371" t="s">
        <v>849</v>
      </c>
      <c r="J19" s="311">
        <v>4751473.51</v>
      </c>
      <c r="K19" s="311">
        <v>2375736</v>
      </c>
      <c r="L19" s="311">
        <v>2375737.5099999998</v>
      </c>
      <c r="M19" s="312">
        <v>0.5</v>
      </c>
      <c r="N19" s="239"/>
      <c r="O19" s="239"/>
      <c r="P19" s="240"/>
      <c r="Q19" s="240"/>
      <c r="R19" s="228">
        <v>1187868</v>
      </c>
      <c r="S19" s="248">
        <v>0</v>
      </c>
      <c r="T19" s="228">
        <v>1187868</v>
      </c>
      <c r="U19" s="277"/>
      <c r="V19" s="277"/>
      <c r="W19" s="277"/>
      <c r="X19" s="299" t="b">
        <f t="shared" si="4"/>
        <v>1</v>
      </c>
      <c r="Y19" s="300">
        <f t="shared" si="5"/>
        <v>0.5</v>
      </c>
      <c r="Z19" s="301" t="b">
        <f t="shared" si="6"/>
        <v>1</v>
      </c>
      <c r="AA19" s="301" t="b">
        <f t="shared" si="7"/>
        <v>1</v>
      </c>
    </row>
    <row r="20" spans="1:30" s="362" customFormat="1" ht="68.25" customHeight="1" x14ac:dyDescent="0.25">
      <c r="A20" s="494">
        <v>18</v>
      </c>
      <c r="B20" s="363" t="s">
        <v>813</v>
      </c>
      <c r="C20" s="314" t="s">
        <v>337</v>
      </c>
      <c r="D20" s="363" t="s">
        <v>293</v>
      </c>
      <c r="E20" s="263">
        <v>1203</v>
      </c>
      <c r="F20" s="364" t="s">
        <v>851</v>
      </c>
      <c r="G20" s="264" t="s">
        <v>62</v>
      </c>
      <c r="H20" s="265">
        <v>2.0350000000000001</v>
      </c>
      <c r="I20" s="232" t="s">
        <v>330</v>
      </c>
      <c r="J20" s="310">
        <v>6618489.5700000003</v>
      </c>
      <c r="K20" s="310">
        <v>3309244</v>
      </c>
      <c r="L20" s="310">
        <f>J20-K20</f>
        <v>3309245.5700000003</v>
      </c>
      <c r="M20" s="313">
        <v>0.5</v>
      </c>
      <c r="N20" s="365"/>
      <c r="O20" s="365"/>
      <c r="P20" s="323"/>
      <c r="Q20" s="323"/>
      <c r="R20" s="323">
        <v>3309244</v>
      </c>
      <c r="S20" s="254"/>
      <c r="T20" s="254"/>
      <c r="U20" s="281"/>
      <c r="V20" s="281"/>
      <c r="W20" s="281"/>
      <c r="X20" s="299" t="b">
        <f t="shared" si="4"/>
        <v>1</v>
      </c>
      <c r="Y20" s="300">
        <f t="shared" si="5"/>
        <v>0.5</v>
      </c>
      <c r="Z20" s="301" t="b">
        <f t="shared" si="6"/>
        <v>1</v>
      </c>
      <c r="AA20" s="301" t="b">
        <f t="shared" si="7"/>
        <v>1</v>
      </c>
    </row>
    <row r="21" spans="1:30" s="362" customFormat="1" ht="45" x14ac:dyDescent="0.25">
      <c r="A21" s="494">
        <v>19</v>
      </c>
      <c r="B21" s="296" t="s">
        <v>817</v>
      </c>
      <c r="C21" s="314" t="s">
        <v>337</v>
      </c>
      <c r="D21" s="296" t="s">
        <v>58</v>
      </c>
      <c r="E21" s="263">
        <v>1215</v>
      </c>
      <c r="F21" s="298" t="s">
        <v>818</v>
      </c>
      <c r="G21" s="264" t="s">
        <v>66</v>
      </c>
      <c r="H21" s="265">
        <v>2.2759999999999998</v>
      </c>
      <c r="I21" s="232" t="s">
        <v>819</v>
      </c>
      <c r="J21" s="310">
        <v>7647264.1699999999</v>
      </c>
      <c r="K21" s="310">
        <v>3823632</v>
      </c>
      <c r="L21" s="310">
        <f>J21-K21</f>
        <v>3823632.17</v>
      </c>
      <c r="M21" s="313">
        <v>0.5</v>
      </c>
      <c r="N21" s="239"/>
      <c r="O21" s="239"/>
      <c r="P21" s="240"/>
      <c r="Q21" s="240"/>
      <c r="R21" s="323">
        <v>3823632</v>
      </c>
      <c r="S21" s="254"/>
      <c r="T21" s="254"/>
      <c r="U21" s="281"/>
      <c r="V21" s="281"/>
      <c r="W21" s="281"/>
      <c r="X21" s="299" t="b">
        <f t="shared" si="4"/>
        <v>1</v>
      </c>
      <c r="Y21" s="300">
        <f t="shared" si="5"/>
        <v>0.5</v>
      </c>
      <c r="Z21" s="301" t="b">
        <f t="shared" si="6"/>
        <v>1</v>
      </c>
      <c r="AA21" s="301" t="b">
        <f t="shared" si="7"/>
        <v>1</v>
      </c>
    </row>
    <row r="22" spans="1:30" s="362" customFormat="1" ht="45" x14ac:dyDescent="0.25">
      <c r="A22" s="494">
        <v>20</v>
      </c>
      <c r="B22" s="363" t="s">
        <v>820</v>
      </c>
      <c r="C22" s="314" t="s">
        <v>337</v>
      </c>
      <c r="D22" s="363" t="s">
        <v>54</v>
      </c>
      <c r="E22" s="263">
        <v>1209</v>
      </c>
      <c r="F22" s="364" t="s">
        <v>821</v>
      </c>
      <c r="G22" s="264" t="s">
        <v>66</v>
      </c>
      <c r="H22" s="265">
        <v>2.2000000000000002</v>
      </c>
      <c r="I22" s="232" t="s">
        <v>351</v>
      </c>
      <c r="J22" s="310">
        <v>2400000</v>
      </c>
      <c r="K22" s="310">
        <v>1200000</v>
      </c>
      <c r="L22" s="310">
        <v>1200000</v>
      </c>
      <c r="M22" s="313">
        <v>0.5</v>
      </c>
      <c r="N22" s="365"/>
      <c r="O22" s="365"/>
      <c r="P22" s="323"/>
      <c r="Q22" s="323"/>
      <c r="R22" s="323">
        <v>1200000</v>
      </c>
      <c r="S22" s="254"/>
      <c r="T22" s="254"/>
      <c r="U22" s="281"/>
      <c r="V22" s="281"/>
      <c r="W22" s="281"/>
      <c r="X22" s="299" t="b">
        <f t="shared" si="4"/>
        <v>1</v>
      </c>
      <c r="Y22" s="300">
        <f t="shared" si="5"/>
        <v>0.5</v>
      </c>
      <c r="Z22" s="301" t="b">
        <f t="shared" si="6"/>
        <v>1</v>
      </c>
      <c r="AA22" s="301" t="b">
        <f t="shared" si="7"/>
        <v>1</v>
      </c>
    </row>
    <row r="23" spans="1:30" s="362" customFormat="1" ht="60" x14ac:dyDescent="0.25">
      <c r="A23" s="494">
        <v>21</v>
      </c>
      <c r="B23" s="296" t="s">
        <v>830</v>
      </c>
      <c r="C23" s="314" t="s">
        <v>337</v>
      </c>
      <c r="D23" s="296" t="s">
        <v>808</v>
      </c>
      <c r="E23" s="263">
        <v>1205</v>
      </c>
      <c r="F23" s="298" t="s">
        <v>893</v>
      </c>
      <c r="G23" s="264" t="s">
        <v>62</v>
      </c>
      <c r="H23" s="265">
        <v>0.11799999999999999</v>
      </c>
      <c r="I23" s="232" t="s">
        <v>882</v>
      </c>
      <c r="J23" s="310">
        <v>2649700.23</v>
      </c>
      <c r="K23" s="310">
        <v>1324850</v>
      </c>
      <c r="L23" s="310">
        <v>1324850.23</v>
      </c>
      <c r="M23" s="313">
        <v>0.5</v>
      </c>
      <c r="N23" s="239"/>
      <c r="O23" s="239"/>
      <c r="P23" s="240"/>
      <c r="Q23" s="240"/>
      <c r="R23" s="323">
        <v>1324850</v>
      </c>
      <c r="S23" s="254"/>
      <c r="T23" s="254"/>
      <c r="U23" s="281"/>
      <c r="V23" s="281"/>
      <c r="W23" s="281"/>
      <c r="X23" s="299" t="b">
        <f t="shared" si="4"/>
        <v>1</v>
      </c>
      <c r="Y23" s="300">
        <f t="shared" si="5"/>
        <v>0.5</v>
      </c>
      <c r="Z23" s="301" t="b">
        <f t="shared" si="6"/>
        <v>1</v>
      </c>
      <c r="AA23" s="301" t="b">
        <f t="shared" si="7"/>
        <v>1</v>
      </c>
    </row>
    <row r="24" spans="1:30" ht="20.100000000000001" customHeight="1" x14ac:dyDescent="0.25">
      <c r="A24" s="532" t="s">
        <v>42</v>
      </c>
      <c r="B24" s="532"/>
      <c r="C24" s="532"/>
      <c r="D24" s="532"/>
      <c r="E24" s="532"/>
      <c r="F24" s="532"/>
      <c r="G24" s="532"/>
      <c r="H24" s="188">
        <f>SUM(H5:H23)</f>
        <v>28.801999999999996</v>
      </c>
      <c r="I24" s="151" t="s">
        <v>13</v>
      </c>
      <c r="J24" s="404">
        <f>SUM(J5:J23)</f>
        <v>109481019.34000003</v>
      </c>
      <c r="K24" s="404">
        <f>SUM(K5:K23)</f>
        <v>54740499</v>
      </c>
      <c r="L24" s="404">
        <f>SUM(L5:L23)</f>
        <v>54740520.339999989</v>
      </c>
      <c r="M24" s="405" t="s">
        <v>833</v>
      </c>
      <c r="N24" s="404">
        <f t="shared" ref="N24:W24" si="8">SUM(N5:N23)</f>
        <v>0</v>
      </c>
      <c r="O24" s="404">
        <f t="shared" si="8"/>
        <v>0</v>
      </c>
      <c r="P24" s="404">
        <f t="shared" si="8"/>
        <v>0</v>
      </c>
      <c r="Q24" s="404">
        <f t="shared" si="8"/>
        <v>0</v>
      </c>
      <c r="R24" s="404">
        <f t="shared" si="8"/>
        <v>41400102</v>
      </c>
      <c r="S24" s="404">
        <f t="shared" si="8"/>
        <v>0</v>
      </c>
      <c r="T24" s="404">
        <f t="shared" si="8"/>
        <v>13340397</v>
      </c>
      <c r="U24" s="404">
        <f t="shared" si="8"/>
        <v>0</v>
      </c>
      <c r="V24" s="404">
        <f t="shared" si="8"/>
        <v>0</v>
      </c>
      <c r="W24" s="404">
        <f t="shared" si="8"/>
        <v>0</v>
      </c>
      <c r="X24" s="121"/>
      <c r="Y24" s="122"/>
      <c r="Z24" s="123"/>
      <c r="AA24" s="123"/>
    </row>
    <row r="25" spans="1:30" ht="20.100000000000001" customHeight="1" x14ac:dyDescent="0.25">
      <c r="A25" s="532" t="s">
        <v>36</v>
      </c>
      <c r="B25" s="532"/>
      <c r="C25" s="532"/>
      <c r="D25" s="532"/>
      <c r="E25" s="532"/>
      <c r="F25" s="532"/>
      <c r="G25" s="532"/>
      <c r="H25" s="188">
        <f>SUMIF($C$5:$C$23,"N",H5:H23)</f>
        <v>17.909999999999997</v>
      </c>
      <c r="I25" s="151" t="s">
        <v>13</v>
      </c>
      <c r="J25" s="404">
        <f>SUMIF($C$5:$C$23,"N",J5:J23)</f>
        <v>57900216.789999992</v>
      </c>
      <c r="K25" s="404">
        <f>SUMIF($C$5:$C$23,"N",K5:K23)</f>
        <v>28950102</v>
      </c>
      <c r="L25" s="404">
        <f>SUMIF($C$5:$C$23,"N",L5:L23)</f>
        <v>28950114.790000003</v>
      </c>
      <c r="M25" s="405" t="s">
        <v>833</v>
      </c>
      <c r="N25" s="404">
        <f t="shared" ref="N25:W25" si="9">SUMIF($C$5:$C$23,"N",N5:N23)</f>
        <v>0</v>
      </c>
      <c r="O25" s="404">
        <f t="shared" si="9"/>
        <v>0</v>
      </c>
      <c r="P25" s="404">
        <f t="shared" si="9"/>
        <v>0</v>
      </c>
      <c r="Q25" s="404">
        <f t="shared" si="9"/>
        <v>0</v>
      </c>
      <c r="R25" s="404">
        <f t="shared" si="9"/>
        <v>28950102</v>
      </c>
      <c r="S25" s="404">
        <f t="shared" si="9"/>
        <v>0</v>
      </c>
      <c r="T25" s="404">
        <f t="shared" si="9"/>
        <v>0</v>
      </c>
      <c r="U25" s="404">
        <f t="shared" si="9"/>
        <v>0</v>
      </c>
      <c r="V25" s="404">
        <f t="shared" si="9"/>
        <v>0</v>
      </c>
      <c r="W25" s="404">
        <f t="shared" si="9"/>
        <v>0</v>
      </c>
      <c r="X25" s="121"/>
      <c r="Y25" s="122"/>
      <c r="Z25" s="123"/>
      <c r="AA25" s="123"/>
    </row>
    <row r="26" spans="1:30" ht="20.100000000000001" customHeight="1" x14ac:dyDescent="0.25">
      <c r="A26" s="551" t="s">
        <v>37</v>
      </c>
      <c r="B26" s="551"/>
      <c r="C26" s="551"/>
      <c r="D26" s="551"/>
      <c r="E26" s="551"/>
      <c r="F26" s="551"/>
      <c r="G26" s="551"/>
      <c r="H26" s="189">
        <f>SUMIF($C$5:$C$23,"W",H5:H23)</f>
        <v>10.891999999999999</v>
      </c>
      <c r="I26" s="483" t="s">
        <v>13</v>
      </c>
      <c r="J26" s="211">
        <f>SUMIF($C$5:$C$23,"W",J5:J23)</f>
        <v>51580802.549999997</v>
      </c>
      <c r="K26" s="211">
        <f>SUMIF($C$5:$C$23,"W",K5:K23)</f>
        <v>25790397</v>
      </c>
      <c r="L26" s="211">
        <f>SUMIF($C$5:$C$23,"W",L5:L23)</f>
        <v>25790405.549999997</v>
      </c>
      <c r="M26" s="406" t="s">
        <v>833</v>
      </c>
      <c r="N26" s="211">
        <f t="shared" ref="N26:W26" si="10">SUMIF($C$5:$C$23,"W",N5:N23)</f>
        <v>0</v>
      </c>
      <c r="O26" s="211">
        <f t="shared" si="10"/>
        <v>0</v>
      </c>
      <c r="P26" s="211">
        <f t="shared" si="10"/>
        <v>0</v>
      </c>
      <c r="Q26" s="211">
        <f t="shared" si="10"/>
        <v>0</v>
      </c>
      <c r="R26" s="211">
        <f t="shared" si="10"/>
        <v>12450000</v>
      </c>
      <c r="S26" s="211">
        <f t="shared" si="10"/>
        <v>0</v>
      </c>
      <c r="T26" s="211">
        <f t="shared" si="10"/>
        <v>13340397</v>
      </c>
      <c r="U26" s="211">
        <f t="shared" si="10"/>
        <v>0</v>
      </c>
      <c r="V26" s="211">
        <f t="shared" si="10"/>
        <v>0</v>
      </c>
      <c r="W26" s="211">
        <f t="shared" si="10"/>
        <v>0</v>
      </c>
      <c r="X26" s="121"/>
      <c r="Y26" s="122"/>
      <c r="Z26" s="123"/>
      <c r="AA26" s="123"/>
      <c r="AB26" s="317"/>
    </row>
    <row r="27" spans="1:30" ht="18.75" x14ac:dyDescent="0.25">
      <c r="A27" s="407"/>
      <c r="AB27" s="318"/>
      <c r="AC27" s="319"/>
      <c r="AD27" s="320"/>
    </row>
    <row r="28" spans="1:30" x14ac:dyDescent="0.25">
      <c r="A28" s="112" t="s">
        <v>23</v>
      </c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1"/>
      <c r="V28" s="411"/>
      <c r="W28" s="411"/>
      <c r="Y28" s="435"/>
    </row>
    <row r="29" spans="1:30" x14ac:dyDescent="0.25">
      <c r="A29" s="293" t="s">
        <v>24</v>
      </c>
      <c r="H29" s="320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</row>
    <row r="30" spans="1:30" x14ac:dyDescent="0.25">
      <c r="A30" s="112" t="s">
        <v>33</v>
      </c>
      <c r="J30" s="410"/>
      <c r="K30" s="413"/>
      <c r="P30" s="320"/>
      <c r="Q30" s="320"/>
      <c r="R30" s="320"/>
      <c r="S30" s="320"/>
      <c r="T30" s="320"/>
    </row>
    <row r="31" spans="1:30" ht="18.75" x14ac:dyDescent="0.25">
      <c r="A31" s="384"/>
      <c r="J31" s="410"/>
      <c r="P31" s="320"/>
      <c r="R31" s="374"/>
      <c r="AB31" s="318"/>
    </row>
    <row r="32" spans="1:30" x14ac:dyDescent="0.25">
      <c r="A32" s="130"/>
      <c r="B32" s="362"/>
      <c r="C32" s="362"/>
      <c r="D32" s="362"/>
      <c r="E32" s="362"/>
      <c r="F32" s="362"/>
      <c r="J32" s="410"/>
      <c r="P32" s="320"/>
      <c r="X32" s="152"/>
      <c r="Y32" s="152"/>
      <c r="Z32" s="152"/>
      <c r="AA32" s="152"/>
    </row>
    <row r="33" spans="1:27" s="113" customFormat="1" ht="15" x14ac:dyDescent="0.2">
      <c r="A33" s="111"/>
      <c r="C33" s="382"/>
      <c r="D33" s="132"/>
      <c r="E33" s="132"/>
      <c r="F33" s="136"/>
      <c r="I33" s="132"/>
      <c r="K33" s="165"/>
      <c r="L33" s="165"/>
      <c r="M33" s="148"/>
      <c r="N33" s="166"/>
      <c r="P33" s="111"/>
      <c r="Q33" s="111"/>
      <c r="R33" s="111"/>
      <c r="S33" s="421"/>
      <c r="T33" s="421"/>
      <c r="U33" s="111"/>
      <c r="V33" s="111"/>
      <c r="W33" s="111"/>
      <c r="X33" s="295"/>
      <c r="Y33" s="108"/>
      <c r="Z33" s="108"/>
      <c r="AA33" s="108"/>
    </row>
    <row r="34" spans="1:27" s="113" customFormat="1" x14ac:dyDescent="0.2">
      <c r="A34" s="111"/>
      <c r="C34" s="522"/>
      <c r="D34" s="522"/>
      <c r="E34" s="522"/>
      <c r="F34" s="522"/>
      <c r="G34" s="293"/>
      <c r="H34" s="29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523"/>
      <c r="X34" s="295"/>
      <c r="Y34" s="108"/>
      <c r="Z34" s="108"/>
      <c r="AA34" s="108"/>
    </row>
    <row r="35" spans="1:27" s="113" customFormat="1" ht="15" x14ac:dyDescent="0.2">
      <c r="A35" s="111"/>
      <c r="C35" s="519"/>
      <c r="D35" s="519"/>
      <c r="E35" s="519"/>
      <c r="F35" s="519"/>
      <c r="G35" s="130"/>
      <c r="H35" s="130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422"/>
      <c r="Y35" s="108"/>
      <c r="Z35" s="108"/>
      <c r="AA35" s="108"/>
    </row>
    <row r="36" spans="1:27" s="113" customFormat="1" x14ac:dyDescent="0.2">
      <c r="C36" s="519"/>
      <c r="D36" s="519"/>
      <c r="E36" s="519"/>
      <c r="F36" s="519"/>
      <c r="G36" s="384"/>
      <c r="H36" s="384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295"/>
    </row>
    <row r="37" spans="1:27" s="113" customFormat="1" x14ac:dyDescent="0.2">
      <c r="C37" s="519"/>
      <c r="D37" s="519"/>
      <c r="E37" s="519"/>
      <c r="F37" s="519"/>
      <c r="G37" s="108"/>
      <c r="H37" s="108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295"/>
    </row>
    <row r="38" spans="1:27" s="113" customFormat="1" x14ac:dyDescent="0.2">
      <c r="C38" s="519"/>
      <c r="D38" s="519"/>
      <c r="E38" s="519"/>
      <c r="F38" s="519"/>
      <c r="G38" s="108"/>
      <c r="H38" s="108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9"/>
      <c r="T38" s="519"/>
      <c r="U38" s="519"/>
      <c r="V38" s="519"/>
      <c r="W38" s="519"/>
      <c r="X38" s="295"/>
    </row>
    <row r="39" spans="1:27" s="113" customFormat="1" x14ac:dyDescent="0.2">
      <c r="C39" s="519"/>
      <c r="D39" s="519"/>
      <c r="E39" s="519"/>
      <c r="F39" s="519"/>
      <c r="G39" s="108"/>
      <c r="H39" s="108"/>
      <c r="I39" s="519"/>
      <c r="J39" s="519"/>
      <c r="K39" s="519"/>
      <c r="L39" s="519"/>
      <c r="M39" s="519"/>
      <c r="N39" s="519"/>
      <c r="O39" s="519"/>
      <c r="P39" s="519"/>
      <c r="Q39" s="519"/>
      <c r="R39" s="519"/>
      <c r="S39" s="519"/>
      <c r="T39" s="519"/>
      <c r="U39" s="519"/>
      <c r="V39" s="519"/>
      <c r="W39" s="519"/>
      <c r="X39" s="295"/>
    </row>
    <row r="40" spans="1:27" s="113" customFormat="1" x14ac:dyDescent="0.2">
      <c r="C40" s="519"/>
      <c r="D40" s="519"/>
      <c r="E40" s="519"/>
      <c r="F40" s="519"/>
      <c r="G40" s="108"/>
      <c r="H40" s="108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295"/>
    </row>
    <row r="41" spans="1:27" s="113" customFormat="1" x14ac:dyDescent="0.2">
      <c r="C41" s="520"/>
      <c r="D41" s="520"/>
      <c r="E41" s="520"/>
      <c r="F41" s="520"/>
      <c r="G41" s="108"/>
      <c r="H41" s="108"/>
      <c r="I41" s="521"/>
      <c r="J41" s="521"/>
      <c r="K41" s="521"/>
      <c r="L41" s="521"/>
      <c r="M41" s="521"/>
      <c r="N41" s="521"/>
      <c r="O41" s="521"/>
      <c r="P41" s="521"/>
      <c r="Q41" s="521"/>
      <c r="R41" s="521"/>
      <c r="S41" s="521"/>
      <c r="T41" s="521"/>
      <c r="U41" s="521"/>
      <c r="V41" s="521"/>
      <c r="W41" s="521"/>
      <c r="X41" s="295"/>
    </row>
    <row r="42" spans="1:27" s="113" customFormat="1" x14ac:dyDescent="0.2">
      <c r="C42" s="520"/>
      <c r="D42" s="520"/>
      <c r="E42" s="520"/>
      <c r="F42" s="520"/>
      <c r="G42" s="108"/>
      <c r="H42" s="108"/>
      <c r="I42" s="521"/>
      <c r="J42" s="521"/>
      <c r="K42" s="521"/>
      <c r="L42" s="521"/>
      <c r="M42" s="521"/>
      <c r="N42" s="521"/>
      <c r="O42" s="521"/>
      <c r="P42" s="521"/>
      <c r="Q42" s="521"/>
      <c r="R42" s="521"/>
      <c r="S42" s="521"/>
      <c r="T42" s="521"/>
      <c r="U42" s="521"/>
      <c r="V42" s="521"/>
      <c r="W42" s="521"/>
      <c r="X42" s="295"/>
    </row>
    <row r="43" spans="1:27" s="113" customFormat="1" x14ac:dyDescent="0.2">
      <c r="A43" s="111"/>
      <c r="C43" s="519"/>
      <c r="D43" s="519"/>
      <c r="E43" s="519"/>
      <c r="F43" s="519"/>
      <c r="G43" s="108"/>
      <c r="H43" s="108"/>
      <c r="I43" s="108"/>
      <c r="J43" s="434"/>
      <c r="K43" s="108"/>
      <c r="L43" s="108"/>
      <c r="M43" s="108"/>
      <c r="N43" s="108"/>
      <c r="O43" s="108"/>
      <c r="P43" s="108"/>
      <c r="Q43" s="108"/>
      <c r="R43" s="108"/>
      <c r="X43" s="295"/>
      <c r="Y43" s="108"/>
      <c r="Z43" s="108"/>
      <c r="AA43" s="108"/>
    </row>
    <row r="44" spans="1:27" s="113" customFormat="1" x14ac:dyDescent="0.2">
      <c r="C44" s="519"/>
      <c r="D44" s="519"/>
      <c r="E44" s="519"/>
      <c r="F44" s="519"/>
      <c r="G44" s="108"/>
      <c r="H44" s="108"/>
      <c r="I44" s="108"/>
      <c r="J44" s="434"/>
      <c r="K44" s="108"/>
      <c r="L44" s="108"/>
      <c r="M44" s="108"/>
      <c r="N44" s="108"/>
      <c r="O44" s="108"/>
      <c r="P44" s="108"/>
      <c r="Q44" s="108"/>
      <c r="R44" s="108"/>
      <c r="X44" s="295"/>
    </row>
    <row r="45" spans="1:27" s="113" customFormat="1" x14ac:dyDescent="0.2">
      <c r="A45" s="111"/>
      <c r="C45" s="519"/>
      <c r="D45" s="519"/>
      <c r="E45" s="519"/>
      <c r="F45" s="519"/>
      <c r="G45" s="108"/>
      <c r="H45" s="108"/>
      <c r="I45" s="108"/>
      <c r="J45" s="434"/>
      <c r="K45" s="108"/>
      <c r="L45" s="108"/>
      <c r="M45" s="108"/>
      <c r="N45" s="108"/>
      <c r="O45" s="108"/>
      <c r="P45" s="108"/>
      <c r="Q45" s="108"/>
      <c r="R45" s="108"/>
      <c r="X45" s="295"/>
      <c r="Y45" s="108"/>
      <c r="Z45" s="108"/>
      <c r="AA45" s="108"/>
    </row>
    <row r="46" spans="1:27" s="113" customFormat="1" x14ac:dyDescent="0.2">
      <c r="A46" s="111"/>
      <c r="C46" s="519"/>
      <c r="D46" s="519"/>
      <c r="E46" s="519"/>
      <c r="F46" s="519"/>
      <c r="G46" s="108"/>
      <c r="H46" s="108"/>
      <c r="I46" s="108"/>
      <c r="J46" s="434"/>
      <c r="K46" s="108"/>
      <c r="L46" s="108"/>
      <c r="M46" s="108"/>
      <c r="N46" s="108"/>
      <c r="O46" s="108"/>
      <c r="P46" s="108"/>
      <c r="Q46" s="108"/>
      <c r="R46" s="108"/>
      <c r="X46" s="295"/>
      <c r="Y46" s="108"/>
      <c r="Z46" s="108"/>
      <c r="AA46" s="108"/>
    </row>
    <row r="47" spans="1:27" s="113" customFormat="1" x14ac:dyDescent="0.2">
      <c r="A47" s="111"/>
      <c r="C47" s="519"/>
      <c r="D47" s="519"/>
      <c r="E47" s="519"/>
      <c r="F47" s="519"/>
      <c r="G47" s="108"/>
      <c r="H47" s="108"/>
      <c r="I47" s="108"/>
      <c r="J47" s="434"/>
      <c r="K47" s="108"/>
      <c r="L47" s="108"/>
      <c r="M47" s="108"/>
      <c r="N47" s="108"/>
      <c r="O47" s="108"/>
      <c r="P47" s="108"/>
      <c r="Q47" s="108"/>
      <c r="R47" s="108"/>
      <c r="X47" s="295"/>
      <c r="Y47" s="108"/>
      <c r="Z47" s="108"/>
      <c r="AA47" s="108"/>
    </row>
    <row r="48" spans="1:27" s="113" customFormat="1" x14ac:dyDescent="0.2">
      <c r="A48" s="111"/>
      <c r="C48" s="519"/>
      <c r="D48" s="519"/>
      <c r="E48" s="519"/>
      <c r="F48" s="519"/>
      <c r="G48" s="108"/>
      <c r="H48" s="108"/>
      <c r="I48" s="108"/>
      <c r="J48" s="434"/>
      <c r="K48" s="108"/>
      <c r="L48" s="108"/>
      <c r="M48" s="108"/>
      <c r="N48" s="108"/>
      <c r="O48" s="108"/>
      <c r="P48" s="108"/>
      <c r="Q48" s="108"/>
      <c r="R48" s="108"/>
      <c r="X48" s="295"/>
      <c r="Y48" s="108"/>
      <c r="Z48" s="108"/>
      <c r="AA48" s="108"/>
    </row>
    <row r="49" spans="1:27" s="113" customFormat="1" x14ac:dyDescent="0.2">
      <c r="A49" s="111"/>
      <c r="C49" s="520"/>
      <c r="D49" s="520"/>
      <c r="E49" s="520"/>
      <c r="F49" s="520"/>
      <c r="G49" s="108"/>
      <c r="H49" s="108"/>
      <c r="I49" s="108"/>
      <c r="J49" s="434"/>
      <c r="K49" s="108"/>
      <c r="L49" s="108"/>
      <c r="M49" s="108"/>
      <c r="N49" s="108"/>
      <c r="O49" s="108"/>
      <c r="P49" s="108"/>
      <c r="Q49" s="108"/>
      <c r="R49" s="108"/>
      <c r="X49" s="295"/>
      <c r="Y49" s="108"/>
      <c r="Z49" s="108"/>
      <c r="AA49" s="108"/>
    </row>
    <row r="50" spans="1:27" s="113" customFormat="1" x14ac:dyDescent="0.2">
      <c r="A50" s="111"/>
      <c r="C50" s="520"/>
      <c r="D50" s="520"/>
      <c r="E50" s="520"/>
      <c r="F50" s="520"/>
      <c r="G50" s="108"/>
      <c r="H50" s="108"/>
      <c r="I50" s="108"/>
      <c r="J50" s="434"/>
      <c r="K50" s="108"/>
      <c r="L50" s="108"/>
      <c r="M50" s="108"/>
      <c r="N50" s="108"/>
      <c r="O50" s="108"/>
      <c r="P50" s="108"/>
      <c r="Q50" s="108"/>
      <c r="R50" s="108"/>
      <c r="X50" s="295"/>
      <c r="Y50" s="108"/>
      <c r="Z50" s="108"/>
      <c r="AA50" s="108"/>
    </row>
    <row r="51" spans="1:27" s="113" customFormat="1" x14ac:dyDescent="0.2">
      <c r="A51" s="111"/>
      <c r="C51" s="519"/>
      <c r="D51" s="519"/>
      <c r="E51" s="519"/>
      <c r="F51" s="519"/>
      <c r="G51" s="108"/>
      <c r="H51" s="108"/>
      <c r="I51" s="108"/>
      <c r="J51" s="427"/>
      <c r="K51" s="108"/>
      <c r="L51" s="108"/>
      <c r="M51" s="108"/>
      <c r="N51" s="108"/>
      <c r="O51" s="108"/>
      <c r="P51" s="108"/>
      <c r="Q51" s="108"/>
      <c r="R51" s="108"/>
      <c r="X51" s="295"/>
      <c r="Y51" s="108"/>
      <c r="Z51" s="108"/>
      <c r="AA51" s="108"/>
    </row>
    <row r="52" spans="1:27" s="113" customFormat="1" x14ac:dyDescent="0.2">
      <c r="A52" s="111"/>
      <c r="C52" s="519"/>
      <c r="D52" s="519"/>
      <c r="E52" s="519"/>
      <c r="F52" s="519"/>
      <c r="G52" s="108"/>
      <c r="H52" s="108"/>
      <c r="I52" s="108"/>
      <c r="J52" s="427"/>
      <c r="K52" s="108"/>
      <c r="L52" s="108"/>
      <c r="M52" s="108"/>
      <c r="N52" s="108"/>
      <c r="O52" s="108"/>
      <c r="P52" s="108"/>
      <c r="Q52" s="108"/>
      <c r="R52" s="108"/>
      <c r="X52" s="295"/>
      <c r="Y52" s="108"/>
      <c r="Z52" s="108"/>
      <c r="AA52" s="108"/>
    </row>
    <row r="53" spans="1:27" s="113" customFormat="1" x14ac:dyDescent="0.2">
      <c r="A53" s="111"/>
      <c r="C53" s="519"/>
      <c r="D53" s="519"/>
      <c r="E53" s="519"/>
      <c r="F53" s="519"/>
      <c r="G53" s="108"/>
      <c r="H53" s="108"/>
      <c r="I53" s="108"/>
      <c r="J53" s="427"/>
      <c r="K53" s="108"/>
      <c r="L53" s="108"/>
      <c r="M53" s="108"/>
      <c r="N53" s="108"/>
      <c r="O53" s="108"/>
      <c r="P53" s="108"/>
      <c r="Q53" s="108"/>
      <c r="R53" s="108"/>
      <c r="X53" s="295"/>
      <c r="Y53" s="108"/>
      <c r="Z53" s="108"/>
      <c r="AA53" s="108"/>
    </row>
    <row r="54" spans="1:27" s="113" customFormat="1" x14ac:dyDescent="0.2">
      <c r="A54" s="111"/>
      <c r="C54" s="519"/>
      <c r="D54" s="519"/>
      <c r="E54" s="519"/>
      <c r="F54" s="519"/>
      <c r="G54" s="108"/>
      <c r="H54" s="108"/>
      <c r="I54" s="108"/>
      <c r="J54" s="427"/>
      <c r="K54" s="108"/>
      <c r="L54" s="108"/>
      <c r="M54" s="108"/>
      <c r="N54" s="108"/>
      <c r="O54" s="108"/>
      <c r="P54" s="108"/>
      <c r="Q54" s="108"/>
      <c r="R54" s="108"/>
      <c r="X54" s="295"/>
      <c r="Y54" s="108"/>
      <c r="Z54" s="108"/>
      <c r="AA54" s="108"/>
    </row>
    <row r="55" spans="1:27" s="113" customFormat="1" x14ac:dyDescent="0.2">
      <c r="A55" s="111"/>
      <c r="C55" s="519"/>
      <c r="D55" s="519"/>
      <c r="E55" s="519"/>
      <c r="F55" s="519"/>
      <c r="G55" s="108"/>
      <c r="H55" s="108"/>
      <c r="I55" s="108"/>
      <c r="J55" s="427"/>
      <c r="K55" s="108"/>
      <c r="L55" s="108"/>
      <c r="M55" s="108"/>
      <c r="N55" s="108"/>
      <c r="O55" s="108"/>
      <c r="P55" s="108"/>
      <c r="Q55" s="108"/>
      <c r="R55" s="108"/>
      <c r="X55" s="295"/>
      <c r="Y55" s="108"/>
      <c r="Z55" s="108"/>
      <c r="AA55" s="108"/>
    </row>
    <row r="56" spans="1:27" s="113" customFormat="1" x14ac:dyDescent="0.2">
      <c r="A56" s="111"/>
      <c r="C56" s="519"/>
      <c r="D56" s="519"/>
      <c r="E56" s="519"/>
      <c r="F56" s="519"/>
      <c r="G56" s="108"/>
      <c r="H56" s="108"/>
      <c r="I56" s="108"/>
      <c r="J56" s="427"/>
      <c r="K56" s="108"/>
      <c r="L56" s="108"/>
      <c r="M56" s="108"/>
      <c r="N56" s="108"/>
      <c r="O56" s="108"/>
      <c r="P56" s="108"/>
      <c r="Q56" s="108"/>
      <c r="R56" s="108"/>
      <c r="X56" s="295"/>
      <c r="Y56" s="108"/>
      <c r="Z56" s="108"/>
      <c r="AA56" s="108"/>
    </row>
    <row r="57" spans="1:27" s="113" customFormat="1" x14ac:dyDescent="0.2">
      <c r="A57" s="111"/>
      <c r="C57" s="520"/>
      <c r="D57" s="520"/>
      <c r="E57" s="520"/>
      <c r="F57" s="520"/>
      <c r="G57" s="108"/>
      <c r="H57" s="108"/>
      <c r="I57" s="108"/>
      <c r="J57" s="427"/>
      <c r="K57" s="108"/>
      <c r="L57" s="108"/>
      <c r="M57" s="108"/>
      <c r="N57" s="108"/>
      <c r="O57" s="108"/>
      <c r="P57" s="108"/>
      <c r="Q57" s="108"/>
      <c r="R57" s="108"/>
      <c r="X57" s="295"/>
      <c r="Y57" s="108"/>
      <c r="Z57" s="108"/>
      <c r="AA57" s="108"/>
    </row>
    <row r="58" spans="1:27" s="113" customFormat="1" x14ac:dyDescent="0.2">
      <c r="A58" s="111"/>
      <c r="C58" s="520"/>
      <c r="D58" s="520"/>
      <c r="E58" s="520"/>
      <c r="F58" s="520"/>
      <c r="G58" s="108"/>
      <c r="H58" s="108"/>
      <c r="I58" s="108"/>
      <c r="J58" s="427"/>
      <c r="K58" s="108"/>
      <c r="L58" s="108"/>
      <c r="M58" s="108"/>
      <c r="N58" s="108"/>
      <c r="O58" s="108"/>
      <c r="P58" s="108"/>
      <c r="Q58" s="108"/>
      <c r="R58" s="108"/>
      <c r="X58" s="295"/>
      <c r="Y58" s="108"/>
      <c r="Z58" s="108"/>
      <c r="AA58" s="108"/>
    </row>
    <row r="59" spans="1:27" s="113" customFormat="1" x14ac:dyDescent="0.2">
      <c r="A59" s="111"/>
      <c r="C59" s="519"/>
      <c r="D59" s="519"/>
      <c r="E59" s="519"/>
      <c r="F59" s="519"/>
      <c r="G59" s="108"/>
      <c r="H59" s="108"/>
      <c r="I59" s="108"/>
      <c r="J59" s="427"/>
      <c r="K59" s="108"/>
      <c r="L59" s="108"/>
      <c r="M59" s="108"/>
      <c r="N59" s="108"/>
      <c r="O59" s="108"/>
      <c r="P59" s="108"/>
      <c r="Q59" s="108"/>
      <c r="R59" s="108"/>
      <c r="X59" s="295"/>
      <c r="Y59" s="108"/>
      <c r="Z59" s="108"/>
      <c r="AA59" s="108"/>
    </row>
    <row r="60" spans="1:27" s="113" customFormat="1" x14ac:dyDescent="0.2">
      <c r="A60" s="111"/>
      <c r="C60" s="519"/>
      <c r="D60" s="519"/>
      <c r="E60" s="519"/>
      <c r="F60" s="519"/>
      <c r="G60" s="108"/>
      <c r="H60" s="108"/>
      <c r="I60" s="108"/>
      <c r="J60" s="427"/>
      <c r="K60" s="108"/>
      <c r="L60" s="108"/>
      <c r="M60" s="108"/>
      <c r="N60" s="108"/>
      <c r="O60" s="108"/>
      <c r="P60" s="108"/>
      <c r="Q60" s="108"/>
      <c r="R60" s="108"/>
      <c r="X60" s="295"/>
      <c r="Y60" s="108"/>
      <c r="Z60" s="108"/>
      <c r="AA60" s="108"/>
    </row>
    <row r="61" spans="1:27" s="113" customFormat="1" x14ac:dyDescent="0.2">
      <c r="A61" s="111"/>
      <c r="C61" s="519"/>
      <c r="D61" s="519"/>
      <c r="E61" s="519"/>
      <c r="F61" s="519"/>
      <c r="G61" s="108"/>
      <c r="H61" s="108"/>
      <c r="I61" s="108"/>
      <c r="J61" s="427"/>
      <c r="K61" s="108"/>
      <c r="L61" s="108"/>
      <c r="M61" s="108"/>
      <c r="N61" s="108"/>
      <c r="O61" s="108"/>
      <c r="P61" s="108"/>
      <c r="Q61" s="108"/>
      <c r="R61" s="108"/>
      <c r="X61" s="295"/>
      <c r="Y61" s="108"/>
      <c r="Z61" s="108"/>
      <c r="AA61" s="108"/>
    </row>
    <row r="62" spans="1:27" s="113" customFormat="1" x14ac:dyDescent="0.2">
      <c r="A62" s="111"/>
      <c r="C62" s="519"/>
      <c r="D62" s="519"/>
      <c r="E62" s="519"/>
      <c r="F62" s="519"/>
      <c r="G62" s="108"/>
      <c r="H62" s="108"/>
      <c r="I62" s="108"/>
      <c r="J62" s="427"/>
      <c r="K62" s="108"/>
      <c r="L62" s="108"/>
      <c r="M62" s="108"/>
      <c r="N62" s="108"/>
      <c r="O62" s="108"/>
      <c r="P62" s="108"/>
      <c r="Q62" s="108"/>
      <c r="R62" s="108"/>
      <c r="X62" s="295"/>
      <c r="Y62" s="108"/>
      <c r="Z62" s="108"/>
      <c r="AA62" s="108"/>
    </row>
    <row r="63" spans="1:27" s="113" customFormat="1" x14ac:dyDescent="0.2">
      <c r="A63" s="111"/>
      <c r="C63" s="519"/>
      <c r="D63" s="519"/>
      <c r="E63" s="519"/>
      <c r="F63" s="519"/>
      <c r="G63" s="108"/>
      <c r="H63" s="108"/>
      <c r="I63" s="108"/>
      <c r="J63" s="427"/>
      <c r="K63" s="108"/>
      <c r="L63" s="108"/>
      <c r="M63" s="108"/>
      <c r="N63" s="108"/>
      <c r="O63" s="108"/>
      <c r="P63" s="108"/>
      <c r="Q63" s="108"/>
      <c r="R63" s="108"/>
      <c r="X63" s="295"/>
      <c r="Y63" s="108"/>
      <c r="Z63" s="108"/>
      <c r="AA63" s="108"/>
    </row>
    <row r="64" spans="1:27" s="113" customFormat="1" x14ac:dyDescent="0.2">
      <c r="A64" s="111"/>
      <c r="C64" s="519"/>
      <c r="D64" s="519"/>
      <c r="E64" s="519"/>
      <c r="F64" s="519"/>
      <c r="G64" s="108"/>
      <c r="H64" s="108"/>
      <c r="I64" s="108"/>
      <c r="J64" s="427"/>
      <c r="K64" s="108"/>
      <c r="L64" s="108"/>
      <c r="M64" s="108"/>
      <c r="N64" s="108"/>
      <c r="O64" s="108"/>
      <c r="P64" s="108"/>
      <c r="Q64" s="108"/>
      <c r="R64" s="108"/>
      <c r="X64" s="295"/>
      <c r="Y64" s="108"/>
      <c r="Z64" s="108"/>
      <c r="AA64" s="108"/>
    </row>
    <row r="65" spans="1:28" s="113" customFormat="1" x14ac:dyDescent="0.2">
      <c r="A65" s="111"/>
      <c r="C65" s="520"/>
      <c r="D65" s="520"/>
      <c r="E65" s="520"/>
      <c r="F65" s="520"/>
      <c r="G65" s="108"/>
      <c r="H65" s="108"/>
      <c r="I65" s="108"/>
      <c r="J65" s="427"/>
      <c r="K65" s="108"/>
      <c r="L65" s="108"/>
      <c r="M65" s="108"/>
      <c r="N65" s="108"/>
      <c r="O65" s="108"/>
      <c r="P65" s="108"/>
      <c r="Q65" s="108"/>
      <c r="R65" s="108"/>
      <c r="X65" s="295"/>
      <c r="Y65" s="108"/>
      <c r="Z65" s="108"/>
      <c r="AA65" s="108"/>
    </row>
    <row r="66" spans="1:28" s="113" customFormat="1" x14ac:dyDescent="0.2">
      <c r="A66" s="111"/>
      <c r="C66" s="520"/>
      <c r="D66" s="520"/>
      <c r="E66" s="520"/>
      <c r="F66" s="520"/>
      <c r="G66" s="108"/>
      <c r="H66" s="108"/>
      <c r="I66" s="108"/>
      <c r="J66" s="427"/>
      <c r="K66" s="108"/>
      <c r="L66" s="108"/>
      <c r="M66" s="108"/>
      <c r="N66" s="108"/>
      <c r="O66" s="108"/>
      <c r="P66" s="108"/>
      <c r="Q66" s="108"/>
      <c r="R66" s="108"/>
      <c r="X66" s="295"/>
      <c r="Y66" s="108"/>
      <c r="Z66" s="108"/>
      <c r="AA66" s="108"/>
    </row>
    <row r="67" spans="1:28" s="113" customFormat="1" x14ac:dyDescent="0.2">
      <c r="A67" s="111"/>
      <c r="C67" s="519"/>
      <c r="D67" s="519"/>
      <c r="E67" s="519"/>
      <c r="F67" s="519"/>
      <c r="G67" s="108"/>
      <c r="H67" s="108"/>
      <c r="I67" s="108"/>
      <c r="J67" s="427"/>
      <c r="K67" s="108"/>
      <c r="L67" s="108"/>
      <c r="M67" s="108"/>
      <c r="N67" s="108"/>
      <c r="O67" s="108"/>
      <c r="P67" s="108"/>
      <c r="Q67" s="108"/>
      <c r="R67" s="108"/>
      <c r="X67" s="295"/>
      <c r="Y67" s="108"/>
      <c r="Z67" s="108"/>
      <c r="AA67" s="108"/>
    </row>
    <row r="68" spans="1:28" s="113" customFormat="1" x14ac:dyDescent="0.2">
      <c r="A68" s="111"/>
      <c r="C68" s="519"/>
      <c r="D68" s="519"/>
      <c r="E68" s="519"/>
      <c r="F68" s="519"/>
      <c r="G68" s="108"/>
      <c r="H68" s="108"/>
      <c r="I68" s="108"/>
      <c r="J68" s="427"/>
      <c r="K68" s="108"/>
      <c r="L68" s="108"/>
      <c r="M68" s="108"/>
      <c r="N68" s="108"/>
      <c r="O68" s="108"/>
      <c r="P68" s="108"/>
      <c r="Q68" s="108"/>
      <c r="R68" s="108"/>
      <c r="X68" s="295"/>
      <c r="Y68" s="108"/>
      <c r="Z68" s="108"/>
      <c r="AA68" s="108"/>
    </row>
    <row r="69" spans="1:28" s="113" customFormat="1" x14ac:dyDescent="0.2">
      <c r="A69" s="111"/>
      <c r="C69" s="519"/>
      <c r="D69" s="519"/>
      <c r="E69" s="519"/>
      <c r="F69" s="519"/>
      <c r="G69" s="108"/>
      <c r="H69" s="108"/>
      <c r="I69" s="108"/>
      <c r="J69" s="427"/>
      <c r="K69" s="108"/>
      <c r="L69" s="108"/>
      <c r="M69" s="108"/>
      <c r="N69" s="108"/>
      <c r="O69" s="108"/>
      <c r="P69" s="108"/>
      <c r="Q69" s="108"/>
      <c r="R69" s="108"/>
      <c r="X69" s="295"/>
      <c r="Y69" s="108"/>
      <c r="Z69" s="108"/>
      <c r="AA69" s="108"/>
    </row>
    <row r="70" spans="1:28" s="113" customFormat="1" x14ac:dyDescent="0.2">
      <c r="A70" s="111"/>
      <c r="C70" s="519"/>
      <c r="D70" s="519"/>
      <c r="E70" s="519"/>
      <c r="F70" s="519"/>
      <c r="G70" s="108"/>
      <c r="H70" s="108"/>
      <c r="I70" s="108"/>
      <c r="J70" s="427"/>
      <c r="K70" s="108"/>
      <c r="L70" s="108"/>
      <c r="M70" s="108"/>
      <c r="N70" s="108"/>
      <c r="O70" s="108"/>
      <c r="P70" s="108"/>
      <c r="Q70" s="108"/>
      <c r="R70" s="108"/>
      <c r="X70" s="295"/>
      <c r="Y70" s="108"/>
      <c r="Z70" s="108"/>
      <c r="AA70" s="108"/>
    </row>
    <row r="71" spans="1:28" s="113" customFormat="1" x14ac:dyDescent="0.2">
      <c r="A71" s="111"/>
      <c r="C71" s="519"/>
      <c r="D71" s="519"/>
      <c r="E71" s="519"/>
      <c r="F71" s="519"/>
      <c r="G71" s="108"/>
      <c r="H71" s="108"/>
      <c r="I71" s="108"/>
      <c r="J71" s="427"/>
      <c r="K71" s="108"/>
      <c r="L71" s="108"/>
      <c r="M71" s="108"/>
      <c r="N71" s="108"/>
      <c r="O71" s="108"/>
      <c r="P71" s="108"/>
      <c r="Q71" s="108"/>
      <c r="R71" s="108"/>
      <c r="X71" s="295"/>
      <c r="Y71" s="108"/>
      <c r="Z71" s="108"/>
      <c r="AA71" s="108"/>
    </row>
    <row r="72" spans="1:28" s="113" customFormat="1" x14ac:dyDescent="0.2">
      <c r="A72" s="111"/>
      <c r="C72" s="519"/>
      <c r="D72" s="519"/>
      <c r="E72" s="519"/>
      <c r="F72" s="519"/>
      <c r="G72" s="108"/>
      <c r="H72" s="108"/>
      <c r="I72" s="108"/>
      <c r="J72" s="427"/>
      <c r="K72" s="108"/>
      <c r="L72" s="108"/>
      <c r="M72" s="108"/>
      <c r="N72" s="108"/>
      <c r="O72" s="108"/>
      <c r="P72" s="108"/>
      <c r="Q72" s="108"/>
      <c r="R72" s="108"/>
      <c r="X72" s="295"/>
      <c r="Y72" s="108"/>
      <c r="Z72" s="108"/>
      <c r="AA72" s="108"/>
    </row>
    <row r="73" spans="1:28" s="113" customFormat="1" x14ac:dyDescent="0.2">
      <c r="A73" s="111"/>
      <c r="C73" s="520"/>
      <c r="D73" s="520"/>
      <c r="E73" s="520"/>
      <c r="F73" s="520"/>
      <c r="G73" s="108"/>
      <c r="H73" s="108"/>
      <c r="I73" s="108"/>
      <c r="J73" s="427"/>
      <c r="K73" s="108"/>
      <c r="L73" s="108"/>
      <c r="M73" s="108"/>
      <c r="N73" s="108"/>
      <c r="O73" s="108"/>
      <c r="P73" s="108"/>
      <c r="Q73" s="108"/>
      <c r="R73" s="108"/>
      <c r="X73" s="295"/>
      <c r="Y73" s="108"/>
      <c r="Z73" s="108"/>
      <c r="AA73" s="108"/>
    </row>
    <row r="74" spans="1:28" s="113" customFormat="1" x14ac:dyDescent="0.2">
      <c r="A74" s="111"/>
      <c r="C74" s="520"/>
      <c r="D74" s="520"/>
      <c r="E74" s="520"/>
      <c r="F74" s="520"/>
      <c r="G74" s="108"/>
      <c r="H74" s="108"/>
      <c r="I74" s="108"/>
      <c r="J74" s="427"/>
      <c r="K74" s="108"/>
      <c r="L74" s="108"/>
      <c r="M74" s="108"/>
      <c r="N74" s="108"/>
      <c r="O74" s="108"/>
      <c r="P74" s="108"/>
      <c r="Q74" s="108"/>
      <c r="R74" s="108"/>
      <c r="X74" s="295"/>
      <c r="Y74" s="108"/>
      <c r="Z74" s="108"/>
      <c r="AA74" s="108"/>
    </row>
    <row r="75" spans="1:28" s="113" customFormat="1" ht="15" x14ac:dyDescent="0.2">
      <c r="A75" s="111"/>
      <c r="C75" s="382"/>
      <c r="D75" s="132"/>
      <c r="E75" s="132"/>
      <c r="I75" s="132"/>
      <c r="K75" s="148"/>
      <c r="L75" s="148"/>
      <c r="M75" s="148"/>
      <c r="N75" s="166"/>
      <c r="P75" s="111"/>
      <c r="Q75" s="111"/>
      <c r="R75" s="111"/>
      <c r="S75" s="204"/>
      <c r="T75" s="204"/>
      <c r="U75" s="111"/>
      <c r="V75" s="111"/>
      <c r="W75" s="111"/>
      <c r="X75" s="295"/>
      <c r="Y75" s="130"/>
      <c r="Z75" s="130"/>
      <c r="AA75" s="130"/>
      <c r="AB75" s="111"/>
    </row>
    <row r="76" spans="1:28" x14ac:dyDescent="0.25">
      <c r="A76" s="362"/>
      <c r="B76" s="362"/>
      <c r="C76" s="362"/>
      <c r="D76" s="362"/>
      <c r="E76" s="362"/>
      <c r="F76" s="420"/>
    </row>
    <row r="77" spans="1:28" x14ac:dyDescent="0.25">
      <c r="A77" s="362"/>
      <c r="B77" s="362"/>
      <c r="C77" s="362"/>
      <c r="D77" s="362"/>
      <c r="E77" s="362"/>
      <c r="F77" s="420"/>
    </row>
    <row r="78" spans="1:28" x14ac:dyDescent="0.25">
      <c r="A78" s="362"/>
      <c r="B78" s="362"/>
      <c r="C78" s="362"/>
      <c r="D78" s="362"/>
      <c r="E78" s="362"/>
      <c r="F78" s="420"/>
    </row>
    <row r="79" spans="1:28" x14ac:dyDescent="0.25">
      <c r="A79" s="362"/>
      <c r="B79" s="362"/>
      <c r="C79" s="362"/>
      <c r="D79" s="362"/>
      <c r="E79" s="362"/>
      <c r="F79" s="420"/>
    </row>
  </sheetData>
  <protectedRanges>
    <protectedRange sqref="E11:E16 E3" name="Rozstęp1_1_2_8"/>
    <protectedRange sqref="G11:H16 G3:H3" name="Rozstęp1_1_2_9"/>
    <protectedRange sqref="I11:I16 I3" name="Rozstęp1_1_2_9_1"/>
    <protectedRange sqref="B11:B16 B3" name="Rozstęp1_1_4"/>
    <protectedRange sqref="D11:D16 D3" name="Rozstęp1_1_4_1"/>
    <protectedRange sqref="F15:F16 F11:F13 F3" name="Rozstęp1_1_4_2"/>
    <protectedRange sqref="D4:E4 D9:E10" name="Rozstęp1_1_4_4"/>
    <protectedRange sqref="E18" name="Rozstęp1_1_2_8_1_2"/>
    <protectedRange sqref="G18:H18" name="Rozstęp1_1_2_9_2_2"/>
    <protectedRange sqref="I18" name="Rozstęp1_1_2_9_1_1_2"/>
    <protectedRange sqref="B18" name="Rozstęp1_1_4_3_2"/>
    <protectedRange sqref="D18" name="Rozstęp1_1_4_1_1_2"/>
    <protectedRange sqref="F18" name="Rozstęp1_1_4_2_1_2"/>
    <protectedRange sqref="E19" name="Rozstęp1_1_2_8_1_3"/>
    <protectedRange sqref="G19:H19" name="Rozstęp1_1_2_9_2_3"/>
    <protectedRange sqref="B19" name="Rozstęp1_1_4_3_3"/>
    <protectedRange sqref="D19" name="Rozstęp1_1_4_1_1_3"/>
    <protectedRange sqref="F19" name="Rozstęp1_1_4_2_1_3"/>
    <protectedRange sqref="E20" name="Rozstęp1_1_2_8_1_4"/>
    <protectedRange sqref="I20" name="Rozstęp1_1_2_9_1_1_4"/>
    <protectedRange sqref="B20" name="Rozstęp1_1_4_3_4"/>
    <protectedRange sqref="D20" name="Rozstęp1_1_4_1_1_4"/>
    <protectedRange sqref="E8" name="Rozstęp1_1_2_8_8"/>
    <protectedRange sqref="G8:H8" name="Rozstęp1_1_2_9_7"/>
    <protectedRange sqref="B8" name="Rozstęp1_1_4_9"/>
    <protectedRange sqref="D8" name="Rozstęp1_1_4_1_6"/>
    <protectedRange sqref="F8" name="Rozstęp1_1_4_2_6"/>
    <protectedRange sqref="E17" name="Rozstęp1_1_2_8_1_5_1"/>
    <protectedRange sqref="G17:H17" name="Rozstęp1_1_2_9_2_8"/>
    <protectedRange sqref="B17" name="Rozstęp1_1_4_3_3_1"/>
    <protectedRange sqref="D17" name="Rozstęp1_1_4_1_1_3_1"/>
    <protectedRange sqref="F17" name="Rozstęp1_1_4_2_1_3_1"/>
    <protectedRange sqref="E21" name="Rozstęp1_1_2_8_1_6"/>
    <protectedRange sqref="G21:H21" name="Rozstęp1_1_2_9_2_6"/>
    <protectedRange sqref="I21" name="Rozstęp1_1_2_9_1_1_6"/>
    <protectedRange sqref="B21" name="Rozstęp1_1_4_3_6"/>
    <protectedRange sqref="D21" name="Rozstęp1_1_4_1_1_6"/>
    <protectedRange sqref="F21" name="Rozstęp1_1_4_2_1_6"/>
    <protectedRange sqref="E6" name="Rozstęp1_1_2_8_1_3_1"/>
    <protectedRange sqref="G6:H6" name="Rozstęp1_1_2_9_2_6_1"/>
    <protectedRange sqref="I6" name="Rozstęp1_1_2_9_1_1_3_1"/>
    <protectedRange sqref="B6" name="Rozstęp1_1_4_3_1"/>
    <protectedRange sqref="D6" name="Rozstęp1_1_4_1_1_1"/>
    <protectedRange sqref="F6" name="Rozstęp1_1_4_2_1_1"/>
    <protectedRange sqref="E7" name="Rozstęp1_1_2_8_11"/>
    <protectedRange sqref="G7:H7" name="Rozstęp1_1_2_9_11"/>
    <protectedRange sqref="I7" name="Rozstęp1_1_2_9_1_7"/>
    <protectedRange sqref="B7" name="Rozstęp1_1_4_11"/>
    <protectedRange sqref="D7" name="Rozstęp1_1_4_1_8"/>
    <protectedRange sqref="F7" name="Rozstęp1_1_4_2_8"/>
    <protectedRange sqref="D5:E5" name="Rozstęp1_1_4_4_2"/>
    <protectedRange sqref="B5" name="Rozstęp1_1_4_1_2_2"/>
    <protectedRange sqref="F5:I5" name="Rozstęp1_1_4_2_2_2"/>
    <protectedRange sqref="E22:E23" name="Rozstęp1_1_2_8_1"/>
    <protectedRange sqref="G22:H23" name="Rozstęp1_1_2_9_2"/>
    <protectedRange sqref="I22:I23" name="Rozstęp1_1_2_9_1_1"/>
    <protectedRange sqref="B23" name="Rozstęp1_1"/>
    <protectedRange sqref="B22" name="Rozstęp1_1_4_3"/>
    <protectedRange sqref="D22" name="Rozstęp1_1_4_1_1"/>
    <protectedRange sqref="F23" name="Rozstęp1_1_1"/>
    <protectedRange sqref="F22" name="Rozstęp1_1_4_2_1"/>
    <protectedRange sqref="I8" name="Rozstęp1_1_2_9_1_5_2"/>
    <protectedRange sqref="I17" name="Rozstęp1_1_2_9_1_1_5_1_1"/>
    <protectedRange sqref="I19" name="Rozstęp1_1_2_9_1_1_3_2"/>
    <protectedRange sqref="G20:H20" name="Rozstęp1_1_2_9_2_4_3_1"/>
    <protectedRange sqref="F14" name="Rozstęp1_1_4_2_2"/>
    <protectedRange sqref="F20" name="Rozstęp1_1_4_2_1_4_2"/>
  </protectedRanges>
  <customSheetViews>
    <customSheetView guid="{ECC9457E-843D-4C86-BB01-64D12ED4706C}" scale="80" showPageBreaks="1" showGridLines="0" printArea="1" topLeftCell="A15">
      <selection activeCell="F21" sqref="F21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1"/>
      <headerFooter>
        <oddHeader>&amp;LWojewództwo Małopolskie - zadania powiatowe lista rezerwowa</oddHeader>
        <oddFooter>Strona &amp;P z &amp;N</oddFooter>
      </headerFooter>
    </customSheetView>
    <customSheetView guid="{8C156AE5-91EA-4BEC-9BD8-ECF67DA08067}" scale="80" showPageBreaks="1" showGridLines="0" printArea="1" topLeftCell="A16">
      <selection activeCell="E24" sqref="E24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2"/>
      <headerFooter>
        <oddHeader>&amp;LWojewództwo Małopolskie - zadania powiatowe lista rezerwowa</oddHeader>
        <oddFooter>Strona &amp;P z &amp;N</oddFooter>
      </headerFooter>
    </customSheetView>
    <customSheetView guid="{D345B96D-D0F9-4EEE-AEBA-3D420091982E}" scale="80" showGridLines="0" topLeftCell="A16">
      <selection activeCell="E24" sqref="E24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3"/>
      <headerFooter>
        <oddHeader>&amp;LWojewództwo Małopolskie - zadania powiatowe lista rezerwowa</oddHeader>
        <oddFooter>Strona &amp;P z &amp;N</oddFooter>
      </headerFooter>
    </customSheetView>
    <customSheetView guid="{43700FED-8A76-4DC6-B5D0-63BA9EE46A61}" scale="80" showGridLines="0" topLeftCell="A12">
      <selection activeCell="D12" sqref="D12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4"/>
      <headerFooter>
        <oddHeader>&amp;LWojewództwo Małopolskie - zadania powiatowe lista rezerwowa</oddHeader>
        <oddFooter>Strona &amp;P z &amp;N</oddFooter>
      </headerFooter>
    </customSheetView>
    <customSheetView guid="{072C92A9-6850-4D1F-B087-63F6CB348C40}" scale="80" showGridLines="0" topLeftCell="A16">
      <selection activeCell="E24" sqref="E24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5"/>
      <headerFooter>
        <oddHeader>&amp;LWojewództwo Małopolskie - zadania powiatowe lista rezerwowa</oddHeader>
        <oddFooter>Strona &amp;P z &amp;N</oddFooter>
      </headerFooter>
    </customSheetView>
    <customSheetView guid="{5BA209AD-11BC-472F-802D-C5B18666445E}" scale="80" showGridLines="0" topLeftCell="A15">
      <selection activeCell="F21" sqref="F21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6"/>
      <headerFooter>
        <oddHeader>&amp;LWojewództwo Małopolskie - zadania powiatowe lista rezerwowa</oddHeader>
        <oddFooter>Strona &amp;P z &amp;N</oddFooter>
      </headerFooter>
    </customSheetView>
  </customSheetViews>
  <mergeCells count="37">
    <mergeCell ref="F1:F2"/>
    <mergeCell ref="G1:G2"/>
    <mergeCell ref="H1:H2"/>
    <mergeCell ref="D1:D2"/>
    <mergeCell ref="A24:G24"/>
    <mergeCell ref="C34:F34"/>
    <mergeCell ref="I34:M34"/>
    <mergeCell ref="N34:R34"/>
    <mergeCell ref="S34:W34"/>
    <mergeCell ref="N1:W1"/>
    <mergeCell ref="E1:E2"/>
    <mergeCell ref="A25:G25"/>
    <mergeCell ref="J1:J2"/>
    <mergeCell ref="K1:K2"/>
    <mergeCell ref="L1:L2"/>
    <mergeCell ref="M1:M2"/>
    <mergeCell ref="A26:G26"/>
    <mergeCell ref="I1:I2"/>
    <mergeCell ref="A1:A2"/>
    <mergeCell ref="B1:B2"/>
    <mergeCell ref="C1:C2"/>
    <mergeCell ref="N35:R40"/>
    <mergeCell ref="S35:W40"/>
    <mergeCell ref="C41:F42"/>
    <mergeCell ref="I41:M42"/>
    <mergeCell ref="N41:R42"/>
    <mergeCell ref="S41:W42"/>
    <mergeCell ref="C65:F66"/>
    <mergeCell ref="C67:F72"/>
    <mergeCell ref="C73:F74"/>
    <mergeCell ref="C35:F40"/>
    <mergeCell ref="I35:M40"/>
    <mergeCell ref="C43:F48"/>
    <mergeCell ref="C49:F50"/>
    <mergeCell ref="C51:F56"/>
    <mergeCell ref="C57:F58"/>
    <mergeCell ref="C59:F64"/>
  </mergeCells>
  <conditionalFormatting sqref="X3:Z26">
    <cfRule type="containsText" dxfId="58" priority="33" operator="containsText" text="fałsz">
      <formula>NOT(ISERROR(SEARCH("fałsz",X3)))</formula>
    </cfRule>
  </conditionalFormatting>
  <conditionalFormatting sqref="AA3:AA23">
    <cfRule type="containsText" dxfId="57" priority="2" stopIfTrue="1" operator="containsText" text="fałsz">
      <formula>NOT(ISERROR(SEARCH("fałsz",AA3)))</formula>
    </cfRule>
  </conditionalFormatting>
  <dataValidations count="2">
    <dataValidation type="list" allowBlank="1" showInputMessage="1" showErrorMessage="1" sqref="G6:G8 G11:G23 G3">
      <formula1>"B,P,R"</formula1>
    </dataValidation>
    <dataValidation type="list" allowBlank="1" showInputMessage="1" showErrorMessage="1" sqref="C3:C2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0" fitToHeight="0" orientation="landscape" r:id="rId7"/>
  <headerFooter>
    <oddHeader>&amp;LWojewództwo Małopolskie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showGridLines="0" view="pageBreakPreview" topLeftCell="A73" zoomScale="80" zoomScaleNormal="70" zoomScaleSheetLayoutView="80" workbookViewId="0">
      <selection activeCell="A82" sqref="A82"/>
    </sheetView>
  </sheetViews>
  <sheetFormatPr defaultColWidth="9.140625" defaultRowHeight="12.75" x14ac:dyDescent="0.25"/>
  <cols>
    <col min="1" max="1" width="5" style="130" customWidth="1"/>
    <col min="2" max="2" width="11.140625" style="108" customWidth="1"/>
    <col min="3" max="3" width="10.140625" style="109" customWidth="1"/>
    <col min="4" max="4" width="17.42578125" style="108" customWidth="1"/>
    <col min="5" max="5" width="12.85546875" style="108" customWidth="1"/>
    <col min="6" max="6" width="14.140625" style="108" customWidth="1"/>
    <col min="7" max="7" width="46.42578125" style="417" customWidth="1"/>
    <col min="8" max="8" width="7.5703125" style="108" customWidth="1"/>
    <col min="9" max="9" width="9.140625" style="418" customWidth="1"/>
    <col min="10" max="10" width="13.42578125" style="108" customWidth="1"/>
    <col min="11" max="11" width="16.28515625" style="153" customWidth="1"/>
    <col min="12" max="13" width="15.5703125" style="153" customWidth="1"/>
    <col min="14" max="14" width="8.42578125" style="133" customWidth="1"/>
    <col min="15" max="18" width="5" style="130" customWidth="1"/>
    <col min="19" max="19" width="19.85546875" style="130" customWidth="1"/>
    <col min="20" max="20" width="11.28515625" style="130" customWidth="1"/>
    <col min="21" max="21" width="15.7109375" style="108" customWidth="1"/>
    <col min="22" max="22" width="5" style="108" customWidth="1"/>
    <col min="23" max="23" width="5.42578125" style="108" customWidth="1"/>
    <col min="24" max="24" width="4.85546875" style="108" customWidth="1"/>
    <col min="25" max="25" width="14.5703125" style="130" customWidth="1"/>
    <col min="26" max="26" width="10" style="200" bestFit="1" customWidth="1"/>
    <col min="27" max="27" width="8.7109375" style="130" bestFit="1" customWidth="1"/>
    <col min="28" max="28" width="9.85546875" style="130" bestFit="1" customWidth="1"/>
    <col min="29" max="16384" width="9.140625" style="108"/>
  </cols>
  <sheetData>
    <row r="1" spans="1:29" s="109" customFormat="1" ht="41.25" customHeight="1" x14ac:dyDescent="0.25">
      <c r="A1" s="560" t="s">
        <v>3</v>
      </c>
      <c r="B1" s="525" t="s">
        <v>4</v>
      </c>
      <c r="C1" s="562" t="s">
        <v>43</v>
      </c>
      <c r="D1" s="525" t="s">
        <v>5</v>
      </c>
      <c r="E1" s="525" t="s">
        <v>31</v>
      </c>
      <c r="F1" s="525" t="s">
        <v>14</v>
      </c>
      <c r="G1" s="525" t="s">
        <v>6</v>
      </c>
      <c r="H1" s="525" t="s">
        <v>25</v>
      </c>
      <c r="I1" s="525" t="s">
        <v>7</v>
      </c>
      <c r="J1" s="525" t="s">
        <v>26</v>
      </c>
      <c r="K1" s="560" t="s">
        <v>8</v>
      </c>
      <c r="L1" s="560" t="s">
        <v>9</v>
      </c>
      <c r="M1" s="560" t="s">
        <v>12</v>
      </c>
      <c r="N1" s="555" t="s">
        <v>10</v>
      </c>
      <c r="O1" s="557" t="s">
        <v>11</v>
      </c>
      <c r="P1" s="558"/>
      <c r="Q1" s="558"/>
      <c r="R1" s="558"/>
      <c r="S1" s="558"/>
      <c r="T1" s="558"/>
      <c r="U1" s="558"/>
      <c r="V1" s="558"/>
      <c r="W1" s="558"/>
      <c r="X1" s="559"/>
      <c r="Y1" s="116"/>
      <c r="Z1" s="135"/>
      <c r="AA1" s="116"/>
      <c r="AB1" s="116"/>
    </row>
    <row r="2" spans="1:29" ht="20.100000000000001" customHeight="1" x14ac:dyDescent="0.25">
      <c r="A2" s="561"/>
      <c r="B2" s="526"/>
      <c r="C2" s="563"/>
      <c r="D2" s="526"/>
      <c r="E2" s="526"/>
      <c r="F2" s="526"/>
      <c r="G2" s="526"/>
      <c r="H2" s="526"/>
      <c r="I2" s="526"/>
      <c r="J2" s="526"/>
      <c r="K2" s="561"/>
      <c r="L2" s="561"/>
      <c r="M2" s="561"/>
      <c r="N2" s="556"/>
      <c r="O2" s="481">
        <v>2019</v>
      </c>
      <c r="P2" s="481">
        <v>2020</v>
      </c>
      <c r="Q2" s="481">
        <v>2021</v>
      </c>
      <c r="R2" s="481">
        <v>2022</v>
      </c>
      <c r="S2" s="481">
        <v>2023</v>
      </c>
      <c r="T2" s="481">
        <v>2024</v>
      </c>
      <c r="U2" s="480">
        <v>2025</v>
      </c>
      <c r="V2" s="480">
        <v>2026</v>
      </c>
      <c r="W2" s="480">
        <v>2027</v>
      </c>
      <c r="X2" s="480">
        <v>2028</v>
      </c>
      <c r="Y2" s="116" t="s">
        <v>27</v>
      </c>
      <c r="Z2" s="135" t="s">
        <v>28</v>
      </c>
      <c r="AA2" s="116" t="s">
        <v>29</v>
      </c>
      <c r="AB2" s="116" t="s">
        <v>30</v>
      </c>
    </row>
    <row r="3" spans="1:29" s="117" customFormat="1" ht="49.5" customHeight="1" x14ac:dyDescent="0.25">
      <c r="A3" s="262">
        <v>1</v>
      </c>
      <c r="B3" s="262" t="s">
        <v>357</v>
      </c>
      <c r="C3" s="340" t="s">
        <v>337</v>
      </c>
      <c r="D3" s="262" t="s">
        <v>429</v>
      </c>
      <c r="E3" s="262">
        <v>1207072</v>
      </c>
      <c r="F3" s="340" t="s">
        <v>160</v>
      </c>
      <c r="G3" s="341" t="s">
        <v>430</v>
      </c>
      <c r="H3" s="342" t="s">
        <v>66</v>
      </c>
      <c r="I3" s="343">
        <v>3.4169999999999998</v>
      </c>
      <c r="J3" s="262" t="s">
        <v>431</v>
      </c>
      <c r="K3" s="324">
        <v>1745323.51</v>
      </c>
      <c r="L3" s="328">
        <v>1134460</v>
      </c>
      <c r="M3" s="329">
        <v>610863.51</v>
      </c>
      <c r="N3" s="325">
        <v>0.65</v>
      </c>
      <c r="O3" s="330"/>
      <c r="P3" s="330"/>
      <c r="Q3" s="330"/>
      <c r="R3" s="254"/>
      <c r="S3" s="254">
        <v>1134460</v>
      </c>
      <c r="T3" s="230"/>
      <c r="U3" s="230"/>
      <c r="V3" s="230"/>
      <c r="W3" s="230"/>
      <c r="X3" s="230"/>
      <c r="Y3" s="116" t="b">
        <f t="shared" ref="Y3" si="0">L3=SUM(O3:X3)</f>
        <v>1</v>
      </c>
      <c r="Z3" s="135">
        <f t="shared" ref="Z3" si="1">ROUND(L3/K3,4)</f>
        <v>0.65</v>
      </c>
      <c r="AA3" s="116" t="b">
        <f t="shared" ref="AA3" si="2">Z3=N3</f>
        <v>1</v>
      </c>
      <c r="AB3" s="116" t="b">
        <f t="shared" ref="AB3" si="3">K3=L3+M3</f>
        <v>1</v>
      </c>
    </row>
    <row r="4" spans="1:29" s="117" customFormat="1" ht="49.5" customHeight="1" x14ac:dyDescent="0.25">
      <c r="A4" s="222">
        <v>2</v>
      </c>
      <c r="B4" s="222" t="s">
        <v>400</v>
      </c>
      <c r="C4" s="333" t="s">
        <v>338</v>
      </c>
      <c r="D4" s="222" t="s">
        <v>94</v>
      </c>
      <c r="E4" s="379">
        <v>1206113</v>
      </c>
      <c r="F4" s="333" t="s">
        <v>92</v>
      </c>
      <c r="G4" s="288" t="s">
        <v>504</v>
      </c>
      <c r="H4" s="345" t="s">
        <v>62</v>
      </c>
      <c r="I4" s="278">
        <v>0.27400000000000002</v>
      </c>
      <c r="J4" s="222" t="s">
        <v>458</v>
      </c>
      <c r="K4" s="246">
        <v>3722260.1</v>
      </c>
      <c r="L4" s="256">
        <v>2605582</v>
      </c>
      <c r="M4" s="258">
        <f>K4-L4</f>
        <v>1116678.1000000001</v>
      </c>
      <c r="N4" s="224">
        <v>0.7</v>
      </c>
      <c r="O4" s="226"/>
      <c r="P4" s="226"/>
      <c r="Q4" s="226"/>
      <c r="R4" s="228"/>
      <c r="S4" s="228">
        <v>1606456</v>
      </c>
      <c r="T4" s="248">
        <v>0</v>
      </c>
      <c r="U4" s="228">
        <v>999126</v>
      </c>
      <c r="V4" s="230"/>
      <c r="W4" s="230"/>
      <c r="X4" s="230"/>
      <c r="Y4" s="116" t="b">
        <f t="shared" ref="Y4:Y67" si="4">L4=SUM(O4:X4)</f>
        <v>1</v>
      </c>
      <c r="Z4" s="135">
        <f t="shared" ref="Z4:Z67" si="5">ROUND(L4/K4,4)</f>
        <v>0.7</v>
      </c>
      <c r="AA4" s="116" t="b">
        <f t="shared" ref="AA4:AA67" si="6">Z4=N4</f>
        <v>1</v>
      </c>
      <c r="AB4" s="116" t="b">
        <f t="shared" ref="AB4:AB67" si="7">K4=L4+M4</f>
        <v>1</v>
      </c>
    </row>
    <row r="5" spans="1:29" s="130" customFormat="1" ht="45" customHeight="1" x14ac:dyDescent="0.25">
      <c r="A5" s="262">
        <v>3</v>
      </c>
      <c r="B5" s="346" t="s">
        <v>567</v>
      </c>
      <c r="C5" s="262" t="s">
        <v>337</v>
      </c>
      <c r="D5" s="346" t="s">
        <v>690</v>
      </c>
      <c r="E5" s="346">
        <v>1201022</v>
      </c>
      <c r="F5" s="355" t="s">
        <v>280</v>
      </c>
      <c r="G5" s="349" t="s">
        <v>844</v>
      </c>
      <c r="H5" s="347" t="s">
        <v>66</v>
      </c>
      <c r="I5" s="348">
        <v>0.36</v>
      </c>
      <c r="J5" s="346" t="s">
        <v>692</v>
      </c>
      <c r="K5" s="357">
        <v>694416.67</v>
      </c>
      <c r="L5" s="357">
        <v>416650</v>
      </c>
      <c r="M5" s="358">
        <v>277766.67000000004</v>
      </c>
      <c r="N5" s="325">
        <v>0.6</v>
      </c>
      <c r="O5" s="481"/>
      <c r="P5" s="481"/>
      <c r="Q5" s="481"/>
      <c r="R5" s="323"/>
      <c r="S5" s="254">
        <v>416650</v>
      </c>
      <c r="T5" s="254"/>
      <c r="U5" s="254"/>
      <c r="V5" s="230"/>
      <c r="W5" s="230"/>
      <c r="X5" s="230"/>
      <c r="Y5" s="116" t="b">
        <f t="shared" si="4"/>
        <v>1</v>
      </c>
      <c r="Z5" s="135">
        <f t="shared" si="5"/>
        <v>0.6</v>
      </c>
      <c r="AA5" s="116" t="b">
        <f t="shared" si="6"/>
        <v>1</v>
      </c>
      <c r="AB5" s="116" t="b">
        <f t="shared" si="7"/>
        <v>1</v>
      </c>
      <c r="AC5" s="116"/>
    </row>
    <row r="6" spans="1:29" s="117" customFormat="1" ht="49.5" customHeight="1" x14ac:dyDescent="0.25">
      <c r="A6" s="262">
        <v>4</v>
      </c>
      <c r="B6" s="262" t="s">
        <v>365</v>
      </c>
      <c r="C6" s="340" t="s">
        <v>337</v>
      </c>
      <c r="D6" s="262" t="s">
        <v>434</v>
      </c>
      <c r="E6" s="262">
        <v>1216082</v>
      </c>
      <c r="F6" s="340" t="s">
        <v>118</v>
      </c>
      <c r="G6" s="341" t="s">
        <v>446</v>
      </c>
      <c r="H6" s="342" t="s">
        <v>63</v>
      </c>
      <c r="I6" s="343">
        <v>0.26500000000000001</v>
      </c>
      <c r="J6" s="262" t="s">
        <v>436</v>
      </c>
      <c r="K6" s="324">
        <v>981274.02</v>
      </c>
      <c r="L6" s="328">
        <v>588764</v>
      </c>
      <c r="M6" s="329">
        <v>392510.02</v>
      </c>
      <c r="N6" s="325">
        <v>0.6</v>
      </c>
      <c r="O6" s="330"/>
      <c r="P6" s="330"/>
      <c r="Q6" s="330"/>
      <c r="R6" s="254"/>
      <c r="S6" s="254">
        <v>588764</v>
      </c>
      <c r="T6" s="230"/>
      <c r="U6" s="230"/>
      <c r="V6" s="230"/>
      <c r="W6" s="230"/>
      <c r="X6" s="230"/>
      <c r="Y6" s="116" t="b">
        <f t="shared" si="4"/>
        <v>1</v>
      </c>
      <c r="Z6" s="135">
        <f t="shared" si="5"/>
        <v>0.6</v>
      </c>
      <c r="AA6" s="116" t="b">
        <f t="shared" si="6"/>
        <v>1</v>
      </c>
      <c r="AB6" s="116" t="b">
        <f t="shared" si="7"/>
        <v>1</v>
      </c>
    </row>
    <row r="7" spans="1:29" s="117" customFormat="1" ht="49.5" customHeight="1" x14ac:dyDescent="0.25">
      <c r="A7" s="262">
        <v>5</v>
      </c>
      <c r="B7" s="296" t="s">
        <v>625</v>
      </c>
      <c r="C7" s="261" t="s">
        <v>337</v>
      </c>
      <c r="D7" s="296" t="s">
        <v>738</v>
      </c>
      <c r="E7" s="296">
        <v>1206132</v>
      </c>
      <c r="F7" s="296" t="s">
        <v>92</v>
      </c>
      <c r="G7" s="321" t="s">
        <v>782</v>
      </c>
      <c r="H7" s="297" t="s">
        <v>66</v>
      </c>
      <c r="I7" s="304">
        <v>1.2130000000000001</v>
      </c>
      <c r="J7" s="262" t="s">
        <v>862</v>
      </c>
      <c r="K7" s="357">
        <v>1101122.08</v>
      </c>
      <c r="L7" s="357">
        <v>715729</v>
      </c>
      <c r="M7" s="358">
        <v>385393.08000000007</v>
      </c>
      <c r="N7" s="370">
        <v>0.65</v>
      </c>
      <c r="O7" s="481"/>
      <c r="P7" s="481"/>
      <c r="Q7" s="481"/>
      <c r="R7" s="323"/>
      <c r="S7" s="254">
        <v>715729</v>
      </c>
      <c r="T7" s="230"/>
      <c r="U7" s="230"/>
      <c r="V7" s="230"/>
      <c r="W7" s="230"/>
      <c r="X7" s="230"/>
      <c r="Y7" s="116" t="b">
        <f t="shared" si="4"/>
        <v>1</v>
      </c>
      <c r="Z7" s="135">
        <f t="shared" si="5"/>
        <v>0.65</v>
      </c>
      <c r="AA7" s="116" t="b">
        <f t="shared" si="6"/>
        <v>1</v>
      </c>
      <c r="AB7" s="116" t="b">
        <f t="shared" si="7"/>
        <v>1</v>
      </c>
    </row>
    <row r="8" spans="1:29" s="117" customFormat="1" ht="49.5" customHeight="1" x14ac:dyDescent="0.25">
      <c r="A8" s="262">
        <v>6</v>
      </c>
      <c r="B8" s="262" t="s">
        <v>369</v>
      </c>
      <c r="C8" s="340" t="s">
        <v>337</v>
      </c>
      <c r="D8" s="262" t="s">
        <v>450</v>
      </c>
      <c r="E8" s="262">
        <v>1218102</v>
      </c>
      <c r="F8" s="340" t="s">
        <v>107</v>
      </c>
      <c r="G8" s="341" t="s">
        <v>451</v>
      </c>
      <c r="H8" s="342" t="s">
        <v>66</v>
      </c>
      <c r="I8" s="343">
        <v>3.407</v>
      </c>
      <c r="J8" s="262" t="s">
        <v>431</v>
      </c>
      <c r="K8" s="324">
        <v>4611401.8899999997</v>
      </c>
      <c r="L8" s="328">
        <v>2766841</v>
      </c>
      <c r="M8" s="329">
        <v>1844560.8899999997</v>
      </c>
      <c r="N8" s="325">
        <v>0.6</v>
      </c>
      <c r="O8" s="330"/>
      <c r="P8" s="330"/>
      <c r="Q8" s="330"/>
      <c r="R8" s="254"/>
      <c r="S8" s="254">
        <v>2766841</v>
      </c>
      <c r="T8" s="230"/>
      <c r="U8" s="230"/>
      <c r="V8" s="230"/>
      <c r="W8" s="230"/>
      <c r="X8" s="230"/>
      <c r="Y8" s="116" t="b">
        <f t="shared" si="4"/>
        <v>1</v>
      </c>
      <c r="Z8" s="135">
        <f t="shared" si="5"/>
        <v>0.6</v>
      </c>
      <c r="AA8" s="116" t="b">
        <f t="shared" si="6"/>
        <v>1</v>
      </c>
      <c r="AB8" s="116" t="b">
        <f t="shared" si="7"/>
        <v>1</v>
      </c>
    </row>
    <row r="9" spans="1:29" s="117" customFormat="1" ht="49.5" customHeight="1" x14ac:dyDescent="0.25">
      <c r="A9" s="262">
        <v>7</v>
      </c>
      <c r="B9" s="262" t="s">
        <v>378</v>
      </c>
      <c r="C9" s="340" t="s">
        <v>337</v>
      </c>
      <c r="D9" s="262" t="s">
        <v>453</v>
      </c>
      <c r="E9" s="262">
        <v>1207042</v>
      </c>
      <c r="F9" s="340" t="s">
        <v>160</v>
      </c>
      <c r="G9" s="341" t="s">
        <v>857</v>
      </c>
      <c r="H9" s="342" t="s">
        <v>63</v>
      </c>
      <c r="I9" s="343">
        <v>0.4</v>
      </c>
      <c r="J9" s="262" t="s">
        <v>454</v>
      </c>
      <c r="K9" s="324">
        <v>2235062.4900000002</v>
      </c>
      <c r="L9" s="328">
        <v>1229284</v>
      </c>
      <c r="M9" s="329">
        <v>1005778.4900000002</v>
      </c>
      <c r="N9" s="325">
        <v>0.55000000000000004</v>
      </c>
      <c r="O9" s="330"/>
      <c r="P9" s="330"/>
      <c r="Q9" s="330"/>
      <c r="R9" s="254"/>
      <c r="S9" s="254">
        <v>1229284</v>
      </c>
      <c r="T9" s="230"/>
      <c r="U9" s="230"/>
      <c r="V9" s="230"/>
      <c r="W9" s="230"/>
      <c r="X9" s="230"/>
      <c r="Y9" s="116" t="b">
        <f t="shared" si="4"/>
        <v>1</v>
      </c>
      <c r="Z9" s="135">
        <f t="shared" si="5"/>
        <v>0.55000000000000004</v>
      </c>
      <c r="AA9" s="116" t="b">
        <f t="shared" si="6"/>
        <v>1</v>
      </c>
      <c r="AB9" s="116" t="b">
        <f t="shared" si="7"/>
        <v>1</v>
      </c>
    </row>
    <row r="10" spans="1:29" s="117" customFormat="1" ht="49.5" customHeight="1" x14ac:dyDescent="0.25">
      <c r="A10" s="262">
        <v>8</v>
      </c>
      <c r="B10" s="346" t="s">
        <v>554</v>
      </c>
      <c r="C10" s="262" t="s">
        <v>337</v>
      </c>
      <c r="D10" s="346" t="s">
        <v>121</v>
      </c>
      <c r="E10" s="353">
        <v>1202023</v>
      </c>
      <c r="F10" s="355" t="s">
        <v>110</v>
      </c>
      <c r="G10" s="349" t="s">
        <v>671</v>
      </c>
      <c r="H10" s="347" t="s">
        <v>66</v>
      </c>
      <c r="I10" s="348">
        <v>0.49199999999999999</v>
      </c>
      <c r="J10" s="346" t="s">
        <v>860</v>
      </c>
      <c r="K10" s="357">
        <v>543618.06000000006</v>
      </c>
      <c r="L10" s="357">
        <v>271809</v>
      </c>
      <c r="M10" s="358">
        <v>271809.06000000006</v>
      </c>
      <c r="N10" s="325">
        <v>0.5</v>
      </c>
      <c r="O10" s="359"/>
      <c r="P10" s="359"/>
      <c r="Q10" s="359"/>
      <c r="R10" s="254"/>
      <c r="S10" s="254">
        <v>271809</v>
      </c>
      <c r="T10" s="230"/>
      <c r="U10" s="230"/>
      <c r="V10" s="230"/>
      <c r="W10" s="230"/>
      <c r="X10" s="230"/>
      <c r="Y10" s="116" t="b">
        <f t="shared" si="4"/>
        <v>1</v>
      </c>
      <c r="Z10" s="135">
        <f t="shared" si="5"/>
        <v>0.5</v>
      </c>
      <c r="AA10" s="116" t="b">
        <f t="shared" si="6"/>
        <v>1</v>
      </c>
      <c r="AB10" s="116" t="b">
        <f t="shared" si="7"/>
        <v>1</v>
      </c>
    </row>
    <row r="11" spans="1:29" s="117" customFormat="1" ht="49.5" customHeight="1" x14ac:dyDescent="0.25">
      <c r="A11" s="262">
        <v>9</v>
      </c>
      <c r="B11" s="346" t="s">
        <v>595</v>
      </c>
      <c r="C11" s="262" t="s">
        <v>337</v>
      </c>
      <c r="D11" s="346" t="s">
        <v>736</v>
      </c>
      <c r="E11" s="346">
        <v>1212062</v>
      </c>
      <c r="F11" s="355" t="s">
        <v>122</v>
      </c>
      <c r="G11" s="349" t="s">
        <v>737</v>
      </c>
      <c r="H11" s="347" t="s">
        <v>63</v>
      </c>
      <c r="I11" s="348">
        <v>1.33</v>
      </c>
      <c r="J11" s="346" t="s">
        <v>523</v>
      </c>
      <c r="K11" s="357">
        <v>805246.49</v>
      </c>
      <c r="L11" s="357">
        <v>442885</v>
      </c>
      <c r="M11" s="358">
        <v>362361.49</v>
      </c>
      <c r="N11" s="325">
        <v>0.55000000000000004</v>
      </c>
      <c r="O11" s="359"/>
      <c r="P11" s="359"/>
      <c r="Q11" s="359"/>
      <c r="R11" s="254"/>
      <c r="S11" s="254">
        <v>442885</v>
      </c>
      <c r="T11" s="254"/>
      <c r="U11" s="254"/>
      <c r="V11" s="254"/>
      <c r="W11" s="481"/>
      <c r="X11" s="481"/>
      <c r="Y11" s="116" t="b">
        <f t="shared" si="4"/>
        <v>1</v>
      </c>
      <c r="Z11" s="135">
        <f t="shared" si="5"/>
        <v>0.55000000000000004</v>
      </c>
      <c r="AA11" s="116" t="b">
        <f t="shared" si="6"/>
        <v>1</v>
      </c>
      <c r="AB11" s="116" t="b">
        <f t="shared" si="7"/>
        <v>1</v>
      </c>
    </row>
    <row r="12" spans="1:29" s="473" customFormat="1" ht="42" customHeight="1" x14ac:dyDescent="0.25">
      <c r="A12" s="262">
        <v>10</v>
      </c>
      <c r="B12" s="346" t="s">
        <v>551</v>
      </c>
      <c r="C12" s="262" t="s">
        <v>337</v>
      </c>
      <c r="D12" s="346" t="s">
        <v>663</v>
      </c>
      <c r="E12" s="346">
        <v>1206172</v>
      </c>
      <c r="F12" s="355" t="s">
        <v>92</v>
      </c>
      <c r="G12" s="349" t="s">
        <v>664</v>
      </c>
      <c r="H12" s="347" t="s">
        <v>66</v>
      </c>
      <c r="I12" s="348">
        <v>1.81</v>
      </c>
      <c r="J12" s="346" t="s">
        <v>635</v>
      </c>
      <c r="K12" s="357">
        <v>2554450</v>
      </c>
      <c r="L12" s="357">
        <f>K12*N12</f>
        <v>1788115</v>
      </c>
      <c r="M12" s="358">
        <f>K12-L12</f>
        <v>766335</v>
      </c>
      <c r="N12" s="325">
        <v>0.7</v>
      </c>
      <c r="O12" s="359"/>
      <c r="P12" s="359"/>
      <c r="Q12" s="359"/>
      <c r="R12" s="254"/>
      <c r="S12" s="254">
        <v>1788115</v>
      </c>
      <c r="T12" s="254"/>
      <c r="U12" s="254"/>
      <c r="V12" s="254"/>
      <c r="W12" s="481"/>
      <c r="X12" s="481"/>
      <c r="Y12" s="116" t="b">
        <f>L12=SUM(O12:X12)</f>
        <v>1</v>
      </c>
      <c r="Z12" s="135">
        <f>ROUND(L12/K12,4)</f>
        <v>0.7</v>
      </c>
      <c r="AA12" s="116" t="b">
        <f>Z12=N12</f>
        <v>1</v>
      </c>
      <c r="AB12" s="116" t="b">
        <f>K12=L12+M12</f>
        <v>1</v>
      </c>
    </row>
    <row r="13" spans="1:29" s="117" customFormat="1" ht="51" x14ac:dyDescent="0.25">
      <c r="A13" s="262">
        <v>11</v>
      </c>
      <c r="B13" s="346" t="s">
        <v>536</v>
      </c>
      <c r="C13" s="340" t="s">
        <v>337</v>
      </c>
      <c r="D13" s="346" t="s">
        <v>641</v>
      </c>
      <c r="E13" s="346">
        <v>1219022</v>
      </c>
      <c r="F13" s="355" t="s">
        <v>109</v>
      </c>
      <c r="G13" s="349" t="s">
        <v>916</v>
      </c>
      <c r="H13" s="347" t="s">
        <v>63</v>
      </c>
      <c r="I13" s="348">
        <v>0.28699999999999998</v>
      </c>
      <c r="J13" s="346" t="s">
        <v>424</v>
      </c>
      <c r="K13" s="357">
        <v>827819.05</v>
      </c>
      <c r="L13" s="357">
        <v>455300</v>
      </c>
      <c r="M13" s="358">
        <v>372519.05000000005</v>
      </c>
      <c r="N13" s="325">
        <v>0.55000000000000004</v>
      </c>
      <c r="O13" s="359"/>
      <c r="P13" s="359"/>
      <c r="Q13" s="359"/>
      <c r="R13" s="254"/>
      <c r="S13" s="254">
        <v>455300</v>
      </c>
      <c r="T13" s="230"/>
      <c r="U13" s="230"/>
      <c r="V13" s="230"/>
      <c r="W13" s="230"/>
      <c r="X13" s="230"/>
      <c r="Y13" s="116" t="b">
        <f t="shared" si="4"/>
        <v>1</v>
      </c>
      <c r="Z13" s="135">
        <f t="shared" si="5"/>
        <v>0.55000000000000004</v>
      </c>
      <c r="AA13" s="116" t="b">
        <f t="shared" si="6"/>
        <v>1</v>
      </c>
      <c r="AB13" s="116" t="b">
        <f t="shared" si="7"/>
        <v>1</v>
      </c>
    </row>
    <row r="14" spans="1:29" s="117" customFormat="1" ht="49.5" customHeight="1" x14ac:dyDescent="0.25">
      <c r="A14" s="262">
        <v>12</v>
      </c>
      <c r="B14" s="262" t="s">
        <v>354</v>
      </c>
      <c r="C14" s="340" t="s">
        <v>337</v>
      </c>
      <c r="D14" s="262" t="s">
        <v>422</v>
      </c>
      <c r="E14" s="262">
        <v>1206143</v>
      </c>
      <c r="F14" s="340" t="s">
        <v>92</v>
      </c>
      <c r="G14" s="341" t="s">
        <v>423</v>
      </c>
      <c r="H14" s="342" t="s">
        <v>63</v>
      </c>
      <c r="I14" s="343">
        <v>0.626</v>
      </c>
      <c r="J14" s="262" t="s">
        <v>424</v>
      </c>
      <c r="K14" s="324">
        <v>2831950.54</v>
      </c>
      <c r="L14" s="328">
        <v>1415975</v>
      </c>
      <c r="M14" s="329">
        <v>1415975.54</v>
      </c>
      <c r="N14" s="325">
        <v>0.5</v>
      </c>
      <c r="O14" s="330"/>
      <c r="P14" s="330"/>
      <c r="Q14" s="330"/>
      <c r="R14" s="254"/>
      <c r="S14" s="254">
        <v>1415975</v>
      </c>
      <c r="T14" s="230"/>
      <c r="U14" s="230"/>
      <c r="V14" s="230"/>
      <c r="W14" s="230"/>
      <c r="X14" s="230"/>
      <c r="Y14" s="116" t="b">
        <f t="shared" si="4"/>
        <v>1</v>
      </c>
      <c r="Z14" s="135">
        <f t="shared" si="5"/>
        <v>0.5</v>
      </c>
      <c r="AA14" s="116" t="b">
        <f t="shared" si="6"/>
        <v>1</v>
      </c>
      <c r="AB14" s="116" t="b">
        <f t="shared" si="7"/>
        <v>1</v>
      </c>
    </row>
    <row r="15" spans="1:29" s="474" customFormat="1" ht="49.5" customHeight="1" x14ac:dyDescent="0.25">
      <c r="A15" s="262">
        <v>13</v>
      </c>
      <c r="B15" s="262" t="s">
        <v>355</v>
      </c>
      <c r="C15" s="340" t="s">
        <v>337</v>
      </c>
      <c r="D15" s="262" t="s">
        <v>425</v>
      </c>
      <c r="E15" s="262">
        <v>1206042</v>
      </c>
      <c r="F15" s="340" t="s">
        <v>92</v>
      </c>
      <c r="G15" s="341" t="s">
        <v>426</v>
      </c>
      <c r="H15" s="342" t="s">
        <v>66</v>
      </c>
      <c r="I15" s="343">
        <v>1.2</v>
      </c>
      <c r="J15" s="262" t="s">
        <v>427</v>
      </c>
      <c r="K15" s="324">
        <v>2700000</v>
      </c>
      <c r="L15" s="328">
        <f>K15*N15</f>
        <v>2160000</v>
      </c>
      <c r="M15" s="329">
        <f>K15-L15</f>
        <v>540000</v>
      </c>
      <c r="N15" s="325">
        <v>0.8</v>
      </c>
      <c r="O15" s="330"/>
      <c r="P15" s="330"/>
      <c r="Q15" s="330"/>
      <c r="R15" s="254"/>
      <c r="S15" s="254">
        <v>2160000</v>
      </c>
      <c r="T15" s="230"/>
      <c r="U15" s="230"/>
      <c r="V15" s="230"/>
      <c r="W15" s="230"/>
      <c r="X15" s="230"/>
      <c r="Y15" s="116" t="b">
        <f t="shared" si="4"/>
        <v>1</v>
      </c>
      <c r="Z15" s="135">
        <f t="shared" si="5"/>
        <v>0.8</v>
      </c>
      <c r="AA15" s="116" t="b">
        <f t="shared" si="6"/>
        <v>1</v>
      </c>
      <c r="AB15" s="116" t="b">
        <f t="shared" si="7"/>
        <v>1</v>
      </c>
    </row>
    <row r="16" spans="1:29" s="117" customFormat="1" ht="49.5" customHeight="1" x14ac:dyDescent="0.25">
      <c r="A16" s="262">
        <v>14</v>
      </c>
      <c r="B16" s="262" t="s">
        <v>358</v>
      </c>
      <c r="C16" s="340" t="s">
        <v>337</v>
      </c>
      <c r="D16" s="262" t="s">
        <v>432</v>
      </c>
      <c r="E16" s="262">
        <v>1211092</v>
      </c>
      <c r="F16" s="340" t="s">
        <v>90</v>
      </c>
      <c r="G16" s="341" t="s">
        <v>831</v>
      </c>
      <c r="H16" s="342" t="s">
        <v>62</v>
      </c>
      <c r="I16" s="343">
        <v>0.39800000000000002</v>
      </c>
      <c r="J16" s="262" t="s">
        <v>433</v>
      </c>
      <c r="K16" s="324">
        <v>2800000</v>
      </c>
      <c r="L16" s="328">
        <v>1680000</v>
      </c>
      <c r="M16" s="329">
        <v>1120000</v>
      </c>
      <c r="N16" s="325">
        <v>0.6</v>
      </c>
      <c r="O16" s="330"/>
      <c r="P16" s="330"/>
      <c r="Q16" s="330"/>
      <c r="R16" s="254"/>
      <c r="S16" s="254">
        <v>1680000</v>
      </c>
      <c r="T16" s="230"/>
      <c r="U16" s="230"/>
      <c r="V16" s="230"/>
      <c r="W16" s="230"/>
      <c r="X16" s="230"/>
      <c r="Y16" s="116" t="b">
        <f t="shared" si="4"/>
        <v>1</v>
      </c>
      <c r="Z16" s="135">
        <f t="shared" si="5"/>
        <v>0.6</v>
      </c>
      <c r="AA16" s="116" t="b">
        <f t="shared" si="6"/>
        <v>1</v>
      </c>
      <c r="AB16" s="116" t="b">
        <f t="shared" si="7"/>
        <v>1</v>
      </c>
    </row>
    <row r="17" spans="1:28" s="130" customFormat="1" ht="38.25" x14ac:dyDescent="0.25">
      <c r="A17" s="262">
        <v>15</v>
      </c>
      <c r="B17" s="262" t="s">
        <v>353</v>
      </c>
      <c r="C17" s="340" t="s">
        <v>337</v>
      </c>
      <c r="D17" s="262" t="s">
        <v>419</v>
      </c>
      <c r="E17" s="262">
        <v>1262</v>
      </c>
      <c r="F17" s="340" t="s">
        <v>119</v>
      </c>
      <c r="G17" s="341" t="s">
        <v>420</v>
      </c>
      <c r="H17" s="342" t="s">
        <v>63</v>
      </c>
      <c r="I17" s="343">
        <v>0.91600000000000004</v>
      </c>
      <c r="J17" s="262" t="s">
        <v>421</v>
      </c>
      <c r="K17" s="324">
        <v>5330693.67</v>
      </c>
      <c r="L17" s="328">
        <v>2665346</v>
      </c>
      <c r="M17" s="329">
        <v>2665347.67</v>
      </c>
      <c r="N17" s="325">
        <v>0.5</v>
      </c>
      <c r="O17" s="330"/>
      <c r="P17" s="330"/>
      <c r="Q17" s="330"/>
      <c r="R17" s="254"/>
      <c r="S17" s="254">
        <v>2665346</v>
      </c>
      <c r="T17" s="326"/>
      <c r="U17" s="254"/>
      <c r="V17" s="372"/>
      <c r="W17" s="372"/>
      <c r="X17" s="372"/>
      <c r="Y17" s="116" t="b">
        <f t="shared" si="4"/>
        <v>1</v>
      </c>
      <c r="Z17" s="135">
        <f t="shared" si="5"/>
        <v>0.5</v>
      </c>
      <c r="AA17" s="116" t="b">
        <f t="shared" si="6"/>
        <v>1</v>
      </c>
      <c r="AB17" s="116" t="b">
        <f t="shared" si="7"/>
        <v>1</v>
      </c>
    </row>
    <row r="18" spans="1:28" s="117" customFormat="1" ht="49.5" customHeight="1" x14ac:dyDescent="0.25">
      <c r="A18" s="262">
        <v>16</v>
      </c>
      <c r="B18" s="262" t="s">
        <v>363</v>
      </c>
      <c r="C18" s="340" t="s">
        <v>337</v>
      </c>
      <c r="D18" s="262" t="s">
        <v>441</v>
      </c>
      <c r="E18" s="262">
        <v>1206082</v>
      </c>
      <c r="F18" s="340" t="s">
        <v>92</v>
      </c>
      <c r="G18" s="341" t="s">
        <v>442</v>
      </c>
      <c r="H18" s="342" t="s">
        <v>63</v>
      </c>
      <c r="I18" s="343">
        <v>0.76</v>
      </c>
      <c r="J18" s="262" t="s">
        <v>443</v>
      </c>
      <c r="K18" s="324">
        <v>2451264.4</v>
      </c>
      <c r="L18" s="328">
        <v>1225632</v>
      </c>
      <c r="M18" s="329">
        <v>1225632.3999999999</v>
      </c>
      <c r="N18" s="325">
        <v>0.5</v>
      </c>
      <c r="O18" s="330"/>
      <c r="P18" s="330"/>
      <c r="Q18" s="330"/>
      <c r="R18" s="254"/>
      <c r="S18" s="254">
        <v>1225632</v>
      </c>
      <c r="T18" s="230"/>
      <c r="U18" s="230"/>
      <c r="V18" s="230"/>
      <c r="W18" s="230"/>
      <c r="X18" s="230"/>
      <c r="Y18" s="116" t="b">
        <f t="shared" si="4"/>
        <v>1</v>
      </c>
      <c r="Z18" s="135">
        <f t="shared" si="5"/>
        <v>0.5</v>
      </c>
      <c r="AA18" s="116" t="b">
        <f t="shared" si="6"/>
        <v>1</v>
      </c>
      <c r="AB18" s="116" t="b">
        <f t="shared" si="7"/>
        <v>1</v>
      </c>
    </row>
    <row r="19" spans="1:28" s="117" customFormat="1" ht="49.5" customHeight="1" x14ac:dyDescent="0.25">
      <c r="A19" s="262">
        <v>17</v>
      </c>
      <c r="B19" s="262" t="s">
        <v>364</v>
      </c>
      <c r="C19" s="340" t="s">
        <v>337</v>
      </c>
      <c r="D19" s="262" t="s">
        <v>87</v>
      </c>
      <c r="E19" s="262">
        <v>1209033</v>
      </c>
      <c r="F19" s="340" t="s">
        <v>88</v>
      </c>
      <c r="G19" s="341" t="s">
        <v>444</v>
      </c>
      <c r="H19" s="342" t="s">
        <v>63</v>
      </c>
      <c r="I19" s="343">
        <v>0.42649999999999999</v>
      </c>
      <c r="J19" s="262" t="s">
        <v>445</v>
      </c>
      <c r="K19" s="324">
        <v>2692467.07</v>
      </c>
      <c r="L19" s="328">
        <v>1480856</v>
      </c>
      <c r="M19" s="329">
        <v>1211611.0699999998</v>
      </c>
      <c r="N19" s="325">
        <v>0.55000000000000004</v>
      </c>
      <c r="O19" s="330"/>
      <c r="P19" s="330"/>
      <c r="Q19" s="330"/>
      <c r="R19" s="254"/>
      <c r="S19" s="254">
        <v>1480856</v>
      </c>
      <c r="T19" s="230"/>
      <c r="U19" s="230"/>
      <c r="V19" s="230"/>
      <c r="W19" s="230"/>
      <c r="X19" s="230"/>
      <c r="Y19" s="116" t="b">
        <f t="shared" si="4"/>
        <v>1</v>
      </c>
      <c r="Z19" s="135">
        <f t="shared" si="5"/>
        <v>0.55000000000000004</v>
      </c>
      <c r="AA19" s="116" t="b">
        <f t="shared" si="6"/>
        <v>1</v>
      </c>
      <c r="AB19" s="116" t="b">
        <f t="shared" si="7"/>
        <v>1</v>
      </c>
    </row>
    <row r="20" spans="1:28" s="117" customFormat="1" ht="54" customHeight="1" x14ac:dyDescent="0.25">
      <c r="A20" s="262">
        <v>18</v>
      </c>
      <c r="B20" s="262" t="s">
        <v>366</v>
      </c>
      <c r="C20" s="340" t="s">
        <v>337</v>
      </c>
      <c r="D20" s="262" t="s">
        <v>447</v>
      </c>
      <c r="E20" s="262">
        <v>1214012</v>
      </c>
      <c r="F20" s="340" t="s">
        <v>104</v>
      </c>
      <c r="G20" s="341" t="s">
        <v>448</v>
      </c>
      <c r="H20" s="342" t="s">
        <v>66</v>
      </c>
      <c r="I20" s="343">
        <v>2.7</v>
      </c>
      <c r="J20" s="262" t="s">
        <v>427</v>
      </c>
      <c r="K20" s="324">
        <v>3080000</v>
      </c>
      <c r="L20" s="328">
        <v>1694000.0000000002</v>
      </c>
      <c r="M20" s="329">
        <v>1385999.9999999998</v>
      </c>
      <c r="N20" s="325">
        <v>0.55000000000000004</v>
      </c>
      <c r="O20" s="330"/>
      <c r="P20" s="330"/>
      <c r="Q20" s="330"/>
      <c r="R20" s="254"/>
      <c r="S20" s="254">
        <v>1694000.0000000002</v>
      </c>
      <c r="T20" s="230"/>
      <c r="U20" s="230"/>
      <c r="V20" s="230"/>
      <c r="W20" s="230"/>
      <c r="X20" s="230"/>
      <c r="Y20" s="116" t="b">
        <f t="shared" si="4"/>
        <v>1</v>
      </c>
      <c r="Z20" s="135">
        <f t="shared" si="5"/>
        <v>0.55000000000000004</v>
      </c>
      <c r="AA20" s="116" t="b">
        <f t="shared" si="6"/>
        <v>1</v>
      </c>
      <c r="AB20" s="116" t="b">
        <f t="shared" si="7"/>
        <v>1</v>
      </c>
    </row>
    <row r="21" spans="1:28" s="117" customFormat="1" ht="72.75" customHeight="1" x14ac:dyDescent="0.25">
      <c r="A21" s="262">
        <v>19</v>
      </c>
      <c r="B21" s="262" t="s">
        <v>368</v>
      </c>
      <c r="C21" s="340" t="s">
        <v>337</v>
      </c>
      <c r="D21" s="262" t="s">
        <v>120</v>
      </c>
      <c r="E21" s="353">
        <v>1218033</v>
      </c>
      <c r="F21" s="340" t="s">
        <v>107</v>
      </c>
      <c r="G21" s="341" t="s">
        <v>888</v>
      </c>
      <c r="H21" s="342" t="s">
        <v>63</v>
      </c>
      <c r="I21" s="343">
        <v>2.2149999999999999</v>
      </c>
      <c r="J21" s="262" t="s">
        <v>506</v>
      </c>
      <c r="K21" s="324">
        <v>6884459.1799999997</v>
      </c>
      <c r="L21" s="328">
        <v>3786452</v>
      </c>
      <c r="M21" s="329">
        <v>3098007.1799999997</v>
      </c>
      <c r="N21" s="325">
        <v>0.55000000000000004</v>
      </c>
      <c r="O21" s="330"/>
      <c r="P21" s="330"/>
      <c r="Q21" s="330"/>
      <c r="R21" s="254"/>
      <c r="S21" s="254">
        <v>3786452</v>
      </c>
      <c r="T21" s="326"/>
      <c r="U21" s="287"/>
      <c r="V21" s="230"/>
      <c r="W21" s="230"/>
      <c r="X21" s="230"/>
      <c r="Y21" s="116" t="b">
        <f t="shared" si="4"/>
        <v>1</v>
      </c>
      <c r="Z21" s="135">
        <f t="shared" si="5"/>
        <v>0.55000000000000004</v>
      </c>
      <c r="AA21" s="116" t="b">
        <f t="shared" si="6"/>
        <v>1</v>
      </c>
      <c r="AB21" s="116" t="b">
        <f t="shared" si="7"/>
        <v>1</v>
      </c>
    </row>
    <row r="22" spans="1:28" s="117" customFormat="1" ht="38.25" x14ac:dyDescent="0.25">
      <c r="A22" s="222">
        <v>20</v>
      </c>
      <c r="B22" s="222" t="s">
        <v>370</v>
      </c>
      <c r="C22" s="333" t="s">
        <v>338</v>
      </c>
      <c r="D22" s="222" t="s">
        <v>452</v>
      </c>
      <c r="E22" s="222">
        <v>1201011</v>
      </c>
      <c r="F22" s="333" t="s">
        <v>280</v>
      </c>
      <c r="G22" s="288" t="s">
        <v>885</v>
      </c>
      <c r="H22" s="345" t="s">
        <v>62</v>
      </c>
      <c r="I22" s="278">
        <v>0.68569999999999998</v>
      </c>
      <c r="J22" s="222" t="s">
        <v>874</v>
      </c>
      <c r="K22" s="246">
        <v>4575213.09</v>
      </c>
      <c r="L22" s="256">
        <v>2287606</v>
      </c>
      <c r="M22" s="258">
        <v>2287607.09</v>
      </c>
      <c r="N22" s="224">
        <v>0.5</v>
      </c>
      <c r="O22" s="226"/>
      <c r="P22" s="226"/>
      <c r="Q22" s="226"/>
      <c r="R22" s="228"/>
      <c r="S22" s="228">
        <v>98055</v>
      </c>
      <c r="T22" s="248">
        <v>0</v>
      </c>
      <c r="U22" s="228">
        <v>2189551</v>
      </c>
      <c r="V22" s="230"/>
      <c r="W22" s="230"/>
      <c r="X22" s="230"/>
      <c r="Y22" s="116" t="b">
        <f t="shared" si="4"/>
        <v>1</v>
      </c>
      <c r="Z22" s="135">
        <f t="shared" si="5"/>
        <v>0.5</v>
      </c>
      <c r="AA22" s="116" t="b">
        <f t="shared" si="6"/>
        <v>1</v>
      </c>
      <c r="AB22" s="116" t="b">
        <f t="shared" si="7"/>
        <v>1</v>
      </c>
    </row>
    <row r="23" spans="1:28" s="117" customFormat="1" ht="40.5" customHeight="1" x14ac:dyDescent="0.25">
      <c r="A23" s="222">
        <v>21</v>
      </c>
      <c r="B23" s="222" t="s">
        <v>373</v>
      </c>
      <c r="C23" s="333" t="s">
        <v>338</v>
      </c>
      <c r="D23" s="222" t="s">
        <v>94</v>
      </c>
      <c r="E23" s="222">
        <v>1206113</v>
      </c>
      <c r="F23" s="333" t="s">
        <v>92</v>
      </c>
      <c r="G23" s="288" t="s">
        <v>457</v>
      </c>
      <c r="H23" s="345" t="s">
        <v>62</v>
      </c>
      <c r="I23" s="278">
        <v>0.30399999999999999</v>
      </c>
      <c r="J23" s="222" t="s">
        <v>458</v>
      </c>
      <c r="K23" s="246">
        <v>18289449.739999998</v>
      </c>
      <c r="L23" s="256">
        <v>9144724</v>
      </c>
      <c r="M23" s="258">
        <v>9144725.7399999984</v>
      </c>
      <c r="N23" s="224">
        <v>0.5</v>
      </c>
      <c r="O23" s="226"/>
      <c r="P23" s="226"/>
      <c r="Q23" s="226"/>
      <c r="R23" s="228"/>
      <c r="S23" s="228">
        <v>1639508</v>
      </c>
      <c r="T23" s="248">
        <v>0</v>
      </c>
      <c r="U23" s="228">
        <v>7505216</v>
      </c>
      <c r="V23" s="230"/>
      <c r="W23" s="230"/>
      <c r="X23" s="230"/>
      <c r="Y23" s="116" t="b">
        <f t="shared" si="4"/>
        <v>1</v>
      </c>
      <c r="Z23" s="135">
        <f t="shared" si="5"/>
        <v>0.5</v>
      </c>
      <c r="AA23" s="116" t="b">
        <f t="shared" si="6"/>
        <v>1</v>
      </c>
      <c r="AB23" s="116" t="b">
        <f t="shared" si="7"/>
        <v>1</v>
      </c>
    </row>
    <row r="24" spans="1:28" s="117" customFormat="1" ht="40.5" customHeight="1" x14ac:dyDescent="0.25">
      <c r="A24" s="262">
        <v>22</v>
      </c>
      <c r="B24" s="262" t="s">
        <v>376</v>
      </c>
      <c r="C24" s="340" t="s">
        <v>337</v>
      </c>
      <c r="D24" s="262" t="s">
        <v>466</v>
      </c>
      <c r="E24" s="262">
        <v>1210102</v>
      </c>
      <c r="F24" s="340" t="s">
        <v>119</v>
      </c>
      <c r="G24" s="341" t="s">
        <v>908</v>
      </c>
      <c r="H24" s="342" t="s">
        <v>62</v>
      </c>
      <c r="I24" s="343">
        <v>0.20200000000000001</v>
      </c>
      <c r="J24" s="262" t="s">
        <v>467</v>
      </c>
      <c r="K24" s="324">
        <v>1473969.23</v>
      </c>
      <c r="L24" s="328">
        <v>810683</v>
      </c>
      <c r="M24" s="329">
        <v>663286.23</v>
      </c>
      <c r="N24" s="325">
        <v>0.55000000000000004</v>
      </c>
      <c r="O24" s="330"/>
      <c r="P24" s="330"/>
      <c r="Q24" s="330"/>
      <c r="R24" s="254"/>
      <c r="S24" s="254">
        <v>810683</v>
      </c>
      <c r="T24" s="326"/>
      <c r="U24" s="287"/>
      <c r="V24" s="230"/>
      <c r="W24" s="230"/>
      <c r="X24" s="230"/>
      <c r="Y24" s="116" t="b">
        <f t="shared" si="4"/>
        <v>1</v>
      </c>
      <c r="Z24" s="135">
        <f t="shared" si="5"/>
        <v>0.55000000000000004</v>
      </c>
      <c r="AA24" s="116" t="b">
        <f t="shared" si="6"/>
        <v>1</v>
      </c>
      <c r="AB24" s="116" t="b">
        <f t="shared" si="7"/>
        <v>1</v>
      </c>
    </row>
    <row r="25" spans="1:28" s="117" customFormat="1" ht="31.5" customHeight="1" x14ac:dyDescent="0.25">
      <c r="A25" s="222">
        <v>23</v>
      </c>
      <c r="B25" s="222" t="s">
        <v>381</v>
      </c>
      <c r="C25" s="333" t="s">
        <v>338</v>
      </c>
      <c r="D25" s="222" t="s">
        <v>159</v>
      </c>
      <c r="E25" s="222">
        <v>1207092</v>
      </c>
      <c r="F25" s="333" t="s">
        <v>160</v>
      </c>
      <c r="G25" s="288" t="s">
        <v>475</v>
      </c>
      <c r="H25" s="345" t="s">
        <v>62</v>
      </c>
      <c r="I25" s="278">
        <v>0.59699999999999998</v>
      </c>
      <c r="J25" s="222" t="s">
        <v>476</v>
      </c>
      <c r="K25" s="246">
        <v>6753396.1900000004</v>
      </c>
      <c r="L25" s="256">
        <v>4052037</v>
      </c>
      <c r="M25" s="258">
        <v>2701359.1900000004</v>
      </c>
      <c r="N25" s="224">
        <v>0.6</v>
      </c>
      <c r="O25" s="226"/>
      <c r="P25" s="226"/>
      <c r="Q25" s="226"/>
      <c r="R25" s="228"/>
      <c r="S25" s="228">
        <v>60284</v>
      </c>
      <c r="T25" s="248">
        <v>0</v>
      </c>
      <c r="U25" s="228">
        <v>3991753</v>
      </c>
      <c r="V25" s="230"/>
      <c r="W25" s="230"/>
      <c r="X25" s="230"/>
      <c r="Y25" s="116" t="b">
        <f t="shared" si="4"/>
        <v>1</v>
      </c>
      <c r="Z25" s="135">
        <f t="shared" si="5"/>
        <v>0.6</v>
      </c>
      <c r="AA25" s="116" t="b">
        <f t="shared" si="6"/>
        <v>1</v>
      </c>
      <c r="AB25" s="116" t="b">
        <f t="shared" si="7"/>
        <v>1</v>
      </c>
    </row>
    <row r="26" spans="1:28" s="117" customFormat="1" ht="47.25" customHeight="1" x14ac:dyDescent="0.25">
      <c r="A26" s="262">
        <v>24</v>
      </c>
      <c r="B26" s="262" t="s">
        <v>382</v>
      </c>
      <c r="C26" s="340" t="s">
        <v>337</v>
      </c>
      <c r="D26" s="262" t="s">
        <v>114</v>
      </c>
      <c r="E26" s="262">
        <v>1206162</v>
      </c>
      <c r="F26" s="340" t="s">
        <v>92</v>
      </c>
      <c r="G26" s="341" t="s">
        <v>477</v>
      </c>
      <c r="H26" s="342" t="s">
        <v>62</v>
      </c>
      <c r="I26" s="343">
        <v>0.41499999999999998</v>
      </c>
      <c r="J26" s="262" t="s">
        <v>478</v>
      </c>
      <c r="K26" s="324">
        <v>3270382.82</v>
      </c>
      <c r="L26" s="328">
        <v>1635191</v>
      </c>
      <c r="M26" s="329">
        <v>1635191.8199999998</v>
      </c>
      <c r="N26" s="325">
        <v>0.5</v>
      </c>
      <c r="O26" s="330"/>
      <c r="P26" s="330"/>
      <c r="Q26" s="330"/>
      <c r="R26" s="254"/>
      <c r="S26" s="254">
        <v>1635191</v>
      </c>
      <c r="T26" s="326"/>
      <c r="U26" s="287"/>
      <c r="V26" s="230"/>
      <c r="W26" s="230"/>
      <c r="X26" s="230"/>
      <c r="Y26" s="116" t="b">
        <f t="shared" si="4"/>
        <v>1</v>
      </c>
      <c r="Z26" s="135">
        <f t="shared" si="5"/>
        <v>0.5</v>
      </c>
      <c r="AA26" s="116" t="b">
        <f t="shared" si="6"/>
        <v>1</v>
      </c>
      <c r="AB26" s="116" t="b">
        <f t="shared" si="7"/>
        <v>1</v>
      </c>
    </row>
    <row r="27" spans="1:28" s="117" customFormat="1" ht="60" customHeight="1" x14ac:dyDescent="0.25">
      <c r="A27" s="262">
        <v>25</v>
      </c>
      <c r="B27" s="262" t="s">
        <v>383</v>
      </c>
      <c r="C27" s="340" t="s">
        <v>337</v>
      </c>
      <c r="D27" s="262" t="s">
        <v>479</v>
      </c>
      <c r="E27" s="262">
        <v>1209013</v>
      </c>
      <c r="F27" s="340" t="s">
        <v>88</v>
      </c>
      <c r="G27" s="341" t="s">
        <v>480</v>
      </c>
      <c r="H27" s="342" t="s">
        <v>63</v>
      </c>
      <c r="I27" s="343">
        <v>0.52500000000000002</v>
      </c>
      <c r="J27" s="262" t="s">
        <v>336</v>
      </c>
      <c r="K27" s="324">
        <v>2096687.29</v>
      </c>
      <c r="L27" s="328">
        <v>1153178</v>
      </c>
      <c r="M27" s="329">
        <v>943509.29</v>
      </c>
      <c r="N27" s="325">
        <v>0.55000000000000004</v>
      </c>
      <c r="O27" s="330"/>
      <c r="P27" s="330"/>
      <c r="Q27" s="330"/>
      <c r="R27" s="254"/>
      <c r="S27" s="254">
        <v>1153178</v>
      </c>
      <c r="T27" s="326"/>
      <c r="U27" s="287"/>
      <c r="V27" s="230"/>
      <c r="W27" s="230"/>
      <c r="X27" s="230"/>
      <c r="Y27" s="116" t="b">
        <f t="shared" si="4"/>
        <v>1</v>
      </c>
      <c r="Z27" s="135">
        <f t="shared" si="5"/>
        <v>0.55000000000000004</v>
      </c>
      <c r="AA27" s="116" t="b">
        <f t="shared" si="6"/>
        <v>1</v>
      </c>
      <c r="AB27" s="116" t="b">
        <f t="shared" si="7"/>
        <v>1</v>
      </c>
    </row>
    <row r="28" spans="1:28" s="117" customFormat="1" ht="56.25" customHeight="1" x14ac:dyDescent="0.25">
      <c r="A28" s="262">
        <v>26</v>
      </c>
      <c r="B28" s="262" t="s">
        <v>384</v>
      </c>
      <c r="C28" s="340" t="s">
        <v>337</v>
      </c>
      <c r="D28" s="262" t="s">
        <v>462</v>
      </c>
      <c r="E28" s="262">
        <v>1211042</v>
      </c>
      <c r="F28" s="340" t="s">
        <v>90</v>
      </c>
      <c r="G28" s="341" t="s">
        <v>481</v>
      </c>
      <c r="H28" s="342" t="s">
        <v>63</v>
      </c>
      <c r="I28" s="343">
        <v>0.41299999999999998</v>
      </c>
      <c r="J28" s="262" t="s">
        <v>463</v>
      </c>
      <c r="K28" s="324">
        <v>1248161.58</v>
      </c>
      <c r="L28" s="328">
        <v>748896</v>
      </c>
      <c r="M28" s="329">
        <v>499265.58000000007</v>
      </c>
      <c r="N28" s="325">
        <v>0.6</v>
      </c>
      <c r="O28" s="330"/>
      <c r="P28" s="330"/>
      <c r="Q28" s="330"/>
      <c r="R28" s="254"/>
      <c r="S28" s="254">
        <v>748896</v>
      </c>
      <c r="T28" s="326"/>
      <c r="U28" s="287"/>
      <c r="V28" s="230"/>
      <c r="W28" s="230"/>
      <c r="X28" s="230"/>
      <c r="Y28" s="116" t="b">
        <f t="shared" si="4"/>
        <v>1</v>
      </c>
      <c r="Z28" s="135">
        <f t="shared" si="5"/>
        <v>0.6</v>
      </c>
      <c r="AA28" s="116" t="b">
        <f t="shared" si="6"/>
        <v>1</v>
      </c>
      <c r="AB28" s="116" t="b">
        <f t="shared" si="7"/>
        <v>1</v>
      </c>
    </row>
    <row r="29" spans="1:28" s="117" customFormat="1" ht="80.25" customHeight="1" x14ac:dyDescent="0.25">
      <c r="A29" s="262">
        <v>27</v>
      </c>
      <c r="B29" s="262" t="s">
        <v>385</v>
      </c>
      <c r="C29" s="340" t="s">
        <v>337</v>
      </c>
      <c r="D29" s="262" t="s">
        <v>482</v>
      </c>
      <c r="E29" s="353">
        <v>1203033</v>
      </c>
      <c r="F29" s="340" t="s">
        <v>125</v>
      </c>
      <c r="G29" s="341" t="s">
        <v>865</v>
      </c>
      <c r="H29" s="342" t="s">
        <v>62</v>
      </c>
      <c r="I29" s="343">
        <v>0.20899999999999999</v>
      </c>
      <c r="J29" s="262" t="s">
        <v>866</v>
      </c>
      <c r="K29" s="324">
        <v>1663305.55</v>
      </c>
      <c r="L29" s="328">
        <v>914818</v>
      </c>
      <c r="M29" s="329">
        <v>748487.55</v>
      </c>
      <c r="N29" s="325">
        <v>0.55000000000000004</v>
      </c>
      <c r="O29" s="330"/>
      <c r="P29" s="330"/>
      <c r="Q29" s="330"/>
      <c r="R29" s="254"/>
      <c r="S29" s="254">
        <v>914818</v>
      </c>
      <c r="T29" s="326"/>
      <c r="U29" s="287"/>
      <c r="V29" s="230"/>
      <c r="W29" s="230"/>
      <c r="X29" s="230"/>
      <c r="Y29" s="116" t="b">
        <f t="shared" si="4"/>
        <v>1</v>
      </c>
      <c r="Z29" s="135">
        <f t="shared" si="5"/>
        <v>0.55000000000000004</v>
      </c>
      <c r="AA29" s="116" t="b">
        <f t="shared" si="6"/>
        <v>1</v>
      </c>
      <c r="AB29" s="116" t="b">
        <f t="shared" si="7"/>
        <v>1</v>
      </c>
    </row>
    <row r="30" spans="1:28" s="117" customFormat="1" ht="54.75" customHeight="1" x14ac:dyDescent="0.25">
      <c r="A30" s="222">
        <v>28</v>
      </c>
      <c r="B30" s="222" t="s">
        <v>387</v>
      </c>
      <c r="C30" s="333" t="s">
        <v>338</v>
      </c>
      <c r="D30" s="222" t="s">
        <v>131</v>
      </c>
      <c r="E30" s="222">
        <v>1208053</v>
      </c>
      <c r="F30" s="333" t="s">
        <v>132</v>
      </c>
      <c r="G30" s="288" t="s">
        <v>886</v>
      </c>
      <c r="H30" s="345" t="s">
        <v>62</v>
      </c>
      <c r="I30" s="278">
        <v>0.64600000000000002</v>
      </c>
      <c r="J30" s="222" t="s">
        <v>876</v>
      </c>
      <c r="K30" s="246">
        <v>2832400</v>
      </c>
      <c r="L30" s="256">
        <v>1557820</v>
      </c>
      <c r="M30" s="258">
        <v>1274580</v>
      </c>
      <c r="N30" s="224">
        <v>0.55000000000000004</v>
      </c>
      <c r="O30" s="226"/>
      <c r="P30" s="226"/>
      <c r="Q30" s="226"/>
      <c r="R30" s="228"/>
      <c r="S30" s="228">
        <v>500000</v>
      </c>
      <c r="T30" s="248"/>
      <c r="U30" s="414">
        <v>1057820</v>
      </c>
      <c r="V30" s="230"/>
      <c r="W30" s="230"/>
      <c r="X30" s="230"/>
      <c r="Y30" s="116" t="b">
        <f t="shared" si="4"/>
        <v>1</v>
      </c>
      <c r="Z30" s="135">
        <f t="shared" si="5"/>
        <v>0.55000000000000004</v>
      </c>
      <c r="AA30" s="116" t="b">
        <f t="shared" si="6"/>
        <v>1</v>
      </c>
      <c r="AB30" s="116" t="b">
        <f t="shared" si="7"/>
        <v>1</v>
      </c>
    </row>
    <row r="31" spans="1:28" s="117" customFormat="1" ht="48" customHeight="1" x14ac:dyDescent="0.25">
      <c r="A31" s="262">
        <v>29</v>
      </c>
      <c r="B31" s="262" t="s">
        <v>388</v>
      </c>
      <c r="C31" s="340" t="s">
        <v>337</v>
      </c>
      <c r="D31" s="262" t="s">
        <v>156</v>
      </c>
      <c r="E31" s="262">
        <v>1212011</v>
      </c>
      <c r="F31" s="340" t="s">
        <v>122</v>
      </c>
      <c r="G31" s="341" t="s">
        <v>485</v>
      </c>
      <c r="H31" s="342" t="s">
        <v>62</v>
      </c>
      <c r="I31" s="343">
        <v>0.27600000000000002</v>
      </c>
      <c r="J31" s="262" t="s">
        <v>445</v>
      </c>
      <c r="K31" s="324">
        <v>1440750.44</v>
      </c>
      <c r="L31" s="328">
        <v>720375</v>
      </c>
      <c r="M31" s="329">
        <v>720375.44</v>
      </c>
      <c r="N31" s="325">
        <v>0.5</v>
      </c>
      <c r="O31" s="330"/>
      <c r="P31" s="330"/>
      <c r="Q31" s="330"/>
      <c r="R31" s="254"/>
      <c r="S31" s="254">
        <v>720375</v>
      </c>
      <c r="T31" s="326"/>
      <c r="U31" s="287"/>
      <c r="V31" s="230"/>
      <c r="W31" s="230"/>
      <c r="X31" s="230"/>
      <c r="Y31" s="116" t="b">
        <f t="shared" si="4"/>
        <v>1</v>
      </c>
      <c r="Z31" s="135">
        <f t="shared" si="5"/>
        <v>0.5</v>
      </c>
      <c r="AA31" s="116" t="b">
        <f t="shared" si="6"/>
        <v>1</v>
      </c>
      <c r="AB31" s="116" t="b">
        <f t="shared" si="7"/>
        <v>1</v>
      </c>
    </row>
    <row r="32" spans="1:28" s="117" customFormat="1" ht="33" customHeight="1" x14ac:dyDescent="0.25">
      <c r="A32" s="262">
        <v>30</v>
      </c>
      <c r="B32" s="262" t="s">
        <v>391</v>
      </c>
      <c r="C32" s="340" t="s">
        <v>337</v>
      </c>
      <c r="D32" s="262" t="s">
        <v>490</v>
      </c>
      <c r="E32" s="262">
        <v>1201032</v>
      </c>
      <c r="F32" s="340" t="s">
        <v>280</v>
      </c>
      <c r="G32" s="341" t="s">
        <v>491</v>
      </c>
      <c r="H32" s="342" t="s">
        <v>66</v>
      </c>
      <c r="I32" s="343">
        <v>1.02</v>
      </c>
      <c r="J32" s="262" t="s">
        <v>492</v>
      </c>
      <c r="K32" s="324">
        <v>1617197.27</v>
      </c>
      <c r="L32" s="328">
        <v>889458</v>
      </c>
      <c r="M32" s="329">
        <v>727739.27</v>
      </c>
      <c r="N32" s="325">
        <v>0.55000000000000004</v>
      </c>
      <c r="O32" s="330"/>
      <c r="P32" s="330"/>
      <c r="Q32" s="330"/>
      <c r="R32" s="254"/>
      <c r="S32" s="254">
        <v>889458</v>
      </c>
      <c r="T32" s="326"/>
      <c r="U32" s="287"/>
      <c r="V32" s="230"/>
      <c r="W32" s="230"/>
      <c r="X32" s="230"/>
      <c r="Y32" s="116" t="b">
        <f t="shared" si="4"/>
        <v>1</v>
      </c>
      <c r="Z32" s="135">
        <f t="shared" si="5"/>
        <v>0.55000000000000004</v>
      </c>
      <c r="AA32" s="116" t="b">
        <f t="shared" si="6"/>
        <v>1</v>
      </c>
      <c r="AB32" s="116" t="b">
        <f t="shared" si="7"/>
        <v>1</v>
      </c>
    </row>
    <row r="33" spans="1:28" s="117" customFormat="1" ht="137.25" customHeight="1" x14ac:dyDescent="0.25">
      <c r="A33" s="222">
        <v>31</v>
      </c>
      <c r="B33" s="222" t="s">
        <v>393</v>
      </c>
      <c r="C33" s="333" t="s">
        <v>338</v>
      </c>
      <c r="D33" s="222" t="s">
        <v>495</v>
      </c>
      <c r="E33" s="379">
        <v>1206103</v>
      </c>
      <c r="F33" s="333" t="s">
        <v>92</v>
      </c>
      <c r="G33" s="288" t="s">
        <v>883</v>
      </c>
      <c r="H33" s="345" t="s">
        <v>63</v>
      </c>
      <c r="I33" s="278">
        <v>1.042</v>
      </c>
      <c r="J33" s="222" t="s">
        <v>875</v>
      </c>
      <c r="K33" s="246">
        <v>10475069.060000001</v>
      </c>
      <c r="L33" s="256">
        <v>6285041</v>
      </c>
      <c r="M33" s="258">
        <v>4190028.0600000005</v>
      </c>
      <c r="N33" s="224">
        <v>0.6</v>
      </c>
      <c r="O33" s="226"/>
      <c r="P33" s="226"/>
      <c r="Q33" s="226"/>
      <c r="R33" s="228"/>
      <c r="S33" s="228">
        <v>2203097</v>
      </c>
      <c r="T33" s="248">
        <v>0</v>
      </c>
      <c r="U33" s="228">
        <v>4081944</v>
      </c>
      <c r="V33" s="230"/>
      <c r="W33" s="230"/>
      <c r="X33" s="230"/>
      <c r="Y33" s="116" t="b">
        <f t="shared" si="4"/>
        <v>1</v>
      </c>
      <c r="Z33" s="135">
        <f t="shared" si="5"/>
        <v>0.6</v>
      </c>
      <c r="AA33" s="116" t="b">
        <f t="shared" si="6"/>
        <v>1</v>
      </c>
      <c r="AB33" s="116" t="b">
        <f t="shared" si="7"/>
        <v>1</v>
      </c>
    </row>
    <row r="34" spans="1:28" s="117" customFormat="1" ht="44.25" customHeight="1" x14ac:dyDescent="0.25">
      <c r="A34" s="222">
        <v>32</v>
      </c>
      <c r="B34" s="222" t="s">
        <v>394</v>
      </c>
      <c r="C34" s="333" t="s">
        <v>338</v>
      </c>
      <c r="D34" s="222" t="s">
        <v>111</v>
      </c>
      <c r="E34" s="222">
        <v>1205011</v>
      </c>
      <c r="F34" s="333" t="s">
        <v>112</v>
      </c>
      <c r="G34" s="288" t="s">
        <v>867</v>
      </c>
      <c r="H34" s="345" t="s">
        <v>63</v>
      </c>
      <c r="I34" s="278">
        <v>0.36</v>
      </c>
      <c r="J34" s="222" t="s">
        <v>846</v>
      </c>
      <c r="K34" s="246">
        <v>3224268.5</v>
      </c>
      <c r="L34" s="256">
        <v>1773347</v>
      </c>
      <c r="M34" s="258">
        <v>1450921.5</v>
      </c>
      <c r="N34" s="224">
        <v>0.55000000000000004</v>
      </c>
      <c r="O34" s="226"/>
      <c r="P34" s="226"/>
      <c r="Q34" s="226"/>
      <c r="R34" s="228"/>
      <c r="S34" s="228">
        <v>671079</v>
      </c>
      <c r="T34" s="248">
        <v>0</v>
      </c>
      <c r="U34" s="228">
        <v>1102268</v>
      </c>
      <c r="V34" s="230"/>
      <c r="W34" s="230"/>
      <c r="X34" s="230"/>
      <c r="Y34" s="116" t="b">
        <f t="shared" si="4"/>
        <v>1</v>
      </c>
      <c r="Z34" s="135">
        <f t="shared" si="5"/>
        <v>0.55000000000000004</v>
      </c>
      <c r="AA34" s="116" t="b">
        <f t="shared" si="6"/>
        <v>1</v>
      </c>
      <c r="AB34" s="116" t="b">
        <f t="shared" si="7"/>
        <v>1</v>
      </c>
    </row>
    <row r="35" spans="1:28" s="117" customFormat="1" ht="39" customHeight="1" x14ac:dyDescent="0.25">
      <c r="A35" s="262">
        <v>33</v>
      </c>
      <c r="B35" s="262" t="s">
        <v>399</v>
      </c>
      <c r="C35" s="340" t="s">
        <v>337</v>
      </c>
      <c r="D35" s="262" t="s">
        <v>501</v>
      </c>
      <c r="E35" s="262">
        <v>1211142</v>
      </c>
      <c r="F35" s="340" t="s">
        <v>90</v>
      </c>
      <c r="G35" s="341" t="s">
        <v>502</v>
      </c>
      <c r="H35" s="342" t="s">
        <v>62</v>
      </c>
      <c r="I35" s="343">
        <v>0.224</v>
      </c>
      <c r="J35" s="262" t="s">
        <v>503</v>
      </c>
      <c r="K35" s="324">
        <v>3232072.35</v>
      </c>
      <c r="L35" s="328">
        <v>1777639</v>
      </c>
      <c r="M35" s="329">
        <v>1454433.35</v>
      </c>
      <c r="N35" s="325">
        <v>0.55000000000000004</v>
      </c>
      <c r="O35" s="330"/>
      <c r="P35" s="330"/>
      <c r="Q35" s="330"/>
      <c r="R35" s="254"/>
      <c r="S35" s="254">
        <v>1777639</v>
      </c>
      <c r="T35" s="326"/>
      <c r="U35" s="287"/>
      <c r="V35" s="230"/>
      <c r="W35" s="230"/>
      <c r="X35" s="230"/>
      <c r="Y35" s="116" t="b">
        <f t="shared" si="4"/>
        <v>1</v>
      </c>
      <c r="Z35" s="135">
        <f t="shared" si="5"/>
        <v>0.55000000000000004</v>
      </c>
      <c r="AA35" s="116" t="b">
        <f t="shared" si="6"/>
        <v>1</v>
      </c>
      <c r="AB35" s="116" t="b">
        <f t="shared" si="7"/>
        <v>1</v>
      </c>
    </row>
    <row r="36" spans="1:28" s="117" customFormat="1" ht="43.5" customHeight="1" x14ac:dyDescent="0.25">
      <c r="A36" s="222">
        <v>34</v>
      </c>
      <c r="B36" s="222" t="s">
        <v>402</v>
      </c>
      <c r="C36" s="333" t="s">
        <v>338</v>
      </c>
      <c r="D36" s="222" t="s">
        <v>105</v>
      </c>
      <c r="E36" s="222">
        <v>1213023</v>
      </c>
      <c r="F36" s="333" t="s">
        <v>103</v>
      </c>
      <c r="G36" s="288" t="s">
        <v>834</v>
      </c>
      <c r="H36" s="345" t="s">
        <v>63</v>
      </c>
      <c r="I36" s="278">
        <v>0.49299999999999999</v>
      </c>
      <c r="J36" s="222" t="s">
        <v>868</v>
      </c>
      <c r="K36" s="246">
        <v>2863281.11</v>
      </c>
      <c r="L36" s="256">
        <v>1431640</v>
      </c>
      <c r="M36" s="258">
        <v>1431641.1099999999</v>
      </c>
      <c r="N36" s="224">
        <v>0.5</v>
      </c>
      <c r="O36" s="226"/>
      <c r="P36" s="226"/>
      <c r="Q36" s="226"/>
      <c r="R36" s="228"/>
      <c r="S36" s="228">
        <v>1907</v>
      </c>
      <c r="T36" s="248">
        <v>0</v>
      </c>
      <c r="U36" s="228">
        <v>1429733</v>
      </c>
      <c r="V36" s="230"/>
      <c r="W36" s="230"/>
      <c r="X36" s="251"/>
      <c r="Y36" s="116" t="b">
        <f t="shared" si="4"/>
        <v>1</v>
      </c>
      <c r="Z36" s="135">
        <f t="shared" si="5"/>
        <v>0.5</v>
      </c>
      <c r="AA36" s="116" t="b">
        <f t="shared" si="6"/>
        <v>1</v>
      </c>
      <c r="AB36" s="116" t="b">
        <f t="shared" si="7"/>
        <v>1</v>
      </c>
    </row>
    <row r="37" spans="1:28" s="117" customFormat="1" ht="45.75" customHeight="1" x14ac:dyDescent="0.25">
      <c r="A37" s="262">
        <v>35</v>
      </c>
      <c r="B37" s="262" t="s">
        <v>406</v>
      </c>
      <c r="C37" s="340" t="s">
        <v>337</v>
      </c>
      <c r="D37" s="262" t="s">
        <v>473</v>
      </c>
      <c r="E37" s="262">
        <v>1217032</v>
      </c>
      <c r="F37" s="340" t="s">
        <v>101</v>
      </c>
      <c r="G37" s="341" t="s">
        <v>892</v>
      </c>
      <c r="H37" s="342" t="s">
        <v>66</v>
      </c>
      <c r="I37" s="343">
        <v>1.845</v>
      </c>
      <c r="J37" s="262" t="s">
        <v>335</v>
      </c>
      <c r="K37" s="324">
        <v>3927997.04</v>
      </c>
      <c r="L37" s="328">
        <v>1963998</v>
      </c>
      <c r="M37" s="329">
        <v>1963999.04</v>
      </c>
      <c r="N37" s="325">
        <v>0.5</v>
      </c>
      <c r="O37" s="330"/>
      <c r="P37" s="330"/>
      <c r="Q37" s="330"/>
      <c r="R37" s="254"/>
      <c r="S37" s="254">
        <v>1963998</v>
      </c>
      <c r="T37" s="326"/>
      <c r="U37" s="476"/>
      <c r="V37" s="230"/>
      <c r="W37" s="230"/>
      <c r="X37" s="230"/>
      <c r="Y37" s="116" t="b">
        <f t="shared" si="4"/>
        <v>1</v>
      </c>
      <c r="Z37" s="135">
        <f t="shared" si="5"/>
        <v>0.5</v>
      </c>
      <c r="AA37" s="116" t="b">
        <f t="shared" si="6"/>
        <v>1</v>
      </c>
      <c r="AB37" s="116" t="b">
        <f t="shared" si="7"/>
        <v>1</v>
      </c>
    </row>
    <row r="38" spans="1:28" s="117" customFormat="1" ht="51" customHeight="1" x14ac:dyDescent="0.25">
      <c r="A38" s="262">
        <v>36</v>
      </c>
      <c r="B38" s="262" t="s">
        <v>408</v>
      </c>
      <c r="C38" s="340" t="s">
        <v>337</v>
      </c>
      <c r="D38" s="262" t="s">
        <v>514</v>
      </c>
      <c r="E38" s="262">
        <v>1209022</v>
      </c>
      <c r="F38" s="340" t="s">
        <v>119</v>
      </c>
      <c r="G38" s="341" t="s">
        <v>515</v>
      </c>
      <c r="H38" s="342" t="s">
        <v>66</v>
      </c>
      <c r="I38" s="343">
        <v>0.94</v>
      </c>
      <c r="J38" s="262" t="s">
        <v>911</v>
      </c>
      <c r="K38" s="324">
        <v>1448282.75</v>
      </c>
      <c r="L38" s="328">
        <v>941383</v>
      </c>
      <c r="M38" s="329">
        <v>506899.75</v>
      </c>
      <c r="N38" s="325">
        <v>0.65</v>
      </c>
      <c r="O38" s="330"/>
      <c r="P38" s="330"/>
      <c r="Q38" s="330"/>
      <c r="R38" s="254"/>
      <c r="S38" s="254">
        <v>941383</v>
      </c>
      <c r="T38" s="326"/>
      <c r="U38" s="287"/>
      <c r="V38" s="230"/>
      <c r="W38" s="230"/>
      <c r="X38" s="230"/>
      <c r="Y38" s="116" t="b">
        <f t="shared" si="4"/>
        <v>1</v>
      </c>
      <c r="Z38" s="135">
        <f t="shared" si="5"/>
        <v>0.65</v>
      </c>
      <c r="AA38" s="116" t="b">
        <f t="shared" si="6"/>
        <v>1</v>
      </c>
      <c r="AB38" s="116" t="b">
        <f t="shared" si="7"/>
        <v>1</v>
      </c>
    </row>
    <row r="39" spans="1:28" s="117" customFormat="1" ht="65.25" customHeight="1" x14ac:dyDescent="0.25">
      <c r="A39" s="262">
        <v>37</v>
      </c>
      <c r="B39" s="262" t="s">
        <v>410</v>
      </c>
      <c r="C39" s="340" t="s">
        <v>337</v>
      </c>
      <c r="D39" s="262" t="s">
        <v>96</v>
      </c>
      <c r="E39" s="262">
        <v>1211011</v>
      </c>
      <c r="F39" s="340" t="s">
        <v>90</v>
      </c>
      <c r="G39" s="354" t="s">
        <v>869</v>
      </c>
      <c r="H39" s="342" t="s">
        <v>66</v>
      </c>
      <c r="I39" s="343">
        <v>0.36699999999999999</v>
      </c>
      <c r="J39" s="262" t="s">
        <v>336</v>
      </c>
      <c r="K39" s="324">
        <v>1354319.97</v>
      </c>
      <c r="L39" s="328">
        <v>744875</v>
      </c>
      <c r="M39" s="329">
        <v>609444.97</v>
      </c>
      <c r="N39" s="325">
        <v>0.55000000000000004</v>
      </c>
      <c r="O39" s="330"/>
      <c r="P39" s="330"/>
      <c r="Q39" s="330"/>
      <c r="R39" s="254"/>
      <c r="S39" s="254">
        <v>744875</v>
      </c>
      <c r="T39" s="326"/>
      <c r="U39" s="287"/>
      <c r="V39" s="230"/>
      <c r="W39" s="230"/>
      <c r="X39" s="230"/>
      <c r="Y39" s="116" t="b">
        <f t="shared" si="4"/>
        <v>1</v>
      </c>
      <c r="Z39" s="135">
        <f t="shared" si="5"/>
        <v>0.55000000000000004</v>
      </c>
      <c r="AA39" s="116" t="b">
        <f t="shared" si="6"/>
        <v>1</v>
      </c>
      <c r="AB39" s="116" t="b">
        <f t="shared" si="7"/>
        <v>1</v>
      </c>
    </row>
    <row r="40" spans="1:28" s="130" customFormat="1" ht="47.25" customHeight="1" x14ac:dyDescent="0.25">
      <c r="A40" s="262">
        <v>38</v>
      </c>
      <c r="B40" s="262" t="s">
        <v>415</v>
      </c>
      <c r="C40" s="340" t="s">
        <v>337</v>
      </c>
      <c r="D40" s="262" t="s">
        <v>114</v>
      </c>
      <c r="E40" s="262">
        <v>1206162</v>
      </c>
      <c r="F40" s="340" t="s">
        <v>92</v>
      </c>
      <c r="G40" s="354" t="s">
        <v>909</v>
      </c>
      <c r="H40" s="342" t="s">
        <v>62</v>
      </c>
      <c r="I40" s="343">
        <v>0.188</v>
      </c>
      <c r="J40" s="262" t="s">
        <v>478</v>
      </c>
      <c r="K40" s="324">
        <v>762755.74</v>
      </c>
      <c r="L40" s="328">
        <v>381377</v>
      </c>
      <c r="M40" s="329">
        <v>381378.74</v>
      </c>
      <c r="N40" s="325">
        <v>0.5</v>
      </c>
      <c r="O40" s="330"/>
      <c r="P40" s="330"/>
      <c r="Q40" s="330"/>
      <c r="R40" s="254"/>
      <c r="S40" s="254">
        <v>381377</v>
      </c>
      <c r="T40" s="326"/>
      <c r="U40" s="287"/>
      <c r="V40" s="481"/>
      <c r="W40" s="481"/>
      <c r="X40" s="481"/>
      <c r="Y40" s="116" t="b">
        <f t="shared" si="4"/>
        <v>1</v>
      </c>
      <c r="Z40" s="135">
        <f t="shared" si="5"/>
        <v>0.5</v>
      </c>
      <c r="AA40" s="116" t="b">
        <f t="shared" si="6"/>
        <v>1</v>
      </c>
      <c r="AB40" s="116" t="b">
        <f t="shared" si="7"/>
        <v>1</v>
      </c>
    </row>
    <row r="41" spans="1:28" s="130" customFormat="1" ht="48.75" customHeight="1" x14ac:dyDescent="0.25">
      <c r="A41" s="262">
        <v>39</v>
      </c>
      <c r="B41" s="262" t="s">
        <v>416</v>
      </c>
      <c r="C41" s="340" t="s">
        <v>337</v>
      </c>
      <c r="D41" s="262" t="s">
        <v>525</v>
      </c>
      <c r="E41" s="262">
        <v>1210032</v>
      </c>
      <c r="F41" s="340" t="s">
        <v>119</v>
      </c>
      <c r="G41" s="354" t="s">
        <v>526</v>
      </c>
      <c r="H41" s="342" t="s">
        <v>63</v>
      </c>
      <c r="I41" s="343">
        <v>1.36</v>
      </c>
      <c r="J41" s="262" t="s">
        <v>439</v>
      </c>
      <c r="K41" s="324">
        <v>2964320.87</v>
      </c>
      <c r="L41" s="328">
        <v>1630376</v>
      </c>
      <c r="M41" s="329">
        <v>1333944.8700000001</v>
      </c>
      <c r="N41" s="325">
        <v>0.55000000000000004</v>
      </c>
      <c r="O41" s="330"/>
      <c r="P41" s="330"/>
      <c r="Q41" s="330"/>
      <c r="R41" s="254"/>
      <c r="S41" s="254">
        <v>1630376</v>
      </c>
      <c r="T41" s="326"/>
      <c r="U41" s="287"/>
      <c r="V41" s="481"/>
      <c r="W41" s="481"/>
      <c r="X41" s="481"/>
      <c r="Y41" s="116" t="b">
        <f t="shared" si="4"/>
        <v>1</v>
      </c>
      <c r="Z41" s="135">
        <f t="shared" si="5"/>
        <v>0.55000000000000004</v>
      </c>
      <c r="AA41" s="116" t="b">
        <f t="shared" si="6"/>
        <v>1</v>
      </c>
      <c r="AB41" s="116" t="b">
        <f t="shared" si="7"/>
        <v>1</v>
      </c>
    </row>
    <row r="42" spans="1:28" s="117" customFormat="1" ht="51.75" customHeight="1" x14ac:dyDescent="0.25">
      <c r="A42" s="222">
        <v>40</v>
      </c>
      <c r="B42" s="222" t="s">
        <v>529</v>
      </c>
      <c r="C42" s="222" t="s">
        <v>338</v>
      </c>
      <c r="D42" s="222" t="s">
        <v>135</v>
      </c>
      <c r="E42" s="222">
        <v>1205023</v>
      </c>
      <c r="F42" s="333" t="s">
        <v>112</v>
      </c>
      <c r="G42" s="331" t="s">
        <v>631</v>
      </c>
      <c r="H42" s="345" t="s">
        <v>66</v>
      </c>
      <c r="I42" s="278">
        <v>1</v>
      </c>
      <c r="J42" s="222" t="s">
        <v>632</v>
      </c>
      <c r="K42" s="259">
        <v>628087.16</v>
      </c>
      <c r="L42" s="259">
        <v>376852</v>
      </c>
      <c r="M42" s="279">
        <v>251235.16000000003</v>
      </c>
      <c r="N42" s="224">
        <v>0.6</v>
      </c>
      <c r="O42" s="376"/>
      <c r="P42" s="376"/>
      <c r="Q42" s="376"/>
      <c r="R42" s="228"/>
      <c r="S42" s="228">
        <v>105000</v>
      </c>
      <c r="T42" s="248">
        <v>0</v>
      </c>
      <c r="U42" s="228">
        <v>271852</v>
      </c>
      <c r="V42" s="228"/>
      <c r="W42" s="483"/>
      <c r="X42" s="483"/>
      <c r="Y42" s="116" t="b">
        <f t="shared" si="4"/>
        <v>1</v>
      </c>
      <c r="Z42" s="135">
        <f t="shared" si="5"/>
        <v>0.6</v>
      </c>
      <c r="AA42" s="116" t="b">
        <f t="shared" si="6"/>
        <v>1</v>
      </c>
      <c r="AB42" s="116" t="b">
        <f t="shared" si="7"/>
        <v>1</v>
      </c>
    </row>
    <row r="43" spans="1:28" s="130" customFormat="1" ht="48" customHeight="1" x14ac:dyDescent="0.25">
      <c r="A43" s="262">
        <v>41</v>
      </c>
      <c r="B43" s="346" t="s">
        <v>530</v>
      </c>
      <c r="C43" s="340" t="s">
        <v>337</v>
      </c>
      <c r="D43" s="346" t="s">
        <v>633</v>
      </c>
      <c r="E43" s="346">
        <v>1210113</v>
      </c>
      <c r="F43" s="355" t="s">
        <v>119</v>
      </c>
      <c r="G43" s="349" t="s">
        <v>634</v>
      </c>
      <c r="H43" s="347" t="s">
        <v>66</v>
      </c>
      <c r="I43" s="348">
        <v>0.85799999999999998</v>
      </c>
      <c r="J43" s="346" t="s">
        <v>635</v>
      </c>
      <c r="K43" s="357">
        <v>1104060.46</v>
      </c>
      <c r="L43" s="357">
        <v>552030</v>
      </c>
      <c r="M43" s="358">
        <v>552030.46</v>
      </c>
      <c r="N43" s="325">
        <v>0.5</v>
      </c>
      <c r="O43" s="359"/>
      <c r="P43" s="359"/>
      <c r="Q43" s="359"/>
      <c r="R43" s="254"/>
      <c r="S43" s="254">
        <v>552030</v>
      </c>
      <c r="T43" s="254"/>
      <c r="U43" s="254"/>
      <c r="V43" s="254"/>
      <c r="W43" s="481"/>
      <c r="X43" s="481"/>
      <c r="Y43" s="116" t="b">
        <f t="shared" si="4"/>
        <v>1</v>
      </c>
      <c r="Z43" s="135">
        <f t="shared" si="5"/>
        <v>0.5</v>
      </c>
      <c r="AA43" s="116" t="b">
        <f t="shared" si="6"/>
        <v>1</v>
      </c>
      <c r="AB43" s="116" t="b">
        <f t="shared" si="7"/>
        <v>1</v>
      </c>
    </row>
    <row r="44" spans="1:28" s="130" customFormat="1" ht="51" customHeight="1" x14ac:dyDescent="0.25">
      <c r="A44" s="262">
        <v>42</v>
      </c>
      <c r="B44" s="346" t="s">
        <v>533</v>
      </c>
      <c r="C44" s="340" t="s">
        <v>337</v>
      </c>
      <c r="D44" s="346" t="s">
        <v>158</v>
      </c>
      <c r="E44" s="346">
        <v>1219053</v>
      </c>
      <c r="F44" s="355" t="s">
        <v>109</v>
      </c>
      <c r="G44" s="349" t="s">
        <v>789</v>
      </c>
      <c r="H44" s="347" t="s">
        <v>62</v>
      </c>
      <c r="I44" s="348">
        <v>0.40400000000000003</v>
      </c>
      <c r="J44" s="346" t="s">
        <v>330</v>
      </c>
      <c r="K44" s="357">
        <v>2310815.63</v>
      </c>
      <c r="L44" s="357">
        <v>1155407</v>
      </c>
      <c r="M44" s="358">
        <v>1155408.6299999999</v>
      </c>
      <c r="N44" s="325">
        <v>0.5</v>
      </c>
      <c r="O44" s="359"/>
      <c r="P44" s="359"/>
      <c r="Q44" s="359"/>
      <c r="R44" s="254"/>
      <c r="S44" s="254">
        <v>1155407</v>
      </c>
      <c r="T44" s="254"/>
      <c r="U44" s="254"/>
      <c r="V44" s="254"/>
      <c r="W44" s="481"/>
      <c r="X44" s="481"/>
      <c r="Y44" s="116" t="b">
        <f t="shared" si="4"/>
        <v>1</v>
      </c>
      <c r="Z44" s="135">
        <f t="shared" si="5"/>
        <v>0.5</v>
      </c>
      <c r="AA44" s="116" t="b">
        <f t="shared" si="6"/>
        <v>1</v>
      </c>
      <c r="AB44" s="116" t="b">
        <f t="shared" si="7"/>
        <v>1</v>
      </c>
    </row>
    <row r="45" spans="1:28" s="130" customFormat="1" ht="51" customHeight="1" x14ac:dyDescent="0.25">
      <c r="A45" s="262">
        <v>43</v>
      </c>
      <c r="B45" s="346" t="s">
        <v>534</v>
      </c>
      <c r="C45" s="340" t="s">
        <v>337</v>
      </c>
      <c r="D45" s="346" t="s">
        <v>222</v>
      </c>
      <c r="E45" s="346">
        <v>1214053</v>
      </c>
      <c r="F45" s="355" t="s">
        <v>104</v>
      </c>
      <c r="G45" s="349" t="s">
        <v>638</v>
      </c>
      <c r="H45" s="347" t="s">
        <v>63</v>
      </c>
      <c r="I45" s="348">
        <v>0.85</v>
      </c>
      <c r="J45" s="346" t="s">
        <v>705</v>
      </c>
      <c r="K45" s="357">
        <v>1985817.99</v>
      </c>
      <c r="L45" s="357">
        <v>1191490</v>
      </c>
      <c r="M45" s="358">
        <v>794327.99</v>
      </c>
      <c r="N45" s="325">
        <v>0.6</v>
      </c>
      <c r="O45" s="359"/>
      <c r="P45" s="359"/>
      <c r="Q45" s="359"/>
      <c r="R45" s="254"/>
      <c r="S45" s="254">
        <v>1191490</v>
      </c>
      <c r="T45" s="254"/>
      <c r="U45" s="254"/>
      <c r="V45" s="254"/>
      <c r="W45" s="481"/>
      <c r="X45" s="481"/>
      <c r="Y45" s="116" t="b">
        <f t="shared" si="4"/>
        <v>1</v>
      </c>
      <c r="Z45" s="135">
        <f t="shared" si="5"/>
        <v>0.6</v>
      </c>
      <c r="AA45" s="116" t="b">
        <f t="shared" si="6"/>
        <v>1</v>
      </c>
      <c r="AB45" s="116" t="b">
        <f t="shared" si="7"/>
        <v>1</v>
      </c>
    </row>
    <row r="46" spans="1:28" s="130" customFormat="1" ht="41.25" customHeight="1" x14ac:dyDescent="0.25">
      <c r="A46" s="262">
        <v>44</v>
      </c>
      <c r="B46" s="346" t="s">
        <v>535</v>
      </c>
      <c r="C46" s="340" t="s">
        <v>337</v>
      </c>
      <c r="D46" s="346" t="s">
        <v>639</v>
      </c>
      <c r="E46" s="346">
        <v>1216063</v>
      </c>
      <c r="F46" s="355" t="s">
        <v>118</v>
      </c>
      <c r="G46" s="349" t="s">
        <v>640</v>
      </c>
      <c r="H46" s="347" t="s">
        <v>63</v>
      </c>
      <c r="I46" s="348">
        <v>0.32500000000000001</v>
      </c>
      <c r="J46" s="346" t="s">
        <v>351</v>
      </c>
      <c r="K46" s="357">
        <v>151009.73000000001</v>
      </c>
      <c r="L46" s="357">
        <v>90605</v>
      </c>
      <c r="M46" s="358">
        <v>60404.73000000001</v>
      </c>
      <c r="N46" s="325">
        <v>0.6</v>
      </c>
      <c r="O46" s="359"/>
      <c r="P46" s="359"/>
      <c r="Q46" s="359"/>
      <c r="R46" s="254"/>
      <c r="S46" s="254">
        <v>90605</v>
      </c>
      <c r="T46" s="254"/>
      <c r="U46" s="254"/>
      <c r="V46" s="254"/>
      <c r="W46" s="481"/>
      <c r="X46" s="481"/>
      <c r="Y46" s="116" t="b">
        <f t="shared" si="4"/>
        <v>1</v>
      </c>
      <c r="Z46" s="135">
        <f t="shared" si="5"/>
        <v>0.6</v>
      </c>
      <c r="AA46" s="116" t="b">
        <f t="shared" si="6"/>
        <v>1</v>
      </c>
      <c r="AB46" s="116" t="b">
        <f t="shared" si="7"/>
        <v>1</v>
      </c>
    </row>
    <row r="47" spans="1:28" s="130" customFormat="1" ht="43.5" customHeight="1" x14ac:dyDescent="0.25">
      <c r="A47" s="262">
        <v>45</v>
      </c>
      <c r="B47" s="346" t="s">
        <v>537</v>
      </c>
      <c r="C47" s="340" t="s">
        <v>337</v>
      </c>
      <c r="D47" s="346" t="s">
        <v>111</v>
      </c>
      <c r="E47" s="346">
        <v>1205011</v>
      </c>
      <c r="F47" s="355" t="s">
        <v>112</v>
      </c>
      <c r="G47" s="349" t="s">
        <v>642</v>
      </c>
      <c r="H47" s="347" t="s">
        <v>63</v>
      </c>
      <c r="I47" s="348">
        <v>0.26500000000000001</v>
      </c>
      <c r="J47" s="346" t="s">
        <v>336</v>
      </c>
      <c r="K47" s="357">
        <v>1488562.73</v>
      </c>
      <c r="L47" s="357">
        <v>818709</v>
      </c>
      <c r="M47" s="358">
        <v>669853.73</v>
      </c>
      <c r="N47" s="325">
        <v>0.55000000000000004</v>
      </c>
      <c r="O47" s="359"/>
      <c r="P47" s="359"/>
      <c r="Q47" s="359"/>
      <c r="R47" s="254"/>
      <c r="S47" s="254">
        <v>818709</v>
      </c>
      <c r="T47" s="254"/>
      <c r="U47" s="254"/>
      <c r="V47" s="254"/>
      <c r="W47" s="481"/>
      <c r="X47" s="481"/>
      <c r="Y47" s="116" t="b">
        <f t="shared" si="4"/>
        <v>1</v>
      </c>
      <c r="Z47" s="135">
        <f t="shared" si="5"/>
        <v>0.55000000000000004</v>
      </c>
      <c r="AA47" s="116" t="b">
        <f t="shared" si="6"/>
        <v>1</v>
      </c>
      <c r="AB47" s="116" t="b">
        <f t="shared" si="7"/>
        <v>1</v>
      </c>
    </row>
    <row r="48" spans="1:28" s="117" customFormat="1" ht="46.5" customHeight="1" x14ac:dyDescent="0.25">
      <c r="A48" s="222">
        <v>46</v>
      </c>
      <c r="B48" s="222" t="s">
        <v>541</v>
      </c>
      <c r="C48" s="222" t="s">
        <v>338</v>
      </c>
      <c r="D48" s="222" t="s">
        <v>128</v>
      </c>
      <c r="E48" s="222">
        <v>1212073</v>
      </c>
      <c r="F48" s="333" t="s">
        <v>122</v>
      </c>
      <c r="G48" s="331" t="s">
        <v>646</v>
      </c>
      <c r="H48" s="345" t="s">
        <v>66</v>
      </c>
      <c r="I48" s="278">
        <v>1.5</v>
      </c>
      <c r="J48" s="222" t="s">
        <v>889</v>
      </c>
      <c r="K48" s="259">
        <v>3100000</v>
      </c>
      <c r="L48" s="259">
        <v>1550000</v>
      </c>
      <c r="M48" s="279">
        <v>1550000</v>
      </c>
      <c r="N48" s="224">
        <v>0.5</v>
      </c>
      <c r="O48" s="376"/>
      <c r="P48" s="376"/>
      <c r="Q48" s="376"/>
      <c r="R48" s="228"/>
      <c r="S48" s="228">
        <v>750000</v>
      </c>
      <c r="T48" s="248">
        <v>0</v>
      </c>
      <c r="U48" s="228">
        <v>800000</v>
      </c>
      <c r="V48" s="228"/>
      <c r="W48" s="483"/>
      <c r="X48" s="483"/>
      <c r="Y48" s="116" t="b">
        <f t="shared" si="4"/>
        <v>1</v>
      </c>
      <c r="Z48" s="135">
        <f t="shared" si="5"/>
        <v>0.5</v>
      </c>
      <c r="AA48" s="116" t="b">
        <f t="shared" si="6"/>
        <v>1</v>
      </c>
      <c r="AB48" s="116" t="b">
        <f t="shared" si="7"/>
        <v>1</v>
      </c>
    </row>
    <row r="49" spans="1:28" s="130" customFormat="1" ht="47.25" customHeight="1" x14ac:dyDescent="0.25">
      <c r="A49" s="262">
        <v>47</v>
      </c>
      <c r="B49" s="346" t="s">
        <v>545</v>
      </c>
      <c r="C49" s="262" t="s">
        <v>337</v>
      </c>
      <c r="D49" s="346" t="s">
        <v>486</v>
      </c>
      <c r="E49" s="346">
        <v>1207122</v>
      </c>
      <c r="F49" s="355" t="s">
        <v>160</v>
      </c>
      <c r="G49" s="349" t="s">
        <v>652</v>
      </c>
      <c r="H49" s="347" t="s">
        <v>62</v>
      </c>
      <c r="I49" s="348">
        <v>0.95199999999999996</v>
      </c>
      <c r="J49" s="346" t="s">
        <v>653</v>
      </c>
      <c r="K49" s="357">
        <v>468726.53</v>
      </c>
      <c r="L49" s="357">
        <v>257799</v>
      </c>
      <c r="M49" s="358">
        <v>210927.53000000003</v>
      </c>
      <c r="N49" s="325">
        <v>0.55000000000000004</v>
      </c>
      <c r="O49" s="359"/>
      <c r="P49" s="359"/>
      <c r="Q49" s="359"/>
      <c r="R49" s="254"/>
      <c r="S49" s="254">
        <v>257799</v>
      </c>
      <c r="T49" s="254"/>
      <c r="U49" s="254"/>
      <c r="V49" s="254"/>
      <c r="W49" s="481"/>
      <c r="X49" s="481"/>
      <c r="Y49" s="116" t="b">
        <f t="shared" si="4"/>
        <v>1</v>
      </c>
      <c r="Z49" s="135">
        <f t="shared" si="5"/>
        <v>0.55000000000000004</v>
      </c>
      <c r="AA49" s="116" t="b">
        <f t="shared" si="6"/>
        <v>1</v>
      </c>
      <c r="AB49" s="116" t="b">
        <f t="shared" si="7"/>
        <v>1</v>
      </c>
    </row>
    <row r="50" spans="1:28" s="130" customFormat="1" ht="57" customHeight="1" x14ac:dyDescent="0.25">
      <c r="A50" s="262">
        <v>48</v>
      </c>
      <c r="B50" s="346" t="s">
        <v>550</v>
      </c>
      <c r="C50" s="262" t="s">
        <v>337</v>
      </c>
      <c r="D50" s="346" t="s">
        <v>633</v>
      </c>
      <c r="E50" s="346">
        <v>1210113</v>
      </c>
      <c r="F50" s="355" t="s">
        <v>119</v>
      </c>
      <c r="G50" s="349" t="s">
        <v>662</v>
      </c>
      <c r="H50" s="347" t="s">
        <v>66</v>
      </c>
      <c r="I50" s="348">
        <v>3.012</v>
      </c>
      <c r="J50" s="346" t="s">
        <v>635</v>
      </c>
      <c r="K50" s="357">
        <v>2799372.89</v>
      </c>
      <c r="L50" s="357">
        <v>1399686</v>
      </c>
      <c r="M50" s="358">
        <v>1399686.8900000001</v>
      </c>
      <c r="N50" s="325">
        <v>0.5</v>
      </c>
      <c r="O50" s="359"/>
      <c r="P50" s="359"/>
      <c r="Q50" s="359"/>
      <c r="R50" s="254"/>
      <c r="S50" s="254">
        <v>1399686</v>
      </c>
      <c r="T50" s="254"/>
      <c r="U50" s="254"/>
      <c r="V50" s="254"/>
      <c r="W50" s="481"/>
      <c r="X50" s="481"/>
      <c r="Y50" s="116" t="b">
        <f t="shared" si="4"/>
        <v>1</v>
      </c>
      <c r="Z50" s="135">
        <f t="shared" si="5"/>
        <v>0.5</v>
      </c>
      <c r="AA50" s="116" t="b">
        <f t="shared" si="6"/>
        <v>1</v>
      </c>
      <c r="AB50" s="116" t="b">
        <f t="shared" si="7"/>
        <v>1</v>
      </c>
    </row>
    <row r="51" spans="1:28" s="130" customFormat="1" ht="48.75" customHeight="1" x14ac:dyDescent="0.25">
      <c r="A51" s="262">
        <v>49</v>
      </c>
      <c r="B51" s="346" t="s">
        <v>555</v>
      </c>
      <c r="C51" s="262" t="s">
        <v>337</v>
      </c>
      <c r="D51" s="346" t="s">
        <v>672</v>
      </c>
      <c r="E51" s="346">
        <v>1217011</v>
      </c>
      <c r="F51" s="355" t="s">
        <v>101</v>
      </c>
      <c r="G51" s="349" t="s">
        <v>673</v>
      </c>
      <c r="H51" s="347" t="s">
        <v>66</v>
      </c>
      <c r="I51" s="348">
        <v>0.28299999999999997</v>
      </c>
      <c r="J51" s="346" t="s">
        <v>674</v>
      </c>
      <c r="K51" s="357">
        <v>1887458.5</v>
      </c>
      <c r="L51" s="357">
        <v>943729</v>
      </c>
      <c r="M51" s="358">
        <v>943729.5</v>
      </c>
      <c r="N51" s="325">
        <v>0.5</v>
      </c>
      <c r="O51" s="359"/>
      <c r="P51" s="359"/>
      <c r="Q51" s="359"/>
      <c r="R51" s="254"/>
      <c r="S51" s="254">
        <v>943729</v>
      </c>
      <c r="T51" s="254"/>
      <c r="U51" s="254"/>
      <c r="V51" s="254"/>
      <c r="W51" s="481"/>
      <c r="X51" s="481"/>
      <c r="Y51" s="116" t="b">
        <f t="shared" si="4"/>
        <v>1</v>
      </c>
      <c r="Z51" s="135">
        <f t="shared" si="5"/>
        <v>0.5</v>
      </c>
      <c r="AA51" s="116" t="b">
        <f t="shared" si="6"/>
        <v>1</v>
      </c>
      <c r="AB51" s="116" t="b">
        <f t="shared" si="7"/>
        <v>1</v>
      </c>
    </row>
    <row r="52" spans="1:28" s="130" customFormat="1" ht="48.75" customHeight="1" x14ac:dyDescent="0.25">
      <c r="A52" s="262">
        <v>50</v>
      </c>
      <c r="B52" s="346" t="s">
        <v>560</v>
      </c>
      <c r="C52" s="262" t="s">
        <v>337</v>
      </c>
      <c r="D52" s="346" t="s">
        <v>681</v>
      </c>
      <c r="E52" s="346">
        <v>1204062</v>
      </c>
      <c r="F52" s="355" t="s">
        <v>682</v>
      </c>
      <c r="G52" s="349" t="s">
        <v>683</v>
      </c>
      <c r="H52" s="347" t="s">
        <v>66</v>
      </c>
      <c r="I52" s="348">
        <v>1.71</v>
      </c>
      <c r="J52" s="346" t="s">
        <v>684</v>
      </c>
      <c r="K52" s="357">
        <v>1365076.36</v>
      </c>
      <c r="L52" s="357">
        <v>750791</v>
      </c>
      <c r="M52" s="358">
        <v>614285.3600000001</v>
      </c>
      <c r="N52" s="325">
        <v>0.55000000000000004</v>
      </c>
      <c r="O52" s="359"/>
      <c r="P52" s="359"/>
      <c r="Q52" s="359"/>
      <c r="R52" s="254"/>
      <c r="S52" s="254">
        <v>750791</v>
      </c>
      <c r="T52" s="254"/>
      <c r="U52" s="254"/>
      <c r="V52" s="254"/>
      <c r="W52" s="481"/>
      <c r="X52" s="481"/>
      <c r="Y52" s="116" t="b">
        <f t="shared" si="4"/>
        <v>1</v>
      </c>
      <c r="Z52" s="135">
        <f t="shared" si="5"/>
        <v>0.55000000000000004</v>
      </c>
      <c r="AA52" s="116" t="b">
        <f t="shared" si="6"/>
        <v>1</v>
      </c>
      <c r="AB52" s="116" t="b">
        <f t="shared" si="7"/>
        <v>1</v>
      </c>
    </row>
    <row r="53" spans="1:28" s="130" customFormat="1" ht="52.5" customHeight="1" x14ac:dyDescent="0.25">
      <c r="A53" s="262">
        <v>51</v>
      </c>
      <c r="B53" s="346" t="s">
        <v>568</v>
      </c>
      <c r="C53" s="262" t="s">
        <v>337</v>
      </c>
      <c r="D53" s="346" t="s">
        <v>696</v>
      </c>
      <c r="E53" s="353">
        <v>1216022</v>
      </c>
      <c r="F53" s="355" t="s">
        <v>118</v>
      </c>
      <c r="G53" s="349" t="s">
        <v>697</v>
      </c>
      <c r="H53" s="347" t="s">
        <v>66</v>
      </c>
      <c r="I53" s="348">
        <v>0.34399999999999997</v>
      </c>
      <c r="J53" s="346" t="s">
        <v>431</v>
      </c>
      <c r="K53" s="357">
        <v>889764.13</v>
      </c>
      <c r="L53" s="357">
        <v>578346</v>
      </c>
      <c r="M53" s="358">
        <v>311418.13</v>
      </c>
      <c r="N53" s="325">
        <v>0.65</v>
      </c>
      <c r="O53" s="359"/>
      <c r="P53" s="359"/>
      <c r="Q53" s="359"/>
      <c r="R53" s="254"/>
      <c r="S53" s="254">
        <v>578346</v>
      </c>
      <c r="T53" s="254"/>
      <c r="U53" s="254"/>
      <c r="V53" s="254"/>
      <c r="W53" s="481"/>
      <c r="X53" s="481"/>
      <c r="Y53" s="116" t="b">
        <f t="shared" si="4"/>
        <v>1</v>
      </c>
      <c r="Z53" s="135">
        <f t="shared" si="5"/>
        <v>0.65</v>
      </c>
      <c r="AA53" s="116" t="b">
        <f t="shared" si="6"/>
        <v>1</v>
      </c>
      <c r="AB53" s="116" t="b">
        <f t="shared" si="7"/>
        <v>1</v>
      </c>
    </row>
    <row r="54" spans="1:28" s="130" customFormat="1" ht="48.75" customHeight="1" x14ac:dyDescent="0.25">
      <c r="A54" s="262">
        <v>52</v>
      </c>
      <c r="B54" s="346" t="s">
        <v>569</v>
      </c>
      <c r="C54" s="262" t="s">
        <v>337</v>
      </c>
      <c r="D54" s="346" t="s">
        <v>199</v>
      </c>
      <c r="E54" s="353">
        <v>1218013</v>
      </c>
      <c r="F54" s="355" t="s">
        <v>107</v>
      </c>
      <c r="G54" s="349" t="s">
        <v>698</v>
      </c>
      <c r="H54" s="347" t="s">
        <v>63</v>
      </c>
      <c r="I54" s="348">
        <v>0.18099999999999999</v>
      </c>
      <c r="J54" s="346" t="s">
        <v>871</v>
      </c>
      <c r="K54" s="357">
        <v>653531.79</v>
      </c>
      <c r="L54" s="357">
        <v>392119</v>
      </c>
      <c r="M54" s="358">
        <v>261412.79000000004</v>
      </c>
      <c r="N54" s="325">
        <v>0.6</v>
      </c>
      <c r="O54" s="359"/>
      <c r="P54" s="359"/>
      <c r="Q54" s="359"/>
      <c r="R54" s="254"/>
      <c r="S54" s="254">
        <v>392119</v>
      </c>
      <c r="T54" s="254"/>
      <c r="U54" s="254"/>
      <c r="V54" s="254"/>
      <c r="W54" s="481"/>
      <c r="X54" s="481"/>
      <c r="Y54" s="116" t="b">
        <f t="shared" si="4"/>
        <v>1</v>
      </c>
      <c r="Z54" s="135">
        <f t="shared" si="5"/>
        <v>0.6</v>
      </c>
      <c r="AA54" s="116" t="b">
        <f t="shared" si="6"/>
        <v>1</v>
      </c>
      <c r="AB54" s="116" t="b">
        <f t="shared" si="7"/>
        <v>1</v>
      </c>
    </row>
    <row r="55" spans="1:28" s="130" customFormat="1" ht="41.25" customHeight="1" x14ac:dyDescent="0.25">
      <c r="A55" s="262">
        <v>53</v>
      </c>
      <c r="B55" s="346" t="s">
        <v>570</v>
      </c>
      <c r="C55" s="262" t="s">
        <v>337</v>
      </c>
      <c r="D55" s="346" t="s">
        <v>699</v>
      </c>
      <c r="E55" s="346">
        <v>1218022</v>
      </c>
      <c r="F55" s="355" t="s">
        <v>107</v>
      </c>
      <c r="G55" s="349" t="s">
        <v>872</v>
      </c>
      <c r="H55" s="347" t="s">
        <v>66</v>
      </c>
      <c r="I55" s="348">
        <v>1.3640000000000001</v>
      </c>
      <c r="J55" s="346" t="s">
        <v>648</v>
      </c>
      <c r="K55" s="357">
        <v>1042968.19</v>
      </c>
      <c r="L55" s="357">
        <v>677929</v>
      </c>
      <c r="M55" s="358">
        <v>365039.18999999994</v>
      </c>
      <c r="N55" s="325">
        <v>0.65</v>
      </c>
      <c r="O55" s="359"/>
      <c r="P55" s="359"/>
      <c r="Q55" s="359"/>
      <c r="R55" s="254"/>
      <c r="S55" s="254">
        <v>677929</v>
      </c>
      <c r="T55" s="254"/>
      <c r="U55" s="254"/>
      <c r="V55" s="254"/>
      <c r="W55" s="481"/>
      <c r="X55" s="481"/>
      <c r="Y55" s="116" t="b">
        <f t="shared" si="4"/>
        <v>1</v>
      </c>
      <c r="Z55" s="135">
        <f t="shared" si="5"/>
        <v>0.65</v>
      </c>
      <c r="AA55" s="116" t="b">
        <f t="shared" si="6"/>
        <v>1</v>
      </c>
      <c r="AB55" s="116" t="b">
        <f t="shared" si="7"/>
        <v>1</v>
      </c>
    </row>
    <row r="56" spans="1:28" s="117" customFormat="1" ht="57.75" customHeight="1" x14ac:dyDescent="0.25">
      <c r="A56" s="222">
        <v>54</v>
      </c>
      <c r="B56" s="222" t="s">
        <v>578</v>
      </c>
      <c r="C56" s="222" t="s">
        <v>338</v>
      </c>
      <c r="D56" s="222" t="s">
        <v>199</v>
      </c>
      <c r="E56" s="379">
        <v>1218013</v>
      </c>
      <c r="F56" s="333" t="s">
        <v>107</v>
      </c>
      <c r="G56" s="331" t="s">
        <v>713</v>
      </c>
      <c r="H56" s="345" t="s">
        <v>66</v>
      </c>
      <c r="I56" s="278">
        <v>0.27200000000000002</v>
      </c>
      <c r="J56" s="222" t="s">
        <v>845</v>
      </c>
      <c r="K56" s="259">
        <v>1559611.42</v>
      </c>
      <c r="L56" s="259">
        <v>935766</v>
      </c>
      <c r="M56" s="279">
        <v>623845.41999999993</v>
      </c>
      <c r="N56" s="224">
        <v>0.6</v>
      </c>
      <c r="O56" s="376"/>
      <c r="P56" s="376"/>
      <c r="Q56" s="376"/>
      <c r="R56" s="228"/>
      <c r="S56" s="228">
        <v>1667</v>
      </c>
      <c r="T56" s="248">
        <v>0</v>
      </c>
      <c r="U56" s="228">
        <v>934099</v>
      </c>
      <c r="V56" s="228"/>
      <c r="W56" s="483"/>
      <c r="X56" s="483"/>
      <c r="Y56" s="116" t="b">
        <f t="shared" si="4"/>
        <v>1</v>
      </c>
      <c r="Z56" s="135">
        <f t="shared" si="5"/>
        <v>0.6</v>
      </c>
      <c r="AA56" s="116" t="b">
        <f t="shared" si="6"/>
        <v>1</v>
      </c>
      <c r="AB56" s="116" t="b">
        <f t="shared" si="7"/>
        <v>1</v>
      </c>
    </row>
    <row r="57" spans="1:28" s="130" customFormat="1" ht="38.25" customHeight="1" x14ac:dyDescent="0.25">
      <c r="A57" s="262">
        <v>55</v>
      </c>
      <c r="B57" s="346" t="s">
        <v>580</v>
      </c>
      <c r="C57" s="262" t="s">
        <v>337</v>
      </c>
      <c r="D57" s="346" t="s">
        <v>717</v>
      </c>
      <c r="E57" s="353">
        <v>1208042</v>
      </c>
      <c r="F57" s="355" t="s">
        <v>132</v>
      </c>
      <c r="G57" s="349" t="s">
        <v>718</v>
      </c>
      <c r="H57" s="347" t="s">
        <v>66</v>
      </c>
      <c r="I57" s="348">
        <v>4.05</v>
      </c>
      <c r="J57" s="346" t="s">
        <v>890</v>
      </c>
      <c r="K57" s="357">
        <v>2804054.95</v>
      </c>
      <c r="L57" s="357">
        <v>1402027</v>
      </c>
      <c r="M57" s="358">
        <v>1402027.9500000002</v>
      </c>
      <c r="N57" s="325">
        <v>0.5</v>
      </c>
      <c r="O57" s="359"/>
      <c r="P57" s="359"/>
      <c r="Q57" s="359"/>
      <c r="R57" s="254"/>
      <c r="S57" s="254">
        <v>1402027</v>
      </c>
      <c r="T57" s="254"/>
      <c r="U57" s="254"/>
      <c r="V57" s="254"/>
      <c r="W57" s="481"/>
      <c r="X57" s="481"/>
      <c r="Y57" s="116" t="b">
        <f t="shared" si="4"/>
        <v>1</v>
      </c>
      <c r="Z57" s="135">
        <f t="shared" si="5"/>
        <v>0.5</v>
      </c>
      <c r="AA57" s="116" t="b">
        <f t="shared" si="6"/>
        <v>1</v>
      </c>
      <c r="AB57" s="116" t="b">
        <f t="shared" si="7"/>
        <v>1</v>
      </c>
    </row>
    <row r="58" spans="1:28" s="130" customFormat="1" ht="48.75" customHeight="1" x14ac:dyDescent="0.25">
      <c r="A58" s="262">
        <v>56</v>
      </c>
      <c r="B58" s="346" t="s">
        <v>581</v>
      </c>
      <c r="C58" s="262" t="s">
        <v>337</v>
      </c>
      <c r="D58" s="346" t="s">
        <v>719</v>
      </c>
      <c r="E58" s="346">
        <v>1202052</v>
      </c>
      <c r="F58" s="355" t="s">
        <v>110</v>
      </c>
      <c r="G58" s="349" t="s">
        <v>791</v>
      </c>
      <c r="H58" s="347" t="s">
        <v>66</v>
      </c>
      <c r="I58" s="348">
        <v>2.79</v>
      </c>
      <c r="J58" s="346" t="s">
        <v>720</v>
      </c>
      <c r="K58" s="357">
        <v>1407396.7</v>
      </c>
      <c r="L58" s="357">
        <v>914807</v>
      </c>
      <c r="M58" s="358">
        <v>492589.69999999995</v>
      </c>
      <c r="N58" s="325">
        <v>0.65</v>
      </c>
      <c r="O58" s="359"/>
      <c r="P58" s="359"/>
      <c r="Q58" s="359"/>
      <c r="R58" s="254"/>
      <c r="S58" s="254">
        <v>914807</v>
      </c>
      <c r="T58" s="254"/>
      <c r="U58" s="254"/>
      <c r="V58" s="254"/>
      <c r="W58" s="481"/>
      <c r="X58" s="481"/>
      <c r="Y58" s="116" t="b">
        <f t="shared" si="4"/>
        <v>1</v>
      </c>
      <c r="Z58" s="135">
        <f t="shared" si="5"/>
        <v>0.65</v>
      </c>
      <c r="AA58" s="116" t="b">
        <f t="shared" si="6"/>
        <v>1</v>
      </c>
      <c r="AB58" s="116" t="b">
        <f t="shared" si="7"/>
        <v>1</v>
      </c>
    </row>
    <row r="59" spans="1:28" s="130" customFormat="1" ht="36" customHeight="1" x14ac:dyDescent="0.25">
      <c r="A59" s="262">
        <v>57</v>
      </c>
      <c r="B59" s="346" t="s">
        <v>584</v>
      </c>
      <c r="C59" s="262" t="s">
        <v>337</v>
      </c>
      <c r="D59" s="346" t="s">
        <v>722</v>
      </c>
      <c r="E59" s="346">
        <v>1206123</v>
      </c>
      <c r="F59" s="355" t="s">
        <v>92</v>
      </c>
      <c r="G59" s="349" t="s">
        <v>723</v>
      </c>
      <c r="H59" s="347" t="s">
        <v>66</v>
      </c>
      <c r="I59" s="348">
        <v>1.2110000000000001</v>
      </c>
      <c r="J59" s="262" t="s">
        <v>724</v>
      </c>
      <c r="K59" s="357">
        <v>735523.6</v>
      </c>
      <c r="L59" s="357">
        <v>404537</v>
      </c>
      <c r="M59" s="358">
        <v>330986.59999999998</v>
      </c>
      <c r="N59" s="325">
        <v>0.55000000000000004</v>
      </c>
      <c r="O59" s="359"/>
      <c r="P59" s="359"/>
      <c r="Q59" s="359"/>
      <c r="R59" s="254"/>
      <c r="S59" s="254">
        <v>404537</v>
      </c>
      <c r="T59" s="254"/>
      <c r="U59" s="254"/>
      <c r="V59" s="254"/>
      <c r="W59" s="481"/>
      <c r="X59" s="481"/>
      <c r="Y59" s="116" t="b">
        <f t="shared" si="4"/>
        <v>1</v>
      </c>
      <c r="Z59" s="135">
        <f t="shared" si="5"/>
        <v>0.55000000000000004</v>
      </c>
      <c r="AA59" s="116" t="b">
        <f t="shared" si="6"/>
        <v>1</v>
      </c>
      <c r="AB59" s="116" t="b">
        <f t="shared" si="7"/>
        <v>1</v>
      </c>
    </row>
    <row r="60" spans="1:28" s="130" customFormat="1" ht="55.5" customHeight="1" x14ac:dyDescent="0.25">
      <c r="A60" s="262">
        <v>58</v>
      </c>
      <c r="B60" s="346" t="s">
        <v>585</v>
      </c>
      <c r="C60" s="262" t="s">
        <v>337</v>
      </c>
      <c r="D60" s="346" t="s">
        <v>722</v>
      </c>
      <c r="E60" s="346">
        <v>1206123</v>
      </c>
      <c r="F60" s="355" t="s">
        <v>92</v>
      </c>
      <c r="G60" s="349" t="s">
        <v>725</v>
      </c>
      <c r="H60" s="347" t="s">
        <v>66</v>
      </c>
      <c r="I60" s="348">
        <v>1.1359999999999999</v>
      </c>
      <c r="J60" s="262" t="s">
        <v>724</v>
      </c>
      <c r="K60" s="357">
        <v>1455852.83</v>
      </c>
      <c r="L60" s="357">
        <v>800719</v>
      </c>
      <c r="M60" s="358">
        <v>655133.83000000007</v>
      </c>
      <c r="N60" s="325">
        <v>0.55000000000000004</v>
      </c>
      <c r="O60" s="359"/>
      <c r="P60" s="359"/>
      <c r="Q60" s="359"/>
      <c r="R60" s="254"/>
      <c r="S60" s="254">
        <v>800719</v>
      </c>
      <c r="T60" s="254"/>
      <c r="U60" s="254"/>
      <c r="V60" s="254"/>
      <c r="W60" s="481"/>
      <c r="X60" s="481"/>
      <c r="Y60" s="116" t="b">
        <f t="shared" si="4"/>
        <v>1</v>
      </c>
      <c r="Z60" s="135">
        <f t="shared" si="5"/>
        <v>0.55000000000000004</v>
      </c>
      <c r="AA60" s="116" t="b">
        <f t="shared" si="6"/>
        <v>1</v>
      </c>
      <c r="AB60" s="116" t="b">
        <f t="shared" si="7"/>
        <v>1</v>
      </c>
    </row>
    <row r="61" spans="1:28" s="130" customFormat="1" ht="49.5" customHeight="1" x14ac:dyDescent="0.25">
      <c r="A61" s="262">
        <v>59</v>
      </c>
      <c r="B61" s="346" t="s">
        <v>586</v>
      </c>
      <c r="C61" s="262" t="s">
        <v>337</v>
      </c>
      <c r="D61" s="346" t="s">
        <v>726</v>
      </c>
      <c r="E61" s="346">
        <v>1210022</v>
      </c>
      <c r="F61" s="355" t="s">
        <v>119</v>
      </c>
      <c r="G61" s="349" t="s">
        <v>873</v>
      </c>
      <c r="H61" s="347" t="s">
        <v>66</v>
      </c>
      <c r="I61" s="348">
        <v>1.01</v>
      </c>
      <c r="J61" s="346" t="s">
        <v>431</v>
      </c>
      <c r="K61" s="357">
        <v>1155475.23</v>
      </c>
      <c r="L61" s="357">
        <v>924380</v>
      </c>
      <c r="M61" s="358">
        <v>231095.22999999998</v>
      </c>
      <c r="N61" s="325">
        <v>0.8</v>
      </c>
      <c r="O61" s="359"/>
      <c r="P61" s="359"/>
      <c r="Q61" s="359"/>
      <c r="R61" s="254"/>
      <c r="S61" s="254">
        <v>924380</v>
      </c>
      <c r="T61" s="254"/>
      <c r="U61" s="254"/>
      <c r="V61" s="254"/>
      <c r="W61" s="481"/>
      <c r="X61" s="481"/>
      <c r="Y61" s="116" t="b">
        <f t="shared" si="4"/>
        <v>1</v>
      </c>
      <c r="Z61" s="135">
        <f t="shared" si="5"/>
        <v>0.8</v>
      </c>
      <c r="AA61" s="116" t="b">
        <f t="shared" si="6"/>
        <v>1</v>
      </c>
      <c r="AB61" s="116" t="b">
        <f t="shared" si="7"/>
        <v>1</v>
      </c>
    </row>
    <row r="62" spans="1:28" s="130" customFormat="1" ht="50.25" customHeight="1" x14ac:dyDescent="0.25">
      <c r="A62" s="262">
        <v>60</v>
      </c>
      <c r="B62" s="346" t="s">
        <v>587</v>
      </c>
      <c r="C62" s="262" t="s">
        <v>337</v>
      </c>
      <c r="D62" s="346" t="s">
        <v>719</v>
      </c>
      <c r="E62" s="346">
        <v>1202052</v>
      </c>
      <c r="F62" s="355" t="s">
        <v>110</v>
      </c>
      <c r="G62" s="349" t="s">
        <v>727</v>
      </c>
      <c r="H62" s="347" t="s">
        <v>66</v>
      </c>
      <c r="I62" s="348">
        <v>0.93</v>
      </c>
      <c r="J62" s="346" t="s">
        <v>720</v>
      </c>
      <c r="K62" s="357">
        <v>850976.85</v>
      </c>
      <c r="L62" s="357">
        <v>553134</v>
      </c>
      <c r="M62" s="358">
        <v>297842.84999999998</v>
      </c>
      <c r="N62" s="325">
        <v>0.65</v>
      </c>
      <c r="O62" s="359"/>
      <c r="P62" s="359"/>
      <c r="Q62" s="359"/>
      <c r="R62" s="254"/>
      <c r="S62" s="254">
        <v>553134</v>
      </c>
      <c r="T62" s="254"/>
      <c r="U62" s="254"/>
      <c r="V62" s="254"/>
      <c r="W62" s="481"/>
      <c r="X62" s="481"/>
      <c r="Y62" s="116" t="b">
        <f t="shared" si="4"/>
        <v>1</v>
      </c>
      <c r="Z62" s="135">
        <f t="shared" si="5"/>
        <v>0.65</v>
      </c>
      <c r="AA62" s="116" t="b">
        <f t="shared" si="6"/>
        <v>1</v>
      </c>
      <c r="AB62" s="116" t="b">
        <f t="shared" si="7"/>
        <v>1</v>
      </c>
    </row>
    <row r="63" spans="1:28" s="130" customFormat="1" ht="57.75" customHeight="1" x14ac:dyDescent="0.25">
      <c r="A63" s="262">
        <v>61</v>
      </c>
      <c r="B63" s="346" t="s">
        <v>588</v>
      </c>
      <c r="C63" s="262" t="s">
        <v>337</v>
      </c>
      <c r="D63" s="346" t="s">
        <v>699</v>
      </c>
      <c r="E63" s="346">
        <v>1218022</v>
      </c>
      <c r="F63" s="355" t="s">
        <v>107</v>
      </c>
      <c r="G63" s="349" t="s">
        <v>728</v>
      </c>
      <c r="H63" s="347" t="s">
        <v>66</v>
      </c>
      <c r="I63" s="348">
        <v>0.89900000000000002</v>
      </c>
      <c r="J63" s="346" t="s">
        <v>648</v>
      </c>
      <c r="K63" s="357">
        <v>639170.09</v>
      </c>
      <c r="L63" s="357">
        <v>415460</v>
      </c>
      <c r="M63" s="358">
        <v>223710.08999999997</v>
      </c>
      <c r="N63" s="325">
        <v>0.65</v>
      </c>
      <c r="O63" s="359"/>
      <c r="P63" s="359"/>
      <c r="Q63" s="359"/>
      <c r="R63" s="254"/>
      <c r="S63" s="254">
        <v>415460</v>
      </c>
      <c r="T63" s="254"/>
      <c r="U63" s="254"/>
      <c r="V63" s="254"/>
      <c r="W63" s="481"/>
      <c r="X63" s="481"/>
      <c r="Y63" s="116" t="b">
        <f t="shared" si="4"/>
        <v>1</v>
      </c>
      <c r="Z63" s="135">
        <f t="shared" si="5"/>
        <v>0.65</v>
      </c>
      <c r="AA63" s="116" t="b">
        <f t="shared" si="6"/>
        <v>1</v>
      </c>
      <c r="AB63" s="116" t="b">
        <f t="shared" si="7"/>
        <v>1</v>
      </c>
    </row>
    <row r="64" spans="1:28" s="130" customFormat="1" ht="34.5" customHeight="1" x14ac:dyDescent="0.25">
      <c r="A64" s="262">
        <v>62</v>
      </c>
      <c r="B64" s="346" t="s">
        <v>592</v>
      </c>
      <c r="C64" s="262" t="s">
        <v>337</v>
      </c>
      <c r="D64" s="346" t="s">
        <v>158</v>
      </c>
      <c r="E64" s="346">
        <v>1219053</v>
      </c>
      <c r="F64" s="355" t="s">
        <v>109</v>
      </c>
      <c r="G64" s="349" t="s">
        <v>733</v>
      </c>
      <c r="H64" s="347" t="s">
        <v>66</v>
      </c>
      <c r="I64" s="348">
        <v>0.47599999999999998</v>
      </c>
      <c r="J64" s="346" t="s">
        <v>523</v>
      </c>
      <c r="K64" s="357">
        <v>2044046.37</v>
      </c>
      <c r="L64" s="357">
        <v>1022023</v>
      </c>
      <c r="M64" s="358">
        <v>1022023.3700000001</v>
      </c>
      <c r="N64" s="325">
        <v>0.5</v>
      </c>
      <c r="O64" s="359"/>
      <c r="P64" s="359"/>
      <c r="Q64" s="359"/>
      <c r="R64" s="254"/>
      <c r="S64" s="254">
        <v>1022023</v>
      </c>
      <c r="T64" s="254"/>
      <c r="U64" s="254"/>
      <c r="V64" s="254"/>
      <c r="W64" s="481"/>
      <c r="X64" s="481"/>
      <c r="Y64" s="116" t="b">
        <f t="shared" si="4"/>
        <v>1</v>
      </c>
      <c r="Z64" s="135">
        <f t="shared" si="5"/>
        <v>0.5</v>
      </c>
      <c r="AA64" s="116" t="b">
        <f t="shared" si="6"/>
        <v>1</v>
      </c>
      <c r="AB64" s="116" t="b">
        <f t="shared" si="7"/>
        <v>1</v>
      </c>
    </row>
    <row r="65" spans="1:29" s="130" customFormat="1" ht="42.75" customHeight="1" x14ac:dyDescent="0.25">
      <c r="A65" s="262">
        <v>63</v>
      </c>
      <c r="B65" s="346" t="s">
        <v>593</v>
      </c>
      <c r="C65" s="262" t="s">
        <v>337</v>
      </c>
      <c r="D65" s="346" t="s">
        <v>668</v>
      </c>
      <c r="E65" s="346">
        <v>1210073</v>
      </c>
      <c r="F65" s="355" t="s">
        <v>119</v>
      </c>
      <c r="G65" s="349" t="s">
        <v>734</v>
      </c>
      <c r="H65" s="347" t="s">
        <v>66</v>
      </c>
      <c r="I65" s="348">
        <v>0.40200000000000002</v>
      </c>
      <c r="J65" s="346" t="s">
        <v>670</v>
      </c>
      <c r="K65" s="357">
        <v>940005.79</v>
      </c>
      <c r="L65" s="357">
        <v>470002</v>
      </c>
      <c r="M65" s="358">
        <v>470003.79000000004</v>
      </c>
      <c r="N65" s="325">
        <v>0.5</v>
      </c>
      <c r="O65" s="359"/>
      <c r="P65" s="359"/>
      <c r="Q65" s="359"/>
      <c r="R65" s="254"/>
      <c r="S65" s="254">
        <v>470002</v>
      </c>
      <c r="T65" s="254"/>
      <c r="U65" s="254"/>
      <c r="V65" s="254"/>
      <c r="W65" s="481"/>
      <c r="X65" s="481"/>
      <c r="Y65" s="116" t="b">
        <f t="shared" si="4"/>
        <v>1</v>
      </c>
      <c r="Z65" s="135">
        <f t="shared" si="5"/>
        <v>0.5</v>
      </c>
      <c r="AA65" s="116" t="b">
        <f t="shared" si="6"/>
        <v>1</v>
      </c>
      <c r="AB65" s="116" t="b">
        <f t="shared" si="7"/>
        <v>1</v>
      </c>
    </row>
    <row r="66" spans="1:29" s="130" customFormat="1" ht="44.25" customHeight="1" x14ac:dyDescent="0.25">
      <c r="A66" s="262">
        <v>64</v>
      </c>
      <c r="B66" s="346" t="s">
        <v>594</v>
      </c>
      <c r="C66" s="262" t="s">
        <v>337</v>
      </c>
      <c r="D66" s="346" t="s">
        <v>731</v>
      </c>
      <c r="E66" s="346">
        <v>1216112</v>
      </c>
      <c r="F66" s="355" t="s">
        <v>118</v>
      </c>
      <c r="G66" s="349" t="s">
        <v>735</v>
      </c>
      <c r="H66" s="347" t="s">
        <v>66</v>
      </c>
      <c r="I66" s="348">
        <v>0.105</v>
      </c>
      <c r="J66" s="346" t="s">
        <v>351</v>
      </c>
      <c r="K66" s="357">
        <v>44532.55</v>
      </c>
      <c r="L66" s="357">
        <v>26719</v>
      </c>
      <c r="M66" s="358">
        <v>17813.550000000003</v>
      </c>
      <c r="N66" s="325">
        <v>0.6</v>
      </c>
      <c r="O66" s="359"/>
      <c r="P66" s="359"/>
      <c r="Q66" s="359"/>
      <c r="R66" s="254"/>
      <c r="S66" s="254">
        <v>26719</v>
      </c>
      <c r="T66" s="254"/>
      <c r="U66" s="254"/>
      <c r="V66" s="254"/>
      <c r="W66" s="481"/>
      <c r="X66" s="481"/>
      <c r="Y66" s="116" t="b">
        <f t="shared" si="4"/>
        <v>1</v>
      </c>
      <c r="Z66" s="135">
        <f t="shared" si="5"/>
        <v>0.6</v>
      </c>
      <c r="AA66" s="116" t="b">
        <f t="shared" si="6"/>
        <v>1</v>
      </c>
      <c r="AB66" s="116" t="b">
        <f t="shared" si="7"/>
        <v>1</v>
      </c>
    </row>
    <row r="67" spans="1:29" s="130" customFormat="1" ht="50.25" customHeight="1" x14ac:dyDescent="0.25">
      <c r="A67" s="262">
        <v>65</v>
      </c>
      <c r="B67" s="346" t="s">
        <v>600</v>
      </c>
      <c r="C67" s="262" t="s">
        <v>337</v>
      </c>
      <c r="D67" s="346" t="s">
        <v>742</v>
      </c>
      <c r="E67" s="346">
        <v>1215092</v>
      </c>
      <c r="F67" s="355" t="s">
        <v>287</v>
      </c>
      <c r="G67" s="356" t="s">
        <v>743</v>
      </c>
      <c r="H67" s="347" t="s">
        <v>66</v>
      </c>
      <c r="I67" s="348">
        <v>0.65400000000000003</v>
      </c>
      <c r="J67" s="346" t="s">
        <v>744</v>
      </c>
      <c r="K67" s="357">
        <v>1029683.24</v>
      </c>
      <c r="L67" s="357">
        <v>617809</v>
      </c>
      <c r="M67" s="358">
        <v>411874.24</v>
      </c>
      <c r="N67" s="325">
        <v>0.6</v>
      </c>
      <c r="O67" s="359"/>
      <c r="P67" s="359"/>
      <c r="Q67" s="359"/>
      <c r="R67" s="254"/>
      <c r="S67" s="254">
        <v>617809</v>
      </c>
      <c r="T67" s="254"/>
      <c r="U67" s="254"/>
      <c r="V67" s="254"/>
      <c r="W67" s="481"/>
      <c r="X67" s="481"/>
      <c r="Y67" s="116" t="b">
        <f t="shared" si="4"/>
        <v>1</v>
      </c>
      <c r="Z67" s="135">
        <f t="shared" si="5"/>
        <v>0.6</v>
      </c>
      <c r="AA67" s="116" t="b">
        <f t="shared" si="6"/>
        <v>1</v>
      </c>
      <c r="AB67" s="116" t="b">
        <f t="shared" si="7"/>
        <v>1</v>
      </c>
    </row>
    <row r="68" spans="1:29" s="130" customFormat="1" ht="51.75" customHeight="1" x14ac:dyDescent="0.25">
      <c r="A68" s="262">
        <v>66</v>
      </c>
      <c r="B68" s="346" t="s">
        <v>602</v>
      </c>
      <c r="C68" s="262" t="s">
        <v>337</v>
      </c>
      <c r="D68" s="346" t="s">
        <v>197</v>
      </c>
      <c r="E68" s="346">
        <v>1216153</v>
      </c>
      <c r="F68" s="355" t="s">
        <v>118</v>
      </c>
      <c r="G68" s="349" t="s">
        <v>747</v>
      </c>
      <c r="H68" s="347" t="s">
        <v>66</v>
      </c>
      <c r="I68" s="348">
        <v>0.60199999999999998</v>
      </c>
      <c r="J68" s="346" t="s">
        <v>498</v>
      </c>
      <c r="K68" s="357">
        <v>520004.02</v>
      </c>
      <c r="L68" s="357">
        <v>286002</v>
      </c>
      <c r="M68" s="358">
        <v>234002.02000000002</v>
      </c>
      <c r="N68" s="325">
        <v>0.55000000000000004</v>
      </c>
      <c r="O68" s="359"/>
      <c r="P68" s="359"/>
      <c r="Q68" s="359"/>
      <c r="R68" s="254"/>
      <c r="S68" s="254">
        <v>286002</v>
      </c>
      <c r="T68" s="254"/>
      <c r="U68" s="254"/>
      <c r="V68" s="254"/>
      <c r="W68" s="481"/>
      <c r="X68" s="481"/>
      <c r="Y68" s="116" t="b">
        <f t="shared" ref="Y68:Y82" si="8">L68=SUM(O68:X68)</f>
        <v>1</v>
      </c>
      <c r="Z68" s="135">
        <f t="shared" ref="Z68:Z82" si="9">ROUND(L68/K68,4)</f>
        <v>0.55000000000000004</v>
      </c>
      <c r="AA68" s="116" t="b">
        <f t="shared" ref="AA68:AA82" si="10">Z68=N68</f>
        <v>1</v>
      </c>
      <c r="AB68" s="116" t="b">
        <f t="shared" ref="AB68:AB82" si="11">K68=L68+M68</f>
        <v>1</v>
      </c>
    </row>
    <row r="69" spans="1:29" s="130" customFormat="1" ht="45" customHeight="1" x14ac:dyDescent="0.25">
      <c r="A69" s="262">
        <v>67</v>
      </c>
      <c r="B69" s="346" t="s">
        <v>603</v>
      </c>
      <c r="C69" s="262" t="s">
        <v>337</v>
      </c>
      <c r="D69" s="346" t="s">
        <v>748</v>
      </c>
      <c r="E69" s="346">
        <v>1215032</v>
      </c>
      <c r="F69" s="355" t="s">
        <v>287</v>
      </c>
      <c r="G69" s="349" t="s">
        <v>749</v>
      </c>
      <c r="H69" s="347" t="s">
        <v>66</v>
      </c>
      <c r="I69" s="348">
        <v>0.41499999999999998</v>
      </c>
      <c r="J69" s="346" t="s">
        <v>750</v>
      </c>
      <c r="K69" s="357">
        <v>225449.63</v>
      </c>
      <c r="L69" s="357">
        <v>146542</v>
      </c>
      <c r="M69" s="358">
        <v>78907.63</v>
      </c>
      <c r="N69" s="325">
        <v>0.65</v>
      </c>
      <c r="O69" s="359"/>
      <c r="P69" s="359"/>
      <c r="Q69" s="359"/>
      <c r="R69" s="254"/>
      <c r="S69" s="254">
        <v>146542</v>
      </c>
      <c r="T69" s="254"/>
      <c r="U69" s="254"/>
      <c r="V69" s="254"/>
      <c r="W69" s="481"/>
      <c r="X69" s="481"/>
      <c r="Y69" s="116" t="b">
        <f t="shared" si="8"/>
        <v>1</v>
      </c>
      <c r="Z69" s="135">
        <f t="shared" si="9"/>
        <v>0.65</v>
      </c>
      <c r="AA69" s="116" t="b">
        <f t="shared" si="10"/>
        <v>1</v>
      </c>
      <c r="AB69" s="116" t="b">
        <f t="shared" si="11"/>
        <v>1</v>
      </c>
    </row>
    <row r="70" spans="1:29" s="130" customFormat="1" ht="45" customHeight="1" x14ac:dyDescent="0.25">
      <c r="A70" s="262">
        <v>68</v>
      </c>
      <c r="B70" s="346" t="s">
        <v>607</v>
      </c>
      <c r="C70" s="262" t="s">
        <v>337</v>
      </c>
      <c r="D70" s="346" t="s">
        <v>756</v>
      </c>
      <c r="E70" s="346">
        <v>1213033</v>
      </c>
      <c r="F70" s="355" t="s">
        <v>103</v>
      </c>
      <c r="G70" s="349" t="s">
        <v>757</v>
      </c>
      <c r="H70" s="347" t="s">
        <v>62</v>
      </c>
      <c r="I70" s="348">
        <v>0.96499999999999997</v>
      </c>
      <c r="J70" s="346" t="s">
        <v>472</v>
      </c>
      <c r="K70" s="357">
        <v>2933835.63</v>
      </c>
      <c r="L70" s="357">
        <v>1613609</v>
      </c>
      <c r="M70" s="358">
        <v>1320226.6299999999</v>
      </c>
      <c r="N70" s="325">
        <v>0.55000000000000004</v>
      </c>
      <c r="O70" s="359"/>
      <c r="P70" s="359"/>
      <c r="Q70" s="359"/>
      <c r="R70" s="254"/>
      <c r="S70" s="254">
        <v>1613609</v>
      </c>
      <c r="T70" s="254"/>
      <c r="U70" s="254"/>
      <c r="V70" s="254"/>
      <c r="W70" s="481"/>
      <c r="X70" s="481"/>
      <c r="Y70" s="116" t="b">
        <f t="shared" si="8"/>
        <v>1</v>
      </c>
      <c r="Z70" s="135">
        <f t="shared" si="9"/>
        <v>0.55000000000000004</v>
      </c>
      <c r="AA70" s="116" t="b">
        <f t="shared" si="10"/>
        <v>1</v>
      </c>
      <c r="AB70" s="116" t="b">
        <f t="shared" si="11"/>
        <v>1</v>
      </c>
    </row>
    <row r="71" spans="1:29" s="130" customFormat="1" ht="63.75" customHeight="1" x14ac:dyDescent="0.25">
      <c r="A71" s="262">
        <v>69</v>
      </c>
      <c r="B71" s="346" t="s">
        <v>609</v>
      </c>
      <c r="C71" s="262" t="s">
        <v>337</v>
      </c>
      <c r="D71" s="346" t="s">
        <v>758</v>
      </c>
      <c r="E71" s="346">
        <v>1215063</v>
      </c>
      <c r="F71" s="355" t="s">
        <v>287</v>
      </c>
      <c r="G71" s="349" t="s">
        <v>759</v>
      </c>
      <c r="H71" s="347" t="s">
        <v>66</v>
      </c>
      <c r="I71" s="348">
        <v>1.4990000000000001</v>
      </c>
      <c r="J71" s="346" t="s">
        <v>864</v>
      </c>
      <c r="K71" s="357">
        <v>1890329.79</v>
      </c>
      <c r="L71" s="357">
        <v>945164</v>
      </c>
      <c r="M71" s="358">
        <v>945165.79</v>
      </c>
      <c r="N71" s="325">
        <v>0.5</v>
      </c>
      <c r="O71" s="359"/>
      <c r="P71" s="359"/>
      <c r="Q71" s="359"/>
      <c r="R71" s="254"/>
      <c r="S71" s="254">
        <v>945164</v>
      </c>
      <c r="T71" s="254"/>
      <c r="U71" s="254"/>
      <c r="V71" s="254"/>
      <c r="W71" s="481"/>
      <c r="X71" s="481"/>
      <c r="Y71" s="116" t="b">
        <f t="shared" si="8"/>
        <v>1</v>
      </c>
      <c r="Z71" s="135">
        <f t="shared" si="9"/>
        <v>0.5</v>
      </c>
      <c r="AA71" s="116" t="b">
        <f t="shared" si="10"/>
        <v>1</v>
      </c>
      <c r="AB71" s="116" t="b">
        <f t="shared" si="11"/>
        <v>1</v>
      </c>
    </row>
    <row r="72" spans="1:29" s="130" customFormat="1" ht="45" customHeight="1" x14ac:dyDescent="0.25">
      <c r="A72" s="262">
        <v>70</v>
      </c>
      <c r="B72" s="346" t="s">
        <v>610</v>
      </c>
      <c r="C72" s="262" t="s">
        <v>337</v>
      </c>
      <c r="D72" s="346" t="s">
        <v>726</v>
      </c>
      <c r="E72" s="346">
        <v>1210022</v>
      </c>
      <c r="F72" s="355" t="s">
        <v>119</v>
      </c>
      <c r="G72" s="349" t="s">
        <v>760</v>
      </c>
      <c r="H72" s="347" t="s">
        <v>66</v>
      </c>
      <c r="I72" s="348">
        <v>1.48</v>
      </c>
      <c r="J72" s="346" t="s">
        <v>431</v>
      </c>
      <c r="K72" s="357">
        <v>800606.59</v>
      </c>
      <c r="L72" s="357">
        <v>640485</v>
      </c>
      <c r="M72" s="358">
        <v>160121.58999999997</v>
      </c>
      <c r="N72" s="325">
        <v>0.8</v>
      </c>
      <c r="O72" s="359"/>
      <c r="P72" s="359"/>
      <c r="Q72" s="359"/>
      <c r="R72" s="254"/>
      <c r="S72" s="254">
        <v>640485</v>
      </c>
      <c r="T72" s="254"/>
      <c r="U72" s="254"/>
      <c r="V72" s="254"/>
      <c r="W72" s="481"/>
      <c r="X72" s="481"/>
      <c r="Y72" s="116" t="b">
        <f t="shared" si="8"/>
        <v>1</v>
      </c>
      <c r="Z72" s="135">
        <f t="shared" si="9"/>
        <v>0.8</v>
      </c>
      <c r="AA72" s="116" t="b">
        <f t="shared" si="10"/>
        <v>1</v>
      </c>
      <c r="AB72" s="116" t="b">
        <f t="shared" si="11"/>
        <v>1</v>
      </c>
    </row>
    <row r="73" spans="1:29" s="130" customFormat="1" ht="60" customHeight="1" x14ac:dyDescent="0.25">
      <c r="A73" s="262">
        <v>71</v>
      </c>
      <c r="B73" s="346" t="s">
        <v>612</v>
      </c>
      <c r="C73" s="262" t="s">
        <v>337</v>
      </c>
      <c r="D73" s="346" t="s">
        <v>681</v>
      </c>
      <c r="E73" s="346">
        <v>1204062</v>
      </c>
      <c r="F73" s="355" t="s">
        <v>682</v>
      </c>
      <c r="G73" s="349" t="s">
        <v>761</v>
      </c>
      <c r="H73" s="347" t="s">
        <v>66</v>
      </c>
      <c r="I73" s="348">
        <v>1.3080000000000001</v>
      </c>
      <c r="J73" s="346" t="s">
        <v>684</v>
      </c>
      <c r="K73" s="357">
        <v>1085109.47</v>
      </c>
      <c r="L73" s="357">
        <v>596810</v>
      </c>
      <c r="M73" s="358">
        <v>488299.47</v>
      </c>
      <c r="N73" s="325">
        <v>0.55000000000000004</v>
      </c>
      <c r="O73" s="359"/>
      <c r="P73" s="359"/>
      <c r="Q73" s="359"/>
      <c r="R73" s="254"/>
      <c r="S73" s="254">
        <v>596810</v>
      </c>
      <c r="T73" s="254"/>
      <c r="U73" s="254"/>
      <c r="V73" s="254"/>
      <c r="W73" s="481"/>
      <c r="X73" s="481"/>
      <c r="Y73" s="116" t="b">
        <f t="shared" si="8"/>
        <v>1</v>
      </c>
      <c r="Z73" s="135">
        <f t="shared" si="9"/>
        <v>0.55000000000000004</v>
      </c>
      <c r="AA73" s="116" t="b">
        <f t="shared" si="10"/>
        <v>1</v>
      </c>
      <c r="AB73" s="116" t="b">
        <f t="shared" si="11"/>
        <v>1</v>
      </c>
    </row>
    <row r="74" spans="1:29" s="130" customFormat="1" ht="60" customHeight="1" x14ac:dyDescent="0.25">
      <c r="A74" s="262">
        <v>72</v>
      </c>
      <c r="B74" s="296" t="s">
        <v>613</v>
      </c>
      <c r="C74" s="261" t="s">
        <v>337</v>
      </c>
      <c r="D74" s="296" t="s">
        <v>762</v>
      </c>
      <c r="E74" s="296">
        <v>1214023</v>
      </c>
      <c r="F74" s="297" t="s">
        <v>104</v>
      </c>
      <c r="G74" s="321" t="s">
        <v>763</v>
      </c>
      <c r="H74" s="303" t="s">
        <v>66</v>
      </c>
      <c r="I74" s="304">
        <v>0.93500000000000005</v>
      </c>
      <c r="J74" s="296" t="s">
        <v>764</v>
      </c>
      <c r="K74" s="357">
        <v>521950.55</v>
      </c>
      <c r="L74" s="357">
        <v>287072</v>
      </c>
      <c r="M74" s="358">
        <v>234878.55</v>
      </c>
      <c r="N74" s="370">
        <v>0.55000000000000004</v>
      </c>
      <c r="O74" s="481"/>
      <c r="P74" s="481"/>
      <c r="Q74" s="481"/>
      <c r="R74" s="323"/>
      <c r="S74" s="254">
        <v>287072</v>
      </c>
      <c r="T74" s="254"/>
      <c r="U74" s="254"/>
      <c r="V74" s="254"/>
      <c r="W74" s="481"/>
      <c r="X74" s="481"/>
      <c r="Y74" s="116" t="b">
        <f t="shared" si="8"/>
        <v>1</v>
      </c>
      <c r="Z74" s="135">
        <f t="shared" si="9"/>
        <v>0.55000000000000004</v>
      </c>
      <c r="AA74" s="116" t="b">
        <f t="shared" si="10"/>
        <v>1</v>
      </c>
      <c r="AB74" s="116" t="b">
        <f t="shared" si="11"/>
        <v>1</v>
      </c>
    </row>
    <row r="75" spans="1:29" s="130" customFormat="1" ht="45" customHeight="1" x14ac:dyDescent="0.25">
      <c r="A75" s="262">
        <v>73</v>
      </c>
      <c r="B75" s="296" t="s">
        <v>615</v>
      </c>
      <c r="C75" s="261" t="s">
        <v>337</v>
      </c>
      <c r="D75" s="296" t="s">
        <v>766</v>
      </c>
      <c r="E75" s="296">
        <v>1201092</v>
      </c>
      <c r="F75" s="297" t="s">
        <v>280</v>
      </c>
      <c r="G75" s="321" t="s">
        <v>767</v>
      </c>
      <c r="H75" s="303" t="s">
        <v>66</v>
      </c>
      <c r="I75" s="304">
        <v>0.75</v>
      </c>
      <c r="J75" s="296" t="s">
        <v>445</v>
      </c>
      <c r="K75" s="357">
        <v>519561.9</v>
      </c>
      <c r="L75" s="357">
        <v>311737.14</v>
      </c>
      <c r="M75" s="358">
        <v>207824.76</v>
      </c>
      <c r="N75" s="370">
        <v>0.6</v>
      </c>
      <c r="O75" s="481"/>
      <c r="P75" s="481"/>
      <c r="Q75" s="481"/>
      <c r="R75" s="323"/>
      <c r="S75" s="254">
        <v>311737.14</v>
      </c>
      <c r="T75" s="254"/>
      <c r="U75" s="254"/>
      <c r="V75" s="254"/>
      <c r="W75" s="481"/>
      <c r="X75" s="481"/>
      <c r="Y75" s="116" t="b">
        <f t="shared" si="8"/>
        <v>1</v>
      </c>
      <c r="Z75" s="135">
        <f t="shared" si="9"/>
        <v>0.6</v>
      </c>
      <c r="AA75" s="116" t="b">
        <f t="shared" si="10"/>
        <v>1</v>
      </c>
      <c r="AB75" s="116" t="b">
        <f t="shared" si="11"/>
        <v>1</v>
      </c>
    </row>
    <row r="76" spans="1:29" s="130" customFormat="1" ht="45" customHeight="1" x14ac:dyDescent="0.25">
      <c r="A76" s="262">
        <v>74</v>
      </c>
      <c r="B76" s="346" t="s">
        <v>618</v>
      </c>
      <c r="C76" s="262" t="s">
        <v>337</v>
      </c>
      <c r="D76" s="346" t="s">
        <v>762</v>
      </c>
      <c r="E76" s="346">
        <v>1214023</v>
      </c>
      <c r="F76" s="355" t="s">
        <v>104</v>
      </c>
      <c r="G76" s="349" t="s">
        <v>770</v>
      </c>
      <c r="H76" s="347" t="s">
        <v>66</v>
      </c>
      <c r="I76" s="348">
        <v>0.34</v>
      </c>
      <c r="J76" s="346" t="s">
        <v>764</v>
      </c>
      <c r="K76" s="357">
        <v>350198.36</v>
      </c>
      <c r="L76" s="357">
        <v>192609</v>
      </c>
      <c r="M76" s="358">
        <v>157589.35999999999</v>
      </c>
      <c r="N76" s="325">
        <v>0.55000000000000004</v>
      </c>
      <c r="O76" s="359"/>
      <c r="P76" s="359"/>
      <c r="Q76" s="359"/>
      <c r="R76" s="254"/>
      <c r="S76" s="254">
        <v>192609</v>
      </c>
      <c r="T76" s="254"/>
      <c r="U76" s="254"/>
      <c r="V76" s="254"/>
      <c r="W76" s="481"/>
      <c r="X76" s="481"/>
      <c r="Y76" s="116" t="b">
        <f t="shared" si="8"/>
        <v>1</v>
      </c>
      <c r="Z76" s="135">
        <f t="shared" si="9"/>
        <v>0.55000000000000004</v>
      </c>
      <c r="AA76" s="116" t="b">
        <f t="shared" si="10"/>
        <v>1</v>
      </c>
      <c r="AB76" s="116" t="b">
        <f t="shared" si="11"/>
        <v>1</v>
      </c>
    </row>
    <row r="77" spans="1:29" s="130" customFormat="1" ht="51" customHeight="1" x14ac:dyDescent="0.25">
      <c r="A77" s="262">
        <v>75</v>
      </c>
      <c r="B77" s="262" t="s">
        <v>390</v>
      </c>
      <c r="C77" s="340" t="s">
        <v>337</v>
      </c>
      <c r="D77" s="262" t="s">
        <v>464</v>
      </c>
      <c r="E77" s="262">
        <v>1206072</v>
      </c>
      <c r="F77" s="340" t="s">
        <v>92</v>
      </c>
      <c r="G77" s="341" t="s">
        <v>910</v>
      </c>
      <c r="H77" s="342" t="s">
        <v>63</v>
      </c>
      <c r="I77" s="343">
        <v>0.161</v>
      </c>
      <c r="J77" s="262" t="s">
        <v>489</v>
      </c>
      <c r="K77" s="324">
        <v>589306.54</v>
      </c>
      <c r="L77" s="328">
        <v>324118</v>
      </c>
      <c r="M77" s="329">
        <v>265188.54000000004</v>
      </c>
      <c r="N77" s="325">
        <v>0.55000000000000004</v>
      </c>
      <c r="O77" s="330"/>
      <c r="P77" s="330"/>
      <c r="Q77" s="330"/>
      <c r="R77" s="254"/>
      <c r="S77" s="254">
        <v>324118</v>
      </c>
      <c r="T77" s="248"/>
      <c r="U77" s="284"/>
      <c r="V77" s="230"/>
      <c r="W77" s="230"/>
      <c r="X77" s="230"/>
      <c r="Y77" s="116" t="b">
        <f t="shared" si="8"/>
        <v>1</v>
      </c>
      <c r="Z77" s="135">
        <f t="shared" si="9"/>
        <v>0.55000000000000004</v>
      </c>
      <c r="AA77" s="116" t="b">
        <f t="shared" si="10"/>
        <v>1</v>
      </c>
      <c r="AB77" s="116" t="b">
        <f t="shared" si="11"/>
        <v>1</v>
      </c>
      <c r="AC77" s="116"/>
    </row>
    <row r="78" spans="1:29" s="130" customFormat="1" ht="51" customHeight="1" x14ac:dyDescent="0.25">
      <c r="A78" s="262">
        <v>76</v>
      </c>
      <c r="B78" s="296" t="s">
        <v>619</v>
      </c>
      <c r="C78" s="261" t="s">
        <v>337</v>
      </c>
      <c r="D78" s="296" t="s">
        <v>771</v>
      </c>
      <c r="E78" s="296">
        <v>1214062</v>
      </c>
      <c r="F78" s="297" t="s">
        <v>104</v>
      </c>
      <c r="G78" s="321" t="s">
        <v>772</v>
      </c>
      <c r="H78" s="303" t="s">
        <v>66</v>
      </c>
      <c r="I78" s="304">
        <v>0.185</v>
      </c>
      <c r="J78" s="296" t="s">
        <v>773</v>
      </c>
      <c r="K78" s="357">
        <v>385350.39</v>
      </c>
      <c r="L78" s="357">
        <v>192675</v>
      </c>
      <c r="M78" s="358">
        <v>192675.39</v>
      </c>
      <c r="N78" s="370">
        <v>0.5</v>
      </c>
      <c r="O78" s="481"/>
      <c r="P78" s="481"/>
      <c r="Q78" s="481"/>
      <c r="R78" s="323"/>
      <c r="S78" s="254">
        <v>192675</v>
      </c>
      <c r="T78" s="254"/>
      <c r="U78" s="254"/>
      <c r="V78" s="254"/>
      <c r="W78" s="481"/>
      <c r="X78" s="481"/>
      <c r="Y78" s="116" t="b">
        <f t="shared" si="8"/>
        <v>1</v>
      </c>
      <c r="Z78" s="135">
        <f t="shared" si="9"/>
        <v>0.5</v>
      </c>
      <c r="AA78" s="116" t="b">
        <f t="shared" si="10"/>
        <v>1</v>
      </c>
      <c r="AB78" s="116" t="b">
        <f t="shared" si="11"/>
        <v>1</v>
      </c>
      <c r="AC78" s="116"/>
    </row>
    <row r="79" spans="1:29" s="117" customFormat="1" ht="54" customHeight="1" x14ac:dyDescent="0.25">
      <c r="A79" s="222">
        <v>77</v>
      </c>
      <c r="B79" s="245" t="s">
        <v>622</v>
      </c>
      <c r="C79" s="234" t="s">
        <v>338</v>
      </c>
      <c r="D79" s="245" t="s">
        <v>742</v>
      </c>
      <c r="E79" s="245">
        <v>1215092</v>
      </c>
      <c r="F79" s="223" t="s">
        <v>287</v>
      </c>
      <c r="G79" s="322" t="s">
        <v>777</v>
      </c>
      <c r="H79" s="273" t="s">
        <v>66</v>
      </c>
      <c r="I79" s="305">
        <v>0.72</v>
      </c>
      <c r="J79" s="245" t="s">
        <v>878</v>
      </c>
      <c r="K79" s="259">
        <v>1004890.56</v>
      </c>
      <c r="L79" s="259">
        <v>602934</v>
      </c>
      <c r="M79" s="279">
        <v>401956.56000000006</v>
      </c>
      <c r="N79" s="415">
        <v>0.6</v>
      </c>
      <c r="O79" s="483"/>
      <c r="P79" s="483"/>
      <c r="Q79" s="483"/>
      <c r="R79" s="240"/>
      <c r="S79" s="228">
        <v>257182</v>
      </c>
      <c r="T79" s="248">
        <v>0</v>
      </c>
      <c r="U79" s="228">
        <v>345752</v>
      </c>
      <c r="V79" s="228"/>
      <c r="W79" s="483"/>
      <c r="X79" s="483"/>
      <c r="Y79" s="116" t="b">
        <f t="shared" si="8"/>
        <v>1</v>
      </c>
      <c r="Z79" s="135">
        <f t="shared" si="9"/>
        <v>0.6</v>
      </c>
      <c r="AA79" s="116" t="b">
        <f t="shared" si="10"/>
        <v>1</v>
      </c>
      <c r="AB79" s="116" t="b">
        <f t="shared" si="11"/>
        <v>1</v>
      </c>
    </row>
    <row r="80" spans="1:29" s="130" customFormat="1" ht="47.25" customHeight="1" x14ac:dyDescent="0.25">
      <c r="A80" s="262">
        <v>78</v>
      </c>
      <c r="B80" s="296" t="s">
        <v>623</v>
      </c>
      <c r="C80" s="261" t="s">
        <v>337</v>
      </c>
      <c r="D80" s="296" t="s">
        <v>778</v>
      </c>
      <c r="E80" s="296">
        <v>1213052</v>
      </c>
      <c r="F80" s="297" t="s">
        <v>103</v>
      </c>
      <c r="G80" s="321" t="s">
        <v>779</v>
      </c>
      <c r="H80" s="303" t="s">
        <v>66</v>
      </c>
      <c r="I80" s="304">
        <v>0.55000000000000004</v>
      </c>
      <c r="J80" s="296" t="s">
        <v>780</v>
      </c>
      <c r="K80" s="357">
        <v>352528.15</v>
      </c>
      <c r="L80" s="357">
        <v>229143</v>
      </c>
      <c r="M80" s="358">
        <v>123385.15000000002</v>
      </c>
      <c r="N80" s="370">
        <v>0.65</v>
      </c>
      <c r="O80" s="481"/>
      <c r="P80" s="481"/>
      <c r="Q80" s="481"/>
      <c r="R80" s="323"/>
      <c r="S80" s="254">
        <v>229143</v>
      </c>
      <c r="T80" s="254"/>
      <c r="U80" s="254"/>
      <c r="V80" s="254"/>
      <c r="W80" s="481"/>
      <c r="X80" s="481"/>
      <c r="Y80" s="116" t="b">
        <f t="shared" si="8"/>
        <v>1</v>
      </c>
      <c r="Z80" s="135">
        <f t="shared" si="9"/>
        <v>0.65</v>
      </c>
      <c r="AA80" s="116" t="b">
        <f t="shared" si="10"/>
        <v>1</v>
      </c>
      <c r="AB80" s="116" t="b">
        <f t="shared" si="11"/>
        <v>1</v>
      </c>
    </row>
    <row r="81" spans="1:28" s="130" customFormat="1" ht="46.5" customHeight="1" x14ac:dyDescent="0.25">
      <c r="A81" s="262">
        <v>79</v>
      </c>
      <c r="B81" s="296" t="s">
        <v>624</v>
      </c>
      <c r="C81" s="261" t="s">
        <v>337</v>
      </c>
      <c r="D81" s="296" t="s">
        <v>778</v>
      </c>
      <c r="E81" s="296">
        <v>1213052</v>
      </c>
      <c r="F81" s="297" t="s">
        <v>103</v>
      </c>
      <c r="G81" s="321" t="s">
        <v>781</v>
      </c>
      <c r="H81" s="303" t="s">
        <v>66</v>
      </c>
      <c r="I81" s="304">
        <v>0.436</v>
      </c>
      <c r="J81" s="296" t="s">
        <v>780</v>
      </c>
      <c r="K81" s="357">
        <v>313874.51</v>
      </c>
      <c r="L81" s="357">
        <v>204018</v>
      </c>
      <c r="M81" s="358">
        <v>109856.51000000001</v>
      </c>
      <c r="N81" s="370">
        <v>0.65</v>
      </c>
      <c r="O81" s="481"/>
      <c r="P81" s="481"/>
      <c r="Q81" s="481"/>
      <c r="R81" s="323"/>
      <c r="S81" s="254">
        <v>204018</v>
      </c>
      <c r="T81" s="254"/>
      <c r="U81" s="254"/>
      <c r="V81" s="254"/>
      <c r="W81" s="481"/>
      <c r="X81" s="481"/>
      <c r="Y81" s="116" t="b">
        <f t="shared" si="8"/>
        <v>1</v>
      </c>
      <c r="Z81" s="135">
        <f t="shared" si="9"/>
        <v>0.65</v>
      </c>
      <c r="AA81" s="116" t="b">
        <f t="shared" si="10"/>
        <v>1</v>
      </c>
      <c r="AB81" s="116" t="b">
        <f t="shared" si="11"/>
        <v>1</v>
      </c>
    </row>
    <row r="82" spans="1:28" s="130" customFormat="1" ht="45" x14ac:dyDescent="0.25">
      <c r="A82" s="262">
        <v>80</v>
      </c>
      <c r="B82" s="296" t="s">
        <v>626</v>
      </c>
      <c r="C82" s="261" t="s">
        <v>337</v>
      </c>
      <c r="D82" s="296" t="s">
        <v>687</v>
      </c>
      <c r="E82" s="296">
        <v>1205042</v>
      </c>
      <c r="F82" s="297" t="s">
        <v>112</v>
      </c>
      <c r="G82" s="321" t="s">
        <v>783</v>
      </c>
      <c r="H82" s="303" t="s">
        <v>66</v>
      </c>
      <c r="I82" s="304">
        <v>0.26500000000000001</v>
      </c>
      <c r="J82" s="296" t="s">
        <v>689</v>
      </c>
      <c r="K82" s="357">
        <v>82471.87</v>
      </c>
      <c r="L82" s="357">
        <v>53606</v>
      </c>
      <c r="M82" s="358">
        <v>28865.869999999995</v>
      </c>
      <c r="N82" s="370">
        <v>0.65</v>
      </c>
      <c r="O82" s="481"/>
      <c r="P82" s="481"/>
      <c r="Q82" s="481"/>
      <c r="R82" s="323"/>
      <c r="S82" s="254">
        <v>53606</v>
      </c>
      <c r="T82" s="254"/>
      <c r="U82" s="254"/>
      <c r="V82" s="254"/>
      <c r="W82" s="481"/>
      <c r="X82" s="481"/>
      <c r="Y82" s="116" t="b">
        <f t="shared" si="8"/>
        <v>1</v>
      </c>
      <c r="Z82" s="135">
        <f t="shared" si="9"/>
        <v>0.65</v>
      </c>
      <c r="AA82" s="116" t="b">
        <f t="shared" si="10"/>
        <v>1</v>
      </c>
      <c r="AB82" s="116" t="b">
        <f t="shared" si="11"/>
        <v>1</v>
      </c>
    </row>
    <row r="83" spans="1:28" s="157" customFormat="1" ht="20.100000000000001" customHeight="1" x14ac:dyDescent="0.25">
      <c r="A83" s="541" t="s">
        <v>42</v>
      </c>
      <c r="B83" s="542"/>
      <c r="C83" s="542"/>
      <c r="D83" s="542"/>
      <c r="E83" s="542"/>
      <c r="F83" s="542"/>
      <c r="G83" s="542"/>
      <c r="H83" s="543"/>
      <c r="I83" s="155">
        <f>SUM(I3:I82)</f>
        <v>72.202200000000019</v>
      </c>
      <c r="J83" s="155" t="s">
        <v>13</v>
      </c>
      <c r="K83" s="155">
        <f>SUM(K3:K82)</f>
        <v>170223159.47999996</v>
      </c>
      <c r="L83" s="155">
        <f>SUM(L3:L82)</f>
        <v>95217541.140000001</v>
      </c>
      <c r="M83" s="155">
        <f>SUM(M3:M82)</f>
        <v>75005618.340000033</v>
      </c>
      <c r="N83" s="155" t="s">
        <v>13</v>
      </c>
      <c r="O83" s="221">
        <f t="shared" ref="O83:X83" si="12">SUM(O3:O82)</f>
        <v>0</v>
      </c>
      <c r="P83" s="221">
        <f t="shared" si="12"/>
        <v>0</v>
      </c>
      <c r="Q83" s="221">
        <f t="shared" si="12"/>
        <v>0</v>
      </c>
      <c r="R83" s="221">
        <f t="shared" si="12"/>
        <v>0</v>
      </c>
      <c r="S83" s="221">
        <f t="shared" si="12"/>
        <v>70508427.140000001</v>
      </c>
      <c r="T83" s="221">
        <f t="shared" si="12"/>
        <v>0</v>
      </c>
      <c r="U83" s="221">
        <f t="shared" si="12"/>
        <v>24709114</v>
      </c>
      <c r="V83" s="221">
        <f t="shared" si="12"/>
        <v>0</v>
      </c>
      <c r="W83" s="221">
        <f t="shared" si="12"/>
        <v>0</v>
      </c>
      <c r="X83" s="221">
        <f t="shared" si="12"/>
        <v>0</v>
      </c>
      <c r="Y83" s="197"/>
      <c r="Z83" s="198"/>
      <c r="AA83" s="199"/>
      <c r="AB83" s="199"/>
    </row>
    <row r="84" spans="1:28" s="157" customFormat="1" ht="20.100000000000001" customHeight="1" x14ac:dyDescent="0.25">
      <c r="A84" s="541" t="s">
        <v>36</v>
      </c>
      <c r="B84" s="542"/>
      <c r="C84" s="542"/>
      <c r="D84" s="542"/>
      <c r="E84" s="542"/>
      <c r="F84" s="542"/>
      <c r="G84" s="542"/>
      <c r="H84" s="543"/>
      <c r="I84" s="155">
        <f>SUMIF($C$3:$C$82,"N",I3:I82)</f>
        <v>64.308500000000009</v>
      </c>
      <c r="J84" s="151" t="s">
        <v>13</v>
      </c>
      <c r="K84" s="129">
        <f>SUMIF($C$3:$C$82,"N",K3:K82)</f>
        <v>111195232.55000001</v>
      </c>
      <c r="L84" s="129">
        <f>SUMIF($C$3:$C$82,"N",L3:L82)</f>
        <v>62614192.140000001</v>
      </c>
      <c r="M84" s="129">
        <f>SUMIF($C$3:$C$82,"N",M3:M82)</f>
        <v>48581040.409999996</v>
      </c>
      <c r="N84" s="11" t="s">
        <v>13</v>
      </c>
      <c r="O84" s="134">
        <f t="shared" ref="O84:X84" si="13">SUMIF($C$3:$C$82,"N",O3:O82)</f>
        <v>0</v>
      </c>
      <c r="P84" s="134">
        <f t="shared" si="13"/>
        <v>0</v>
      </c>
      <c r="Q84" s="134">
        <f t="shared" si="13"/>
        <v>0</v>
      </c>
      <c r="R84" s="134">
        <f t="shared" si="13"/>
        <v>0</v>
      </c>
      <c r="S84" s="134">
        <f t="shared" si="13"/>
        <v>62614192.140000001</v>
      </c>
      <c r="T84" s="134">
        <f t="shared" si="13"/>
        <v>0</v>
      </c>
      <c r="U84" s="134">
        <f t="shared" si="13"/>
        <v>0</v>
      </c>
      <c r="V84" s="134">
        <f t="shared" si="13"/>
        <v>0</v>
      </c>
      <c r="W84" s="134">
        <f t="shared" si="13"/>
        <v>0</v>
      </c>
      <c r="X84" s="134">
        <f t="shared" si="13"/>
        <v>0</v>
      </c>
      <c r="Y84" s="197"/>
      <c r="Z84" s="198"/>
      <c r="AA84" s="199"/>
      <c r="AB84" s="199"/>
    </row>
    <row r="85" spans="1:28" s="157" customFormat="1" ht="20.100000000000001" customHeight="1" x14ac:dyDescent="0.25">
      <c r="A85" s="552" t="s">
        <v>37</v>
      </c>
      <c r="B85" s="553"/>
      <c r="C85" s="553"/>
      <c r="D85" s="553"/>
      <c r="E85" s="553"/>
      <c r="F85" s="553"/>
      <c r="G85" s="553"/>
      <c r="H85" s="554"/>
      <c r="I85" s="156">
        <f>SUMIF($C$3:$C$82,"W",I3:I82)</f>
        <v>7.8936999999999999</v>
      </c>
      <c r="J85" s="483" t="s">
        <v>13</v>
      </c>
      <c r="K85" s="211">
        <f>SUMIF($C$3:$C$82,"W",K3:K82)</f>
        <v>59027926.930000007</v>
      </c>
      <c r="L85" s="211">
        <f>SUMIF($C$3:$C$82,"W",L3:L82)</f>
        <v>32603349</v>
      </c>
      <c r="M85" s="211">
        <f>SUMIF($C$3:$C$82,"W",M3:M82)</f>
        <v>26424577.929999996</v>
      </c>
      <c r="N85" s="212" t="s">
        <v>13</v>
      </c>
      <c r="O85" s="213">
        <f t="shared" ref="O85:X85" si="14">SUMIF($C$3:$C$82,"W",O3:O82)</f>
        <v>0</v>
      </c>
      <c r="P85" s="213">
        <f t="shared" si="14"/>
        <v>0</v>
      </c>
      <c r="Q85" s="213">
        <f t="shared" si="14"/>
        <v>0</v>
      </c>
      <c r="R85" s="213">
        <f t="shared" si="14"/>
        <v>0</v>
      </c>
      <c r="S85" s="213">
        <f t="shared" si="14"/>
        <v>7894235</v>
      </c>
      <c r="T85" s="213">
        <f t="shared" si="14"/>
        <v>0</v>
      </c>
      <c r="U85" s="213">
        <f t="shared" si="14"/>
        <v>24709114</v>
      </c>
      <c r="V85" s="213">
        <f t="shared" si="14"/>
        <v>0</v>
      </c>
      <c r="W85" s="213">
        <f t="shared" si="14"/>
        <v>0</v>
      </c>
      <c r="X85" s="213">
        <f t="shared" si="14"/>
        <v>0</v>
      </c>
      <c r="Y85" s="197"/>
      <c r="Z85" s="198"/>
      <c r="AA85" s="199"/>
      <c r="AB85" s="199"/>
    </row>
    <row r="86" spans="1:28" x14ac:dyDescent="0.25">
      <c r="A86" s="416"/>
      <c r="AB86" s="131"/>
    </row>
    <row r="87" spans="1:28" ht="15" x14ac:dyDescent="0.25">
      <c r="A87" s="112" t="s">
        <v>23</v>
      </c>
      <c r="K87" s="419"/>
      <c r="L87" s="108"/>
      <c r="M87" s="108"/>
      <c r="N87" s="108"/>
      <c r="O87" s="131"/>
      <c r="P87" s="131"/>
      <c r="Q87" s="131"/>
      <c r="R87" s="131"/>
      <c r="S87" s="131"/>
      <c r="Y87" s="315"/>
      <c r="Z87" s="316"/>
    </row>
    <row r="88" spans="1:28" ht="12" x14ac:dyDescent="0.25">
      <c r="A88" s="112" t="s">
        <v>24</v>
      </c>
      <c r="K88" s="108"/>
      <c r="L88" s="108"/>
      <c r="M88" s="108"/>
      <c r="N88" s="108"/>
      <c r="O88" s="154"/>
      <c r="P88" s="154"/>
      <c r="Q88" s="154"/>
      <c r="R88" s="154"/>
      <c r="S88" s="154"/>
      <c r="T88" s="154"/>
      <c r="U88" s="154"/>
      <c r="V88" s="154"/>
    </row>
    <row r="89" spans="1:28" ht="12" x14ac:dyDescent="0.25">
      <c r="A89" s="112" t="s">
        <v>33</v>
      </c>
      <c r="K89" s="419"/>
      <c r="L89" s="419"/>
      <c r="M89" s="108"/>
      <c r="N89" s="108"/>
    </row>
    <row r="90" spans="1:28" x14ac:dyDescent="0.25">
      <c r="K90" s="423"/>
    </row>
    <row r="91" spans="1:28" s="113" customFormat="1" ht="15" x14ac:dyDescent="0.2">
      <c r="A91" s="111"/>
      <c r="C91" s="382"/>
      <c r="D91" s="132"/>
      <c r="E91" s="132"/>
      <c r="F91" s="136"/>
      <c r="I91" s="132"/>
      <c r="K91" s="165"/>
      <c r="L91" s="165"/>
      <c r="M91" s="148"/>
      <c r="N91" s="166"/>
      <c r="P91" s="111"/>
      <c r="Q91" s="111"/>
      <c r="R91" s="111"/>
      <c r="S91" s="421"/>
      <c r="T91" s="421"/>
      <c r="U91" s="111"/>
      <c r="V91" s="111"/>
      <c r="W91" s="111"/>
      <c r="X91" s="111"/>
      <c r="Y91" s="295"/>
      <c r="Z91" s="108"/>
      <c r="AA91" s="108"/>
      <c r="AB91" s="108"/>
    </row>
    <row r="92" spans="1:28" s="113" customFormat="1" ht="12" x14ac:dyDescent="0.2">
      <c r="A92" s="111"/>
      <c r="C92" s="522"/>
      <c r="D92" s="522"/>
      <c r="E92" s="522"/>
      <c r="F92" s="522"/>
      <c r="G92" s="293"/>
      <c r="H92" s="293"/>
      <c r="I92" s="523"/>
      <c r="J92" s="523"/>
      <c r="K92" s="523"/>
      <c r="L92" s="523"/>
      <c r="M92" s="523"/>
      <c r="N92" s="523"/>
      <c r="O92" s="523"/>
      <c r="P92" s="523"/>
      <c r="Q92" s="523"/>
      <c r="R92" s="523"/>
      <c r="S92" s="523"/>
      <c r="T92" s="523"/>
      <c r="U92" s="523"/>
      <c r="V92" s="523"/>
      <c r="W92" s="523"/>
      <c r="X92" s="111"/>
      <c r="Y92" s="295"/>
      <c r="Z92" s="108"/>
      <c r="AA92" s="108"/>
      <c r="AB92" s="108"/>
    </row>
    <row r="93" spans="1:28" s="113" customFormat="1" ht="15" x14ac:dyDescent="0.2">
      <c r="A93" s="111"/>
      <c r="C93" s="519"/>
      <c r="D93" s="519"/>
      <c r="E93" s="519"/>
      <c r="F93" s="519"/>
      <c r="G93" s="130"/>
      <c r="H93" s="130"/>
      <c r="I93" s="519"/>
      <c r="J93" s="519"/>
      <c r="K93" s="519"/>
      <c r="L93" s="519"/>
      <c r="M93" s="519"/>
      <c r="N93" s="519"/>
      <c r="O93" s="519"/>
      <c r="P93" s="519"/>
      <c r="Q93" s="519"/>
      <c r="R93" s="519"/>
      <c r="S93" s="519"/>
      <c r="T93" s="519"/>
      <c r="U93" s="519"/>
      <c r="V93" s="519"/>
      <c r="W93" s="519"/>
      <c r="X93" s="111"/>
      <c r="Y93" s="422"/>
      <c r="Z93" s="108"/>
      <c r="AA93" s="108"/>
      <c r="AB93" s="108"/>
    </row>
    <row r="94" spans="1:28" s="113" customFormat="1" ht="12" x14ac:dyDescent="0.2">
      <c r="C94" s="519"/>
      <c r="D94" s="519"/>
      <c r="E94" s="519"/>
      <c r="F94" s="519"/>
      <c r="G94" s="384"/>
      <c r="H94" s="384"/>
      <c r="I94" s="519"/>
      <c r="J94" s="519"/>
      <c r="K94" s="519"/>
      <c r="L94" s="519"/>
      <c r="M94" s="519"/>
      <c r="N94" s="519"/>
      <c r="O94" s="519"/>
      <c r="P94" s="519"/>
      <c r="Q94" s="519"/>
      <c r="R94" s="519"/>
      <c r="S94" s="519"/>
      <c r="T94" s="519"/>
      <c r="U94" s="519"/>
      <c r="V94" s="519"/>
      <c r="W94" s="519"/>
      <c r="Y94" s="295"/>
    </row>
    <row r="95" spans="1:28" s="113" customFormat="1" ht="12" x14ac:dyDescent="0.2">
      <c r="C95" s="519"/>
      <c r="D95" s="519"/>
      <c r="E95" s="519"/>
      <c r="F95" s="519"/>
      <c r="G95" s="108"/>
      <c r="H95" s="108"/>
      <c r="I95" s="519"/>
      <c r="J95" s="519"/>
      <c r="K95" s="519"/>
      <c r="L95" s="519"/>
      <c r="M95" s="519"/>
      <c r="N95" s="519"/>
      <c r="O95" s="519"/>
      <c r="P95" s="519"/>
      <c r="Q95" s="519"/>
      <c r="R95" s="519"/>
      <c r="S95" s="519"/>
      <c r="T95" s="519"/>
      <c r="U95" s="519"/>
      <c r="V95" s="519"/>
      <c r="W95" s="519"/>
      <c r="Y95" s="295"/>
    </row>
    <row r="96" spans="1:28" s="113" customFormat="1" ht="12" x14ac:dyDescent="0.2">
      <c r="C96" s="519"/>
      <c r="D96" s="519"/>
      <c r="E96" s="519"/>
      <c r="F96" s="519"/>
      <c r="G96" s="108"/>
      <c r="H96" s="108"/>
      <c r="I96" s="519"/>
      <c r="J96" s="519"/>
      <c r="K96" s="519"/>
      <c r="L96" s="519"/>
      <c r="M96" s="519"/>
      <c r="N96" s="519"/>
      <c r="O96" s="519"/>
      <c r="P96" s="519"/>
      <c r="Q96" s="519"/>
      <c r="R96" s="519"/>
      <c r="S96" s="519"/>
      <c r="T96" s="519"/>
      <c r="U96" s="519"/>
      <c r="V96" s="519"/>
      <c r="W96" s="519"/>
      <c r="Y96" s="295"/>
    </row>
    <row r="97" spans="1:28" s="113" customFormat="1" ht="12" x14ac:dyDescent="0.2">
      <c r="C97" s="519"/>
      <c r="D97" s="519"/>
      <c r="E97" s="519"/>
      <c r="F97" s="519"/>
      <c r="G97" s="108"/>
      <c r="H97" s="108"/>
      <c r="I97" s="519"/>
      <c r="J97" s="519"/>
      <c r="K97" s="519"/>
      <c r="L97" s="519"/>
      <c r="M97" s="519"/>
      <c r="N97" s="519"/>
      <c r="O97" s="519"/>
      <c r="P97" s="519"/>
      <c r="Q97" s="519"/>
      <c r="R97" s="519"/>
      <c r="S97" s="519"/>
      <c r="T97" s="519"/>
      <c r="U97" s="519"/>
      <c r="V97" s="519"/>
      <c r="W97" s="519"/>
      <c r="Y97" s="295"/>
    </row>
    <row r="98" spans="1:28" s="113" customFormat="1" ht="12" x14ac:dyDescent="0.2">
      <c r="C98" s="519"/>
      <c r="D98" s="519"/>
      <c r="E98" s="519"/>
      <c r="F98" s="519"/>
      <c r="G98" s="108"/>
      <c r="H98" s="108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Y98" s="295"/>
    </row>
    <row r="99" spans="1:28" s="113" customFormat="1" ht="12" x14ac:dyDescent="0.2">
      <c r="C99" s="520"/>
      <c r="D99" s="520"/>
      <c r="E99" s="520"/>
      <c r="F99" s="520"/>
      <c r="G99" s="108"/>
      <c r="H99" s="108"/>
      <c r="I99" s="521"/>
      <c r="J99" s="521"/>
      <c r="K99" s="521"/>
      <c r="L99" s="521"/>
      <c r="M99" s="521"/>
      <c r="N99" s="521"/>
      <c r="O99" s="521"/>
      <c r="P99" s="521"/>
      <c r="Q99" s="521"/>
      <c r="R99" s="521"/>
      <c r="S99" s="521"/>
      <c r="T99" s="521"/>
      <c r="U99" s="521"/>
      <c r="V99" s="521"/>
      <c r="W99" s="521"/>
      <c r="Y99" s="295"/>
    </row>
    <row r="100" spans="1:28" s="113" customFormat="1" ht="12" x14ac:dyDescent="0.2">
      <c r="C100" s="520"/>
      <c r="D100" s="520"/>
      <c r="E100" s="520"/>
      <c r="F100" s="520"/>
      <c r="G100" s="108"/>
      <c r="H100" s="108"/>
      <c r="I100" s="521"/>
      <c r="J100" s="521"/>
      <c r="K100" s="521"/>
      <c r="L100" s="521"/>
      <c r="M100" s="521"/>
      <c r="N100" s="521"/>
      <c r="O100" s="521"/>
      <c r="P100" s="521"/>
      <c r="Q100" s="521"/>
      <c r="R100" s="521"/>
      <c r="S100" s="521"/>
      <c r="T100" s="521"/>
      <c r="U100" s="521"/>
      <c r="V100" s="521"/>
      <c r="W100" s="521"/>
      <c r="Y100" s="295"/>
    </row>
    <row r="101" spans="1:28" s="113" customFormat="1" ht="12" x14ac:dyDescent="0.2">
      <c r="A101" s="111"/>
      <c r="C101" s="519"/>
      <c r="D101" s="519"/>
      <c r="E101" s="519"/>
      <c r="F101" s="519"/>
      <c r="G101" s="108"/>
      <c r="H101" s="108"/>
      <c r="I101" s="108"/>
      <c r="J101" s="434"/>
      <c r="K101" s="108"/>
      <c r="L101" s="108"/>
      <c r="M101" s="108"/>
      <c r="N101" s="108"/>
      <c r="O101" s="108"/>
      <c r="P101" s="108"/>
      <c r="Q101" s="108"/>
      <c r="R101" s="108"/>
      <c r="X101" s="111"/>
      <c r="Y101" s="295"/>
      <c r="Z101" s="108"/>
      <c r="AA101" s="108"/>
      <c r="AB101" s="108"/>
    </row>
    <row r="102" spans="1:28" s="113" customFormat="1" ht="12" x14ac:dyDescent="0.2">
      <c r="C102" s="519"/>
      <c r="D102" s="519"/>
      <c r="E102" s="519"/>
      <c r="F102" s="519"/>
      <c r="G102" s="108"/>
      <c r="H102" s="108"/>
      <c r="I102" s="108"/>
      <c r="J102" s="434"/>
      <c r="K102" s="108"/>
      <c r="L102" s="108"/>
      <c r="M102" s="108"/>
      <c r="N102" s="108"/>
      <c r="O102" s="108"/>
      <c r="P102" s="108"/>
      <c r="Q102" s="108"/>
      <c r="R102" s="108"/>
      <c r="Y102" s="295"/>
    </row>
    <row r="103" spans="1:28" s="113" customFormat="1" ht="12" x14ac:dyDescent="0.2">
      <c r="A103" s="111"/>
      <c r="C103" s="519"/>
      <c r="D103" s="519"/>
      <c r="E103" s="519"/>
      <c r="F103" s="519"/>
      <c r="G103" s="108"/>
      <c r="H103" s="108"/>
      <c r="I103" s="108"/>
      <c r="J103" s="434"/>
      <c r="K103" s="108"/>
      <c r="L103" s="108"/>
      <c r="M103" s="108"/>
      <c r="N103" s="108"/>
      <c r="O103" s="108"/>
      <c r="P103" s="108"/>
      <c r="Q103" s="108"/>
      <c r="R103" s="108"/>
      <c r="X103" s="111"/>
      <c r="Y103" s="295"/>
      <c r="Z103" s="108"/>
      <c r="AA103" s="108"/>
      <c r="AB103" s="108"/>
    </row>
    <row r="104" spans="1:28" s="113" customFormat="1" ht="12" x14ac:dyDescent="0.2">
      <c r="A104" s="111"/>
      <c r="C104" s="519"/>
      <c r="D104" s="519"/>
      <c r="E104" s="519"/>
      <c r="F104" s="519"/>
      <c r="G104" s="108"/>
      <c r="H104" s="108"/>
      <c r="I104" s="108"/>
      <c r="J104" s="434"/>
      <c r="K104" s="108"/>
      <c r="L104" s="108"/>
      <c r="M104" s="108"/>
      <c r="N104" s="108"/>
      <c r="O104" s="108"/>
      <c r="P104" s="108"/>
      <c r="Q104" s="108"/>
      <c r="R104" s="108"/>
      <c r="X104" s="111"/>
      <c r="Y104" s="295"/>
      <c r="Z104" s="108"/>
      <c r="AA104" s="108"/>
      <c r="AB104" s="108"/>
    </row>
    <row r="105" spans="1:28" s="113" customFormat="1" ht="12" x14ac:dyDescent="0.2">
      <c r="A105" s="111"/>
      <c r="C105" s="519"/>
      <c r="D105" s="519"/>
      <c r="E105" s="519"/>
      <c r="F105" s="519"/>
      <c r="G105" s="108"/>
      <c r="H105" s="108"/>
      <c r="I105" s="108"/>
      <c r="J105" s="434"/>
      <c r="K105" s="108"/>
      <c r="L105" s="108"/>
      <c r="M105" s="108"/>
      <c r="N105" s="108"/>
      <c r="O105" s="108"/>
      <c r="P105" s="108"/>
      <c r="Q105" s="108"/>
      <c r="R105" s="108"/>
      <c r="X105" s="111"/>
      <c r="Y105" s="295"/>
      <c r="Z105" s="108"/>
      <c r="AA105" s="108"/>
      <c r="AB105" s="108"/>
    </row>
    <row r="106" spans="1:28" s="113" customFormat="1" ht="12" x14ac:dyDescent="0.2">
      <c r="A106" s="111"/>
      <c r="C106" s="519"/>
      <c r="D106" s="519"/>
      <c r="E106" s="519"/>
      <c r="F106" s="519"/>
      <c r="G106" s="108"/>
      <c r="H106" s="108"/>
      <c r="I106" s="108"/>
      <c r="J106" s="434"/>
      <c r="K106" s="108"/>
      <c r="L106" s="108"/>
      <c r="M106" s="108"/>
      <c r="N106" s="108"/>
      <c r="O106" s="108"/>
      <c r="P106" s="108"/>
      <c r="Q106" s="108"/>
      <c r="R106" s="108"/>
      <c r="X106" s="111"/>
      <c r="Y106" s="295"/>
      <c r="Z106" s="108"/>
      <c r="AA106" s="108"/>
      <c r="AB106" s="108"/>
    </row>
    <row r="107" spans="1:28" s="113" customFormat="1" ht="12" x14ac:dyDescent="0.2">
      <c r="A107" s="111"/>
      <c r="C107" s="520"/>
      <c r="D107" s="520"/>
      <c r="E107" s="520"/>
      <c r="F107" s="520"/>
      <c r="G107" s="108"/>
      <c r="H107" s="108"/>
      <c r="I107" s="108"/>
      <c r="J107" s="434"/>
      <c r="K107" s="108"/>
      <c r="L107" s="108"/>
      <c r="M107" s="108"/>
      <c r="N107" s="108"/>
      <c r="O107" s="108"/>
      <c r="P107" s="108"/>
      <c r="Q107" s="108"/>
      <c r="R107" s="108"/>
      <c r="X107" s="111"/>
      <c r="Y107" s="295"/>
      <c r="Z107" s="108"/>
      <c r="AA107" s="108"/>
      <c r="AB107" s="108"/>
    </row>
    <row r="108" spans="1:28" s="113" customFormat="1" ht="12" x14ac:dyDescent="0.2">
      <c r="A108" s="111"/>
      <c r="C108" s="520"/>
      <c r="D108" s="520"/>
      <c r="E108" s="520"/>
      <c r="F108" s="520"/>
      <c r="G108" s="108"/>
      <c r="H108" s="108"/>
      <c r="I108" s="108"/>
      <c r="J108" s="434"/>
      <c r="K108" s="108"/>
      <c r="L108" s="108"/>
      <c r="M108" s="108"/>
      <c r="N108" s="108"/>
      <c r="O108" s="108"/>
      <c r="P108" s="108"/>
      <c r="Q108" s="108"/>
      <c r="R108" s="108"/>
      <c r="X108" s="111"/>
      <c r="Y108" s="295"/>
      <c r="Z108" s="108"/>
      <c r="AA108" s="108"/>
      <c r="AB108" s="108"/>
    </row>
    <row r="109" spans="1:28" s="113" customFormat="1" ht="12" x14ac:dyDescent="0.2">
      <c r="A109" s="111"/>
      <c r="C109" s="519"/>
      <c r="D109" s="519"/>
      <c r="E109" s="519"/>
      <c r="F109" s="519"/>
      <c r="G109" s="108"/>
      <c r="H109" s="108"/>
      <c r="I109" s="108"/>
      <c r="J109" s="434"/>
      <c r="K109" s="108"/>
      <c r="L109" s="108"/>
      <c r="M109" s="108"/>
      <c r="N109" s="108"/>
      <c r="O109" s="108"/>
      <c r="P109" s="108"/>
      <c r="Q109" s="108"/>
      <c r="R109" s="108"/>
      <c r="X109" s="111"/>
      <c r="Y109" s="295"/>
      <c r="Z109" s="108"/>
      <c r="AA109" s="108"/>
      <c r="AB109" s="108"/>
    </row>
    <row r="110" spans="1:28" s="113" customFormat="1" ht="12" x14ac:dyDescent="0.2">
      <c r="A110" s="111"/>
      <c r="C110" s="519"/>
      <c r="D110" s="519"/>
      <c r="E110" s="519"/>
      <c r="F110" s="519"/>
      <c r="G110" s="108"/>
      <c r="H110" s="108"/>
      <c r="I110" s="108"/>
      <c r="J110" s="434"/>
      <c r="K110" s="108"/>
      <c r="L110" s="108"/>
      <c r="M110" s="108"/>
      <c r="N110" s="108"/>
      <c r="O110" s="108"/>
      <c r="P110" s="108"/>
      <c r="Q110" s="108"/>
      <c r="R110" s="108"/>
      <c r="X110" s="111"/>
      <c r="Y110" s="295"/>
      <c r="Z110" s="108"/>
      <c r="AA110" s="108"/>
      <c r="AB110" s="108"/>
    </row>
    <row r="111" spans="1:28" s="113" customFormat="1" ht="12" x14ac:dyDescent="0.2">
      <c r="A111" s="111"/>
      <c r="C111" s="519"/>
      <c r="D111" s="519"/>
      <c r="E111" s="519"/>
      <c r="F111" s="519"/>
      <c r="G111" s="108"/>
      <c r="H111" s="108"/>
      <c r="I111" s="108"/>
      <c r="J111" s="434"/>
      <c r="K111" s="108"/>
      <c r="L111" s="108"/>
      <c r="M111" s="108"/>
      <c r="N111" s="108"/>
      <c r="O111" s="108"/>
      <c r="P111" s="108"/>
      <c r="Q111" s="108"/>
      <c r="R111" s="108"/>
      <c r="X111" s="111"/>
      <c r="Y111" s="295"/>
      <c r="Z111" s="108"/>
      <c r="AA111" s="108"/>
      <c r="AB111" s="108"/>
    </row>
    <row r="112" spans="1:28" s="113" customFormat="1" ht="12" x14ac:dyDescent="0.2">
      <c r="A112" s="111"/>
      <c r="C112" s="519"/>
      <c r="D112" s="519"/>
      <c r="E112" s="519"/>
      <c r="F112" s="519"/>
      <c r="G112" s="108"/>
      <c r="H112" s="108"/>
      <c r="I112" s="108"/>
      <c r="J112" s="434"/>
      <c r="K112" s="108"/>
      <c r="L112" s="108"/>
      <c r="M112" s="108"/>
      <c r="N112" s="108"/>
      <c r="O112" s="108"/>
      <c r="P112" s="108"/>
      <c r="Q112" s="108"/>
      <c r="R112" s="108"/>
      <c r="X112" s="111"/>
      <c r="Y112" s="295"/>
      <c r="Z112" s="108"/>
      <c r="AA112" s="108"/>
      <c r="AB112" s="108"/>
    </row>
    <row r="113" spans="1:28" s="113" customFormat="1" ht="12" x14ac:dyDescent="0.2">
      <c r="A113" s="111"/>
      <c r="C113" s="519"/>
      <c r="D113" s="519"/>
      <c r="E113" s="519"/>
      <c r="F113" s="519"/>
      <c r="G113" s="108"/>
      <c r="H113" s="108"/>
      <c r="I113" s="108"/>
      <c r="J113" s="434"/>
      <c r="K113" s="108"/>
      <c r="L113" s="108"/>
      <c r="M113" s="108"/>
      <c r="N113" s="108"/>
      <c r="O113" s="108"/>
      <c r="P113" s="108"/>
      <c r="Q113" s="108"/>
      <c r="R113" s="108"/>
      <c r="X113" s="111"/>
      <c r="Y113" s="295"/>
      <c r="Z113" s="108"/>
      <c r="AA113" s="108"/>
      <c r="AB113" s="108"/>
    </row>
    <row r="114" spans="1:28" s="113" customFormat="1" ht="12" x14ac:dyDescent="0.2">
      <c r="A114" s="111"/>
      <c r="C114" s="519"/>
      <c r="D114" s="519"/>
      <c r="E114" s="519"/>
      <c r="F114" s="519"/>
      <c r="G114" s="108"/>
      <c r="H114" s="108"/>
      <c r="I114" s="108"/>
      <c r="J114" s="434"/>
      <c r="K114" s="108"/>
      <c r="L114" s="108"/>
      <c r="M114" s="108"/>
      <c r="N114" s="108"/>
      <c r="O114" s="108"/>
      <c r="P114" s="108"/>
      <c r="Q114" s="108"/>
      <c r="R114" s="108"/>
      <c r="X114" s="111"/>
      <c r="Y114" s="295"/>
      <c r="Z114" s="108"/>
      <c r="AA114" s="108"/>
      <c r="AB114" s="108"/>
    </row>
    <row r="115" spans="1:28" s="113" customFormat="1" ht="12" x14ac:dyDescent="0.2">
      <c r="A115" s="111"/>
      <c r="C115" s="520"/>
      <c r="D115" s="520"/>
      <c r="E115" s="520"/>
      <c r="F115" s="520"/>
      <c r="G115" s="108"/>
      <c r="H115" s="108"/>
      <c r="I115" s="108"/>
      <c r="J115" s="434"/>
      <c r="K115" s="108"/>
      <c r="L115" s="108"/>
      <c r="M115" s="108"/>
      <c r="N115" s="108"/>
      <c r="O115" s="108"/>
      <c r="P115" s="108"/>
      <c r="Q115" s="108"/>
      <c r="R115" s="108"/>
      <c r="X115" s="111"/>
      <c r="Y115" s="295"/>
      <c r="Z115" s="108"/>
      <c r="AA115" s="108"/>
      <c r="AB115" s="108"/>
    </row>
    <row r="116" spans="1:28" s="113" customFormat="1" ht="12" x14ac:dyDescent="0.2">
      <c r="A116" s="111"/>
      <c r="C116" s="520"/>
      <c r="D116" s="520"/>
      <c r="E116" s="520"/>
      <c r="F116" s="520"/>
      <c r="G116" s="108"/>
      <c r="H116" s="108"/>
      <c r="I116" s="108"/>
      <c r="J116" s="434"/>
      <c r="K116" s="108"/>
      <c r="L116" s="108"/>
      <c r="M116" s="108"/>
      <c r="N116" s="108"/>
      <c r="O116" s="108"/>
      <c r="P116" s="108"/>
      <c r="Q116" s="108"/>
      <c r="R116" s="108"/>
      <c r="X116" s="111"/>
      <c r="Y116" s="295"/>
      <c r="Z116" s="108"/>
      <c r="AA116" s="108"/>
      <c r="AB116" s="108"/>
    </row>
    <row r="117" spans="1:28" s="113" customFormat="1" ht="12" x14ac:dyDescent="0.2">
      <c r="A117" s="111"/>
      <c r="C117" s="519"/>
      <c r="D117" s="519"/>
      <c r="E117" s="519"/>
      <c r="F117" s="519"/>
      <c r="G117" s="108"/>
      <c r="H117" s="108"/>
      <c r="I117" s="108"/>
      <c r="J117" s="434"/>
      <c r="K117" s="108"/>
      <c r="L117" s="108"/>
      <c r="M117" s="108"/>
      <c r="N117" s="108"/>
      <c r="O117" s="108"/>
      <c r="P117" s="108"/>
      <c r="Q117" s="108"/>
      <c r="R117" s="108"/>
      <c r="X117" s="111"/>
      <c r="Y117" s="295"/>
      <c r="Z117" s="108"/>
      <c r="AA117" s="108"/>
      <c r="AB117" s="108"/>
    </row>
    <row r="118" spans="1:28" s="113" customFormat="1" ht="12" x14ac:dyDescent="0.2">
      <c r="A118" s="111"/>
      <c r="C118" s="519"/>
      <c r="D118" s="519"/>
      <c r="E118" s="519"/>
      <c r="F118" s="519"/>
      <c r="G118" s="108"/>
      <c r="H118" s="108"/>
      <c r="I118" s="108"/>
      <c r="J118" s="434"/>
      <c r="K118" s="108"/>
      <c r="L118" s="108"/>
      <c r="M118" s="108"/>
      <c r="N118" s="108"/>
      <c r="O118" s="108"/>
      <c r="P118" s="108"/>
      <c r="Q118" s="108"/>
      <c r="R118" s="108"/>
      <c r="X118" s="111"/>
      <c r="Y118" s="295"/>
      <c r="Z118" s="108"/>
      <c r="AA118" s="108"/>
      <c r="AB118" s="108"/>
    </row>
    <row r="119" spans="1:28" s="113" customFormat="1" ht="12" x14ac:dyDescent="0.2">
      <c r="A119" s="111"/>
      <c r="C119" s="519"/>
      <c r="D119" s="519"/>
      <c r="E119" s="519"/>
      <c r="F119" s="519"/>
      <c r="G119" s="108"/>
      <c r="H119" s="108"/>
      <c r="I119" s="108"/>
      <c r="J119" s="434"/>
      <c r="K119" s="108"/>
      <c r="L119" s="108"/>
      <c r="M119" s="108"/>
      <c r="N119" s="108"/>
      <c r="O119" s="108"/>
      <c r="P119" s="108"/>
      <c r="Q119" s="108"/>
      <c r="R119" s="108"/>
      <c r="X119" s="111"/>
      <c r="Y119" s="295"/>
      <c r="Z119" s="108"/>
      <c r="AA119" s="108"/>
      <c r="AB119" s="108"/>
    </row>
    <row r="120" spans="1:28" s="113" customFormat="1" ht="12" x14ac:dyDescent="0.2">
      <c r="A120" s="111"/>
      <c r="C120" s="519"/>
      <c r="D120" s="519"/>
      <c r="E120" s="519"/>
      <c r="F120" s="519"/>
      <c r="G120" s="108"/>
      <c r="H120" s="108"/>
      <c r="I120" s="108"/>
      <c r="J120" s="434"/>
      <c r="K120" s="108"/>
      <c r="L120" s="108"/>
      <c r="M120" s="108"/>
      <c r="N120" s="108"/>
      <c r="O120" s="108"/>
      <c r="P120" s="108"/>
      <c r="Q120" s="108"/>
      <c r="R120" s="108"/>
      <c r="X120" s="111"/>
      <c r="Y120" s="295"/>
      <c r="Z120" s="108"/>
      <c r="AA120" s="108"/>
      <c r="AB120" s="108"/>
    </row>
    <row r="121" spans="1:28" s="113" customFormat="1" ht="12" x14ac:dyDescent="0.2">
      <c r="A121" s="111"/>
      <c r="C121" s="519"/>
      <c r="D121" s="519"/>
      <c r="E121" s="519"/>
      <c r="F121" s="519"/>
      <c r="G121" s="108"/>
      <c r="H121" s="108"/>
      <c r="I121" s="108"/>
      <c r="J121" s="434"/>
      <c r="K121" s="108"/>
      <c r="L121" s="108"/>
      <c r="M121" s="108"/>
      <c r="N121" s="108"/>
      <c r="O121" s="108"/>
      <c r="P121" s="108"/>
      <c r="Q121" s="108"/>
      <c r="R121" s="108"/>
      <c r="X121" s="111"/>
      <c r="Y121" s="295"/>
      <c r="Z121" s="108"/>
      <c r="AA121" s="108"/>
      <c r="AB121" s="108"/>
    </row>
    <row r="122" spans="1:28" s="113" customFormat="1" ht="12" x14ac:dyDescent="0.2">
      <c r="A122" s="111"/>
      <c r="C122" s="519"/>
      <c r="D122" s="519"/>
      <c r="E122" s="519"/>
      <c r="F122" s="519"/>
      <c r="G122" s="108"/>
      <c r="H122" s="108"/>
      <c r="I122" s="108"/>
      <c r="J122" s="434"/>
      <c r="K122" s="108"/>
      <c r="L122" s="108"/>
      <c r="M122" s="108"/>
      <c r="N122" s="108"/>
      <c r="O122" s="108"/>
      <c r="P122" s="108"/>
      <c r="Q122" s="108"/>
      <c r="R122" s="108"/>
      <c r="X122" s="111"/>
      <c r="Y122" s="295"/>
      <c r="Z122" s="108"/>
      <c r="AA122" s="108"/>
      <c r="AB122" s="108"/>
    </row>
    <row r="123" spans="1:28" s="113" customFormat="1" ht="12" x14ac:dyDescent="0.2">
      <c r="A123" s="111"/>
      <c r="C123" s="520"/>
      <c r="D123" s="520"/>
      <c r="E123" s="520"/>
      <c r="F123" s="520"/>
      <c r="G123" s="108"/>
      <c r="H123" s="108"/>
      <c r="I123" s="108"/>
      <c r="J123" s="434"/>
      <c r="K123" s="108"/>
      <c r="L123" s="108"/>
      <c r="M123" s="108"/>
      <c r="N123" s="108"/>
      <c r="O123" s="108"/>
      <c r="P123" s="108"/>
      <c r="Q123" s="108"/>
      <c r="R123" s="108"/>
      <c r="X123" s="111"/>
      <c r="Y123" s="295"/>
      <c r="Z123" s="108"/>
      <c r="AA123" s="108"/>
      <c r="AB123" s="108"/>
    </row>
    <row r="124" spans="1:28" s="113" customFormat="1" ht="12" x14ac:dyDescent="0.2">
      <c r="A124" s="111"/>
      <c r="C124" s="520"/>
      <c r="D124" s="520"/>
      <c r="E124" s="520"/>
      <c r="F124" s="520"/>
      <c r="G124" s="108"/>
      <c r="H124" s="108"/>
      <c r="I124" s="108"/>
      <c r="J124" s="434"/>
      <c r="K124" s="108"/>
      <c r="L124" s="108"/>
      <c r="M124" s="108"/>
      <c r="N124" s="108"/>
      <c r="O124" s="108"/>
      <c r="P124" s="108"/>
      <c r="Q124" s="108"/>
      <c r="R124" s="108"/>
      <c r="X124" s="111"/>
      <c r="Y124" s="295"/>
      <c r="Z124" s="108"/>
      <c r="AA124" s="108"/>
      <c r="AB124" s="108"/>
    </row>
    <row r="125" spans="1:28" s="113" customFormat="1" ht="12" x14ac:dyDescent="0.2">
      <c r="A125" s="111"/>
      <c r="C125" s="519"/>
      <c r="D125" s="519"/>
      <c r="E125" s="519"/>
      <c r="F125" s="519"/>
      <c r="G125" s="108"/>
      <c r="H125" s="108"/>
      <c r="I125" s="108"/>
      <c r="J125" s="434"/>
      <c r="K125" s="108"/>
      <c r="L125" s="108"/>
      <c r="M125" s="108"/>
      <c r="N125" s="108"/>
      <c r="O125" s="108"/>
      <c r="P125" s="108"/>
      <c r="Q125" s="108"/>
      <c r="R125" s="108"/>
      <c r="X125" s="111"/>
      <c r="Y125" s="295"/>
      <c r="Z125" s="108"/>
      <c r="AA125" s="108"/>
      <c r="AB125" s="108"/>
    </row>
    <row r="126" spans="1:28" s="113" customFormat="1" ht="12" x14ac:dyDescent="0.2">
      <c r="A126" s="111"/>
      <c r="C126" s="519"/>
      <c r="D126" s="519"/>
      <c r="E126" s="519"/>
      <c r="F126" s="519"/>
      <c r="G126" s="108"/>
      <c r="H126" s="108"/>
      <c r="I126" s="108"/>
      <c r="J126" s="434"/>
      <c r="K126" s="108"/>
      <c r="L126" s="108"/>
      <c r="M126" s="108"/>
      <c r="N126" s="108"/>
      <c r="O126" s="108"/>
      <c r="P126" s="108"/>
      <c r="Q126" s="108"/>
      <c r="R126" s="108"/>
      <c r="X126" s="111"/>
      <c r="Y126" s="295"/>
      <c r="Z126" s="108"/>
      <c r="AA126" s="108"/>
      <c r="AB126" s="108"/>
    </row>
    <row r="127" spans="1:28" s="113" customFormat="1" ht="12" x14ac:dyDescent="0.2">
      <c r="A127" s="111"/>
      <c r="C127" s="519"/>
      <c r="D127" s="519"/>
      <c r="E127" s="519"/>
      <c r="F127" s="519"/>
      <c r="G127" s="108"/>
      <c r="H127" s="108"/>
      <c r="I127" s="108"/>
      <c r="J127" s="434"/>
      <c r="K127" s="108"/>
      <c r="L127" s="108"/>
      <c r="M127" s="108"/>
      <c r="N127" s="108"/>
      <c r="O127" s="108"/>
      <c r="P127" s="108"/>
      <c r="Q127" s="108"/>
      <c r="R127" s="108"/>
      <c r="X127" s="111"/>
      <c r="Y127" s="295"/>
      <c r="Z127" s="108"/>
      <c r="AA127" s="108"/>
      <c r="AB127" s="108"/>
    </row>
    <row r="128" spans="1:28" s="113" customFormat="1" ht="12" x14ac:dyDescent="0.2">
      <c r="A128" s="111"/>
      <c r="C128" s="519"/>
      <c r="D128" s="519"/>
      <c r="E128" s="519"/>
      <c r="F128" s="519"/>
      <c r="G128" s="108"/>
      <c r="H128" s="108"/>
      <c r="I128" s="108"/>
      <c r="J128" s="434"/>
      <c r="K128" s="108"/>
      <c r="L128" s="108"/>
      <c r="M128" s="108"/>
      <c r="N128" s="108"/>
      <c r="O128" s="108"/>
      <c r="P128" s="108"/>
      <c r="Q128" s="108"/>
      <c r="R128" s="108"/>
      <c r="X128" s="111"/>
      <c r="Y128" s="295"/>
      <c r="Z128" s="108"/>
      <c r="AA128" s="108"/>
      <c r="AB128" s="108"/>
    </row>
    <row r="129" spans="1:29" s="113" customFormat="1" ht="12" x14ac:dyDescent="0.2">
      <c r="A129" s="111"/>
      <c r="C129" s="519"/>
      <c r="D129" s="519"/>
      <c r="E129" s="519"/>
      <c r="F129" s="519"/>
      <c r="G129" s="108"/>
      <c r="H129" s="108"/>
      <c r="I129" s="108"/>
      <c r="J129" s="434"/>
      <c r="K129" s="108"/>
      <c r="L129" s="108"/>
      <c r="M129" s="108"/>
      <c r="N129" s="108"/>
      <c r="O129" s="108"/>
      <c r="P129" s="108"/>
      <c r="Q129" s="108"/>
      <c r="R129" s="108"/>
      <c r="X129" s="111"/>
      <c r="Y129" s="295"/>
      <c r="Z129" s="108"/>
      <c r="AA129" s="108"/>
      <c r="AB129" s="108"/>
    </row>
    <row r="130" spans="1:29" s="113" customFormat="1" ht="12" x14ac:dyDescent="0.2">
      <c r="A130" s="111"/>
      <c r="C130" s="519"/>
      <c r="D130" s="519"/>
      <c r="E130" s="519"/>
      <c r="F130" s="519"/>
      <c r="G130" s="108"/>
      <c r="H130" s="108"/>
      <c r="I130" s="108"/>
      <c r="J130" s="434"/>
      <c r="K130" s="108"/>
      <c r="L130" s="108"/>
      <c r="M130" s="108"/>
      <c r="N130" s="108"/>
      <c r="O130" s="108"/>
      <c r="P130" s="108"/>
      <c r="Q130" s="108"/>
      <c r="R130" s="108"/>
      <c r="X130" s="111"/>
      <c r="Y130" s="295"/>
      <c r="Z130" s="108"/>
      <c r="AA130" s="108"/>
      <c r="AB130" s="108"/>
    </row>
    <row r="131" spans="1:29" s="113" customFormat="1" ht="12" x14ac:dyDescent="0.2">
      <c r="A131" s="111"/>
      <c r="C131" s="520"/>
      <c r="D131" s="520"/>
      <c r="E131" s="520"/>
      <c r="F131" s="520"/>
      <c r="G131" s="108"/>
      <c r="H131" s="108"/>
      <c r="I131" s="108"/>
      <c r="J131" s="434"/>
      <c r="K131" s="108"/>
      <c r="L131" s="108"/>
      <c r="M131" s="108"/>
      <c r="N131" s="108"/>
      <c r="O131" s="108"/>
      <c r="P131" s="108"/>
      <c r="Q131" s="108"/>
      <c r="R131" s="108"/>
      <c r="X131" s="111"/>
      <c r="Y131" s="295"/>
      <c r="Z131" s="108"/>
      <c r="AA131" s="108"/>
      <c r="AB131" s="108"/>
    </row>
    <row r="132" spans="1:29" s="113" customFormat="1" ht="12" x14ac:dyDescent="0.2">
      <c r="A132" s="111"/>
      <c r="C132" s="520"/>
      <c r="D132" s="520"/>
      <c r="E132" s="520"/>
      <c r="F132" s="520"/>
      <c r="G132" s="108"/>
      <c r="H132" s="108"/>
      <c r="I132" s="108"/>
      <c r="J132" s="434"/>
      <c r="K132" s="108"/>
      <c r="L132" s="108"/>
      <c r="M132" s="108"/>
      <c r="N132" s="108"/>
      <c r="O132" s="108"/>
      <c r="P132" s="108"/>
      <c r="Q132" s="108"/>
      <c r="R132" s="108"/>
      <c r="X132" s="111"/>
      <c r="Y132" s="295"/>
      <c r="Z132" s="108"/>
      <c r="AA132" s="108"/>
      <c r="AB132" s="108"/>
    </row>
    <row r="133" spans="1:29" s="113" customFormat="1" ht="15" x14ac:dyDescent="0.2">
      <c r="A133" s="111"/>
      <c r="C133" s="382"/>
      <c r="D133" s="132"/>
      <c r="E133" s="132"/>
      <c r="I133" s="132"/>
      <c r="K133" s="148"/>
      <c r="L133" s="148"/>
      <c r="M133" s="148"/>
      <c r="N133" s="166"/>
      <c r="P133" s="111"/>
      <c r="Q133" s="111"/>
      <c r="R133" s="111"/>
      <c r="S133" s="421"/>
      <c r="T133" s="421"/>
      <c r="U133" s="111"/>
      <c r="V133" s="111"/>
      <c r="W133" s="111"/>
      <c r="X133" s="111"/>
      <c r="Y133" s="295"/>
      <c r="Z133" s="130"/>
      <c r="AA133" s="130"/>
      <c r="AB133" s="130"/>
      <c r="AC133" s="111"/>
    </row>
  </sheetData>
  <protectedRanges>
    <protectedRange sqref="B42:B44 B56:B73 B46:B52 B11:B12" name="Rozstęp1_1_1"/>
    <protectedRange sqref="H61 E59:J60 E61:F61 D56:J58 D42:J44 E72:J73 E71:I71 E62:J70 D59:D73 D46:J52 D11:J12" name="Rozstęp1_1_7"/>
    <protectedRange sqref="D53:D55 H55 E55:F55 E53:I54 J53" name="Rozstęp1_1_2_1"/>
    <protectedRange sqref="B21:B38" name="Rozstęp1_1_3_1"/>
    <protectedRange sqref="F26:G26 F23:G23 E22:F22 E25:G25 E27:G28 E29:F29 E34:F34 F24 J37 I36 H22:J28 E21:I21 E30:J33 E36:H37 D38:I38 D21:D37 E35:J35" name="Rozstęp1_1_6"/>
    <protectedRange sqref="B14:B15" name="Rozstęp1_1_3_1_1"/>
    <protectedRange sqref="E14:J15" name="Rozstęp1_1_6_2"/>
    <protectedRange sqref="B16 B18" name="Rozstęp1_1_3_1_2"/>
    <protectedRange sqref="D16:J16 D18:J18" name="Rozstęp1_1_6_2_1"/>
    <protectedRange sqref="B19" name="Rozstęp1_1_3_1_3"/>
    <protectedRange sqref="D19:J19" name="Rozstęp1_1_6_2_2"/>
    <protectedRange sqref="B10" name="Rozstęp1_1_1_27"/>
    <protectedRange sqref="D10:I10" name="Rozstęp1_1_7_26"/>
    <protectedRange sqref="B13" name="Rozstęp1_1_1_36"/>
    <protectedRange sqref="J13 D13:F13" name="Rozstęp1_1_7_35"/>
    <protectedRange sqref="B3" name="Rozstęp1_1_3"/>
    <protectedRange sqref="D3:J3" name="Rozstęp1_1_6_1"/>
    <protectedRange sqref="B6" name="Rozstęp1_1_3_2"/>
    <protectedRange sqref="D6:J6" name="Rozstęp1_1_6_3"/>
    <protectedRange sqref="B7" name="Rozstęp1_1_1_38"/>
    <protectedRange sqref="D7:I7" name="Rozstęp1_1_7_37"/>
    <protectedRange sqref="B8" name="Rozstęp1_1_3_1_8"/>
    <protectedRange sqref="D8:J8" name="Rozstęp1_1_6_11"/>
    <protectedRange sqref="B75" name="Rozstęp1_1_1_5"/>
    <protectedRange sqref="D75:J75" name="Rozstęp1_1_7_5"/>
    <protectedRange sqref="J10" name="Rozstęp1_1_7_43"/>
    <protectedRange sqref="J7" name="Rozstęp1_1_7_37_1"/>
    <protectedRange sqref="G29:J29" name="Rozstęp1_1_6_3_1"/>
    <protectedRange sqref="G34:J34" name="Rozstęp1_1_6_6"/>
    <protectedRange sqref="J36" name="Rozstęp1_1_6_7"/>
    <protectedRange sqref="I37" name="Rozstęp1_1_6_8"/>
    <protectedRange sqref="J54" name="Rozstęp1_1_2_1_1"/>
    <protectedRange sqref="G55" name="Rozstęp1_1_2_1_1_1"/>
    <protectedRange sqref="I55:J55" name="Rozstęp1_1_2_1_1_2"/>
    <protectedRange sqref="G61" name="Rozstęp1_1_7_1"/>
    <protectedRange sqref="I61:J61" name="Rozstęp1_1_7_3"/>
    <protectedRange sqref="B77" name="Rozstęp1_1_3_4"/>
    <protectedRange sqref="D77:F77 H77:J77" name="Rozstęp1_1_6_9"/>
    <protectedRange sqref="B79:B82" name="Rozstęp1_1_1_1"/>
    <protectedRange sqref="D79:J82" name="Rozstęp1_1_7_4"/>
    <protectedRange sqref="B17" name="Rozstęp1_1_3_1_1_2"/>
    <protectedRange sqref="E17:J17" name="Rozstęp1_1_6_2_3"/>
    <protectedRange sqref="G22" name="Rozstęp1_1_6_10"/>
    <protectedRange sqref="B5" name="Rozstęp1_1_2_2"/>
    <protectedRange sqref="D5:J5" name="Rozstęp1_1_2_1_1_4"/>
    <protectedRange sqref="B9" name="Rozstęp1_1_3_5"/>
    <protectedRange sqref="H9:J9 D9:F9" name="Rozstęp1_1_6_12"/>
    <protectedRange sqref="G9" name="Rozstęp1_1_6_4_2"/>
    <protectedRange sqref="G24" name="Rozstęp1_1_6_13"/>
    <protectedRange sqref="G77" name="Rozstęp1_1_6_9_2"/>
    <protectedRange sqref="J71" name="Rozstęp1_1_7_10"/>
    <protectedRange sqref="J38 J21" name="Rozstęp1_1_6_16"/>
    <protectedRange sqref="G13:I13" name="Rozstęp1_1_7_35_1"/>
    <protectedRange sqref="B4" name="Rozstęp1_1_3_1_13_1"/>
    <protectedRange sqref="D4:J4" name="Rozstęp1_1_6_17_1"/>
    <protectedRange sqref="B20" name="Rozstęp1_1_3_1_3_2"/>
    <protectedRange sqref="D20:J20" name="Rozstęp1_1_6_2_2_1"/>
    <protectedRange sqref="B45" name="Rozstęp1_1_1_16"/>
    <protectedRange sqref="D45 F45:I45" name="Rozstęp1_1_7_20"/>
    <protectedRange sqref="J45" name="Rozstęp1_1_7_6_1"/>
    <protectedRange sqref="B74" name="Rozstęp1_1_1_2_2"/>
    <protectedRange sqref="D74:J74" name="Rozstęp1_1_7_2_3"/>
    <protectedRange sqref="B78" name="Rozstęp1_1_1_2_3"/>
    <protectedRange sqref="D78:J78" name="Rozstęp1_1_7_2_4"/>
    <protectedRange sqref="B76" name="Rozstęp1_1_1_20"/>
    <protectedRange sqref="D76:J76" name="Rozstęp1_1_7_27"/>
  </protectedRanges>
  <customSheetViews>
    <customSheetView guid="{ECC9457E-843D-4C86-BB01-64D12ED4706C}" scale="80" showPageBreaks="1" showGridLines="0" printArea="1">
      <pane xSplit="4" ySplit="2" topLeftCell="E87" activePane="bottomRight" state="frozen"/>
      <selection pane="bottomRight" activeCell="S90" sqref="S90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1"/>
      <headerFooter>
        <oddHeader>&amp;LWojewództwo Małopolskie - zadania gminne lista rezerwowa</oddHeader>
        <oddFooter>Strona &amp;P z &amp;N</oddFooter>
      </headerFooter>
    </customSheetView>
    <customSheetView guid="{8C156AE5-91EA-4BEC-9BD8-ECF67DA08067}" scale="110" showPageBreaks="1" showGridLines="0" printArea="1">
      <pane xSplit="4" ySplit="2" topLeftCell="E24" activePane="bottomRight" state="frozen"/>
      <selection pane="bottomRight" activeCell="J27" sqref="J27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2"/>
      <headerFooter>
        <oddHeader>&amp;LWojewództwo Małopolskie - zadania gminne lista rezerwowa</oddHeader>
        <oddFooter>Strona &amp;P z &amp;N</oddFooter>
      </headerFooter>
    </customSheetView>
    <customSheetView guid="{D345B96D-D0F9-4EEE-AEBA-3D420091982E}" scale="80" showGridLines="0">
      <pane xSplit="4" ySplit="2" topLeftCell="E13" activePane="bottomRight" state="frozen"/>
      <selection pane="bottomRight" activeCell="G19" sqref="G19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3"/>
      <headerFooter>
        <oddHeader>&amp;LWojewództwo Małopolskie - zadania gminne lista rezerwowa</oddHeader>
        <oddFooter>Strona &amp;P z &amp;N</oddFooter>
      </headerFooter>
    </customSheetView>
    <customSheetView guid="{43700FED-8A76-4DC6-B5D0-63BA9EE46A61}" scale="80" showGridLines="0">
      <pane xSplit="4" ySplit="2" topLeftCell="E85" activePane="bottomRight" state="frozen"/>
      <selection pane="bottomRight" activeCell="D89" sqref="D89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4"/>
      <headerFooter>
        <oddHeader>&amp;LWojewództwo Małopolskie - zadania gminne lista rezerwowa</oddHeader>
        <oddFooter>Strona &amp;P z &amp;N</oddFooter>
      </headerFooter>
    </customSheetView>
    <customSheetView guid="{072C92A9-6850-4D1F-B087-63F6CB348C40}" scale="80" showGridLines="0" printArea="1">
      <pane xSplit="4" ySplit="2" topLeftCell="E6" activePane="bottomRight" state="frozen"/>
      <selection pane="bottomRight" activeCell="L15" sqref="L15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5"/>
      <headerFooter>
        <oddHeader>&amp;LWojewództwo Małopolskie - zadania gminne lista rezerwowa</oddHeader>
        <oddFooter>Strona &amp;P z &amp;N</oddFooter>
      </headerFooter>
    </customSheetView>
    <customSheetView guid="{5BA209AD-11BC-472F-802D-C5B18666445E}" scale="80" showGridLines="0">
      <pane xSplit="4" ySplit="2" topLeftCell="E87" activePane="bottomRight" state="frozen"/>
      <selection pane="bottomRight" activeCell="S90" sqref="S90"/>
      <pageMargins left="0.23622047244094491" right="0.23622047244094491" top="0.74803149606299213" bottom="0.74803149606299213" header="0.31496062992125984" footer="0.31496062992125984"/>
      <pageSetup paperSize="8" scale="75" fitToHeight="0" orientation="landscape" r:id="rId6"/>
      <headerFooter>
        <oddHeader>&amp;LWojewództwo Małopolskie - zadania gminne lista rezerwowa</oddHeader>
        <oddFooter>Strona &amp;P z &amp;N</oddFooter>
      </headerFooter>
    </customSheetView>
  </customSheetViews>
  <mergeCells count="38">
    <mergeCell ref="N1:N2"/>
    <mergeCell ref="A83:H83"/>
    <mergeCell ref="O1:X1"/>
    <mergeCell ref="A1:A2"/>
    <mergeCell ref="B1:B2"/>
    <mergeCell ref="C1:C2"/>
    <mergeCell ref="D1:D2"/>
    <mergeCell ref="E1:E2"/>
    <mergeCell ref="F1:F2"/>
    <mergeCell ref="G1:G2"/>
    <mergeCell ref="M1:M2"/>
    <mergeCell ref="J1:J2"/>
    <mergeCell ref="K1:K2"/>
    <mergeCell ref="L1:L2"/>
    <mergeCell ref="H1:H2"/>
    <mergeCell ref="I1:I2"/>
    <mergeCell ref="C92:F92"/>
    <mergeCell ref="I92:M92"/>
    <mergeCell ref="N92:R92"/>
    <mergeCell ref="S92:W92"/>
    <mergeCell ref="A84:H84"/>
    <mergeCell ref="A85:H85"/>
    <mergeCell ref="N93:R98"/>
    <mergeCell ref="S93:W98"/>
    <mergeCell ref="C99:F100"/>
    <mergeCell ref="I99:M100"/>
    <mergeCell ref="N99:R100"/>
    <mergeCell ref="S99:W100"/>
    <mergeCell ref="C123:F124"/>
    <mergeCell ref="C125:F130"/>
    <mergeCell ref="C131:F132"/>
    <mergeCell ref="C93:F98"/>
    <mergeCell ref="I93:M98"/>
    <mergeCell ref="C101:F106"/>
    <mergeCell ref="C107:F108"/>
    <mergeCell ref="C109:F114"/>
    <mergeCell ref="C115:F116"/>
    <mergeCell ref="C117:F122"/>
  </mergeCells>
  <conditionalFormatting sqref="AB86 Y83:AB85">
    <cfRule type="cellIs" dxfId="56" priority="267" operator="equal">
      <formula>FALSE</formula>
    </cfRule>
  </conditionalFormatting>
  <conditionalFormatting sqref="Y83:AA85">
    <cfRule type="containsText" dxfId="55" priority="260" operator="containsText" text="fałsz">
      <formula>NOT(ISERROR(SEARCH("fałsz",Y83)))</formula>
    </cfRule>
  </conditionalFormatting>
  <conditionalFormatting sqref="N21:N41">
    <cfRule type="cellIs" dxfId="54" priority="121" stopIfTrue="1" operator="equal">
      <formula>55</formula>
    </cfRule>
    <cfRule type="cellIs" dxfId="53" priority="122" stopIfTrue="1" operator="equal">
      <formula>60</formula>
    </cfRule>
    <cfRule type="cellIs" dxfId="52" priority="123" stopIfTrue="1" operator="equal">
      <formula>65</formula>
    </cfRule>
    <cfRule type="cellIs" dxfId="51" priority="124" stopIfTrue="1" operator="equal">
      <formula>70</formula>
    </cfRule>
    <cfRule type="cellIs" dxfId="50" priority="125" stopIfTrue="1" operator="equal">
      <formula>75</formula>
    </cfRule>
  </conditionalFormatting>
  <conditionalFormatting sqref="N16:N18">
    <cfRule type="cellIs" dxfId="49" priority="106" stopIfTrue="1" operator="equal">
      <formula>55</formula>
    </cfRule>
    <cfRule type="cellIs" dxfId="48" priority="107" stopIfTrue="1" operator="equal">
      <formula>60</formula>
    </cfRule>
    <cfRule type="cellIs" dxfId="47" priority="108" stopIfTrue="1" operator="equal">
      <formula>65</formula>
    </cfRule>
    <cfRule type="cellIs" dxfId="46" priority="109" stopIfTrue="1" operator="equal">
      <formula>70</formula>
    </cfRule>
    <cfRule type="cellIs" dxfId="45" priority="110" stopIfTrue="1" operator="equal">
      <formula>75</formula>
    </cfRule>
  </conditionalFormatting>
  <conditionalFormatting sqref="N19">
    <cfRule type="cellIs" dxfId="44" priority="101" stopIfTrue="1" operator="equal">
      <formula>55</formula>
    </cfRule>
    <cfRule type="cellIs" dxfId="43" priority="102" stopIfTrue="1" operator="equal">
      <formula>60</formula>
    </cfRule>
    <cfRule type="cellIs" dxfId="42" priority="103" stopIfTrue="1" operator="equal">
      <formula>65</formula>
    </cfRule>
    <cfRule type="cellIs" dxfId="41" priority="104" stopIfTrue="1" operator="equal">
      <formula>70</formula>
    </cfRule>
    <cfRule type="cellIs" dxfId="40" priority="105" stopIfTrue="1" operator="equal">
      <formula>75</formula>
    </cfRule>
  </conditionalFormatting>
  <conditionalFormatting sqref="N14:N15">
    <cfRule type="cellIs" dxfId="39" priority="96" stopIfTrue="1" operator="equal">
      <formula>55</formula>
    </cfRule>
    <cfRule type="cellIs" dxfId="38" priority="97" stopIfTrue="1" operator="equal">
      <formula>60</formula>
    </cfRule>
    <cfRule type="cellIs" dxfId="37" priority="98" stopIfTrue="1" operator="equal">
      <formula>65</formula>
    </cfRule>
    <cfRule type="cellIs" dxfId="36" priority="99" stopIfTrue="1" operator="equal">
      <formula>70</formula>
    </cfRule>
    <cfRule type="cellIs" dxfId="35" priority="100" stopIfTrue="1" operator="equal">
      <formula>75</formula>
    </cfRule>
  </conditionalFormatting>
  <conditionalFormatting sqref="N9:N10">
    <cfRule type="cellIs" dxfId="34" priority="86" stopIfTrue="1" operator="equal">
      <formula>55</formula>
    </cfRule>
    <cfRule type="cellIs" dxfId="33" priority="87" stopIfTrue="1" operator="equal">
      <formula>60</formula>
    </cfRule>
    <cfRule type="cellIs" dxfId="32" priority="88" stopIfTrue="1" operator="equal">
      <formula>65</formula>
    </cfRule>
    <cfRule type="cellIs" dxfId="31" priority="89" stopIfTrue="1" operator="equal">
      <formula>70</formula>
    </cfRule>
    <cfRule type="cellIs" dxfId="30" priority="90" stopIfTrue="1" operator="equal">
      <formula>75</formula>
    </cfRule>
  </conditionalFormatting>
  <conditionalFormatting sqref="N3 N5">
    <cfRule type="cellIs" dxfId="29" priority="81" stopIfTrue="1" operator="equal">
      <formula>55</formula>
    </cfRule>
    <cfRule type="cellIs" dxfId="28" priority="82" stopIfTrue="1" operator="equal">
      <formula>60</formula>
    </cfRule>
    <cfRule type="cellIs" dxfId="27" priority="83" stopIfTrue="1" operator="equal">
      <formula>65</formula>
    </cfRule>
    <cfRule type="cellIs" dxfId="26" priority="84" stopIfTrue="1" operator="equal">
      <formula>70</formula>
    </cfRule>
    <cfRule type="cellIs" dxfId="25" priority="85" stopIfTrue="1" operator="equal">
      <formula>75</formula>
    </cfRule>
  </conditionalFormatting>
  <conditionalFormatting sqref="N6">
    <cfRule type="cellIs" dxfId="24" priority="76" stopIfTrue="1" operator="equal">
      <formula>55</formula>
    </cfRule>
    <cfRule type="cellIs" dxfId="23" priority="77" stopIfTrue="1" operator="equal">
      <formula>60</formula>
    </cfRule>
    <cfRule type="cellIs" dxfId="22" priority="78" stopIfTrue="1" operator="equal">
      <formula>65</formula>
    </cfRule>
    <cfRule type="cellIs" dxfId="21" priority="79" stopIfTrue="1" operator="equal">
      <formula>70</formula>
    </cfRule>
    <cfRule type="cellIs" dxfId="20" priority="80" stopIfTrue="1" operator="equal">
      <formula>75</formula>
    </cfRule>
  </conditionalFormatting>
  <conditionalFormatting sqref="N8">
    <cfRule type="cellIs" dxfId="19" priority="66" stopIfTrue="1" operator="equal">
      <formula>55</formula>
    </cfRule>
    <cfRule type="cellIs" dxfId="18" priority="67" stopIfTrue="1" operator="equal">
      <formula>60</formula>
    </cfRule>
    <cfRule type="cellIs" dxfId="17" priority="68" stopIfTrue="1" operator="equal">
      <formula>65</formula>
    </cfRule>
    <cfRule type="cellIs" dxfId="16" priority="69" stopIfTrue="1" operator="equal">
      <formula>70</formula>
    </cfRule>
    <cfRule type="cellIs" dxfId="15" priority="70" stopIfTrue="1" operator="equal">
      <formula>75</formula>
    </cfRule>
  </conditionalFormatting>
  <conditionalFormatting sqref="N77">
    <cfRule type="cellIs" dxfId="14" priority="61" stopIfTrue="1" operator="equal">
      <formula>55</formula>
    </cfRule>
    <cfRule type="cellIs" dxfId="13" priority="62" stopIfTrue="1" operator="equal">
      <formula>60</formula>
    </cfRule>
    <cfRule type="cellIs" dxfId="12" priority="63" stopIfTrue="1" operator="equal">
      <formula>65</formula>
    </cfRule>
    <cfRule type="cellIs" dxfId="11" priority="64" stopIfTrue="1" operator="equal">
      <formula>70</formula>
    </cfRule>
    <cfRule type="cellIs" dxfId="10" priority="65" stopIfTrue="1" operator="equal">
      <formula>75</formula>
    </cfRule>
  </conditionalFormatting>
  <conditionalFormatting sqref="N4">
    <cfRule type="cellIs" dxfId="9" priority="6" stopIfTrue="1" operator="equal">
      <formula>55</formula>
    </cfRule>
    <cfRule type="cellIs" dxfId="8" priority="7" stopIfTrue="1" operator="equal">
      <formula>60</formula>
    </cfRule>
    <cfRule type="cellIs" dxfId="7" priority="8" stopIfTrue="1" operator="equal">
      <formula>65</formula>
    </cfRule>
    <cfRule type="cellIs" dxfId="6" priority="9" stopIfTrue="1" operator="equal">
      <formula>70</formula>
    </cfRule>
    <cfRule type="cellIs" dxfId="5" priority="10" stopIfTrue="1" operator="equal">
      <formula>75</formula>
    </cfRule>
  </conditionalFormatting>
  <conditionalFormatting sqref="N20">
    <cfRule type="cellIs" dxfId="4" priority="1" stopIfTrue="1" operator="equal">
      <formula>55</formula>
    </cfRule>
    <cfRule type="cellIs" dxfId="3" priority="2" stopIfTrue="1" operator="equal">
      <formula>60</formula>
    </cfRule>
    <cfRule type="cellIs" dxfId="2" priority="3" stopIfTrue="1" operator="equal">
      <formula>65</formula>
    </cfRule>
    <cfRule type="cellIs" dxfId="1" priority="4" stopIfTrue="1" operator="equal">
      <formula>70</formula>
    </cfRule>
    <cfRule type="cellIs" dxfId="0" priority="5" stopIfTrue="1" operator="equal">
      <formula>75</formula>
    </cfRule>
  </conditionalFormatting>
  <dataValidations count="1">
    <dataValidation type="list" allowBlank="1" showInputMessage="1" showErrorMessage="1" sqref="C8:C10 C43:C47 C13:C41 C3:C6 C77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1" fitToHeight="0" orientation="landscape" r:id="rId7"/>
  <headerFooter>
    <oddHeader>&amp;LWojewództwo Małopolskie - zadania gminne lista rezerwowa</oddHeader>
    <oddFooter>Strona &amp;P z &amp;N</oddFooter>
  </headerFooter>
  <rowBreaks count="2" manualBreakCount="2">
    <brk id="3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10</vt:i4>
      </vt:variant>
    </vt:vector>
  </HeadingPairs>
  <TitlesOfParts>
    <vt:vector size="15" baseType="lpstr">
      <vt:lpstr>12 - małopolskie</vt:lpstr>
      <vt:lpstr>pow podst</vt:lpstr>
      <vt:lpstr>gm podst</vt:lpstr>
      <vt:lpstr>pow rez</vt:lpstr>
      <vt:lpstr>gm rez</vt:lpstr>
      <vt:lpstr>'pow podst'!ezdAdresatNazwa</vt:lpstr>
      <vt:lpstr>'12 - małopolskie'!Obszar_wydruku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2023-01-30T18:36:32Z</cp:lastPrinted>
  <dcterms:created xsi:type="dcterms:W3CDTF">2019-02-25T10:53:14Z</dcterms:created>
  <dcterms:modified xsi:type="dcterms:W3CDTF">2023-01-31T07:13:43Z</dcterms:modified>
</cp:coreProperties>
</file>