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hjkxhRyIZhv8i8hbX8rU5Vh/5VMTEYODr6f4N/YN0OaLV2p9d30WG1gE+WPlMtZJc+ihNMAZFr3TfPmH76A85w==" workbookSaltValue="3WdoOjGQI4Jkjf9DeS2jLw==" workbookSpinCount="100000" lockStructure="1"/>
  <bookViews>
    <workbookView xWindow="0" yWindow="0" windowWidth="28800" windowHeight="1170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8. Trwałość" sheetId="12" r:id="rId6"/>
    <sheet name="Arkusz3" sheetId="3" state="hidden" r:id="rId7"/>
  </sheets>
  <definedNames>
    <definedName name="data_faktury_funcjonowanie">Tabela13[3]</definedName>
    <definedName name="data_umowy">'1. Kosztorys'!$F$7</definedName>
    <definedName name="dofin_i_własne">Tabela1[[10]:[11]]</definedName>
    <definedName name="dofinansowanie_funkcjonowanie">koszty_funkcjonowania[5]</definedName>
    <definedName name="forma_opieki">'1. Kosztorys'!$D$4</definedName>
    <definedName name="formy_opieki_lista">Arkusz3!$B$3:$B$5</definedName>
    <definedName name="harmonogr_miejsc">'2. Harmon.'!$H$10:$H$21</definedName>
    <definedName name="harmonogram">'2. Harmon.'!$D$10:$J$21</definedName>
    <definedName name="instytucja_opieki">'1. Kosztorys'!$D$5</definedName>
    <definedName name="liczba_miejsc">'1. Kosztorys'!$D$6</definedName>
    <definedName name="liczba_miejsc_utworz">'8.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Kosztorys'!$B$2:$H$44</definedName>
    <definedName name="_xlnm.Print_Area" localSheetId="1">'2. Harmon.'!$B$2:$J$25</definedName>
    <definedName name="_xlnm.Print_Area" localSheetId="2">'3. Wniosek o transzę '!$B$2:$H$13</definedName>
    <definedName name="_xlnm.Print_Area" localSheetId="3">'4. Spraw. meryt.'!$B$1:$E$32</definedName>
    <definedName name="_xlnm.Print_Area" localSheetId="4">'5. Rozlicz. transzy'!$B$2:$L$72</definedName>
    <definedName name="_xlnm.Print_Area" localSheetId="5">'8. Trwałość'!$A$1:$C$62</definedName>
    <definedName name="początek_realizacji">'5. Rozlicz. transzy'!$D$6</definedName>
    <definedName name="rodzaj_kosztów">Arkusz3!$B$7:$B$8</definedName>
    <definedName name="rozlicz_funkcj_ogółem">Tabela13[[#Totals],[8]]</definedName>
    <definedName name="rozlicz_funkcj_tworzeni">'5. Rozlicz. transzy'!$Q$43</definedName>
    <definedName name="rozlicz_transz_funkcj_dof">Tabela13[[#Totals],[9]]</definedName>
    <definedName name="rozlicz_transz_tworzeni_ogółem">Tabela1[[#Totals],[9]]</definedName>
    <definedName name="rozlicz_transz_tworzenie_dof">Tabela1[[#Totals],[10]]</definedName>
    <definedName name="rozliczenie_funkcjonowania">Tabela13[]</definedName>
    <definedName name="suma_bieżące">koszty_tworzenia[[#Totals],[6]]</definedName>
    <definedName name="suma_dofin_tworzenie">koszty_tworzenia[[#Totals],[5]]</definedName>
    <definedName name="suma_majątkowe">koszty_tworzenia[[#Totals],[7]]</definedName>
    <definedName name="trwałość">Tabela3[Stosunek liczby miejsc wykorzystanych („obsadzonych”) do liczby miejsc utworzonych w ramach dofinansowania z Programu (w %)2)]</definedName>
    <definedName name="wpis">'5. Rozlicz. transzy'!$H$6</definedName>
    <definedName name="wykon_msc_ogół">'4. Spraw. meryt.'!#REF!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6" l="1"/>
  <c r="F20" i="6"/>
  <c r="F19" i="6"/>
  <c r="F18" i="6"/>
  <c r="F17" i="6"/>
  <c r="F16" i="6"/>
  <c r="F15" i="6"/>
  <c r="L31" i="9" l="1"/>
  <c r="K56" i="9"/>
  <c r="L60" i="9" s="1"/>
  <c r="D21" i="6"/>
  <c r="B17" i="9"/>
  <c r="J17" i="9"/>
  <c r="D32" i="6"/>
  <c r="D31" i="6"/>
  <c r="D30" i="6"/>
  <c r="D29" i="6"/>
  <c r="D28" i="6"/>
  <c r="I21" i="7"/>
  <c r="I20" i="7"/>
  <c r="I19" i="7"/>
  <c r="I18" i="7"/>
  <c r="I17" i="7"/>
  <c r="I16" i="7"/>
  <c r="I15" i="7"/>
  <c r="I14" i="7"/>
  <c r="I13" i="7"/>
  <c r="I12" i="7"/>
  <c r="I11" i="7"/>
  <c r="I10" i="7"/>
  <c r="G5" i="8"/>
  <c r="D33" i="6"/>
  <c r="J5" i="7"/>
  <c r="D5" i="8"/>
  <c r="D4" i="8"/>
  <c r="D3" i="8"/>
  <c r="I53" i="9"/>
  <c r="I5" i="9"/>
  <c r="D22" i="6"/>
  <c r="D17" i="6"/>
  <c r="D16" i="6"/>
  <c r="D15" i="6"/>
  <c r="F14" i="6"/>
  <c r="D14" i="6"/>
  <c r="D18" i="6"/>
  <c r="D19" i="6"/>
  <c r="D20" i="6"/>
  <c r="S12" i="9"/>
  <c r="R12" i="9" s="1"/>
  <c r="T10" i="9"/>
  <c r="R10" i="9" s="1"/>
  <c r="T11" i="9"/>
  <c r="R11" i="9" s="1"/>
  <c r="Q11" i="9"/>
  <c r="Q12" i="9"/>
  <c r="Q13" i="9"/>
  <c r="Q14" i="9"/>
  <c r="Q15" i="9"/>
  <c r="Q16" i="9"/>
  <c r="Q18" i="9"/>
  <c r="D15" i="11"/>
  <c r="E15" i="11"/>
  <c r="C15" i="11"/>
  <c r="G23" i="6"/>
  <c r="I41" i="9"/>
  <c r="T13" i="9"/>
  <c r="R13" i="9" s="1"/>
  <c r="P13" i="9" s="1"/>
  <c r="T14" i="9"/>
  <c r="T15" i="9"/>
  <c r="T16" i="9"/>
  <c r="T18" i="9"/>
  <c r="S13" i="9"/>
  <c r="S14" i="9"/>
  <c r="R14" i="9" s="1"/>
  <c r="P14" i="9" s="1"/>
  <c r="S15" i="9"/>
  <c r="S16" i="9"/>
  <c r="R16" i="9" s="1"/>
  <c r="P16" i="9" s="1"/>
  <c r="S18" i="9"/>
  <c r="J56" i="9"/>
  <c r="E12" i="11" s="1"/>
  <c r="E5" i="7"/>
  <c r="E4" i="7"/>
  <c r="F4" i="7"/>
  <c r="D4" i="9"/>
  <c r="D3" i="9"/>
  <c r="E22" i="7"/>
  <c r="E3" i="7"/>
  <c r="G36" i="12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D5" i="9"/>
  <c r="Q38" i="9"/>
  <c r="Q39" i="9"/>
  <c r="Q40" i="9"/>
  <c r="Q41" i="9"/>
  <c r="Q42" i="9"/>
  <c r="Q37" i="9"/>
  <c r="P38" i="9"/>
  <c r="P39" i="9"/>
  <c r="O39" i="9" s="1"/>
  <c r="P40" i="9"/>
  <c r="P41" i="9"/>
  <c r="O41" i="9" s="1"/>
  <c r="P42" i="9"/>
  <c r="P37" i="9"/>
  <c r="E5" i="11"/>
  <c r="E6" i="11"/>
  <c r="B6" i="11"/>
  <c r="C2" i="11"/>
  <c r="C4" i="11"/>
  <c r="C3" i="11"/>
  <c r="E4" i="11"/>
  <c r="Q10" i="9"/>
  <c r="Q19" i="9" s="1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10" i="9"/>
  <c r="B11" i="9"/>
  <c r="B12" i="9"/>
  <c r="B13" i="9"/>
  <c r="B14" i="9"/>
  <c r="B15" i="9"/>
  <c r="B16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I55" i="9"/>
  <c r="I54" i="9"/>
  <c r="I52" i="9"/>
  <c r="I51" i="9"/>
  <c r="I50" i="9"/>
  <c r="I49" i="9"/>
  <c r="I48" i="9"/>
  <c r="I47" i="9"/>
  <c r="I46" i="9"/>
  <c r="I45" i="9"/>
  <c r="I44" i="9"/>
  <c r="I43" i="9"/>
  <c r="I42" i="9"/>
  <c r="I40" i="9"/>
  <c r="I39" i="9"/>
  <c r="I38" i="9"/>
  <c r="I37" i="9"/>
  <c r="I36" i="9"/>
  <c r="K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6" i="9"/>
  <c r="J15" i="9"/>
  <c r="J14" i="9"/>
  <c r="J13" i="9"/>
  <c r="J12" i="9"/>
  <c r="J11" i="9"/>
  <c r="J10" i="9"/>
  <c r="H22" i="7"/>
  <c r="G20" i="7"/>
  <c r="G19" i="7"/>
  <c r="G18" i="7"/>
  <c r="G17" i="7"/>
  <c r="G16" i="7"/>
  <c r="G15" i="7"/>
  <c r="G14" i="7"/>
  <c r="G13" i="7"/>
  <c r="G12" i="7"/>
  <c r="G11" i="7"/>
  <c r="J12" i="7"/>
  <c r="D12" i="7"/>
  <c r="J15" i="7"/>
  <c r="D15" i="7"/>
  <c r="I22" i="7"/>
  <c r="J18" i="7"/>
  <c r="D18" i="7"/>
  <c r="J11" i="7"/>
  <c r="D11" i="7"/>
  <c r="J14" i="7"/>
  <c r="D14" i="7"/>
  <c r="J17" i="7"/>
  <c r="D17" i="7"/>
  <c r="J20" i="7"/>
  <c r="D20" i="7"/>
  <c r="J13" i="7"/>
  <c r="D13" i="7"/>
  <c r="J16" i="7"/>
  <c r="J19" i="7"/>
  <c r="D19" i="7"/>
  <c r="H23" i="6"/>
  <c r="E23" i="6"/>
  <c r="F23" i="6"/>
  <c r="D10" i="11" s="1"/>
  <c r="F22" i="7"/>
  <c r="E34" i="6"/>
  <c r="D23" i="6"/>
  <c r="D34" i="6"/>
  <c r="F34" i="6"/>
  <c r="E10" i="11"/>
  <c r="O38" i="9"/>
  <c r="O42" i="9"/>
  <c r="G21" i="7"/>
  <c r="J21" i="7"/>
  <c r="D21" i="7"/>
  <c r="G10" i="7"/>
  <c r="J10" i="7"/>
  <c r="D10" i="7"/>
  <c r="E10" i="8"/>
  <c r="C10" i="8"/>
  <c r="J22" i="7"/>
  <c r="G22" i="7"/>
  <c r="G10" i="8"/>
  <c r="T19" i="9"/>
  <c r="O40" i="9" l="1"/>
  <c r="R15" i="9"/>
  <c r="P43" i="9"/>
  <c r="P15" i="9"/>
  <c r="C10" i="11"/>
  <c r="R18" i="9"/>
  <c r="P18" i="9" s="1"/>
  <c r="K60" i="9"/>
  <c r="S19" i="9"/>
  <c r="P10" i="9"/>
  <c r="J31" i="9"/>
  <c r="K36" i="12"/>
  <c r="I56" i="9"/>
  <c r="P12" i="9"/>
  <c r="Q43" i="9"/>
  <c r="P11" i="9"/>
  <c r="O37" i="9"/>
  <c r="O43" i="9" s="1"/>
  <c r="D12" i="11"/>
  <c r="C12" i="11" s="1"/>
  <c r="R19" i="9" l="1"/>
  <c r="J60" i="9"/>
  <c r="P19" i="9"/>
</calcChain>
</file>

<file path=xl/sharedStrings.xml><?xml version="1.0" encoding="utf-8"?>
<sst xmlns="http://schemas.openxmlformats.org/spreadsheetml/2006/main" count="312" uniqueCount="222">
  <si>
    <t xml:space="preserve">      …………………………………………………</t>
  </si>
  <si>
    <t>………………….</t>
  </si>
  <si>
    <t>VI</t>
  </si>
  <si>
    <t>V</t>
  </si>
  <si>
    <t>IV</t>
  </si>
  <si>
    <t>III</t>
  </si>
  <si>
    <t>Dostawa mediów</t>
  </si>
  <si>
    <t>II</t>
  </si>
  <si>
    <t>I</t>
  </si>
  <si>
    <t>Lp.</t>
  </si>
  <si>
    <t>Zakup pomocy dydaktycznych</t>
  </si>
  <si>
    <t>Wydatki bieżące</t>
  </si>
  <si>
    <t>ze środków własnych 
i pozostałych źródeł</t>
  </si>
  <si>
    <t>z dofinansowania</t>
  </si>
  <si>
    <t>Poz. kosztorysu</t>
  </si>
  <si>
    <t xml:space="preserve">   …………………………………………………</t>
  </si>
  <si>
    <t>Opłaty dotyczące lokalu (czynsz, najem, wywóz śmieci itd.)</t>
  </si>
  <si>
    <t>nazwa i adres Beneficjenta</t>
  </si>
  <si>
    <t>Remont</t>
  </si>
  <si>
    <t>z tego:</t>
  </si>
  <si>
    <t>ze środków własnych</t>
  </si>
  <si>
    <t xml:space="preserve"> z tego:</t>
  </si>
  <si>
    <t>z dofinansowania,
(6+7)</t>
  </si>
  <si>
    <t>1</t>
  </si>
  <si>
    <t>2</t>
  </si>
  <si>
    <t>3</t>
  </si>
  <si>
    <t>4</t>
  </si>
  <si>
    <t>5</t>
  </si>
  <si>
    <t>6</t>
  </si>
  <si>
    <t>7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</si>
  <si>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</si>
  <si>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</si>
  <si>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</si>
  <si>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</si>
  <si>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</si>
  <si>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</si>
  <si>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</si>
  <si>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</si>
  <si>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</si>
  <si>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Planowana liczba miejsc/mies.</t>
  </si>
  <si>
    <t>Dofinansowanie tworzenia</t>
  </si>
  <si>
    <t>Dofinansowanie funkcjonowania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</si>
  <si>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</si>
  <si>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</si>
  <si>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</si>
  <si>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</si>
  <si>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</si>
  <si>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Data dokumentu księgowego</t>
  </si>
  <si>
    <t>Data zapłaty</t>
  </si>
  <si>
    <t>Nr poz. kosztorysu</t>
  </si>
  <si>
    <t>Środki dofinansowania</t>
  </si>
  <si>
    <t>Środki własne</t>
  </si>
  <si>
    <t>8</t>
  </si>
  <si>
    <t>9</t>
  </si>
  <si>
    <t>10</t>
  </si>
  <si>
    <t>Rodzaj wydatku (bieżący/majątkowy)</t>
  </si>
  <si>
    <t>bieżący</t>
  </si>
  <si>
    <t>majątkowy</t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</si>
  <si>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</si>
  <si>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</si>
  <si>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</si>
  <si>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</si>
  <si>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</si>
  <si>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</si>
  <si>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</si>
  <si>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</si>
  <si>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</si>
  <si>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</si>
  <si>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</si>
  <si>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</si>
  <si>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</si>
  <si>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t>weryfikacja z kosztorysem - koszty funkcjonowania</t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</si>
  <si>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</si>
  <si>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</si>
  <si>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11</t>
  </si>
  <si>
    <t>………………………………………………………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</si>
  <si>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</si>
  <si>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</si>
  <si>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</si>
  <si>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</si>
  <si>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</si>
  <si>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</si>
  <si>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</si>
  <si>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</si>
  <si>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</si>
  <si>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</si>
  <si>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</si>
  <si>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</si>
  <si>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</si>
  <si>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</si>
  <si>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</si>
  <si>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</si>
  <si>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</si>
  <si>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</si>
  <si>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</si>
  <si>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</si>
  <si>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</si>
  <si>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</si>
  <si>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</si>
  <si>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</si>
  <si>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</si>
  <si>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</si>
  <si>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</si>
  <si>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</si>
  <si>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</si>
  <si>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</si>
  <si>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</si>
  <si>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</si>
  <si>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</si>
  <si>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</si>
  <si>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</si>
  <si>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</si>
  <si>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</si>
  <si>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</si>
  <si>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</si>
  <si>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</si>
  <si>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t>Nr transzy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</si>
  <si>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</si>
  <si>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</si>
  <si>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</si>
  <si>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Zakup nieruchomości</t>
  </si>
  <si>
    <t>RAZEM:</t>
  </si>
  <si>
    <t>Razem:</t>
  </si>
  <si>
    <t>Zakup i montaż wyposażenia (w tym m. in. meble, wyposażenie wypoczynkowe, wyposażenie sanitarne, wyposażenie kuchenne, zabawki)</t>
  </si>
  <si>
    <t>WYDATKI KWALIFIKOWALNE NA TWORZENIE MIEJSC 
(PONOSZONE DO DNIA WPISU DO REJESTRU ŻŁOBKÓW I KLUBÓW DZIECIĘCYCH ALBO WYKAZU DZIENNYCH OPIEKUNÓW)</t>
  </si>
  <si>
    <t>Kategoria wydatków związanych z utworzeniem nowych miejsc opieki</t>
  </si>
  <si>
    <t xml:space="preserve">Wydatki ogółem, 
(4+5)
</t>
  </si>
  <si>
    <t>Kategoria wydatku bieżącego** funkcjonowania</t>
  </si>
  <si>
    <t xml:space="preserve">Wydatek ogółem, </t>
  </si>
  <si>
    <t>Wydatki związane z utrzymaniem czystości, zakup środków higienicznych</t>
  </si>
  <si>
    <t>KWALIFIKOWALNE WYDATKI BIEŻĄCE** NA FUNKCJONOWANIE (DOTYCZĄCE OKRESU 
OD DNIA WPISU DO REJESTRU ŻŁOBKÓW I KLUBÓW DZIECIĘCYCH 
ALBO WYKAZU DZIENNYCH OPIEKUNÓW)</t>
  </si>
  <si>
    <t>podpis osoby uprawnionej do reprezentowania Beneficjenta</t>
  </si>
  <si>
    <t>…………………………………………..</t>
  </si>
  <si>
    <t>Wydatki majątkowe</t>
  </si>
  <si>
    <t>……………………………………….</t>
  </si>
  <si>
    <t>podpis Skarbnika lub osoby upoważnionej</t>
  </si>
  <si>
    <r>
      <t xml:space="preserve">Wydatki pośrednie — takie jak wydatki na obługę (zarząd, księgową, prawną, kadrową), na prowadzenie rachunku bankowego i przelewy - </t>
    </r>
    <r>
      <rPr>
        <b/>
        <sz val="9"/>
        <rFont val="Times New Roman"/>
        <family val="1"/>
        <charset val="238"/>
      </rPr>
      <t>maksymalnie 15% całości wydatków na funkcjonowanie</t>
    </r>
  </si>
  <si>
    <t>…………………………………………</t>
  </si>
  <si>
    <t>w tym na tworzenie</t>
  </si>
  <si>
    <t>w tym na funkcjonowanie</t>
  </si>
  <si>
    <t>Tabela 3 – Wydatki na tworzenie i funkcjonowanie RAZEM</t>
  </si>
  <si>
    <t>Tabela 2 – Wydatki na funkcjonowanie</t>
  </si>
  <si>
    <t>Tabela 1 – Wydatki na tworzenie</t>
  </si>
  <si>
    <t>Wydatki kwalifikowalne (kol. 10 + kol. 11)</t>
  </si>
  <si>
    <t>Wydatki kwalifikowalne RAZEM:</t>
  </si>
  <si>
    <t>w tym środki dofinansowania</t>
  </si>
  <si>
    <t>w tym środki własne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</si>
  <si>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 - w zł</t>
    </r>
  </si>
  <si>
    <r>
      <rPr>
        <sz val="12"/>
        <rFont val="Times New Roman"/>
        <family val="1"/>
        <charset val="238"/>
      </rPr>
      <t xml:space="preserve"> Jeżeli </t>
    </r>
    <r>
      <rPr>
        <b/>
        <sz val="12"/>
        <rFont val="Times New Roman"/>
        <family val="1"/>
        <charset val="238"/>
      </rPr>
      <t>TAK,</t>
    </r>
    <r>
      <rPr>
        <sz val="12"/>
        <rFont val="Times New Roman"/>
        <family val="1"/>
        <charset val="238"/>
      </rPr>
      <t xml:space="preserve"> należy podać łączną kwotę przychodów w tym z tytułu oprocentowania - w zł</t>
    </r>
  </si>
  <si>
    <t xml:space="preserve">Nr  wyciągu bankowego / raportu kasowego wraz z numerem transakcji
</t>
  </si>
  <si>
    <t>Nr  wyciągu bankowego / raportu kasowego wraz z numerem transakcji</t>
  </si>
  <si>
    <t>z dnia</t>
  </si>
  <si>
    <t>liczba tworzonych miejsc zgodnie z umową</t>
  </si>
  <si>
    <r>
      <t xml:space="preserve">Określone w ustawie Prawo budowlane (zwanej dalej „PB”): 
— budowa obiektu budowlanego i roboty budowlane tj. wykonywanie obiektu budowlanego w określonym miejscu a także odbudowa, rozbudowa, nadbudowa; 
— przebudowa;
— inne roboty budowlane, z wyłączeniem remontu wraz z wydatkami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</si>
  <si>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r>
      <t xml:space="preserve">Wydatki pośrednie związane z tworzeniem instytucji (w tym wydatki na szkolenie, nabór i ubezpieczenie personelu, na certyfikacje i pozwolenia, na szkolenia i ubezpieczenie wolontariuszy, wydatki związane z zarządem, obsługą księgową, prawną, kadrową, naborem dzieci, promocją i informacją o instytucji opieki, wydatki związane z prowadzeniem rachunku bankowego i przelewami - z wyłączeniem zakupu i utrzymania samochodu oraz zakupu paliwa) — </t>
    </r>
    <r>
      <rPr>
        <b/>
        <sz val="9"/>
        <rFont val="Times New Roman"/>
        <family val="1"/>
        <charset val="238"/>
      </rPr>
      <t>maksymalnie 15% całości wydatków na tworzenie</t>
    </r>
    <r>
      <rPr>
        <sz val="9"/>
        <rFont val="Times New Roman"/>
        <family val="1"/>
        <charset val="238"/>
      </rPr>
      <t>.</t>
    </r>
  </si>
  <si>
    <t>Inne (wskazać jakie)</t>
  </si>
  <si>
    <t>data</t>
  </si>
  <si>
    <t>wydatki bieżące</t>
  </si>
  <si>
    <t>wydatki majątkowe</t>
  </si>
  <si>
    <t>Odsetki od zaległości (w zł)</t>
  </si>
  <si>
    <t>W związku z realizacją powyższego zadania wykonawcom zostały naliczone kary umowne (zgodnie z § 6 ust. 3 umowy) TAK/NIE</t>
  </si>
  <si>
    <t>Beneficjent osiągnął przychody związane z realizacją zadania w tym z tytułu oprocentowania od środków dofinansowania zgromadzonych na rachunku bankowym, o którym mowa w § 1 ust. 4 umowy 
(zgodnie z § 6 ust. 4 umowy) 
TAK/NIE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</si>
  <si>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</si>
  <si>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Nazwa i numer dokumentu księgowego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</si>
  <si>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</si>
  <si>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</si>
  <si>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</si>
  <si>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</si>
  <si>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</si>
  <si>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</si>
  <si>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Kwota dotacji określona w umowie (w zł)
</t>
    </r>
    <r>
      <rPr>
        <b/>
        <i/>
        <sz val="10"/>
        <rFont val="Times New Roman"/>
        <family val="1"/>
        <charset val="238"/>
      </rPr>
      <t>(należy uzupełnić zgodnie z Umową)</t>
    </r>
  </si>
  <si>
    <t>Przekazana łączna kwota dotacji (w zł)</t>
  </si>
  <si>
    <t>Dotacja podlegająca zwrotowi - w tym niewykorzystana, wykorzystana niezgodnie z przeznaczeniem i pobrana w nadmiernej wysokości (w zł)</t>
  </si>
  <si>
    <t>Kwota dotacji do zwrotu + odsetki od zaległości RAZEM (w zł)</t>
  </si>
  <si>
    <t>PODSUMOWANIE WYDATKOWANIA ŚRODKÓW DOTACJI NA ZREALIZOWANE ZADANIE</t>
  </si>
  <si>
    <t>Wydatki na zadania pokryte z dotacji (w zł)</t>
  </si>
  <si>
    <r>
      <t xml:space="preserve">Resortowy program rozwoju instytucji opieki nad dziećmi 
w wieku do lat 3 „MALUCH+” 2021
 </t>
    </r>
    <r>
      <rPr>
        <b/>
        <sz val="11"/>
        <color indexed="8"/>
        <rFont val="Times New Roman"/>
        <family val="1"/>
        <charset val="238"/>
      </rPr>
      <t>KOSZTORYS REALIZACJI ZADANIA – MODUŁ 1</t>
    </r>
  </si>
  <si>
    <r>
      <t xml:space="preserve">Resortowy program rozwoju instytucji opieki nad dziećmi 
w wieku do lat 3 „MALUCH+” 2021
 </t>
    </r>
    <r>
      <rPr>
        <b/>
        <sz val="11"/>
        <color indexed="8"/>
        <rFont val="Times New Roman"/>
        <family val="1"/>
        <charset val="238"/>
      </rPr>
      <t>HARMONOGRAM ZAPOTRZEBOWANIA NA ŚRODKI FINANSOWE – MODUŁ 1</t>
    </r>
  </si>
  <si>
    <r>
      <t xml:space="preserve">Resortowy program rozwoju instytucji opieki nad dziećmi 
w wieku do lat 3 „MALUCH+” 2021
 </t>
    </r>
    <r>
      <rPr>
        <b/>
        <sz val="11"/>
        <color indexed="8"/>
        <rFont val="Times New Roman"/>
        <family val="1"/>
        <charset val="238"/>
      </rPr>
      <t>SPRAWOZDANIE MERYTORYCZNE – MODUŁ 1</t>
    </r>
  </si>
  <si>
    <r>
      <t xml:space="preserve">Resortowy program rozwoju instytucji opieki nad dziećmi 
w wieku do lat 3 „MALUCH+” 2021
</t>
    </r>
    <r>
      <rPr>
        <b/>
        <sz val="11"/>
        <color indexed="8"/>
        <rFont val="Times New Roman"/>
        <family val="1"/>
        <charset val="238"/>
      </rPr>
      <t>ROZLICZENIE TRANSZY – MODUŁ 1</t>
    </r>
  </si>
  <si>
    <t>Resortowy program rozwoju instytucji opieki nad dziećmi w wieku do lat 3 „MALUCH+” 2021</t>
  </si>
  <si>
    <t>Wydatki kwalifikowalne (kol. 9 + kol. 10)</t>
  </si>
  <si>
    <t>Sporządził………………………………………..</t>
  </si>
  <si>
    <t>telefon kontaktowy…………………………………..</t>
  </si>
  <si>
    <t>……………………………………………..</t>
  </si>
  <si>
    <t>data i podpis osoby upoważnionej</t>
  </si>
  <si>
    <t>…………………..</t>
  </si>
  <si>
    <t>z dnia:</t>
  </si>
  <si>
    <t xml:space="preserve">Harmonogram wypłaty dofinansowania w 2021 r. na realizację zadania w ramach Resortowego programu rozwoju instytucji opieki nad dziećmi w wieku do lat 3 „MALUCH+” 2021 (moduł 1) </t>
  </si>
  <si>
    <r>
      <t xml:space="preserve">Resortowy program rozwoju instytucji opieki nad dziećmi 
w wieku do lat 3 „MALUCH+” 2021
 </t>
    </r>
    <r>
      <rPr>
        <b/>
        <sz val="11"/>
        <color indexed="8"/>
        <rFont val="Times New Roman"/>
        <family val="1"/>
        <charset val="238"/>
      </rPr>
      <t>WNIOSEK O TRANSZĘ – MODUŁ 1</t>
    </r>
  </si>
  <si>
    <t>Wynagrodzenia całego personelu instytucji opieki wraz z pochodnymi (z wyłączeniem wynagrodzenia personelu zajmującego się przygotowaniem wyżywienia)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</si>
  <si>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</si>
  <si>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</si>
  <si>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</si>
  <si>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</si>
  <si>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</si>
  <si>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</si>
  <si>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</si>
  <si>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</si>
  <si>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</si>
  <si>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</si>
  <si>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</si>
  <si>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Wydatki związane z realizacją obowiązku informacyjnego (tylko ze środków własnych)</t>
  </si>
  <si>
    <t>OŚWIADCZENIA BENEFICJENTA</t>
  </si>
  <si>
    <t>Sprawozdania należy składać w sposób zgodny z § 1 ust. 7 umowy, w terminie 
do dnia 31 stycznia za rok poprzedni pod adresem organu zlecającego zadanie.</t>
  </si>
  <si>
    <t>instytucja opieki                          (nazwa i adres)</t>
  </si>
  <si>
    <t>Wystawca dokumentu księgowego (nazwa i adres)</t>
  </si>
  <si>
    <t>Wystawca dokumentu księgowego   (nazwa i adres)</t>
  </si>
  <si>
    <t>Czy został wypełniony obowiązek informacyjny wynikający z § 9 ust. 1 umowy dofinansowania i art. 35a - 35d ustawy z dnia 27 sierpnia 2009 r. o finansach publicznych?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</si>
  <si>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</si>
  <si>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</si>
  <si>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 xml:space="preserve">instytucja opieki nie posiada strony internetowej ani nie jest prowadzony  profil w mediach społecznościowych </t>
  </si>
  <si>
    <t>Oświadczenia Beneficjenta:</t>
  </si>
  <si>
    <r>
      <t>jeśli instytucja opieki  posiada stonę internetową, to poprzez umieszczenie informacji o otrzymanym dofinansowaniu na stronie internetowej lub na jej profilu w mediach społecznościowych</t>
    </r>
    <r>
      <rPr>
        <sz val="9"/>
        <color rgb="FFFF0000"/>
        <rFont val="Times New Roman"/>
        <family val="1"/>
        <charset val="238"/>
      </rPr>
      <t xml:space="preserve"> (proszę podać adres strony internetowej  z zamieszczeniem ww. informacji)</t>
    </r>
    <r>
      <rPr>
        <sz val="9"/>
        <rFont val="Times New Roman"/>
        <family val="1"/>
        <charset val="238"/>
      </rPr>
      <t>: .................................................................</t>
    </r>
  </si>
  <si>
    <r>
      <t xml:space="preserve">poprzez umieszczenie informacji o otrzymanym dofinansowaniu w inny sposób np. w materiałach, publikacjach, informacjach </t>
    </r>
    <r>
      <rPr>
        <sz val="9"/>
        <color rgb="FFFF0000"/>
        <rFont val="Times New Roman"/>
        <family val="1"/>
        <charset val="238"/>
      </rPr>
      <t>(proszę opisać w jaki sposób)</t>
    </r>
    <r>
      <rPr>
        <sz val="9"/>
        <rFont val="Times New Roman"/>
        <family val="1"/>
        <charset val="238"/>
      </rPr>
      <t>: .........................................................</t>
    </r>
  </si>
  <si>
    <t>OŚWIADCZENIA BENEFICJENTA DOTYCZĄCE REALIZACJI OBOWIĄZKU INFORMACYJNEGO:</t>
  </si>
  <si>
    <t>OŚWIADCZENIE BENEFICJENTA:</t>
  </si>
  <si>
    <t xml:space="preserve">1. Oświadczam, iż wyżej wymienione faktury lub inne dokumenty księgowe o równoważnej wartości dowodowej dotyczą wyłącznie realizacji zadania określonego umową z Mazowieckim Urzędem Wojewódzkim w Warszawie, do której przedkładane jest niniejsze rozliczenie.  
</t>
  </si>
  <si>
    <t xml:space="preserve">2. Oświadczam, iż wyżej wymienione faktury lub inne dokumenty księgowe o równoważnej wartości dowodowej w kwocie określonej w kolumnie nr 10 (Tab. 1) i w kolumnie nr 9 (Tab. 2),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</si>
  <si>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 (Tab. 1) i w kolumnie nr 9 (Tab. 2), nie były i nie będą przedkładane Mazowieckiemu Urzędowi Wojewódzkiemu w Warszawie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</si>
  <si>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</si>
  <si>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5. Oświadczam, że dokumenty księgowe wymienione w Tabeli nr 1 i 2 zostały opisane zgodnie z wymogami określonymi w § 2 ust. 8 umowy o dofinansowanie oraz przepisami ustawy z dnia 29 września 1994 r. o rachunkowości.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</si>
</sst>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mmmm"/>
    <numFmt numFmtId="167" formatCode="&quot;do &quot;dd/mm/yyyy"/>
    <numFmt numFmtId="168" formatCode="_-* #,##0\ _z_ł_-;\-* #,##0\ _z_ł_-;_-* &quot;-&quot;\ _z_ł_-;_-@_-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0"/>
      <name val="Times New Roman"/>
    </font>
    <font>
      <b/>
      <sz val="10"/>
      <color theme="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mediumDashDotDot">
        <color theme="6" tint="-0.499984740745262"/>
      </left>
      <right/>
      <top/>
      <bottom/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hair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486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6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3" fillId="0" borderId="12" xfId="0" applyFont="1" applyFill="1" applyBorder="1" applyAlignment="1" applyProtection="1">
      <alignment horizontal="right" vertical="center"/>
      <protection hidden="1"/>
    </xf>
    <xf numFmtId="0" fontId="21" fillId="0" borderId="11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8" xfId="0" applyNumberFormat="1" applyFont="1" applyFill="1" applyBorder="1" applyAlignment="1" applyProtection="1">
      <alignment horizontal="center" vertical="top" wrapText="1"/>
      <protection hidden="1"/>
    </xf>
    <xf numFmtId="0" fontId="6" fillId="0" borderId="23" xfId="0" applyFont="1" applyFill="1" applyBorder="1" applyAlignment="1" applyProtection="1">
      <alignment horizontal="center" vertical="top" wrapText="1"/>
      <protection hidden="1"/>
    </xf>
    <xf numFmtId="0" fontId="11" fillId="0" borderId="39" xfId="0" applyFont="1" applyFill="1" applyBorder="1" applyAlignment="1" applyProtection="1">
      <alignment vertical="top"/>
      <protection hidden="1"/>
    </xf>
    <xf numFmtId="0" fontId="2" fillId="0" borderId="39" xfId="0" applyFont="1" applyFill="1" applyBorder="1" applyProtection="1">
      <protection hidden="1"/>
    </xf>
    <xf numFmtId="0" fontId="2" fillId="0" borderId="40" xfId="0" applyFont="1" applyFill="1" applyBorder="1" applyProtection="1">
      <protection hidden="1"/>
    </xf>
    <xf numFmtId="0" fontId="6" fillId="0" borderId="10" xfId="0" applyFont="1" applyFill="1" applyBorder="1" applyAlignment="1" applyProtection="1">
      <alignment vertical="center" wrapText="1"/>
      <protection hidden="1"/>
    </xf>
    <xf numFmtId="0" fontId="6" fillId="0" borderId="10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2" xfId="0" applyFont="1" applyFill="1" applyBorder="1" applyAlignment="1" applyProtection="1">
      <alignment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36" xfId="0" applyFont="1" applyFill="1" applyBorder="1" applyAlignment="1" applyProtection="1">
      <alignment vertical="top" wrapText="1"/>
      <protection hidden="1"/>
    </xf>
    <xf numFmtId="0" fontId="2" fillId="0" borderId="34" xfId="0" applyFont="1" applyFill="1" applyBorder="1" applyProtection="1">
      <protection hidden="1"/>
    </xf>
    <xf numFmtId="0" fontId="7" fillId="0" borderId="10" xfId="0" applyNumberFormat="1" applyFont="1" applyFill="1" applyBorder="1" applyAlignment="1" applyProtection="1">
      <alignment vertical="center" wrapText="1"/>
      <protection hidden="1"/>
    </xf>
    <xf numFmtId="0" fontId="2" fillId="0" borderId="33" xfId="0" applyFont="1" applyFill="1" applyBorder="1" applyProtection="1">
      <protection hidden="1"/>
    </xf>
    <xf numFmtId="0" fontId="6" fillId="0" borderId="38" xfId="0" applyFont="1" applyFill="1" applyBorder="1" applyAlignment="1" applyProtection="1">
      <alignment horizontal="left" vertical="top" wrapText="1"/>
      <protection hidden="1"/>
    </xf>
    <xf numFmtId="0" fontId="6" fillId="0" borderId="35" xfId="0" applyFont="1" applyFill="1" applyBorder="1" applyAlignment="1" applyProtection="1">
      <alignment horizontal="center" vertical="top" wrapText="1"/>
      <protection hidden="1"/>
    </xf>
    <xf numFmtId="0" fontId="6" fillId="0" borderId="31" xfId="0" applyFont="1" applyFill="1" applyBorder="1" applyAlignment="1" applyProtection="1">
      <alignment horizontal="center" vertical="top" wrapText="1"/>
      <protection hidden="1"/>
    </xf>
    <xf numFmtId="0" fontId="7" fillId="0" borderId="24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Protection="1">
      <protection hidden="1"/>
    </xf>
    <xf numFmtId="0" fontId="10" fillId="0" borderId="41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left" vertical="center" wrapText="1"/>
      <protection hidden="1"/>
    </xf>
    <xf numFmtId="0" fontId="10" fillId="0" borderId="2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10" fillId="0" borderId="42" xfId="0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6" fillId="0" borderId="0" xfId="2" applyFont="1" applyFill="1" applyBorder="1" applyAlignment="1" applyProtection="1">
      <alignment horizontal="left" wrapText="1"/>
      <protection hidden="1"/>
    </xf>
    <xf numFmtId="0" fontId="6" fillId="0" borderId="1" xfId="2" applyFont="1" applyFill="1" applyBorder="1" applyAlignment="1" applyProtection="1">
      <alignment horizontal="left" vertical="center" wrapText="1"/>
      <protection hidden="1"/>
    </xf>
    <xf numFmtId="0" fontId="6" fillId="0" borderId="35" xfId="0" applyFont="1" applyFill="1" applyBorder="1" applyAlignment="1" applyProtection="1">
      <alignment horizontal="left" vertical="center" wrapText="1"/>
      <protection hidden="1"/>
    </xf>
    <xf numFmtId="0" fontId="6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19" fillId="0" borderId="13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/>
      <protection hidden="1"/>
    </xf>
    <xf numFmtId="0" fontId="19" fillId="0" borderId="5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41" xfId="2" applyFont="1" applyFill="1" applyBorder="1" applyAlignment="1" applyProtection="1">
      <alignment horizontal="center" vertical="center" wrapText="1"/>
      <protection hidden="1"/>
    </xf>
    <xf numFmtId="165" fontId="7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42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locked="0" hidden="1"/>
    </xf>
    <xf numFmtId="0" fontId="19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166" fontId="7" fillId="0" borderId="56" xfId="0" applyNumberFormat="1" applyFont="1" applyBorder="1" applyAlignment="1" applyProtection="1">
      <alignment horizontal="center" vertical="center" wrapText="1"/>
      <protection hidden="1"/>
    </xf>
    <xf numFmtId="1" fontId="6" fillId="0" borderId="79" xfId="0" applyNumberFormat="1" applyFont="1" applyBorder="1" applyAlignment="1" applyProtection="1">
      <alignment horizontal="center" vertical="center" wrapText="1"/>
      <protection hidden="1"/>
    </xf>
    <xf numFmtId="8" fontId="6" fillId="0" borderId="57" xfId="1" applyNumberFormat="1" applyFont="1" applyBorder="1" applyAlignment="1" applyProtection="1">
      <alignment horizontal="center" vertical="center" wrapText="1"/>
      <protection hidden="1"/>
    </xf>
    <xf numFmtId="8" fontId="6" fillId="2" borderId="58" xfId="0" applyNumberFormat="1" applyFont="1" applyFill="1" applyBorder="1" applyAlignment="1" applyProtection="1">
      <alignment horizontal="center" vertical="center" wrapText="1"/>
      <protection hidden="1"/>
    </xf>
    <xf numFmtId="8" fontId="8" fillId="0" borderId="59" xfId="0" applyNumberFormat="1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166" fontId="7" fillId="0" borderId="25" xfId="0" applyNumberFormat="1" applyFont="1" applyBorder="1" applyAlignment="1" applyProtection="1">
      <alignment horizontal="center" vertical="center" wrapText="1"/>
      <protection hidden="1"/>
    </xf>
    <xf numFmtId="1" fontId="6" fillId="0" borderId="80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8" fontId="6" fillId="0" borderId="59" xfId="1" applyNumberFormat="1" applyFont="1" applyBorder="1" applyAlignment="1" applyProtection="1">
      <alignment horizontal="center" vertical="center" wrapText="1"/>
      <protection hidden="1"/>
    </xf>
    <xf numFmtId="0" fontId="6" fillId="0" borderId="11" xfId="0" applyNumberFormat="1" applyFont="1" applyBorder="1" applyAlignment="1" applyProtection="1">
      <alignment horizontal="center" vertical="center" wrapText="1"/>
      <protection hidden="1"/>
    </xf>
    <xf numFmtId="8" fontId="6" fillId="0" borderId="19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1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7" xfId="1" applyNumberFormat="1" applyFont="1" applyBorder="1" applyAlignment="1" applyProtection="1">
      <alignment horizontal="center" vertical="center" wrapText="1"/>
      <protection hidden="1"/>
    </xf>
    <xf numFmtId="8" fontId="6" fillId="0" borderId="11" xfId="1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60" xfId="0" applyFont="1" applyBorder="1" applyAlignment="1" applyProtection="1">
      <alignment horizontal="center" vertical="center"/>
      <protection hidden="1"/>
    </xf>
    <xf numFmtId="0" fontId="2" fillId="2" borderId="16" xfId="0" applyNumberFormat="1" applyFont="1" applyFill="1" applyBorder="1" applyAlignment="1" applyProtection="1">
      <alignment horizontal="center" vertical="center"/>
      <protection hidden="1"/>
    </xf>
    <xf numFmtId="0" fontId="10" fillId="0" borderId="63" xfId="0" applyFont="1" applyFill="1" applyBorder="1" applyAlignment="1" applyProtection="1">
      <alignment horizontal="center" vertical="center" wrapText="1"/>
      <protection hidden="1"/>
    </xf>
    <xf numFmtId="8" fontId="10" fillId="2" borderId="64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6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Fill="1" applyBorder="1" applyAlignment="1" applyProtection="1">
      <alignment horizontal="center" vertical="center" wrapText="1"/>
      <protection hidden="1"/>
    </xf>
    <xf numFmtId="8" fontId="10" fillId="2" borderId="8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7" xfId="0" applyFont="1" applyFill="1" applyBorder="1" applyAlignment="1" applyProtection="1">
      <alignment horizontal="center" vertical="center" wrapText="1"/>
      <protection hidden="1"/>
    </xf>
    <xf numFmtId="0" fontId="26" fillId="0" borderId="68" xfId="0" applyFont="1" applyFill="1" applyBorder="1" applyAlignment="1" applyProtection="1">
      <alignment horizontal="center" vertical="center" wrapText="1"/>
      <protection hidden="1"/>
    </xf>
    <xf numFmtId="8" fontId="26" fillId="2" borderId="69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70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0" fontId="13" fillId="0" borderId="25" xfId="0" applyFont="1" applyBorder="1" applyProtection="1">
      <protection hidden="1"/>
    </xf>
    <xf numFmtId="0" fontId="13" fillId="0" borderId="27" xfId="0" applyFont="1" applyBorder="1" applyProtection="1">
      <protection hidden="1"/>
    </xf>
    <xf numFmtId="0" fontId="13" fillId="0" borderId="28" xfId="0" applyFont="1" applyBorder="1" applyProtection="1">
      <protection hidden="1"/>
    </xf>
    <xf numFmtId="8" fontId="13" fillId="0" borderId="16" xfId="0" applyNumberFormat="1" applyFont="1" applyBorder="1" applyProtection="1">
      <protection hidden="1"/>
    </xf>
    <xf numFmtId="0" fontId="25" fillId="0" borderId="74" xfId="0" applyFont="1" applyBorder="1" applyAlignment="1" applyProtection="1">
      <alignment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8" fontId="10" fillId="2" borderId="75" xfId="1" applyNumberFormat="1" applyFont="1" applyFill="1" applyBorder="1" applyAlignment="1" applyProtection="1">
      <alignment horizontal="center" vertical="center" wrapText="1"/>
      <protection hidden="1"/>
    </xf>
    <xf numFmtId="8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14" fontId="10" fillId="0" borderId="0" xfId="0" applyNumberFormat="1" applyFont="1" applyAlignment="1" applyProtection="1">
      <alignment horizontal="left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32" fillId="0" borderId="76" xfId="0" applyFont="1" applyBorder="1" applyAlignment="1" applyProtection="1">
      <alignment horizontal="center" vertical="center" wrapText="1"/>
      <protection hidden="1"/>
    </xf>
    <xf numFmtId="44" fontId="20" fillId="9" borderId="26" xfId="1" applyFont="1" applyFill="1" applyBorder="1" applyAlignment="1" applyProtection="1">
      <alignment horizontal="center" vertical="center" wrapText="1"/>
      <protection hidden="1"/>
    </xf>
    <xf numFmtId="44" fontId="20" fillId="9" borderId="56" xfId="1" applyFont="1" applyFill="1" applyBorder="1" applyAlignment="1" applyProtection="1">
      <alignment horizontal="center" vertical="center" wrapText="1"/>
      <protection hidden="1"/>
    </xf>
    <xf numFmtId="10" fontId="31" fillId="0" borderId="76" xfId="5" applyNumberFormat="1" applyFont="1" applyBorder="1" applyAlignment="1" applyProtection="1">
      <alignment horizontal="right" vertical="center" wrapText="1" indent="13"/>
      <protection hidden="1"/>
    </xf>
    <xf numFmtId="44" fontId="20" fillId="10" borderId="14" xfId="1" applyFont="1" applyFill="1" applyBorder="1" applyProtection="1">
      <protection hidden="1"/>
    </xf>
    <xf numFmtId="14" fontId="20" fillId="10" borderId="43" xfId="1" applyNumberFormat="1" applyFont="1" applyFill="1" applyBorder="1" applyProtection="1">
      <protection hidden="1"/>
    </xf>
    <xf numFmtId="1" fontId="20" fillId="10" borderId="43" xfId="1" applyNumberFormat="1" applyFont="1" applyFill="1" applyBorder="1" applyProtection="1">
      <protection hidden="1"/>
    </xf>
    <xf numFmtId="44" fontId="20" fillId="10" borderId="43" xfId="1" applyFont="1" applyFill="1" applyBorder="1" applyProtection="1">
      <protection hidden="1"/>
    </xf>
    <xf numFmtId="0" fontId="35" fillId="0" borderId="0" xfId="0" quotePrefix="1" applyFont="1" applyAlignment="1" applyProtection="1">
      <alignment vertical="center"/>
      <protection hidden="1"/>
    </xf>
    <xf numFmtId="0" fontId="10" fillId="0" borderId="0" xfId="0" quotePrefix="1" applyFont="1" applyAlignment="1" applyProtection="1">
      <alignment horizontal="left"/>
      <protection hidden="1"/>
    </xf>
    <xf numFmtId="0" fontId="32" fillId="0" borderId="24" xfId="0" applyFont="1" applyBorder="1" applyAlignment="1" applyProtection="1">
      <alignment horizontal="center" vertical="center" wrapText="1"/>
      <protection hidden="1"/>
    </xf>
    <xf numFmtId="10" fontId="31" fillId="0" borderId="0" xfId="5" applyNumberFormat="1" applyFont="1" applyBorder="1" applyAlignment="1" applyProtection="1">
      <alignment horizontal="right" vertical="center" wrapText="1" indent="13"/>
      <protection hidden="1"/>
    </xf>
    <xf numFmtId="0" fontId="31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8" fontId="10" fillId="0" borderId="16" xfId="1" applyNumberFormat="1" applyFont="1" applyFill="1" applyBorder="1" applyAlignment="1" applyProtection="1">
      <alignment horizontal="right" vertical="center" wrapText="1" indent="2"/>
      <protection hidden="1"/>
    </xf>
    <xf numFmtId="8" fontId="7" fillId="0" borderId="18" xfId="2" applyNumberFormat="1" applyFont="1" applyFill="1" applyBorder="1" applyAlignment="1" applyProtection="1">
      <alignment horizontal="right" vertical="center" wrapText="1" indent="2"/>
      <protection hidden="1"/>
    </xf>
    <xf numFmtId="0" fontId="25" fillId="0" borderId="0" xfId="0" applyFont="1" applyFill="1" applyProtection="1">
      <protection hidden="1"/>
    </xf>
    <xf numFmtId="165" fontId="22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Protection="1">
      <protection hidden="1"/>
    </xf>
    <xf numFmtId="0" fontId="45" fillId="0" borderId="0" xfId="0" applyFont="1" applyFill="1" applyBorder="1" applyProtection="1">
      <protection hidden="1"/>
    </xf>
    <xf numFmtId="0" fontId="10" fillId="0" borderId="27" xfId="0" applyFont="1" applyFill="1" applyBorder="1" applyAlignment="1" applyProtection="1">
      <alignment horizontal="center" vertical="center" wrapText="1"/>
      <protection hidden="1"/>
    </xf>
    <xf numFmtId="8" fontId="10" fillId="0" borderId="26" xfId="1" applyNumberFormat="1" applyFont="1" applyFill="1" applyBorder="1" applyAlignment="1" applyProtection="1">
      <alignment horizontal="right" vertical="center" wrapText="1" indent="2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13" fillId="0" borderId="45" xfId="0" applyFont="1" applyBorder="1" applyAlignment="1" applyProtection="1">
      <alignment horizontal="center" vertical="center" wrapText="1"/>
      <protection hidden="1"/>
    </xf>
    <xf numFmtId="0" fontId="3" fillId="0" borderId="92" xfId="0" applyFont="1" applyBorder="1" applyProtection="1">
      <protection hidden="1"/>
    </xf>
    <xf numFmtId="8" fontId="10" fillId="2" borderId="93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20" xfId="0" applyNumberFormat="1" applyFont="1" applyBorder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3" fillId="0" borderId="24" xfId="0" applyFont="1" applyBorder="1" applyProtection="1">
      <protection hidden="1"/>
    </xf>
    <xf numFmtId="0" fontId="6" fillId="0" borderId="0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Protection="1">
      <protection locked="0" hidden="1"/>
    </xf>
    <xf numFmtId="0" fontId="3" fillId="0" borderId="0" xfId="0" applyFont="1" applyFill="1" applyBorder="1" applyAlignment="1" applyProtection="1">
      <alignment horizontal="center"/>
      <protection locked="0" hidden="1"/>
    </xf>
    <xf numFmtId="0" fontId="19" fillId="0" borderId="0" xfId="0" applyFont="1" applyFill="1" applyBorder="1" applyProtection="1">
      <protection locked="0" hidden="1"/>
    </xf>
    <xf numFmtId="0" fontId="7" fillId="0" borderId="0" xfId="0" applyNumberFormat="1" applyFont="1" applyBorder="1" applyAlignment="1" applyProtection="1">
      <alignment horizontal="center" vertical="center" wrapText="1"/>
      <protection locked="0" hidden="1"/>
    </xf>
    <xf numFmtId="44" fontId="20" fillId="3" borderId="14" xfId="1" applyFont="1" applyFill="1" applyBorder="1" applyProtection="1">
      <protection locked="0"/>
    </xf>
    <xf numFmtId="0" fontId="31" fillId="3" borderId="13" xfId="0" applyFont="1" applyFill="1" applyBorder="1" applyAlignment="1" applyProtection="1">
      <alignment horizontal="center" vertical="center" wrapText="1"/>
      <protection locked="0"/>
    </xf>
    <xf numFmtId="0" fontId="31" fillId="3" borderId="24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indent="15"/>
    </xf>
    <xf numFmtId="0" fontId="3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2" fillId="3" borderId="16" xfId="0" applyNumberFormat="1" applyFont="1" applyFill="1" applyBorder="1" applyProtection="1">
      <protection locked="0"/>
    </xf>
    <xf numFmtId="14" fontId="2" fillId="3" borderId="16" xfId="0" applyNumberFormat="1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8" borderId="16" xfId="0" applyFont="1" applyFill="1" applyBorder="1" applyProtection="1">
      <protection locked="0"/>
    </xf>
    <xf numFmtId="8" fontId="2" fillId="2" borderId="16" xfId="0" applyNumberFormat="1" applyFont="1" applyFill="1" applyBorder="1" applyProtection="1"/>
    <xf numFmtId="8" fontId="2" fillId="3" borderId="16" xfId="0" applyNumberFormat="1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9" fillId="0" borderId="0" xfId="0" applyFont="1" applyBorder="1" applyProtection="1"/>
    <xf numFmtId="0" fontId="3" fillId="0" borderId="0" xfId="0" applyFont="1" applyBorder="1" applyProtection="1"/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165" fontId="23" fillId="3" borderId="28" xfId="0" applyNumberFormat="1" applyFont="1" applyFill="1" applyBorder="1" applyAlignment="1" applyProtection="1">
      <alignment horizontal="center" vertical="center"/>
      <protection locked="0"/>
    </xf>
    <xf numFmtId="165" fontId="46" fillId="3" borderId="16" xfId="0" applyNumberFormat="1" applyFont="1" applyFill="1" applyBorder="1" applyAlignment="1" applyProtection="1">
      <alignment horizontal="center" vertical="center"/>
      <protection locked="0"/>
    </xf>
    <xf numFmtId="165" fontId="7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9" xfId="0" applyFont="1" applyFill="1" applyBorder="1" applyAlignment="1" applyProtection="1">
      <alignment horizontal="center" vertical="center" wrapText="1"/>
      <protection locked="0"/>
    </xf>
    <xf numFmtId="8" fontId="9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8" fontId="6" fillId="3" borderId="7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8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3" borderId="5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8" fontId="7" fillId="3" borderId="18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37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6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25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14" xfId="2" applyNumberFormat="1" applyFont="1" applyFill="1" applyBorder="1" applyAlignment="1" applyProtection="1">
      <alignment horizontal="right" vertical="center" wrapText="1" indent="2"/>
      <protection locked="0"/>
    </xf>
    <xf numFmtId="8" fontId="7" fillId="3" borderId="43" xfId="2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3" xfId="1" applyNumberFormat="1" applyFont="1" applyFill="1" applyBorder="1" applyAlignment="1" applyProtection="1">
      <alignment horizontal="right" vertical="center" wrapText="1" indent="2"/>
    </xf>
    <xf numFmtId="8" fontId="10" fillId="3" borderId="37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82" xfId="1" applyNumberFormat="1" applyFont="1" applyFill="1" applyBorder="1" applyAlignment="1" applyProtection="1">
      <alignment horizontal="right" vertical="center" wrapText="1" indent="2"/>
    </xf>
    <xf numFmtId="8" fontId="10" fillId="3" borderId="25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44" xfId="1" applyNumberFormat="1" applyFont="1" applyFill="1" applyBorder="1" applyAlignment="1" applyProtection="1">
      <alignment horizontal="right" vertical="center" wrapText="1" indent="2"/>
    </xf>
    <xf numFmtId="8" fontId="10" fillId="3" borderId="43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8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3" borderId="14" xfId="1" applyNumberFormat="1" applyFont="1" applyFill="1" applyBorder="1" applyAlignment="1" applyProtection="1">
      <alignment horizontal="right" vertical="center" wrapText="1" indent="2"/>
      <protection locked="0"/>
    </xf>
    <xf numFmtId="0" fontId="13" fillId="3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Protection="1"/>
    <xf numFmtId="0" fontId="0" fillId="0" borderId="0" xfId="0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13" fillId="0" borderId="6" xfId="0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right" vertical="center"/>
    </xf>
    <xf numFmtId="14" fontId="24" fillId="2" borderId="11" xfId="0" applyNumberFormat="1" applyFont="1" applyFill="1" applyBorder="1" applyAlignment="1" applyProtection="1">
      <alignment horizontal="center" vertical="center"/>
    </xf>
    <xf numFmtId="0" fontId="9" fillId="6" borderId="47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 applyProtection="1">
      <alignment horizontal="center" vertical="center" wrapText="1"/>
    </xf>
    <xf numFmtId="14" fontId="9" fillId="5" borderId="4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/>
    </xf>
    <xf numFmtId="0" fontId="0" fillId="0" borderId="30" xfId="0" applyBorder="1" applyProtection="1"/>
    <xf numFmtId="0" fontId="13" fillId="0" borderId="16" xfId="0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23" fillId="2" borderId="17" xfId="0" applyFont="1" applyFill="1" applyBorder="1" applyAlignment="1" applyProtection="1">
      <alignment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/>
    </xf>
    <xf numFmtId="165" fontId="46" fillId="0" borderId="16" xfId="0" applyNumberFormat="1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/>
    </xf>
    <xf numFmtId="165" fontId="46" fillId="0" borderId="16" xfId="0" applyNumberFormat="1" applyFont="1" applyFill="1" applyBorder="1" applyAlignment="1" applyProtection="1">
      <alignment horizontal="center" vertical="center"/>
    </xf>
    <xf numFmtId="165" fontId="22" fillId="2" borderId="88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Border="1" applyProtection="1"/>
    <xf numFmtId="0" fontId="2" fillId="0" borderId="0" xfId="0" applyFont="1" applyBorder="1" applyProtection="1"/>
    <xf numFmtId="0" fontId="7" fillId="0" borderId="0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/>
      <protection hidden="1"/>
    </xf>
    <xf numFmtId="0" fontId="7" fillId="0" borderId="16" xfId="2" applyFont="1" applyFill="1" applyBorder="1" applyAlignment="1" applyProtection="1">
      <alignment horizontal="left" vertical="center" wrapText="1"/>
      <protection hidden="1"/>
    </xf>
    <xf numFmtId="0" fontId="7" fillId="0" borderId="18" xfId="2" applyFont="1" applyFill="1" applyBorder="1" applyAlignment="1" applyProtection="1">
      <alignment vertical="center" wrapText="1"/>
      <protection hidden="1"/>
    </xf>
    <xf numFmtId="0" fontId="7" fillId="0" borderId="16" xfId="2" applyFont="1" applyFill="1" applyBorder="1" applyAlignment="1" applyProtection="1">
      <alignment vertical="center" wrapText="1"/>
      <protection hidden="1"/>
    </xf>
    <xf numFmtId="0" fontId="23" fillId="2" borderId="21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/>
    </xf>
    <xf numFmtId="0" fontId="48" fillId="0" borderId="0" xfId="6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Protection="1"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14" fontId="2" fillId="3" borderId="26" xfId="0" applyNumberFormat="1" applyFont="1" applyFill="1" applyBorder="1" applyProtection="1">
      <protection locked="0"/>
    </xf>
    <xf numFmtId="0" fontId="10" fillId="0" borderId="56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protection hidden="1"/>
    </xf>
    <xf numFmtId="0" fontId="13" fillId="0" borderId="26" xfId="0" applyFont="1" applyBorder="1" applyAlignment="1" applyProtection="1">
      <alignment horizontal="center" vertical="center" wrapText="1"/>
      <protection hidden="1"/>
    </xf>
    <xf numFmtId="0" fontId="50" fillId="0" borderId="25" xfId="0" applyFont="1" applyBorder="1" applyProtection="1">
      <protection hidden="1"/>
    </xf>
    <xf numFmtId="0" fontId="50" fillId="0" borderId="27" xfId="0" applyFont="1" applyBorder="1" applyProtection="1">
      <protection hidden="1"/>
    </xf>
    <xf numFmtId="8" fontId="50" fillId="0" borderId="16" xfId="0" applyNumberFormat="1" applyFont="1" applyBorder="1" applyProtection="1"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Protection="1">
      <protection hidden="1"/>
    </xf>
    <xf numFmtId="0" fontId="25" fillId="0" borderId="0" xfId="0" applyFont="1" applyFill="1" applyBorder="1" applyProtection="1">
      <protection hidden="1"/>
    </xf>
    <xf numFmtId="0" fontId="4" fillId="0" borderId="0" xfId="0" applyFont="1" applyBorder="1" applyProtection="1"/>
    <xf numFmtId="0" fontId="25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vertical="center" wrapText="1"/>
      <protection hidden="1"/>
    </xf>
    <xf numFmtId="14" fontId="13" fillId="2" borderId="12" xfId="0" applyNumberFormat="1" applyFont="1" applyFill="1" applyBorder="1" applyAlignment="1" applyProtection="1">
      <alignment vertical="center"/>
      <protection hidden="1"/>
    </xf>
    <xf numFmtId="8" fontId="6" fillId="3" borderId="21" xfId="0" applyNumberFormat="1" applyFont="1" applyFill="1" applyBorder="1" applyAlignment="1" applyProtection="1">
      <alignment horizontal="center" vertical="center" wrapText="1"/>
      <protection hidden="1"/>
    </xf>
    <xf numFmtId="8" fontId="6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49" fillId="0" borderId="6" xfId="0" applyNumberFormat="1" applyFont="1" applyFill="1" applyBorder="1" applyAlignment="1" applyProtection="1">
      <alignment horizontal="center" vertical="center" wrapText="1"/>
      <protection hidden="1"/>
    </xf>
    <xf numFmtId="165" fontId="49" fillId="0" borderId="11" xfId="0" applyNumberFormat="1" applyFont="1" applyFill="1" applyBorder="1" applyAlignment="1" applyProtection="1">
      <alignment horizontal="center" vertical="center" wrapText="1"/>
      <protection hidden="1"/>
    </xf>
    <xf numFmtId="8" fontId="49" fillId="0" borderId="7" xfId="0" applyNumberFormat="1" applyFont="1" applyFill="1" applyBorder="1" applyAlignment="1" applyProtection="1">
      <alignment horizontal="right" vertical="center" wrapText="1" indent="2"/>
      <protection hidden="1"/>
    </xf>
    <xf numFmtId="168" fontId="4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1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top" wrapText="1"/>
      <protection hidden="1"/>
    </xf>
    <xf numFmtId="0" fontId="7" fillId="3" borderId="14" xfId="2" applyFont="1" applyFill="1" applyBorder="1" applyAlignment="1" applyProtection="1">
      <alignment vertical="center" wrapText="1"/>
      <protection locked="0"/>
    </xf>
    <xf numFmtId="8" fontId="10" fillId="3" borderId="94" xfId="1" applyNumberFormat="1" applyFont="1" applyFill="1" applyBorder="1" applyAlignment="1" applyProtection="1">
      <alignment horizontal="right" vertical="center" wrapText="1" indent="2"/>
      <protection locked="0"/>
    </xf>
    <xf numFmtId="0" fontId="52" fillId="0" borderId="27" xfId="0" applyFont="1" applyFill="1" applyBorder="1" applyAlignment="1" applyProtection="1">
      <alignment horizontal="center" vertical="center" wrapText="1"/>
      <protection hidden="1"/>
    </xf>
    <xf numFmtId="8" fontId="52" fillId="3" borderId="16" xfId="1" applyNumberFormat="1" applyFont="1" applyFill="1" applyBorder="1" applyAlignment="1" applyProtection="1">
      <alignment horizontal="right" vertical="center" wrapText="1" indent="2"/>
      <protection locked="0"/>
    </xf>
    <xf numFmtId="8" fontId="10" fillId="2" borderId="96" xfId="1" applyNumberFormat="1" applyFont="1" applyFill="1" applyBorder="1" applyAlignment="1" applyProtection="1">
      <alignment horizontal="center" vertical="center" wrapText="1"/>
      <protection hidden="1"/>
    </xf>
    <xf numFmtId="0" fontId="53" fillId="2" borderId="28" xfId="0" applyNumberFormat="1" applyFont="1" applyFill="1" applyBorder="1" applyAlignment="1" applyProtection="1">
      <alignment horizontal="center" vertical="center"/>
      <protection hidden="1"/>
    </xf>
    <xf numFmtId="49" fontId="53" fillId="3" borderId="16" xfId="0" applyNumberFormat="1" applyFont="1" applyFill="1" applyBorder="1" applyAlignment="1" applyProtection="1">
      <alignment horizontal="center" vertical="center"/>
      <protection locked="0"/>
    </xf>
    <xf numFmtId="14" fontId="53" fillId="8" borderId="16" xfId="0" applyNumberFormat="1" applyFont="1" applyFill="1" applyBorder="1" applyProtection="1">
      <protection locked="0"/>
    </xf>
    <xf numFmtId="49" fontId="53" fillId="3" borderId="16" xfId="0" applyNumberFormat="1" applyFont="1" applyFill="1" applyBorder="1" applyProtection="1">
      <protection locked="0"/>
    </xf>
    <xf numFmtId="14" fontId="53" fillId="3" borderId="16" xfId="0" applyNumberFormat="1" applyFont="1" applyFill="1" applyBorder="1" applyProtection="1">
      <protection locked="0"/>
    </xf>
    <xf numFmtId="0" fontId="53" fillId="3" borderId="16" xfId="0" applyFont="1" applyFill="1" applyBorder="1" applyProtection="1">
      <protection locked="0"/>
    </xf>
    <xf numFmtId="8" fontId="53" fillId="8" borderId="16" xfId="0" applyNumberFormat="1" applyFont="1" applyFill="1" applyBorder="1" applyProtection="1">
      <protection locked="0"/>
    </xf>
    <xf numFmtId="8" fontId="53" fillId="2" borderId="16" xfId="0" applyNumberFormat="1" applyFont="1" applyFill="1" applyBorder="1" applyProtection="1"/>
    <xf numFmtId="8" fontId="53" fillId="3" borderId="16" xfId="0" applyNumberFormat="1" applyFont="1" applyFill="1" applyBorder="1" applyProtection="1">
      <protection locked="0"/>
    </xf>
    <xf numFmtId="8" fontId="53" fillId="3" borderId="25" xfId="0" applyNumberFormat="1" applyFont="1" applyFill="1" applyBorder="1" applyProtection="1">
      <protection locked="0"/>
    </xf>
    <xf numFmtId="0" fontId="7" fillId="3" borderId="16" xfId="2" applyFont="1" applyFill="1" applyBorder="1" applyAlignment="1" applyProtection="1">
      <alignment horizontal="justify" vertical="center" wrapText="1"/>
      <protection locked="0"/>
    </xf>
    <xf numFmtId="165" fontId="13" fillId="0" borderId="0" xfId="0" applyNumberFormat="1" applyFont="1" applyBorder="1" applyProtection="1">
      <protection hidden="1"/>
    </xf>
    <xf numFmtId="0" fontId="18" fillId="0" borderId="16" xfId="0" applyFont="1" applyBorder="1" applyAlignment="1" applyProtection="1">
      <alignment horizontal="right" vertical="center"/>
    </xf>
    <xf numFmtId="0" fontId="18" fillId="11" borderId="16" xfId="0" applyFont="1" applyFill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left" vertical="center"/>
    </xf>
    <xf numFmtId="0" fontId="2" fillId="0" borderId="1" xfId="0" applyFont="1" applyBorder="1" applyProtection="1">
      <protection hidden="1"/>
    </xf>
    <xf numFmtId="0" fontId="2" fillId="0" borderId="76" xfId="0" applyFont="1" applyBorder="1" applyProtection="1">
      <protection hidden="1"/>
    </xf>
    <xf numFmtId="165" fontId="13" fillId="0" borderId="97" xfId="0" applyNumberFormat="1" applyFont="1" applyBorder="1" applyProtection="1">
      <protection hidden="1"/>
    </xf>
    <xf numFmtId="8" fontId="52" fillId="3" borderId="95" xfId="1" applyNumberFormat="1" applyFont="1" applyFill="1" applyBorder="1" applyAlignment="1" applyProtection="1">
      <alignment horizontal="right" vertical="center" wrapText="1" indent="2"/>
    </xf>
    <xf numFmtId="8" fontId="52" fillId="3" borderId="94" xfId="1" applyNumberFormat="1" applyFont="1" applyFill="1" applyBorder="1" applyAlignment="1" applyProtection="1">
      <alignment horizontal="right" vertical="center" wrapText="1" indent="2"/>
    </xf>
    <xf numFmtId="0" fontId="45" fillId="0" borderId="24" xfId="0" applyFont="1" applyBorder="1" applyAlignment="1" applyProtection="1"/>
    <xf numFmtId="0" fontId="25" fillId="0" borderId="0" xfId="0" applyFont="1" applyProtection="1"/>
    <xf numFmtId="0" fontId="25" fillId="0" borderId="0" xfId="0" applyFont="1" applyFill="1" applyBorder="1" applyAlignment="1" applyProtection="1">
      <alignment horizontal="left"/>
    </xf>
    <xf numFmtId="0" fontId="45" fillId="0" borderId="0" xfId="0" applyFont="1" applyProtection="1"/>
    <xf numFmtId="0" fontId="45" fillId="0" borderId="0" xfId="0" applyFont="1" applyFill="1" applyBorder="1" applyProtection="1">
      <protection locked="0" hidden="1"/>
    </xf>
    <xf numFmtId="0" fontId="45" fillId="0" borderId="0" xfId="0" applyFont="1" applyFill="1" applyBorder="1" applyAlignment="1" applyProtection="1">
      <protection hidden="1"/>
    </xf>
    <xf numFmtId="0" fontId="0" fillId="3" borderId="16" xfId="0" applyFill="1" applyBorder="1" applyAlignment="1" applyProtection="1">
      <alignment horizontal="left" vertical="top" wrapText="1"/>
    </xf>
    <xf numFmtId="0" fontId="7" fillId="0" borderId="28" xfId="0" applyFont="1" applyBorder="1" applyAlignment="1" applyProtection="1">
      <alignment vertical="top" wrapText="1"/>
    </xf>
    <xf numFmtId="0" fontId="45" fillId="0" borderId="24" xfId="0" applyFont="1" applyBorder="1" applyAlignment="1" applyProtection="1">
      <protection hidden="1"/>
    </xf>
    <xf numFmtId="0" fontId="45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7" fillId="0" borderId="0" xfId="0" applyFont="1" applyBorder="1" applyProtection="1"/>
    <xf numFmtId="0" fontId="4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right"/>
      <protection hidden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 applyProtection="1">
      <alignment horizontal="center" vertical="center" wrapText="1"/>
      <protection hidden="1"/>
    </xf>
    <xf numFmtId="0" fontId="6" fillId="0" borderId="10" xfId="2" applyFont="1" applyFill="1" applyBorder="1" applyAlignment="1" applyProtection="1">
      <alignment horizontal="center" vertical="center" wrapText="1"/>
      <protection hidden="1"/>
    </xf>
    <xf numFmtId="0" fontId="6" fillId="0" borderId="23" xfId="2" applyFont="1" applyFill="1" applyBorder="1" applyAlignment="1" applyProtection="1">
      <alignment horizontal="left" wrapText="1"/>
      <protection hidden="1"/>
    </xf>
    <xf numFmtId="0" fontId="6" fillId="0" borderId="22" xfId="2" applyFont="1" applyFill="1" applyBorder="1" applyAlignment="1" applyProtection="1">
      <alignment horizontal="left" wrapText="1"/>
      <protection hidden="1"/>
    </xf>
    <xf numFmtId="0" fontId="6" fillId="0" borderId="9" xfId="2" applyFont="1" applyFill="1" applyBorder="1" applyAlignment="1" applyProtection="1">
      <alignment horizontal="left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6" xfId="2" applyFont="1" applyFill="1" applyBorder="1" applyAlignment="1" applyProtection="1">
      <alignment horizontal="center" vertical="center" wrapText="1"/>
      <protection hidden="1"/>
    </xf>
    <xf numFmtId="0" fontId="9" fillId="0" borderId="12" xfId="2" applyFont="1" applyFill="1" applyBorder="1" applyAlignment="1" applyProtection="1">
      <alignment horizontal="center" vertical="center" wrapText="1"/>
      <protection hidden="1"/>
    </xf>
    <xf numFmtId="0" fontId="9" fillId="0" borderId="11" xfId="2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horizontal="center" vertical="top" wrapText="1"/>
      <protection hidden="1"/>
    </xf>
    <xf numFmtId="0" fontId="15" fillId="0" borderId="11" xfId="0" applyFont="1" applyFill="1" applyBorder="1" applyAlignment="1" applyProtection="1">
      <alignment horizontal="center" vertical="top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6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12" xfId="0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55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2" xfId="0" applyNumberFormat="1" applyFont="1" applyBorder="1" applyAlignment="1" applyProtection="1">
      <alignment horizontal="center" vertical="center" wrapText="1"/>
      <protection hidden="1"/>
    </xf>
    <xf numFmtId="0" fontId="6" fillId="0" borderId="54" xfId="0" applyNumberFormat="1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6" fillId="0" borderId="8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Fill="1" applyBorder="1" applyAlignment="1" applyProtection="1">
      <alignment horizontal="center" vertical="center" wrapText="1"/>
      <protection hidden="1"/>
    </xf>
    <xf numFmtId="0" fontId="15" fillId="0" borderId="11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5" fillId="2" borderId="12" xfId="0" applyFont="1" applyFill="1" applyBorder="1" applyAlignment="1" applyProtection="1">
      <alignment horizontal="center" vertical="center" wrapText="1"/>
      <protection hidden="1"/>
    </xf>
    <xf numFmtId="0" fontId="45" fillId="2" borderId="11" xfId="0" applyFont="1" applyFill="1" applyBorder="1" applyAlignment="1" applyProtection="1">
      <alignment horizontal="center" vertical="center" wrapText="1"/>
      <protection hidden="1"/>
    </xf>
    <xf numFmtId="0" fontId="14" fillId="2" borderId="12" xfId="0" applyNumberFormat="1" applyFont="1" applyFill="1" applyBorder="1" applyAlignment="1" applyProtection="1">
      <alignment horizontal="center" vertical="center"/>
      <protection hidden="1"/>
    </xf>
    <xf numFmtId="0" fontId="23" fillId="2" borderId="89" xfId="0" applyFont="1" applyFill="1" applyBorder="1" applyAlignment="1" applyProtection="1">
      <alignment horizontal="center" vertical="center" wrapText="1"/>
      <protection hidden="1"/>
    </xf>
    <xf numFmtId="0" fontId="23" fillId="2" borderId="88" xfId="0" applyFont="1" applyFill="1" applyBorder="1" applyAlignment="1" applyProtection="1">
      <alignment horizontal="center" vertical="center" wrapText="1"/>
      <protection hidden="1"/>
    </xf>
    <xf numFmtId="8" fontId="2" fillId="2" borderId="90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91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0" xfId="0" applyNumberFormat="1" applyFont="1" applyFill="1" applyBorder="1" applyAlignment="1" applyProtection="1">
      <alignment horizontal="center" vertical="center" wrapText="1"/>
      <protection hidden="1"/>
    </xf>
    <xf numFmtId="8" fontId="2" fillId="4" borderId="91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90" xfId="0" applyNumberFormat="1" applyFont="1" applyFill="1" applyBorder="1" applyAlignment="1" applyProtection="1">
      <alignment horizontal="center" vertical="center" wrapText="1"/>
      <protection hidden="1"/>
    </xf>
    <xf numFmtId="8" fontId="13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4" fillId="4" borderId="85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86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23" fillId="4" borderId="49" xfId="0" applyFont="1" applyFill="1" applyBorder="1" applyAlignment="1" applyProtection="1">
      <alignment horizontal="center" vertical="center" wrapText="1"/>
      <protection hidden="1"/>
    </xf>
    <xf numFmtId="0" fontId="23" fillId="4" borderId="50" xfId="0" applyFont="1" applyFill="1" applyBorder="1" applyAlignment="1" applyProtection="1">
      <alignment horizontal="center" vertical="center" wrapText="1"/>
      <protection hidden="1"/>
    </xf>
    <xf numFmtId="0" fontId="23" fillId="4" borderId="41" xfId="0" applyFont="1" applyFill="1" applyBorder="1" applyAlignment="1" applyProtection="1">
      <alignment horizontal="center" vertical="center" wrapText="1"/>
      <protection hidden="1"/>
    </xf>
    <xf numFmtId="0" fontId="4" fillId="4" borderId="87" xfId="0" applyFont="1" applyFill="1" applyBorder="1" applyAlignment="1" applyProtection="1">
      <alignment horizontal="center" vertical="center" wrapText="1"/>
      <protection hidden="1"/>
    </xf>
    <xf numFmtId="0" fontId="4" fillId="4" borderId="88" xfId="0" applyFont="1" applyFill="1" applyBorder="1" applyAlignment="1" applyProtection="1">
      <alignment horizontal="center" vertical="center" wrapText="1"/>
      <protection hidden="1"/>
    </xf>
    <xf numFmtId="14" fontId="13" fillId="2" borderId="12" xfId="0" applyNumberFormat="1" applyFont="1" applyFill="1" applyBorder="1" applyAlignment="1" applyProtection="1">
      <alignment horizontal="center" vertical="center"/>
      <protection hidden="1"/>
    </xf>
    <xf numFmtId="14" fontId="13" fillId="2" borderId="11" xfId="0" applyNumberFormat="1" applyFont="1" applyFill="1" applyBorder="1" applyAlignment="1" applyProtection="1">
      <alignment horizontal="center" vertical="center"/>
      <protection hidden="1"/>
    </xf>
    <xf numFmtId="0" fontId="23" fillId="0" borderId="4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84" xfId="0" applyFont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11" xfId="0" applyFont="1" applyFill="1" applyBorder="1" applyAlignment="1" applyProtection="1">
      <alignment horizontal="center" vertical="top" wrapText="1"/>
    </xf>
    <xf numFmtId="0" fontId="23" fillId="0" borderId="16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left" vertical="top" wrapText="1"/>
    </xf>
    <xf numFmtId="0" fontId="7" fillId="0" borderId="25" xfId="0" applyFont="1" applyBorder="1" applyAlignment="1" applyProtection="1">
      <alignment horizontal="center" vertical="top" wrapText="1"/>
    </xf>
    <xf numFmtId="0" fontId="7" fillId="0" borderId="27" xfId="0" applyFont="1" applyBorder="1" applyAlignment="1" applyProtection="1">
      <alignment horizontal="center" vertical="top" wrapText="1"/>
    </xf>
    <xf numFmtId="0" fontId="7" fillId="0" borderId="28" xfId="0" applyFont="1" applyBorder="1" applyAlignment="1" applyProtection="1">
      <alignment horizontal="center" vertical="top" wrapText="1"/>
    </xf>
    <xf numFmtId="0" fontId="23" fillId="0" borderId="25" xfId="0" applyFont="1" applyBorder="1" applyAlignment="1" applyProtection="1">
      <alignment horizontal="center" vertical="center" wrapText="1"/>
    </xf>
    <xf numFmtId="0" fontId="46" fillId="0" borderId="27" xfId="0" applyFont="1" applyBorder="1" applyAlignment="1" applyProtection="1">
      <alignment horizontal="center" vertical="center" wrapText="1"/>
    </xf>
    <xf numFmtId="0" fontId="46" fillId="0" borderId="28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top" wrapText="1"/>
    </xf>
    <xf numFmtId="0" fontId="7" fillId="0" borderId="27" xfId="0" applyFont="1" applyBorder="1" applyAlignment="1" applyProtection="1">
      <alignment horizontal="left" vertical="top" wrapText="1"/>
    </xf>
    <xf numFmtId="0" fontId="7" fillId="0" borderId="28" xfId="0" applyFont="1" applyBorder="1" applyAlignment="1" applyProtection="1">
      <alignment horizontal="left" vertical="top" wrapText="1"/>
    </xf>
    <xf numFmtId="0" fontId="25" fillId="0" borderId="60" xfId="0" applyFont="1" applyBorder="1" applyAlignment="1" applyProtection="1">
      <alignment horizontal="center" vertical="center" wrapText="1"/>
      <protection hidden="1"/>
    </xf>
    <xf numFmtId="0" fontId="25" fillId="0" borderId="71" xfId="0" applyFont="1" applyBorder="1" applyAlignment="1" applyProtection="1">
      <alignment horizontal="center" vertical="center" wrapText="1"/>
      <protection hidden="1"/>
    </xf>
    <xf numFmtId="0" fontId="25" fillId="0" borderId="72" xfId="0" applyFont="1" applyBorder="1" applyAlignment="1" applyProtection="1">
      <alignment horizontal="center" vertical="center" wrapText="1"/>
      <protection hidden="1"/>
    </xf>
    <xf numFmtId="0" fontId="25" fillId="0" borderId="73" xfId="0" applyFont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7" xfId="0" applyFont="1" applyBorder="1" applyAlignment="1" applyProtection="1">
      <alignment horizontal="left" vertical="top" wrapText="1"/>
      <protection hidden="1"/>
    </xf>
    <xf numFmtId="0" fontId="7" fillId="0" borderId="28" xfId="0" applyFont="1" applyBorder="1" applyAlignment="1" applyProtection="1">
      <alignment horizontal="left" vertical="top" wrapText="1"/>
      <protection hidden="1"/>
    </xf>
    <xf numFmtId="0" fontId="15" fillId="0" borderId="6" xfId="0" applyFont="1" applyBorder="1" applyAlignment="1" applyProtection="1">
      <alignment horizontal="center" vertical="top" wrapText="1"/>
      <protection hidden="1"/>
    </xf>
    <xf numFmtId="0" fontId="15" fillId="0" borderId="12" xfId="0" applyFont="1" applyBorder="1" applyAlignment="1" applyProtection="1">
      <alignment horizontal="center" vertical="top" wrapText="1"/>
      <protection hidden="1"/>
    </xf>
    <xf numFmtId="0" fontId="15" fillId="0" borderId="11" xfId="0" applyFont="1" applyBorder="1" applyAlignment="1" applyProtection="1">
      <alignment horizontal="center" vertical="top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14" fontId="24" fillId="2" borderId="12" xfId="0" applyNumberFormat="1" applyFont="1" applyFill="1" applyBorder="1" applyAlignment="1" applyProtection="1">
      <alignment horizontal="center" vertical="center"/>
      <protection hidden="1"/>
    </xf>
    <xf numFmtId="14" fontId="24" fillId="2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23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4" fillId="2" borderId="85" xfId="0" applyFont="1" applyFill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vertical="top" wrapText="1"/>
      <protection hidden="1"/>
    </xf>
    <xf numFmtId="0" fontId="7" fillId="0" borderId="27" xfId="0" applyFont="1" applyBorder="1" applyAlignment="1" applyProtection="1">
      <alignment vertical="top" wrapText="1"/>
      <protection hidden="1"/>
    </xf>
    <xf numFmtId="0" fontId="7" fillId="0" borderId="28" xfId="0" applyFont="1" applyBorder="1" applyAlignment="1" applyProtection="1">
      <alignment vertical="top" wrapText="1"/>
      <protection hidden="1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14" fontId="25" fillId="3" borderId="9" xfId="0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0" fontId="54" fillId="0" borderId="25" xfId="0" applyFont="1" applyBorder="1" applyAlignment="1" applyProtection="1">
      <alignment horizontal="center"/>
      <protection hidden="1"/>
    </xf>
    <xf numFmtId="0" fontId="54" fillId="0" borderId="27" xfId="0" applyFont="1" applyBorder="1" applyAlignment="1" applyProtection="1">
      <alignment horizontal="center"/>
      <protection hidden="1"/>
    </xf>
    <xf numFmtId="0" fontId="54" fillId="0" borderId="28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wrapText="1"/>
      <protection locked="0" hidden="1"/>
    </xf>
    <xf numFmtId="0" fontId="10" fillId="0" borderId="0" xfId="0" applyFont="1" applyAlignment="1" applyProtection="1">
      <alignment horizontal="left" vertical="top"/>
      <protection hidden="1"/>
    </xf>
    <xf numFmtId="0" fontId="32" fillId="2" borderId="0" xfId="0" applyFont="1" applyFill="1" applyAlignment="1" applyProtection="1">
      <alignment horizontal="center" wrapText="1"/>
      <protection hidden="1"/>
    </xf>
    <xf numFmtId="0" fontId="36" fillId="0" borderId="0" xfId="0" applyFont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left" vertical="top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26" fillId="0" borderId="0" xfId="0" applyFont="1" applyAlignment="1" applyProtection="1">
      <alignment horizontal="left" vertical="top"/>
      <protection hidden="1"/>
    </xf>
    <xf numFmtId="0" fontId="31" fillId="0" borderId="16" xfId="0" applyFont="1" applyBorder="1" applyAlignment="1" applyProtection="1">
      <alignment horizontal="left" vertical="center"/>
    </xf>
    <xf numFmtId="0" fontId="31" fillId="0" borderId="25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/>
    </xf>
    <xf numFmtId="0" fontId="31" fillId="0" borderId="28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top" wrapText="1"/>
      <protection hidden="1"/>
    </xf>
    <xf numFmtId="1" fontId="31" fillId="3" borderId="77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 vertical="center"/>
    </xf>
    <xf numFmtId="167" fontId="31" fillId="0" borderId="0" xfId="0" applyNumberFormat="1" applyFont="1" applyAlignment="1" applyProtection="1">
      <alignment horizontal="center" vertical="center"/>
      <protection locked="0"/>
    </xf>
    <xf numFmtId="0" fontId="56" fillId="0" borderId="6" xfId="0" applyFont="1" applyFill="1" applyBorder="1" applyAlignment="1" applyProtection="1">
      <alignment horizontal="right" vertical="center" wrapText="1"/>
      <protection hidden="1"/>
    </xf>
    <xf numFmtId="0" fontId="57" fillId="0" borderId="11" xfId="0" applyFont="1" applyFill="1" applyBorder="1" applyAlignment="1" applyProtection="1">
      <alignment horizontal="right" vertical="center" wrapText="1"/>
      <protection hidden="1"/>
    </xf>
    <xf numFmtId="8" fontId="57" fillId="0" borderId="7" xfId="0" applyNumberFormat="1" applyFont="1" applyFill="1" applyBorder="1" applyAlignment="1" applyProtection="1">
      <alignment horizontal="right" vertical="center" wrapText="1" indent="2"/>
      <protection hidden="1"/>
    </xf>
    <xf numFmtId="8" fontId="10" fillId="0" borderId="95" xfId="1" applyNumberFormat="1" applyFont="1" applyFill="1" applyBorder="1" applyAlignment="1" applyProtection="1">
      <alignment horizontal="right" vertical="center" wrapText="1" indent="2"/>
      <protection hidden="1"/>
    </xf>
  </cellXfs>
  <cellStyles count="7">
    <cellStyle name="Dziesiętny 2" xfId="4"/>
    <cellStyle name="Hiperłącze" xfId="6" builtinId="8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6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9999"/>
        </patternFill>
      </fill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9966"/>
        </patternFill>
      </fill>
    </dxf>
    <dxf>
      <font>
        <color theme="0"/>
      </font>
    </dxf>
    <dxf>
      <fill>
        <patternFill>
          <bgColor rgb="FFFF9966"/>
        </patternFill>
      </fill>
    </dxf>
    <dxf>
      <font>
        <color rgb="FFAAD6E4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#,##0.00\ &quot;zł&quot;"/>
      <protection locked="1" hidden="1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</font>
      <border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ont>
        <color rgb="FF9C0006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AD6E4"/>
      <color rgb="FF828E0C"/>
      <color rgb="FFE2F155"/>
      <color rgb="FFBDDAF9"/>
      <color rgb="FF7CB5F4"/>
      <color rgb="FF4697F0"/>
      <color rgb="FF1170D9"/>
      <color rgb="FF0D58AB"/>
      <color rgb="FFDAED27"/>
      <color rgb="FFB5C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430" y="263854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</xdr:colOff>
      <xdr:row>1</xdr:row>
      <xdr:rowOff>57150</xdr:rowOff>
    </xdr:from>
    <xdr:to>
      <xdr:col>1</xdr:col>
      <xdr:colOff>790575</xdr:colOff>
      <xdr:row>1</xdr:row>
      <xdr:rowOff>723900</xdr:rowOff>
    </xdr:to>
    <xdr:pic>
      <xdr:nvPicPr>
        <xdr:cNvPr id="3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6670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H23" totalsRowCount="1" headerRowDxfId="159" dataDxfId="158" totalsRowDxfId="156" tableBorderDxfId="157" totalsRowBorderDxfId="155" dataCellStyle="Walutowy" totalsRowCellStyle="Walutowy">
  <autoFilter ref="B13:H22"/>
  <tableColumns count="7">
    <tableColumn id="1" name="1" totalsRowLabel="RAZEM:" dataDxfId="154" totalsRowDxfId="6"/>
    <tableColumn id="2" name="2" dataDxfId="153" totalsRowDxfId="5"/>
    <tableColumn id="3" name="3" totalsRowFunction="sum" dataDxfId="152" totalsRowDxfId="4" dataCellStyle="Walutowy"/>
    <tableColumn id="4" name="4" totalsRowFunction="sum" dataDxfId="151" totalsRowDxfId="3" dataCellStyle="Walutowy"/>
    <tableColumn id="5" name="5" totalsRowFunction="sum" dataDxfId="150" totalsRowDxfId="2" dataCellStyle="Walutowy">
      <calculatedColumnFormula>koszty_tworzenia[[#This Row],[6]]+koszty_tworzenia[[#This Row],[7]]</calculatedColumnFormula>
    </tableColumn>
    <tableColumn id="6" name="6" totalsRowFunction="sum" dataDxfId="149" totalsRowDxfId="1" dataCellStyle="Walutowy"/>
    <tableColumn id="7" name="7" totalsRowFunction="sum" dataDxfId="148" totalsRowDxfId="0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koszty_funkcjonowania" displayName="koszty_funkcjonowania" ref="B27:F34" totalsRowCount="1" headerRowDxfId="147" dataDxfId="145" totalsRowDxfId="143" headerRowBorderDxfId="146" tableBorderDxfId="144" totalsRowBorderDxfId="142" totalsRowCellStyle="Normalny 2">
  <autoFilter ref="B27:F33"/>
  <tableColumns count="5">
    <tableColumn id="1" name="1" totalsRowLabel="RAZEM:" dataDxfId="141" totalsRowDxfId="140" dataCellStyle="Normalny 2"/>
    <tableColumn id="2" name="2" dataDxfId="139" totalsRowDxfId="138" dataCellStyle="Normalny 2"/>
    <tableColumn id="3" name="3" totalsRowFunction="sum" dataDxfId="137" totalsRowDxfId="136" dataCellStyle="Normalny 2">
      <calculatedColumnFormula>koszty_funkcjonowania[[#This Row],[4]]+koszty_funkcjonowania[[#This Row],[5]]</calculatedColumnFormula>
    </tableColumn>
    <tableColumn id="4" name="4" totalsRowFunction="sum" dataDxfId="135" totalsRowDxfId="134" dataCellStyle="Normalny 2"/>
    <tableColumn id="5" name="5" totalsRowFunction="sum" dataDxfId="133" totalsRowDxfId="132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B9:L31" totalsRowCount="1" headerRowDxfId="83" dataDxfId="81" totalsRowDxfId="80" headerRowBorderDxfId="82" totalsRowBorderDxfId="79">
  <autoFilter ref="B9:L30"/>
  <tableColumns count="11">
    <tableColumn id="1" name="1" totalsRowLabel="Razem:" dataDxfId="78" totalsRowDxfId="77">
      <calculatedColumnFormula>ROW(B10)-ROW($B$9)</calculatedColumnFormula>
    </tableColumn>
    <tableColumn id="2" name="2" dataDxfId="76" totalsRowDxfId="75"/>
    <tableColumn id="3" name="3" dataDxfId="74" totalsRowDxfId="73"/>
    <tableColumn id="8" name="4" dataDxfId="72" totalsRowDxfId="71"/>
    <tableColumn id="4" name="5" dataDxfId="70" totalsRowDxfId="69"/>
    <tableColumn id="5" name="6" dataDxfId="68" totalsRowDxfId="67"/>
    <tableColumn id="6" name="7" dataDxfId="66" totalsRowDxfId="65"/>
    <tableColumn id="7" name="8" dataDxfId="64" totalsRowDxfId="63"/>
    <tableColumn id="9" name="9" totalsRowFunction="sum" dataDxfId="62" totalsRowDxfId="61">
      <calculatedColumnFormula>Tabela1[[#This Row],[10]]+Tabela1[[#This Row],[11]]</calculatedColumnFormula>
    </tableColumn>
    <tableColumn id="10" name="10" totalsRowFunction="sum" dataDxfId="60" totalsRowDxfId="59"/>
    <tableColumn id="11" name="11" totalsRowFunction="sum" dataDxfId="58" totalsRow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B35:K56" totalsRowCount="1" headerRowDxfId="56" dataDxfId="54" totalsRowDxfId="53" headerRowBorderDxfId="55" totalsRowBorderDxfId="52">
  <tableColumns count="10">
    <tableColumn id="1" name="1" totalsRowLabel="Razem:" dataDxfId="51" totalsRowDxfId="50">
      <calculatedColumnFormula>ROW(B36)-ROW($B$35)</calculatedColumnFormula>
    </tableColumn>
    <tableColumn id="2" name="2" dataDxfId="49" totalsRowDxfId="48"/>
    <tableColumn id="3" name="3" dataDxfId="47" totalsRowDxfId="46"/>
    <tableColumn id="8" name="4" dataDxfId="45" totalsRowDxfId="44"/>
    <tableColumn id="4" name="5" dataDxfId="43" totalsRowDxfId="42"/>
    <tableColumn id="5" name="6" dataDxfId="41" totalsRowDxfId="40"/>
    <tableColumn id="6" name="7" dataDxfId="39" totalsRowDxfId="38"/>
    <tableColumn id="9" name="8" totalsRowFunction="sum" dataDxfId="37" totalsRowDxfId="36">
      <calculatedColumnFormula>Tabela13[[#This Row],[9]]+Tabela13[[#This Row],[10]]</calculatedColumnFormula>
    </tableColumn>
    <tableColumn id="10" name="9" totalsRowFunction="sum" dataDxfId="35" totalsRowDxfId="34"/>
    <tableColumn id="11" name="10" totalsRowFunction="sum" dataDxfId="33" totalsRow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2" displayName="Tabela2" ref="E35:K36" totalsRowShown="0" headerRowDxfId="25" dataDxfId="23" headerRowBorderDxfId="24" tableBorderDxfId="22" totalsRowBorderDxfId="21" headerRowCellStyle="Walutowy" dataCellStyle="Walutowy">
  <autoFilter ref="E35:K36"/>
  <tableColumns count="7">
    <tableColumn id="2" name="kwota otrzymanego _x000a_z Mazowieckiego Urzędu Wojewódzkiego _x000a_w Warszawie dofinansowania ogółem _x000a_po uwzględnieniu zwrotów" dataDxfId="20" dataCellStyle="Walutowy"/>
    <tableColumn id="3" name="kwota _x000a_na 1 utworzone miejsce" dataDxfId="19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name="data wpisu instytucji/miejsc _x000a_do rejestru żłobków _x000a_i klubów dziecięcych _x000a_lub wykazu dziennych opiekunów" dataDxfId="18" dataCellStyle="Walutowy">
      <calculatedColumnFormula>wpis</calculatedColumnFormula>
    </tableColumn>
    <tableColumn id="8" name="okres trwałości w miesiącach" dataDxfId="17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name="kwota _x000a_na 1 miejsce utworzone _x000a_w odniesieniu _x000a_do okresu trwałości" dataDxfId="16" dataCellStyle="Walutowy">
      <calculatedColumnFormula>ROUND(Tabela2[kwota 
na 1 utworzone miejsce]/60,2)</calculatedColumnFormula>
    </tableColumn>
    <tableColumn id="6" name="liczba nieobsadzonych miejsc w miesiącach niespełniających kryterium trwałości" dataDxfId="15" dataCellStyle="Walutowy">
      <calculatedColumnFormula>COUNTIF(trwałość,"&lt;0,6")*liczba_miejsc_utworz-SUMIF(trwałość,"&lt;0,6",obsada)-COUNTIF(obsada,"")*liczba_miejsc_utworz</calculatedColumnFormula>
    </tableColumn>
    <tableColumn id="5" name="kwota _x000a_do zwrotu (bez uwzględnienia ewentualnych odsetek)" dataDxfId="14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3" displayName="Tabela3" ref="A35:C47" totalsRowShown="0" headerRowDxfId="13" dataDxfId="11" headerRowBorderDxfId="12" tableBorderDxfId="10">
  <autoFilter ref="A35:C47"/>
  <tableColumns count="3">
    <tableColumn id="1" name="Miesiąc" dataDxfId="9"/>
    <tableColumn id="2" name="Liczba miejsc wykorzystanych („obsadzonych”)" dataDxfId="8"/>
    <tableColumn id="3" name="Stosunek liczby miejsc wykorzystanych („obsadzonych”) do liczby miejsc utworzonych w ramach dofinansowania z Programu (w %)2)" dataDxfId="7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C46"/>
  <sheetViews>
    <sheetView showGridLines="0" showZeros="0" tabSelected="1" topLeftCell="A17" zoomScaleNormal="100" zoomScaleSheetLayoutView="110" workbookViewId="0">
      <selection activeCell="F21" sqref="F21"/>
    </sheetView>
  </sheetViews>
  <sheetFormatPr defaultColWidth="0" defaultRowHeight="15" zeroHeight="1" x14ac:dyDescent="0.25"/>
  <cols>
    <col min="1" max="1" width="3.42578125" style="7" customWidth="1"/>
    <col min="2" max="2" width="14.28515625" style="7" customWidth="1"/>
    <col min="3" max="3" width="35.28515625" style="7" customWidth="1"/>
    <col min="4" max="4" width="17.5703125" style="7" customWidth="1"/>
    <col min="5" max="5" width="18.28515625" style="7" customWidth="1"/>
    <col min="6" max="6" width="18.42578125" style="7" customWidth="1"/>
    <col min="7" max="8" width="17.42578125" style="7" customWidth="1"/>
    <col min="9" max="9" width="9.140625" style="7" customWidth="1"/>
    <col min="10" max="10" width="9.140625" style="7" hidden="1"/>
    <col min="11" max="11" width="10.5703125" style="7" hidden="1"/>
    <col min="12" max="219" width="9.140625" style="7" hidden="1"/>
    <col min="220" max="220" width="3.42578125" style="7" hidden="1"/>
    <col min="221" max="221" width="6" style="7" hidden="1"/>
    <col min="222" max="222" width="30.7109375" style="7" hidden="1"/>
    <col min="223" max="225" width="18.140625" style="7" hidden="1"/>
    <col min="226" max="475" width="9.140625" style="7" hidden="1"/>
    <col min="476" max="476" width="3.42578125" style="7" hidden="1"/>
    <col min="477" max="477" width="6" style="7" hidden="1"/>
    <col min="478" max="478" width="30.7109375" style="7" hidden="1"/>
    <col min="479" max="481" width="18.140625" style="7" hidden="1"/>
    <col min="482" max="731" width="9.140625" style="7" hidden="1"/>
    <col min="732" max="732" width="3.42578125" style="7" hidden="1"/>
    <col min="733" max="733" width="6" style="7" hidden="1"/>
    <col min="734" max="734" width="30.7109375" style="7" hidden="1"/>
    <col min="735" max="737" width="18.140625" style="7" hidden="1"/>
    <col min="738" max="987" width="9.140625" style="7" hidden="1"/>
    <col min="988" max="988" width="3.42578125" style="7" hidden="1"/>
    <col min="989" max="989" width="6" style="7" hidden="1"/>
    <col min="990" max="990" width="30.7109375" style="7" hidden="1"/>
    <col min="991" max="993" width="18.140625" style="7" hidden="1"/>
    <col min="994" max="1243" width="9.140625" style="7" hidden="1"/>
    <col min="1244" max="1244" width="3.42578125" style="7" hidden="1"/>
    <col min="1245" max="1245" width="6" style="7" hidden="1"/>
    <col min="1246" max="1246" width="30.7109375" style="7" hidden="1"/>
    <col min="1247" max="1249" width="18.140625" style="7" hidden="1"/>
    <col min="1250" max="1499" width="9.140625" style="7" hidden="1"/>
    <col min="1500" max="1500" width="3.42578125" style="7" hidden="1"/>
    <col min="1501" max="1501" width="6" style="7" hidden="1"/>
    <col min="1502" max="1502" width="30.7109375" style="7" hidden="1"/>
    <col min="1503" max="1505" width="18.140625" style="7" hidden="1"/>
    <col min="1506" max="1755" width="9.140625" style="7" hidden="1"/>
    <col min="1756" max="1756" width="3.42578125" style="7" hidden="1"/>
    <col min="1757" max="1757" width="6" style="7" hidden="1"/>
    <col min="1758" max="1758" width="30.7109375" style="7" hidden="1"/>
    <col min="1759" max="1761" width="18.140625" style="7" hidden="1"/>
    <col min="1762" max="2011" width="9.140625" style="7" hidden="1"/>
    <col min="2012" max="2012" width="3.42578125" style="7" hidden="1"/>
    <col min="2013" max="2013" width="6" style="7" hidden="1"/>
    <col min="2014" max="2014" width="30.7109375" style="7" hidden="1"/>
    <col min="2015" max="2017" width="18.140625" style="7" hidden="1"/>
    <col min="2018" max="2267" width="9.140625" style="7" hidden="1"/>
    <col min="2268" max="2268" width="3.42578125" style="7" hidden="1"/>
    <col min="2269" max="2269" width="6" style="7" hidden="1"/>
    <col min="2270" max="2270" width="30.7109375" style="7" hidden="1"/>
    <col min="2271" max="2273" width="18.140625" style="7" hidden="1"/>
    <col min="2274" max="2523" width="9.140625" style="7" hidden="1"/>
    <col min="2524" max="2524" width="3.42578125" style="7" hidden="1"/>
    <col min="2525" max="2525" width="6" style="7" hidden="1"/>
    <col min="2526" max="2526" width="30.7109375" style="7" hidden="1"/>
    <col min="2527" max="2529" width="18.140625" style="7" hidden="1"/>
    <col min="2530" max="2779" width="9.140625" style="7" hidden="1"/>
    <col min="2780" max="2780" width="3.42578125" style="7" hidden="1"/>
    <col min="2781" max="2781" width="6" style="7" hidden="1"/>
    <col min="2782" max="2782" width="30.7109375" style="7" hidden="1"/>
    <col min="2783" max="2785" width="18.140625" style="7" hidden="1"/>
    <col min="2786" max="3035" width="9.140625" style="7" hidden="1"/>
    <col min="3036" max="3036" width="3.42578125" style="7" hidden="1"/>
    <col min="3037" max="3037" width="6" style="7" hidden="1"/>
    <col min="3038" max="3038" width="30.7109375" style="7" hidden="1"/>
    <col min="3039" max="3041" width="18.140625" style="7" hidden="1"/>
    <col min="3042" max="3291" width="9.140625" style="7" hidden="1"/>
    <col min="3292" max="3292" width="3.42578125" style="7" hidden="1"/>
    <col min="3293" max="3293" width="6" style="7" hidden="1"/>
    <col min="3294" max="3294" width="30.7109375" style="7" hidden="1"/>
    <col min="3295" max="3297" width="18.140625" style="7" hidden="1"/>
    <col min="3298" max="3547" width="9.140625" style="7" hidden="1"/>
    <col min="3548" max="3548" width="3.42578125" style="7" hidden="1"/>
    <col min="3549" max="3549" width="6" style="7" hidden="1"/>
    <col min="3550" max="3550" width="30.7109375" style="7" hidden="1"/>
    <col min="3551" max="3553" width="18.140625" style="7" hidden="1"/>
    <col min="3554" max="3803" width="9.140625" style="7" hidden="1"/>
    <col min="3804" max="3804" width="3.42578125" style="7" hidden="1"/>
    <col min="3805" max="3805" width="6" style="7" hidden="1"/>
    <col min="3806" max="3806" width="30.7109375" style="7" hidden="1"/>
    <col min="3807" max="3809" width="18.140625" style="7" hidden="1"/>
    <col min="3810" max="4059" width="9.140625" style="7" hidden="1"/>
    <col min="4060" max="4060" width="3.42578125" style="7" hidden="1"/>
    <col min="4061" max="4061" width="6" style="7" hidden="1"/>
    <col min="4062" max="4062" width="30.7109375" style="7" hidden="1"/>
    <col min="4063" max="4065" width="18.140625" style="7" hidden="1"/>
    <col min="4066" max="4315" width="9.140625" style="7" hidden="1"/>
    <col min="4316" max="4316" width="3.42578125" style="7" hidden="1"/>
    <col min="4317" max="4317" width="6" style="7" hidden="1"/>
    <col min="4318" max="4318" width="30.7109375" style="7" hidden="1"/>
    <col min="4319" max="4321" width="18.140625" style="7" hidden="1"/>
    <col min="4322" max="4571" width="9.140625" style="7" hidden="1"/>
    <col min="4572" max="4572" width="3.42578125" style="7" hidden="1"/>
    <col min="4573" max="4573" width="6" style="7" hidden="1"/>
    <col min="4574" max="4574" width="30.7109375" style="7" hidden="1"/>
    <col min="4575" max="4577" width="18.140625" style="7" hidden="1"/>
    <col min="4578" max="4827" width="9.140625" style="7" hidden="1"/>
    <col min="4828" max="4828" width="3.42578125" style="7" hidden="1"/>
    <col min="4829" max="4829" width="6" style="7" hidden="1"/>
    <col min="4830" max="4830" width="30.7109375" style="7" hidden="1"/>
    <col min="4831" max="4833" width="18.140625" style="7" hidden="1"/>
    <col min="4834" max="5083" width="9.140625" style="7" hidden="1"/>
    <col min="5084" max="5084" width="3.42578125" style="7" hidden="1"/>
    <col min="5085" max="5085" width="6" style="7" hidden="1"/>
    <col min="5086" max="5086" width="30.7109375" style="7" hidden="1"/>
    <col min="5087" max="5089" width="18.140625" style="7" hidden="1"/>
    <col min="5090" max="5339" width="9.140625" style="7" hidden="1"/>
    <col min="5340" max="5340" width="3.42578125" style="7" hidden="1"/>
    <col min="5341" max="5341" width="6" style="7" hidden="1"/>
    <col min="5342" max="5342" width="30.7109375" style="7" hidden="1"/>
    <col min="5343" max="5345" width="18.140625" style="7" hidden="1"/>
    <col min="5346" max="5595" width="9.140625" style="7" hidden="1"/>
    <col min="5596" max="5596" width="3.42578125" style="7" hidden="1"/>
    <col min="5597" max="5597" width="6" style="7" hidden="1"/>
    <col min="5598" max="5598" width="30.7109375" style="7" hidden="1"/>
    <col min="5599" max="5601" width="18.140625" style="7" hidden="1"/>
    <col min="5602" max="5851" width="9.140625" style="7" hidden="1"/>
    <col min="5852" max="5852" width="3.42578125" style="7" hidden="1"/>
    <col min="5853" max="5853" width="6" style="7" hidden="1"/>
    <col min="5854" max="5854" width="30.7109375" style="7" hidden="1"/>
    <col min="5855" max="5857" width="18.140625" style="7" hidden="1"/>
    <col min="5858" max="6107" width="9.140625" style="7" hidden="1"/>
    <col min="6108" max="6108" width="3.42578125" style="7" hidden="1"/>
    <col min="6109" max="6109" width="6" style="7" hidden="1"/>
    <col min="6110" max="6110" width="30.7109375" style="7" hidden="1"/>
    <col min="6111" max="6113" width="18.140625" style="7" hidden="1"/>
    <col min="6114" max="6363" width="9.140625" style="7" hidden="1"/>
    <col min="6364" max="6364" width="3.42578125" style="7" hidden="1"/>
    <col min="6365" max="6365" width="6" style="7" hidden="1"/>
    <col min="6366" max="6366" width="30.7109375" style="7" hidden="1"/>
    <col min="6367" max="6369" width="18.140625" style="7" hidden="1"/>
    <col min="6370" max="6619" width="9.140625" style="7" hidden="1"/>
    <col min="6620" max="6620" width="3.42578125" style="7" hidden="1"/>
    <col min="6621" max="6621" width="6" style="7" hidden="1"/>
    <col min="6622" max="6622" width="30.7109375" style="7" hidden="1"/>
    <col min="6623" max="6625" width="18.140625" style="7" hidden="1"/>
    <col min="6626" max="6875" width="9.140625" style="7" hidden="1"/>
    <col min="6876" max="6876" width="3.42578125" style="7" hidden="1"/>
    <col min="6877" max="6877" width="6" style="7" hidden="1"/>
    <col min="6878" max="6878" width="30.7109375" style="7" hidden="1"/>
    <col min="6879" max="6881" width="18.140625" style="7" hidden="1"/>
    <col min="6882" max="7131" width="9.140625" style="7" hidden="1"/>
    <col min="7132" max="7132" width="3.42578125" style="7" hidden="1"/>
    <col min="7133" max="7133" width="6" style="7" hidden="1"/>
    <col min="7134" max="7134" width="30.7109375" style="7" hidden="1"/>
    <col min="7135" max="7137" width="18.140625" style="7" hidden="1"/>
    <col min="7138" max="7387" width="9.140625" style="7" hidden="1"/>
    <col min="7388" max="7388" width="3.42578125" style="7" hidden="1"/>
    <col min="7389" max="7389" width="6" style="7" hidden="1"/>
    <col min="7390" max="7390" width="30.7109375" style="7" hidden="1"/>
    <col min="7391" max="7393" width="18.140625" style="7" hidden="1"/>
    <col min="7394" max="7643" width="9.140625" style="7" hidden="1"/>
    <col min="7644" max="7644" width="3.42578125" style="7" hidden="1"/>
    <col min="7645" max="7645" width="6" style="7" hidden="1"/>
    <col min="7646" max="7646" width="30.7109375" style="7" hidden="1"/>
    <col min="7647" max="7649" width="18.140625" style="7" hidden="1"/>
    <col min="7650" max="7899" width="9.140625" style="7" hidden="1"/>
    <col min="7900" max="7900" width="3.42578125" style="7" hidden="1"/>
    <col min="7901" max="7901" width="6" style="7" hidden="1"/>
    <col min="7902" max="7902" width="30.7109375" style="7" hidden="1"/>
    <col min="7903" max="7905" width="18.140625" style="7" hidden="1"/>
    <col min="7906" max="8155" width="9.140625" style="7" hidden="1"/>
    <col min="8156" max="8156" width="3.42578125" style="7" hidden="1"/>
    <col min="8157" max="8157" width="6" style="7" hidden="1"/>
    <col min="8158" max="8158" width="30.7109375" style="7" hidden="1"/>
    <col min="8159" max="8161" width="18.140625" style="7" hidden="1"/>
    <col min="8162" max="8411" width="9.140625" style="7" hidden="1"/>
    <col min="8412" max="8412" width="3.42578125" style="7" hidden="1"/>
    <col min="8413" max="8413" width="6" style="7" hidden="1"/>
    <col min="8414" max="8414" width="30.7109375" style="7" hidden="1"/>
    <col min="8415" max="8417" width="18.140625" style="7" hidden="1"/>
    <col min="8418" max="8667" width="9.140625" style="7" hidden="1"/>
    <col min="8668" max="8668" width="3.42578125" style="7" hidden="1"/>
    <col min="8669" max="8669" width="6" style="7" hidden="1"/>
    <col min="8670" max="8670" width="30.7109375" style="7" hidden="1"/>
    <col min="8671" max="8673" width="18.140625" style="7" hidden="1"/>
    <col min="8674" max="8923" width="9.140625" style="7" hidden="1"/>
    <col min="8924" max="8924" width="3.42578125" style="7" hidden="1"/>
    <col min="8925" max="8925" width="6" style="7" hidden="1"/>
    <col min="8926" max="8926" width="30.7109375" style="7" hidden="1"/>
    <col min="8927" max="8929" width="18.140625" style="7" hidden="1"/>
    <col min="8930" max="9179" width="9.140625" style="7" hidden="1"/>
    <col min="9180" max="9180" width="3.42578125" style="7" hidden="1"/>
    <col min="9181" max="9181" width="6" style="7" hidden="1"/>
    <col min="9182" max="9182" width="30.7109375" style="7" hidden="1"/>
    <col min="9183" max="9185" width="18.140625" style="7" hidden="1"/>
    <col min="9186" max="9435" width="9.140625" style="7" hidden="1"/>
    <col min="9436" max="9436" width="3.42578125" style="7" hidden="1"/>
    <col min="9437" max="9437" width="6" style="7" hidden="1"/>
    <col min="9438" max="9438" width="30.7109375" style="7" hidden="1"/>
    <col min="9439" max="9441" width="18.140625" style="7" hidden="1"/>
    <col min="9442" max="9691" width="9.140625" style="7" hidden="1"/>
    <col min="9692" max="9692" width="3.42578125" style="7" hidden="1"/>
    <col min="9693" max="9693" width="6" style="7" hidden="1"/>
    <col min="9694" max="9694" width="30.7109375" style="7" hidden="1"/>
    <col min="9695" max="9697" width="18.140625" style="7" hidden="1"/>
    <col min="9698" max="9947" width="9.140625" style="7" hidden="1"/>
    <col min="9948" max="9948" width="3.42578125" style="7" hidden="1"/>
    <col min="9949" max="9949" width="6" style="7" hidden="1"/>
    <col min="9950" max="9950" width="30.7109375" style="7" hidden="1"/>
    <col min="9951" max="9953" width="18.140625" style="7" hidden="1"/>
    <col min="9954" max="10203" width="9.140625" style="7" hidden="1"/>
    <col min="10204" max="10204" width="3.42578125" style="7" hidden="1"/>
    <col min="10205" max="10205" width="6" style="7" hidden="1"/>
    <col min="10206" max="10206" width="30.7109375" style="7" hidden="1"/>
    <col min="10207" max="10209" width="18.140625" style="7" hidden="1"/>
    <col min="10210" max="10459" width="9.140625" style="7" hidden="1"/>
    <col min="10460" max="10460" width="3.42578125" style="7" hidden="1"/>
    <col min="10461" max="10461" width="6" style="7" hidden="1"/>
    <col min="10462" max="10462" width="30.7109375" style="7" hidden="1"/>
    <col min="10463" max="10465" width="18.140625" style="7" hidden="1"/>
    <col min="10466" max="10715" width="9.140625" style="7" hidden="1"/>
    <col min="10716" max="10716" width="3.42578125" style="7" hidden="1"/>
    <col min="10717" max="10717" width="6" style="7" hidden="1"/>
    <col min="10718" max="10718" width="30.7109375" style="7" hidden="1"/>
    <col min="10719" max="10721" width="18.140625" style="7" hidden="1"/>
    <col min="10722" max="10971" width="9.140625" style="7" hidden="1"/>
    <col min="10972" max="10972" width="3.42578125" style="7" hidden="1"/>
    <col min="10973" max="10973" width="6" style="7" hidden="1"/>
    <col min="10974" max="10974" width="30.7109375" style="7" hidden="1"/>
    <col min="10975" max="10977" width="18.140625" style="7" hidden="1"/>
    <col min="10978" max="11227" width="9.140625" style="7" hidden="1"/>
    <col min="11228" max="11228" width="3.42578125" style="7" hidden="1"/>
    <col min="11229" max="11229" width="6" style="7" hidden="1"/>
    <col min="11230" max="11230" width="30.7109375" style="7" hidden="1"/>
    <col min="11231" max="11233" width="18.140625" style="7" hidden="1"/>
    <col min="11234" max="11483" width="9.140625" style="7" hidden="1"/>
    <col min="11484" max="11484" width="3.42578125" style="7" hidden="1"/>
    <col min="11485" max="11485" width="6" style="7" hidden="1"/>
    <col min="11486" max="11486" width="30.7109375" style="7" hidden="1"/>
    <col min="11487" max="11489" width="18.140625" style="7" hidden="1"/>
    <col min="11490" max="11739" width="9.140625" style="7" hidden="1"/>
    <col min="11740" max="11740" width="3.42578125" style="7" hidden="1"/>
    <col min="11741" max="11741" width="6" style="7" hidden="1"/>
    <col min="11742" max="11742" width="30.7109375" style="7" hidden="1"/>
    <col min="11743" max="11745" width="18.140625" style="7" hidden="1"/>
    <col min="11746" max="11995" width="9.140625" style="7" hidden="1"/>
    <col min="11996" max="11996" width="3.42578125" style="7" hidden="1"/>
    <col min="11997" max="11997" width="6" style="7" hidden="1"/>
    <col min="11998" max="11998" width="30.7109375" style="7" hidden="1"/>
    <col min="11999" max="12001" width="18.140625" style="7" hidden="1"/>
    <col min="12002" max="12251" width="9.140625" style="7" hidden="1"/>
    <col min="12252" max="12252" width="3.42578125" style="7" hidden="1"/>
    <col min="12253" max="12253" width="6" style="7" hidden="1"/>
    <col min="12254" max="12254" width="30.7109375" style="7" hidden="1"/>
    <col min="12255" max="12257" width="18.140625" style="7" hidden="1"/>
    <col min="12258" max="12507" width="9.140625" style="7" hidden="1"/>
    <col min="12508" max="12508" width="3.42578125" style="7" hidden="1"/>
    <col min="12509" max="12509" width="6" style="7" hidden="1"/>
    <col min="12510" max="12510" width="30.7109375" style="7" hidden="1"/>
    <col min="12511" max="12513" width="18.140625" style="7" hidden="1"/>
    <col min="12514" max="12763" width="9.140625" style="7" hidden="1"/>
    <col min="12764" max="12764" width="3.42578125" style="7" hidden="1"/>
    <col min="12765" max="12765" width="6" style="7" hidden="1"/>
    <col min="12766" max="12766" width="30.7109375" style="7" hidden="1"/>
    <col min="12767" max="12769" width="18.140625" style="7" hidden="1"/>
    <col min="12770" max="13019" width="9.140625" style="7" hidden="1"/>
    <col min="13020" max="13020" width="3.42578125" style="7" hidden="1"/>
    <col min="13021" max="13021" width="6" style="7" hidden="1"/>
    <col min="13022" max="13022" width="30.7109375" style="7" hidden="1"/>
    <col min="13023" max="13025" width="18.140625" style="7" hidden="1"/>
    <col min="13026" max="13275" width="9.140625" style="7" hidden="1"/>
    <col min="13276" max="13276" width="3.42578125" style="7" hidden="1"/>
    <col min="13277" max="13277" width="6" style="7" hidden="1"/>
    <col min="13278" max="13278" width="30.7109375" style="7" hidden="1"/>
    <col min="13279" max="13281" width="18.140625" style="7" hidden="1"/>
    <col min="13282" max="13531" width="9.140625" style="7" hidden="1"/>
    <col min="13532" max="13532" width="3.42578125" style="7" hidden="1"/>
    <col min="13533" max="13533" width="6" style="7" hidden="1"/>
    <col min="13534" max="13534" width="30.7109375" style="7" hidden="1"/>
    <col min="13535" max="13537" width="18.140625" style="7" hidden="1"/>
    <col min="13538" max="13787" width="9.140625" style="7" hidden="1"/>
    <col min="13788" max="13788" width="3.42578125" style="7" hidden="1"/>
    <col min="13789" max="13789" width="6" style="7" hidden="1"/>
    <col min="13790" max="13790" width="30.7109375" style="7" hidden="1"/>
    <col min="13791" max="13793" width="18.140625" style="7" hidden="1"/>
    <col min="13794" max="14043" width="9.140625" style="7" hidden="1"/>
    <col min="14044" max="14044" width="3.42578125" style="7" hidden="1"/>
    <col min="14045" max="14045" width="6" style="7" hidden="1"/>
    <col min="14046" max="14046" width="30.7109375" style="7" hidden="1"/>
    <col min="14047" max="14049" width="18.140625" style="7" hidden="1"/>
    <col min="14050" max="14299" width="9.140625" style="7" hidden="1"/>
    <col min="14300" max="14300" width="3.42578125" style="7" hidden="1"/>
    <col min="14301" max="14301" width="6" style="7" hidden="1"/>
    <col min="14302" max="14302" width="30.7109375" style="7" hidden="1"/>
    <col min="14303" max="14305" width="18.140625" style="7" hidden="1"/>
    <col min="14306" max="14555" width="9.140625" style="7" hidden="1"/>
    <col min="14556" max="14556" width="3.42578125" style="7" hidden="1"/>
    <col min="14557" max="14557" width="6" style="7" hidden="1"/>
    <col min="14558" max="14558" width="30.7109375" style="7" hidden="1"/>
    <col min="14559" max="14561" width="18.140625" style="7" hidden="1"/>
    <col min="14562" max="14811" width="9.140625" style="7" hidden="1"/>
    <col min="14812" max="14812" width="3.42578125" style="7" hidden="1"/>
    <col min="14813" max="14813" width="6" style="7" hidden="1"/>
    <col min="14814" max="14814" width="30.7109375" style="7" hidden="1"/>
    <col min="14815" max="14817" width="18.140625" style="7" hidden="1"/>
    <col min="14818" max="15067" width="9.140625" style="7" hidden="1"/>
    <col min="15068" max="15068" width="3.42578125" style="7" hidden="1"/>
    <col min="15069" max="15069" width="6" style="7" hidden="1"/>
    <col min="15070" max="15070" width="30.7109375" style="7" hidden="1"/>
    <col min="15071" max="15073" width="18.140625" style="7" hidden="1"/>
    <col min="15074" max="15323" width="9.140625" style="7" hidden="1"/>
    <col min="15324" max="15324" width="3.42578125" style="7" hidden="1"/>
    <col min="15325" max="15325" width="6" style="7" hidden="1"/>
    <col min="15326" max="15326" width="30.7109375" style="7" hidden="1"/>
    <col min="15327" max="15329" width="18.140625" style="7" hidden="1"/>
    <col min="15330" max="15579" width="9.140625" style="7" hidden="1"/>
    <col min="15580" max="15580" width="3.42578125" style="7" hidden="1"/>
    <col min="15581" max="15581" width="6" style="7" hidden="1"/>
    <col min="15582" max="15582" width="30.7109375" style="7" hidden="1"/>
    <col min="15583" max="15585" width="18.140625" style="7" hidden="1"/>
    <col min="15586" max="15835" width="9.140625" style="7" hidden="1"/>
    <col min="15836" max="15836" width="3.42578125" style="7" hidden="1"/>
    <col min="15837" max="15837" width="6" style="7" hidden="1"/>
    <col min="15838" max="15838" width="30.7109375" style="7" hidden="1"/>
    <col min="15839" max="15841" width="18.140625" style="7" hidden="1"/>
    <col min="15842" max="16091" width="9.140625" style="7" hidden="1"/>
    <col min="16092" max="16092" width="3.42578125" style="7" hidden="1"/>
    <col min="16093" max="16093" width="6" style="7" hidden="1"/>
    <col min="16094" max="16094" width="30.7109375" style="7" hidden="1"/>
    <col min="16095" max="16097" width="18.140625" style="7" hidden="1"/>
    <col min="16098" max="16384" width="9.140625" style="7" hidden="1"/>
  </cols>
  <sheetData>
    <row r="1" spans="1:8" s="3" customFormat="1" ht="16.5" thickBot="1" x14ac:dyDescent="0.3">
      <c r="B1" s="4"/>
      <c r="C1" s="5"/>
      <c r="D1" s="6"/>
      <c r="E1" s="6"/>
      <c r="F1" s="6"/>
      <c r="G1" s="6"/>
    </row>
    <row r="2" spans="1:8" s="3" customFormat="1" ht="65.25" customHeight="1" thickBot="1" x14ac:dyDescent="0.3">
      <c r="B2" s="336" t="s">
        <v>176</v>
      </c>
      <c r="C2" s="337"/>
      <c r="D2" s="337"/>
      <c r="E2" s="337"/>
      <c r="F2" s="337"/>
      <c r="G2" s="337"/>
      <c r="H2" s="338"/>
    </row>
    <row r="3" spans="1:8" s="3" customFormat="1" ht="39.75" customHeight="1" thickBot="1" x14ac:dyDescent="0.3">
      <c r="B3" s="341" t="s">
        <v>17</v>
      </c>
      <c r="C3" s="342"/>
      <c r="D3" s="321"/>
      <c r="E3" s="321"/>
      <c r="F3" s="321"/>
      <c r="G3" s="321"/>
      <c r="H3" s="322"/>
    </row>
    <row r="4" spans="1:8" s="3" customFormat="1" ht="23.25" customHeight="1" thickBot="1" x14ac:dyDescent="0.3">
      <c r="B4" s="339" t="s">
        <v>30</v>
      </c>
      <c r="C4" s="340"/>
      <c r="D4" s="321"/>
      <c r="E4" s="321"/>
      <c r="F4" s="321"/>
      <c r="G4" s="321"/>
      <c r="H4" s="322"/>
    </row>
    <row r="5" spans="1:8" s="3" customFormat="1" ht="42" customHeight="1" thickBot="1" x14ac:dyDescent="0.3">
      <c r="B5" s="339" t="s">
        <v>35</v>
      </c>
      <c r="C5" s="340"/>
      <c r="D5" s="321"/>
      <c r="E5" s="321"/>
      <c r="F5" s="321"/>
      <c r="G5" s="321"/>
      <c r="H5" s="322"/>
    </row>
    <row r="6" spans="1:8" s="3" customFormat="1" ht="15.75" thickBot="1" x14ac:dyDescent="0.3">
      <c r="B6" s="319" t="s">
        <v>152</v>
      </c>
      <c r="C6" s="320"/>
      <c r="D6" s="321"/>
      <c r="E6" s="321"/>
      <c r="F6" s="321"/>
      <c r="G6" s="321"/>
      <c r="H6" s="322"/>
    </row>
    <row r="7" spans="1:8" ht="33" customHeight="1" thickBot="1" x14ac:dyDescent="0.3">
      <c r="B7" s="328" t="s">
        <v>46</v>
      </c>
      <c r="C7" s="329"/>
      <c r="D7" s="214"/>
      <c r="E7" s="8" t="s">
        <v>151</v>
      </c>
      <c r="F7" s="318"/>
      <c r="G7" s="318"/>
      <c r="H7" s="9"/>
    </row>
    <row r="8" spans="1:8" ht="15.75" thickBot="1" x14ac:dyDescent="0.3"/>
    <row r="9" spans="1:8" s="3" customFormat="1" ht="50.25" customHeight="1" thickBot="1" x14ac:dyDescent="0.3">
      <c r="B9" s="330" t="s">
        <v>124</v>
      </c>
      <c r="C9" s="331"/>
      <c r="D9" s="331"/>
      <c r="E9" s="331"/>
      <c r="F9" s="331"/>
      <c r="G9" s="331"/>
      <c r="H9" s="332"/>
    </row>
    <row r="10" spans="1:8" ht="27.75" customHeight="1" x14ac:dyDescent="0.25">
      <c r="B10" s="10" t="s">
        <v>14</v>
      </c>
      <c r="C10" s="11" t="s">
        <v>125</v>
      </c>
      <c r="D10" s="12" t="s">
        <v>126</v>
      </c>
      <c r="E10" s="13" t="s">
        <v>21</v>
      </c>
      <c r="F10" s="14"/>
      <c r="G10" s="14"/>
      <c r="H10" s="15"/>
    </row>
    <row r="11" spans="1:8" ht="36.75" customHeight="1" x14ac:dyDescent="0.25">
      <c r="B11" s="16"/>
      <c r="C11" s="17"/>
      <c r="D11" s="18"/>
      <c r="E11" s="19" t="s">
        <v>12</v>
      </c>
      <c r="F11" s="20" t="s">
        <v>22</v>
      </c>
      <c r="G11" s="21" t="s">
        <v>19</v>
      </c>
      <c r="H11" s="22"/>
    </row>
    <row r="12" spans="1:8" ht="18" customHeight="1" thickBot="1" x14ac:dyDescent="0.3">
      <c r="B12" s="16"/>
      <c r="C12" s="23"/>
      <c r="D12" s="254"/>
      <c r="E12" s="24"/>
      <c r="F12" s="25"/>
      <c r="G12" s="26" t="s">
        <v>157</v>
      </c>
      <c r="H12" s="27" t="s">
        <v>158</v>
      </c>
    </row>
    <row r="13" spans="1:8" ht="15.75" thickBot="1" x14ac:dyDescent="0.3">
      <c r="B13" s="28" t="s">
        <v>23</v>
      </c>
      <c r="C13" s="253" t="s">
        <v>24</v>
      </c>
      <c r="D13" s="255" t="s">
        <v>25</v>
      </c>
      <c r="E13" s="28" t="s">
        <v>26</v>
      </c>
      <c r="F13" s="29" t="s">
        <v>27</v>
      </c>
      <c r="G13" s="29" t="s">
        <v>28</v>
      </c>
      <c r="H13" s="30" t="s">
        <v>29</v>
      </c>
    </row>
    <row r="14" spans="1:8" ht="21" customHeight="1" thickBot="1" x14ac:dyDescent="0.3">
      <c r="A14" s="31"/>
      <c r="B14" s="32">
        <v>1</v>
      </c>
      <c r="C14" s="33" t="s">
        <v>120</v>
      </c>
      <c r="D14" s="148">
        <f>koszty_tworzenia[[#This Row],[4]]+koszty_tworzenia[[#This Row],[5]]</f>
        <v>0</v>
      </c>
      <c r="E14" s="211">
        <v>0</v>
      </c>
      <c r="F14" s="141">
        <f>koszty_tworzenia[[#This Row],[6]]+koszty_tworzenia[[#This Row],[7]]</f>
        <v>0</v>
      </c>
      <c r="G14" s="205"/>
      <c r="H14" s="206">
        <v>0</v>
      </c>
    </row>
    <row r="15" spans="1:8" ht="195" customHeight="1" x14ac:dyDescent="0.25">
      <c r="A15" s="31"/>
      <c r="B15" s="147">
        <v>2</v>
      </c>
      <c r="C15" s="33" t="s">
        <v>153</v>
      </c>
      <c r="D15" s="148">
        <f>koszty_tworzenia[[#This Row],[4]]+koszty_tworzenia[[#This Row],[5]]</f>
        <v>0</v>
      </c>
      <c r="E15" s="212"/>
      <c r="F15" s="141">
        <f>koszty_tworzenia[[#This Row],[6]]+koszty_tworzenia[[#This Row],[7]]</f>
        <v>0</v>
      </c>
      <c r="G15" s="207"/>
      <c r="H15" s="208"/>
    </row>
    <row r="16" spans="1:8" x14ac:dyDescent="0.25">
      <c r="A16" s="31"/>
      <c r="B16" s="34">
        <v>3</v>
      </c>
      <c r="C16" s="35" t="s">
        <v>18</v>
      </c>
      <c r="D16" s="148">
        <f>koszty_tworzenia[[#This Row],[4]]+koszty_tworzenia[[#This Row],[5]]</f>
        <v>0</v>
      </c>
      <c r="E16" s="212">
        <v>0</v>
      </c>
      <c r="F16" s="141">
        <f>koszty_tworzenia[[#This Row],[6]]+koszty_tworzenia[[#This Row],[7]]</f>
        <v>0</v>
      </c>
      <c r="G16" s="208">
        <v>0</v>
      </c>
      <c r="H16" s="209"/>
    </row>
    <row r="17" spans="2:8" ht="48.75" customHeight="1" x14ac:dyDescent="0.25">
      <c r="B17" s="34">
        <v>4</v>
      </c>
      <c r="C17" s="35" t="s">
        <v>123</v>
      </c>
      <c r="D17" s="148">
        <f>koszty_tworzenia[[#This Row],[4]]+koszty_tworzenia[[#This Row],[5]]</f>
        <v>0</v>
      </c>
      <c r="E17" s="212"/>
      <c r="F17" s="141">
        <f>koszty_tworzenia[[#This Row],[6]]+koszty_tworzenia[[#This Row],[7]]</f>
        <v>0</v>
      </c>
      <c r="G17" s="208"/>
      <c r="H17" s="208">
        <v>0</v>
      </c>
    </row>
    <row r="18" spans="2:8" x14ac:dyDescent="0.25">
      <c r="B18" s="34">
        <v>5</v>
      </c>
      <c r="C18" s="35" t="s">
        <v>10</v>
      </c>
      <c r="D18" s="148">
        <f>koszty_tworzenia[[#This Row],[4]]+koszty_tworzenia[[#This Row],[5]]</f>
        <v>0</v>
      </c>
      <c r="E18" s="212">
        <v>0</v>
      </c>
      <c r="F18" s="141">
        <f>koszty_tworzenia[[#This Row],[6]]+koszty_tworzenia[[#This Row],[7]]</f>
        <v>0</v>
      </c>
      <c r="G18" s="208">
        <v>0</v>
      </c>
      <c r="H18" s="208">
        <v>0</v>
      </c>
    </row>
    <row r="19" spans="2:8" ht="24" x14ac:dyDescent="0.25">
      <c r="B19" s="34">
        <v>6</v>
      </c>
      <c r="C19" s="35" t="s">
        <v>34</v>
      </c>
      <c r="D19" s="148">
        <f>koszty_tworzenia[[#This Row],[4]]+koszty_tworzenia[[#This Row],[5]]</f>
        <v>0</v>
      </c>
      <c r="E19" s="212"/>
      <c r="F19" s="141">
        <f>koszty_tworzenia[[#This Row],[6]]+koszty_tworzenia[[#This Row],[7]]</f>
        <v>0</v>
      </c>
      <c r="G19" s="208">
        <v>0</v>
      </c>
      <c r="H19" s="208"/>
    </row>
    <row r="20" spans="2:8" ht="144" x14ac:dyDescent="0.25">
      <c r="B20" s="34">
        <v>7</v>
      </c>
      <c r="C20" s="247" t="s">
        <v>154</v>
      </c>
      <c r="D20" s="148">
        <f>koszty_tworzenia[[#This Row],[4]]+koszty_tworzenia[[#This Row],[5]]</f>
        <v>0</v>
      </c>
      <c r="E20" s="212">
        <v>0</v>
      </c>
      <c r="F20" s="141">
        <f>koszty_tworzenia[[#This Row],[6]]+koszty_tworzenia[[#This Row],[7]]</f>
        <v>0</v>
      </c>
      <c r="G20" s="208">
        <v>0</v>
      </c>
      <c r="H20" s="280">
        <v>0</v>
      </c>
    </row>
    <row r="21" spans="2:8" ht="30" customHeight="1" x14ac:dyDescent="0.25">
      <c r="B21" s="281">
        <v>8</v>
      </c>
      <c r="C21" s="247" t="s">
        <v>202</v>
      </c>
      <c r="D21" s="148">
        <f>koszty_tworzenia[[#This Row],[4]]+koszty_tworzenia[[#This Row],[5]]</f>
        <v>0</v>
      </c>
      <c r="E21" s="282"/>
      <c r="F21" s="485"/>
      <c r="G21" s="302"/>
      <c r="H21" s="303"/>
    </row>
    <row r="22" spans="2:8" ht="19.5" customHeight="1" thickBot="1" x14ac:dyDescent="0.3">
      <c r="B22" s="36">
        <v>9</v>
      </c>
      <c r="C22" s="294" t="s">
        <v>155</v>
      </c>
      <c r="D22" s="148">
        <f>koszty_tworzenia[[#This Row],[4]]+koszty_tworzenia[[#This Row],[5]]</f>
        <v>0</v>
      </c>
      <c r="E22" s="213"/>
      <c r="F22" s="141">
        <f>koszty_tworzenia[[#This Row],[6]]+koszty_tworzenia[[#This Row],[7]]</f>
        <v>0</v>
      </c>
      <c r="G22" s="210"/>
      <c r="H22" s="210"/>
    </row>
    <row r="23" spans="2:8" s="143" customFormat="1" ht="45.75" customHeight="1" thickBot="1" x14ac:dyDescent="0.25">
      <c r="B23" s="482" t="s">
        <v>121</v>
      </c>
      <c r="C23" s="483"/>
      <c r="D23" s="484">
        <f>SUBTOTAL(109,koszty_tworzenia[3])</f>
        <v>0</v>
      </c>
      <c r="E23" s="484">
        <f>SUBTOTAL(109,koszty_tworzenia[4])</f>
        <v>0</v>
      </c>
      <c r="F23" s="484">
        <f>SUBTOTAL(109,koszty_tworzenia[5])</f>
        <v>0</v>
      </c>
      <c r="G23" s="484">
        <f>SUBTOTAL(109,koszty_tworzenia[6])</f>
        <v>0</v>
      </c>
      <c r="H23" s="484">
        <f>SUBTOTAL(109,koszty_tworzenia[7])</f>
        <v>0</v>
      </c>
    </row>
    <row r="24" spans="2:8" s="3" customFormat="1" ht="48.75" customHeight="1" thickBot="1" x14ac:dyDescent="0.3">
      <c r="B24" s="333" t="s">
        <v>130</v>
      </c>
      <c r="C24" s="334"/>
      <c r="D24" s="334"/>
      <c r="E24" s="334"/>
      <c r="F24" s="335"/>
      <c r="G24" s="37"/>
    </row>
    <row r="25" spans="2:8" s="3" customFormat="1" ht="48.75" customHeight="1" x14ac:dyDescent="0.25">
      <c r="B25" s="323" t="s">
        <v>9</v>
      </c>
      <c r="C25" s="323" t="s">
        <v>127</v>
      </c>
      <c r="D25" s="325" t="s">
        <v>128</v>
      </c>
      <c r="E25" s="326"/>
      <c r="F25" s="327"/>
      <c r="G25" s="38"/>
    </row>
    <row r="26" spans="2:8" s="3" customFormat="1" ht="15.75" thickBot="1" x14ac:dyDescent="0.3">
      <c r="B26" s="324"/>
      <c r="C26" s="324"/>
      <c r="D26" s="39" t="s">
        <v>19</v>
      </c>
      <c r="E26" s="40" t="s">
        <v>20</v>
      </c>
      <c r="F26" s="41" t="s">
        <v>13</v>
      </c>
      <c r="G26" s="42"/>
    </row>
    <row r="27" spans="2:8" s="3" customFormat="1" ht="15.75" customHeight="1" thickBot="1" x14ac:dyDescent="0.3">
      <c r="B27" s="43" t="s">
        <v>23</v>
      </c>
      <c r="C27" s="44" t="s">
        <v>24</v>
      </c>
      <c r="D27" s="45" t="s">
        <v>25</v>
      </c>
      <c r="E27" s="45" t="s">
        <v>26</v>
      </c>
      <c r="F27" s="46" t="s">
        <v>27</v>
      </c>
      <c r="G27" s="47"/>
    </row>
    <row r="28" spans="2:8" s="3" customFormat="1" ht="48.75" thickBot="1" x14ac:dyDescent="0.3">
      <c r="B28" s="48" t="s">
        <v>8</v>
      </c>
      <c r="C28" s="248" t="s">
        <v>190</v>
      </c>
      <c r="D28" s="142">
        <f>koszty_funkcjonowania[[#This Row],[4]]+koszty_funkcjonowania[[#This Row],[5]]</f>
        <v>0</v>
      </c>
      <c r="E28" s="199"/>
      <c r="F28" s="200"/>
      <c r="G28" s="49"/>
    </row>
    <row r="29" spans="2:8" s="3" customFormat="1" ht="15.75" thickBot="1" x14ac:dyDescent="0.3">
      <c r="B29" s="50" t="s">
        <v>7</v>
      </c>
      <c r="C29" s="249" t="s">
        <v>6</v>
      </c>
      <c r="D29" s="142">
        <f>koszty_funkcjonowania[[#This Row],[4]]+koszty_funkcjonowania[[#This Row],[5]]</f>
        <v>0</v>
      </c>
      <c r="E29" s="201"/>
      <c r="F29" s="202"/>
      <c r="G29" s="49"/>
    </row>
    <row r="30" spans="2:8" s="3" customFormat="1" ht="24.75" thickBot="1" x14ac:dyDescent="0.3">
      <c r="B30" s="50" t="s">
        <v>5</v>
      </c>
      <c r="C30" s="249" t="s">
        <v>16</v>
      </c>
      <c r="D30" s="142">
        <f>koszty_funkcjonowania[[#This Row],[4]]+koszty_funkcjonowania[[#This Row],[5]]</f>
        <v>0</v>
      </c>
      <c r="E30" s="201"/>
      <c r="F30" s="202"/>
      <c r="G30" s="49"/>
    </row>
    <row r="31" spans="2:8" s="3" customFormat="1" ht="24.75" thickBot="1" x14ac:dyDescent="0.3">
      <c r="B31" s="50" t="s">
        <v>4</v>
      </c>
      <c r="C31" s="249" t="s">
        <v>129</v>
      </c>
      <c r="D31" s="142">
        <f>koszty_funkcjonowania[[#This Row],[4]]+koszty_funkcjonowania[[#This Row],[5]]</f>
        <v>0</v>
      </c>
      <c r="E31" s="201"/>
      <c r="F31" s="202"/>
      <c r="G31" s="49"/>
    </row>
    <row r="32" spans="2:8" s="3" customFormat="1" ht="57" customHeight="1" thickBot="1" x14ac:dyDescent="0.3">
      <c r="B32" s="50" t="s">
        <v>3</v>
      </c>
      <c r="C32" s="249" t="s">
        <v>136</v>
      </c>
      <c r="D32" s="142">
        <f>koszty_funkcjonowania[[#This Row],[4]]+koszty_funkcjonowania[[#This Row],[5]]</f>
        <v>0</v>
      </c>
      <c r="E32" s="201"/>
      <c r="F32" s="202"/>
      <c r="G32" s="49"/>
    </row>
    <row r="33" spans="2:9" s="3" customFormat="1" ht="15.75" thickBot="1" x14ac:dyDescent="0.3">
      <c r="B33" s="51" t="s">
        <v>2</v>
      </c>
      <c r="C33" s="279" t="s">
        <v>155</v>
      </c>
      <c r="D33" s="142">
        <f>koszty_funkcjonowania[[#This Row],[4]]+koszty_funkcjonowania[[#This Row],[5]]</f>
        <v>0</v>
      </c>
      <c r="E33" s="203"/>
      <c r="F33" s="204"/>
      <c r="G33" s="49"/>
    </row>
    <row r="34" spans="2:9" s="3" customFormat="1" ht="15.75" thickBot="1" x14ac:dyDescent="0.3">
      <c r="B34" s="273" t="s">
        <v>121</v>
      </c>
      <c r="C34" s="274"/>
      <c r="D34" s="275">
        <f>SUBTOTAL(109,koszty_funkcjonowania[3])</f>
        <v>0</v>
      </c>
      <c r="E34" s="275">
        <f>SUBTOTAL(109,koszty_funkcjonowania[4])</f>
        <v>0</v>
      </c>
      <c r="F34" s="275">
        <f>SUBTOTAL(109,koszty_funkcjonowania[5])</f>
        <v>0</v>
      </c>
      <c r="G34" s="49"/>
    </row>
    <row r="35" spans="2:9" s="3" customFormat="1" ht="30" customHeight="1" x14ac:dyDescent="0.25">
      <c r="B35" s="178" t="s">
        <v>182</v>
      </c>
      <c r="C35" s="190"/>
      <c r="D35" s="190"/>
      <c r="E35" s="191"/>
      <c r="F35" s="157"/>
      <c r="G35" s="144"/>
      <c r="H35" s="145"/>
    </row>
    <row r="36" spans="2:9" s="146" customFormat="1" ht="29.25" customHeight="1" x14ac:dyDescent="0.2">
      <c r="B36" s="178" t="s">
        <v>183</v>
      </c>
      <c r="C36" s="190"/>
      <c r="D36" s="178"/>
      <c r="E36" s="252"/>
      <c r="F36" s="157"/>
      <c r="G36" s="157"/>
      <c r="H36" s="157"/>
    </row>
    <row r="37" spans="2:9" s="52" customFormat="1" ht="26.25" customHeight="1" x14ac:dyDescent="0.25">
      <c r="B37" s="198"/>
      <c r="C37" s="192"/>
      <c r="D37" s="57"/>
      <c r="E37" s="57"/>
      <c r="F37" s="57"/>
      <c r="G37" s="157"/>
      <c r="H37" s="157"/>
      <c r="I37" s="57"/>
    </row>
    <row r="38" spans="2:9" s="54" customFormat="1" x14ac:dyDescent="0.25">
      <c r="B38" s="192" t="s">
        <v>1</v>
      </c>
      <c r="C38" s="192"/>
      <c r="D38" s="52" t="s">
        <v>15</v>
      </c>
      <c r="E38" s="52"/>
      <c r="F38" s="56"/>
      <c r="G38" s="159"/>
      <c r="H38" s="57"/>
      <c r="I38" s="158"/>
    </row>
    <row r="39" spans="2:9" s="54" customFormat="1" x14ac:dyDescent="0.25">
      <c r="B39" s="160" t="s">
        <v>156</v>
      </c>
      <c r="C39" s="308"/>
      <c r="D39" s="309" t="s">
        <v>131</v>
      </c>
      <c r="E39" s="309"/>
      <c r="F39" s="316"/>
      <c r="G39" s="149" t="s">
        <v>132</v>
      </c>
      <c r="H39" s="52"/>
      <c r="I39" s="57"/>
    </row>
    <row r="40" spans="2:9" s="54" customFormat="1" x14ac:dyDescent="0.25">
      <c r="B40" s="60"/>
      <c r="C40" s="265"/>
      <c r="D40" s="265"/>
      <c r="E40" s="265"/>
      <c r="F40" s="265"/>
      <c r="G40" s="265" t="s">
        <v>135</v>
      </c>
      <c r="H40" s="265"/>
    </row>
    <row r="41" spans="2:9" s="54" customFormat="1" x14ac:dyDescent="0.25">
      <c r="G41" s="264"/>
      <c r="H41" s="264"/>
    </row>
    <row r="42" spans="2:9" x14ac:dyDescent="0.25">
      <c r="B42" s="278"/>
      <c r="C42" s="278"/>
      <c r="D42" s="278"/>
      <c r="E42" s="278"/>
      <c r="F42" s="278"/>
      <c r="I42" s="54"/>
    </row>
    <row r="43" spans="2:9" x14ac:dyDescent="0.25">
      <c r="B43" s="278"/>
      <c r="C43" s="278"/>
      <c r="D43" s="278"/>
      <c r="E43" s="278"/>
      <c r="F43" s="278"/>
      <c r="G43" s="278"/>
      <c r="H43" s="278"/>
    </row>
    <row r="44" spans="2:9" ht="9.75" customHeight="1" x14ac:dyDescent="0.25">
      <c r="G44" s="278"/>
      <c r="H44" s="278"/>
    </row>
    <row r="45" spans="2:9" ht="3" customHeight="1" x14ac:dyDescent="0.25"/>
    <row r="46" spans="2:9" hidden="1" x14ac:dyDescent="0.25"/>
  </sheetData>
  <sheetProtection formatColumns="0" formatRows="0" sort="0" autoFilter="0"/>
  <mergeCells count="16">
    <mergeCell ref="B2:H2"/>
    <mergeCell ref="D3:H3"/>
    <mergeCell ref="D5:H5"/>
    <mergeCell ref="B4:C4"/>
    <mergeCell ref="D4:H4"/>
    <mergeCell ref="B3:C3"/>
    <mergeCell ref="B5:C5"/>
    <mergeCell ref="F7:G7"/>
    <mergeCell ref="B6:C6"/>
    <mergeCell ref="D6:H6"/>
    <mergeCell ref="B25:B26"/>
    <mergeCell ref="C25:C26"/>
    <mergeCell ref="D25:F25"/>
    <mergeCell ref="B7:C7"/>
    <mergeCell ref="B9:H9"/>
    <mergeCell ref="B24:F24"/>
  </mergeCells>
  <conditionalFormatting sqref="F23">
    <cfRule type="expression" dxfId="164" priority="6">
      <formula>IF(OR(AND(forma_opieki="dzienny opiekun",(suma_dofin_tworzenie/liczba_miejsc)&gt;5000),AND(LEFT(nr_umowy,3)="M1a",OR(forma_opieki="żłobek",forma_opieki="klub dziecięcy"),(suma_dofin_tworzenie/liczba_miejsc)&gt;33000),AND(LEFT(nr_umowy,3)="M1b",OR(forma_opieki="żłobek",forma_opieki="klub dziecięcy"),(suma_dofin_tworzenie/liczba_miejsc)&gt;30000)),1)</formula>
    </cfRule>
    <cfRule type="expression" dxfId="163" priority="13">
      <formula>IF($F$23&gt;0.8*$D$23,1)</formula>
    </cfRule>
  </conditionalFormatting>
  <conditionalFormatting sqref="F34">
    <cfRule type="expression" dxfId="162" priority="12">
      <formula>IF($F$34&gt;(0.8*$D$34),1)</formula>
    </cfRule>
  </conditionalFormatting>
  <conditionalFormatting sqref="D6:H6">
    <cfRule type="cellIs" dxfId="161" priority="3" operator="equal">
      <formula>0</formula>
    </cfRule>
    <cfRule type="expression" dxfId="160" priority="5">
      <formula>IF(OR(AND(forma_opieki="dzienny opiekun",(suma_dofin_tworzenie/liczba_miejsc)&gt;5000),AND(LEFT(nr_umowy,3)="M1a",OR(forma_opieki="żłobek",forma_opieki="klub dziecięcy"),(suma_dofin_tworzenie/liczba_miejsc)&gt;33000),AND(LEFT(nr_umowy,3)="M1b",OR(forma_opieki="żłobek",forma_opieki="klub dziecięcy"),(suma_dofin_tworzenie/liczba_miejsc)&gt;30000)),1)</formula>
    </cfRule>
  </conditionalFormatting>
  <conditionalFormatting sqref="R19">
    <cfRule type="iconSet" priority="1">
      <iconSet iconSet="3Symbols2">
        <cfvo type="percent" val="0"/>
        <cfvo type="percent" val="33"/>
        <cfvo type="percent" val="&quot;'Kosztorys nowy'!$H$22&quot;"/>
      </iconSet>
    </cfRule>
  </conditionalFormatting>
  <dataValidations count="7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F7:G8">
      <formula1>44197</formula1>
      <formula2>44561</formula2>
    </dataValidation>
    <dataValidation type="custom" allowBlank="1" showInputMessage="1" showErrorMessage="1" promptTitle="dane finansowe" prompt="Wpisuje się kwoty w złotych z maksymalnie dwoma miejscami po przecinku." sqref="H14:H15 H17:H22 G16:G22 D14:F22">
      <formula1>IF(D14=TRUNC(D14,2),1)</formula1>
    </dataValidation>
    <dataValidation type="custom" allowBlank="1" showInputMessage="1" showErrorMessage="1" promptTitle="wartość niemożliwa" prompt="kosztów majątkowych remontu brak" sqref="H16">
      <formula1>"brak"</formula1>
    </dataValidation>
    <dataValidation type="custom" allowBlank="1" showInputMessage="1" showErrorMessage="1" promptTitle="wartość niemożliwa" prompt="kosztów bieżących inwestycji brak" sqref="G14:G15">
      <formula1>"brak"</formula1>
    </dataValidation>
    <dataValidation type="whole" allowBlank="1" showInputMessage="1" showErrorMessage="1" sqref="D6:H6">
      <formula1>0</formula1>
      <formula2>500</formula2>
    </dataValidation>
    <dataValidation type="custom" allowBlank="1" showInputMessage="1" showErrorMessage="1" promptTitle="dane finansowe" prompt="wpisuje się kwoty w złotych z maksymalnie dwoma miejscami po przecinku" sqref="D28:F33">
      <formula1>IF(D28=TRUNC(D28,2),1)</formula1>
    </dataValidation>
  </dataValidations>
  <printOptions horizontalCentered="1" verticalCentered="1"/>
  <pageMargins left="0.25" right="0.25" top="0.75" bottom="0.75" header="0.3" footer="0.3"/>
  <pageSetup paperSize="9" scale="50" orientation="portrait" horizontalDpi="4294967294" verticalDpi="4294967294" r:id="rId1"/>
  <headerFooter differentFirst="1">
    <firstHeader>&amp;R&amp;"Times New Roman,Pogrubiona"&amp;13Zał. nr 1 do umowy
&amp;"Times New Roman,Normalny"(moduł 1)</firstHeader>
  </headerFooter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29"/>
  <sheetViews>
    <sheetView showGridLines="0" topLeftCell="A19" zoomScale="115" zoomScaleNormal="115" workbookViewId="0">
      <selection activeCell="H28" sqref="H28"/>
    </sheetView>
  </sheetViews>
  <sheetFormatPr defaultColWidth="0" defaultRowHeight="15" zeroHeight="1" x14ac:dyDescent="0.25"/>
  <cols>
    <col min="1" max="1" width="3.42578125" style="64" customWidth="1"/>
    <col min="2" max="2" width="7.28515625" style="64" customWidth="1"/>
    <col min="3" max="3" width="13.7109375" style="64" customWidth="1"/>
    <col min="4" max="4" width="10.5703125" style="64" customWidth="1"/>
    <col min="5" max="5" width="11" style="64" customWidth="1"/>
    <col min="6" max="6" width="11.85546875" style="64" customWidth="1"/>
    <col min="7" max="7" width="15.140625" style="64" customWidth="1"/>
    <col min="8" max="8" width="16" style="64" customWidth="1"/>
    <col min="9" max="9" width="13.42578125" style="64" customWidth="1"/>
    <col min="10" max="10" width="16.85546875" style="64" customWidth="1"/>
    <col min="11" max="11" width="10.5703125" style="64" bestFit="1" customWidth="1"/>
    <col min="12" max="243" width="9.140625" style="64" hidden="1"/>
    <col min="244" max="244" width="3.42578125" style="64" hidden="1"/>
    <col min="245" max="245" width="6" style="64" hidden="1"/>
    <col min="246" max="246" width="30.7109375" style="64" hidden="1"/>
    <col min="247" max="249" width="18.140625" style="64" hidden="1"/>
    <col min="250" max="499" width="9.140625" style="64" hidden="1"/>
    <col min="500" max="500" width="3.42578125" style="64" hidden="1"/>
    <col min="501" max="501" width="6" style="64" hidden="1"/>
    <col min="502" max="502" width="30.7109375" style="64" hidden="1"/>
    <col min="503" max="505" width="18.140625" style="64" hidden="1"/>
    <col min="506" max="755" width="9.140625" style="64" hidden="1"/>
    <col min="756" max="756" width="3.42578125" style="64" hidden="1"/>
    <col min="757" max="757" width="6" style="64" hidden="1"/>
    <col min="758" max="758" width="30.7109375" style="64" hidden="1"/>
    <col min="759" max="761" width="18.140625" style="64" hidden="1"/>
    <col min="762" max="1011" width="9.140625" style="64" hidden="1"/>
    <col min="1012" max="1012" width="3.42578125" style="64" hidden="1"/>
    <col min="1013" max="1013" width="6" style="64" hidden="1"/>
    <col min="1014" max="1014" width="30.7109375" style="64" hidden="1"/>
    <col min="1015" max="1017" width="18.140625" style="64" hidden="1"/>
    <col min="1018" max="1267" width="9.140625" style="64" hidden="1"/>
    <col min="1268" max="1268" width="3.42578125" style="64" hidden="1"/>
    <col min="1269" max="1269" width="6" style="64" hidden="1"/>
    <col min="1270" max="1270" width="30.7109375" style="64" hidden="1"/>
    <col min="1271" max="1273" width="18.140625" style="64" hidden="1"/>
    <col min="1274" max="1523" width="9.140625" style="64" hidden="1"/>
    <col min="1524" max="1524" width="3.42578125" style="64" hidden="1"/>
    <col min="1525" max="1525" width="6" style="64" hidden="1"/>
    <col min="1526" max="1526" width="30.7109375" style="64" hidden="1"/>
    <col min="1527" max="1529" width="18.140625" style="64" hidden="1"/>
    <col min="1530" max="1779" width="9.140625" style="64" hidden="1"/>
    <col min="1780" max="1780" width="3.42578125" style="64" hidden="1"/>
    <col min="1781" max="1781" width="6" style="64" hidden="1"/>
    <col min="1782" max="1782" width="30.7109375" style="64" hidden="1"/>
    <col min="1783" max="1785" width="18.140625" style="64" hidden="1"/>
    <col min="1786" max="2035" width="9.140625" style="64" hidden="1"/>
    <col min="2036" max="2036" width="3.42578125" style="64" hidden="1"/>
    <col min="2037" max="2037" width="6" style="64" hidden="1"/>
    <col min="2038" max="2038" width="30.7109375" style="64" hidden="1"/>
    <col min="2039" max="2041" width="18.140625" style="64" hidden="1"/>
    <col min="2042" max="2291" width="9.140625" style="64" hidden="1"/>
    <col min="2292" max="2292" width="3.42578125" style="64" hidden="1"/>
    <col min="2293" max="2293" width="6" style="64" hidden="1"/>
    <col min="2294" max="2294" width="30.7109375" style="64" hidden="1"/>
    <col min="2295" max="2297" width="18.140625" style="64" hidden="1"/>
    <col min="2298" max="2547" width="9.140625" style="64" hidden="1"/>
    <col min="2548" max="2548" width="3.42578125" style="64" hidden="1"/>
    <col min="2549" max="2549" width="6" style="64" hidden="1"/>
    <col min="2550" max="2550" width="30.7109375" style="64" hidden="1"/>
    <col min="2551" max="2553" width="18.140625" style="64" hidden="1"/>
    <col min="2554" max="2803" width="9.140625" style="64" hidden="1"/>
    <col min="2804" max="2804" width="3.42578125" style="64" hidden="1"/>
    <col min="2805" max="2805" width="6" style="64" hidden="1"/>
    <col min="2806" max="2806" width="30.7109375" style="64" hidden="1"/>
    <col min="2807" max="2809" width="18.140625" style="64" hidden="1"/>
    <col min="2810" max="3059" width="9.140625" style="64" hidden="1"/>
    <col min="3060" max="3060" width="3.42578125" style="64" hidden="1"/>
    <col min="3061" max="3061" width="6" style="64" hidden="1"/>
    <col min="3062" max="3062" width="30.7109375" style="64" hidden="1"/>
    <col min="3063" max="3065" width="18.140625" style="64" hidden="1"/>
    <col min="3066" max="3315" width="9.140625" style="64" hidden="1"/>
    <col min="3316" max="3316" width="3.42578125" style="64" hidden="1"/>
    <col min="3317" max="3317" width="6" style="64" hidden="1"/>
    <col min="3318" max="3318" width="30.7109375" style="64" hidden="1"/>
    <col min="3319" max="3321" width="18.140625" style="64" hidden="1"/>
    <col min="3322" max="3571" width="9.140625" style="64" hidden="1"/>
    <col min="3572" max="3572" width="3.42578125" style="64" hidden="1"/>
    <col min="3573" max="3573" width="6" style="64" hidden="1"/>
    <col min="3574" max="3574" width="30.7109375" style="64" hidden="1"/>
    <col min="3575" max="3577" width="18.140625" style="64" hidden="1"/>
    <col min="3578" max="3827" width="9.140625" style="64" hidden="1"/>
    <col min="3828" max="3828" width="3.42578125" style="64" hidden="1"/>
    <col min="3829" max="3829" width="6" style="64" hidden="1"/>
    <col min="3830" max="3830" width="30.7109375" style="64" hidden="1"/>
    <col min="3831" max="3833" width="18.140625" style="64" hidden="1"/>
    <col min="3834" max="4083" width="9.140625" style="64" hidden="1"/>
    <col min="4084" max="4084" width="3.42578125" style="64" hidden="1"/>
    <col min="4085" max="4085" width="6" style="64" hidden="1"/>
    <col min="4086" max="4086" width="30.7109375" style="64" hidden="1"/>
    <col min="4087" max="4089" width="18.140625" style="64" hidden="1"/>
    <col min="4090" max="4339" width="9.140625" style="64" hidden="1"/>
    <col min="4340" max="4340" width="3.42578125" style="64" hidden="1"/>
    <col min="4341" max="4341" width="6" style="64" hidden="1"/>
    <col min="4342" max="4342" width="30.7109375" style="64" hidden="1"/>
    <col min="4343" max="4345" width="18.140625" style="64" hidden="1"/>
    <col min="4346" max="4595" width="9.140625" style="64" hidden="1"/>
    <col min="4596" max="4596" width="3.42578125" style="64" hidden="1"/>
    <col min="4597" max="4597" width="6" style="64" hidden="1"/>
    <col min="4598" max="4598" width="30.7109375" style="64" hidden="1"/>
    <col min="4599" max="4601" width="18.140625" style="64" hidden="1"/>
    <col min="4602" max="4851" width="9.140625" style="64" hidden="1"/>
    <col min="4852" max="4852" width="3.42578125" style="64" hidden="1"/>
    <col min="4853" max="4853" width="6" style="64" hidden="1"/>
    <col min="4854" max="4854" width="30.7109375" style="64" hidden="1"/>
    <col min="4855" max="4857" width="18.140625" style="64" hidden="1"/>
    <col min="4858" max="5107" width="9.140625" style="64" hidden="1"/>
    <col min="5108" max="5108" width="3.42578125" style="64" hidden="1"/>
    <col min="5109" max="5109" width="6" style="64" hidden="1"/>
    <col min="5110" max="5110" width="30.7109375" style="64" hidden="1"/>
    <col min="5111" max="5113" width="18.140625" style="64" hidden="1"/>
    <col min="5114" max="5363" width="9.140625" style="64" hidden="1"/>
    <col min="5364" max="5364" width="3.42578125" style="64" hidden="1"/>
    <col min="5365" max="5365" width="6" style="64" hidden="1"/>
    <col min="5366" max="5366" width="30.7109375" style="64" hidden="1"/>
    <col min="5367" max="5369" width="18.140625" style="64" hidden="1"/>
    <col min="5370" max="5619" width="9.140625" style="64" hidden="1"/>
    <col min="5620" max="5620" width="3.42578125" style="64" hidden="1"/>
    <col min="5621" max="5621" width="6" style="64" hidden="1"/>
    <col min="5622" max="5622" width="30.7109375" style="64" hidden="1"/>
    <col min="5623" max="5625" width="18.140625" style="64" hidden="1"/>
    <col min="5626" max="5875" width="9.140625" style="64" hidden="1"/>
    <col min="5876" max="5876" width="3.42578125" style="64" hidden="1"/>
    <col min="5877" max="5877" width="6" style="64" hidden="1"/>
    <col min="5878" max="5878" width="30.7109375" style="64" hidden="1"/>
    <col min="5879" max="5881" width="18.140625" style="64" hidden="1"/>
    <col min="5882" max="6131" width="9.140625" style="64" hidden="1"/>
    <col min="6132" max="6132" width="3.42578125" style="64" hidden="1"/>
    <col min="6133" max="6133" width="6" style="64" hidden="1"/>
    <col min="6134" max="6134" width="30.7109375" style="64" hidden="1"/>
    <col min="6135" max="6137" width="18.140625" style="64" hidden="1"/>
    <col min="6138" max="6387" width="9.140625" style="64" hidden="1"/>
    <col min="6388" max="6388" width="3.42578125" style="64" hidden="1"/>
    <col min="6389" max="6389" width="6" style="64" hidden="1"/>
    <col min="6390" max="6390" width="30.7109375" style="64" hidden="1"/>
    <col min="6391" max="6393" width="18.140625" style="64" hidden="1"/>
    <col min="6394" max="6643" width="9.140625" style="64" hidden="1"/>
    <col min="6644" max="6644" width="3.42578125" style="64" hidden="1"/>
    <col min="6645" max="6645" width="6" style="64" hidden="1"/>
    <col min="6646" max="6646" width="30.7109375" style="64" hidden="1"/>
    <col min="6647" max="6649" width="18.140625" style="64" hidden="1"/>
    <col min="6650" max="6899" width="9.140625" style="64" hidden="1"/>
    <col min="6900" max="6900" width="3.42578125" style="64" hidden="1"/>
    <col min="6901" max="6901" width="6" style="64" hidden="1"/>
    <col min="6902" max="6902" width="30.7109375" style="64" hidden="1"/>
    <col min="6903" max="6905" width="18.140625" style="64" hidden="1"/>
    <col min="6906" max="7155" width="9.140625" style="64" hidden="1"/>
    <col min="7156" max="7156" width="3.42578125" style="64" hidden="1"/>
    <col min="7157" max="7157" width="6" style="64" hidden="1"/>
    <col min="7158" max="7158" width="30.7109375" style="64" hidden="1"/>
    <col min="7159" max="7161" width="18.140625" style="64" hidden="1"/>
    <col min="7162" max="7411" width="9.140625" style="64" hidden="1"/>
    <col min="7412" max="7412" width="3.42578125" style="64" hidden="1"/>
    <col min="7413" max="7413" width="6" style="64" hidden="1"/>
    <col min="7414" max="7414" width="30.7109375" style="64" hidden="1"/>
    <col min="7415" max="7417" width="18.140625" style="64" hidden="1"/>
    <col min="7418" max="7667" width="9.140625" style="64" hidden="1"/>
    <col min="7668" max="7668" width="3.42578125" style="64" hidden="1"/>
    <col min="7669" max="7669" width="6" style="64" hidden="1"/>
    <col min="7670" max="7670" width="30.7109375" style="64" hidden="1"/>
    <col min="7671" max="7673" width="18.140625" style="64" hidden="1"/>
    <col min="7674" max="7923" width="9.140625" style="64" hidden="1"/>
    <col min="7924" max="7924" width="3.42578125" style="64" hidden="1"/>
    <col min="7925" max="7925" width="6" style="64" hidden="1"/>
    <col min="7926" max="7926" width="30.7109375" style="64" hidden="1"/>
    <col min="7927" max="7929" width="18.140625" style="64" hidden="1"/>
    <col min="7930" max="8179" width="9.140625" style="64" hidden="1"/>
    <col min="8180" max="8180" width="3.42578125" style="64" hidden="1"/>
    <col min="8181" max="8181" width="6" style="64" hidden="1"/>
    <col min="8182" max="8182" width="30.7109375" style="64" hidden="1"/>
    <col min="8183" max="8185" width="18.140625" style="64" hidden="1"/>
    <col min="8186" max="8435" width="9.140625" style="64" hidden="1"/>
    <col min="8436" max="8436" width="3.42578125" style="64" hidden="1"/>
    <col min="8437" max="8437" width="6" style="64" hidden="1"/>
    <col min="8438" max="8438" width="30.7109375" style="64" hidden="1"/>
    <col min="8439" max="8441" width="18.140625" style="64" hidden="1"/>
    <col min="8442" max="8691" width="9.140625" style="64" hidden="1"/>
    <col min="8692" max="8692" width="3.42578125" style="64" hidden="1"/>
    <col min="8693" max="8693" width="6" style="64" hidden="1"/>
    <col min="8694" max="8694" width="30.7109375" style="64" hidden="1"/>
    <col min="8695" max="8697" width="18.140625" style="64" hidden="1"/>
    <col min="8698" max="8947" width="9.140625" style="64" hidden="1"/>
    <col min="8948" max="8948" width="3.42578125" style="64" hidden="1"/>
    <col min="8949" max="8949" width="6" style="64" hidden="1"/>
    <col min="8950" max="8950" width="30.7109375" style="64" hidden="1"/>
    <col min="8951" max="8953" width="18.140625" style="64" hidden="1"/>
    <col min="8954" max="9203" width="9.140625" style="64" hidden="1"/>
    <col min="9204" max="9204" width="3.42578125" style="64" hidden="1"/>
    <col min="9205" max="9205" width="6" style="64" hidden="1"/>
    <col min="9206" max="9206" width="30.7109375" style="64" hidden="1"/>
    <col min="9207" max="9209" width="18.140625" style="64" hidden="1"/>
    <col min="9210" max="9459" width="9.140625" style="64" hidden="1"/>
    <col min="9460" max="9460" width="3.42578125" style="64" hidden="1"/>
    <col min="9461" max="9461" width="6" style="64" hidden="1"/>
    <col min="9462" max="9462" width="30.7109375" style="64" hidden="1"/>
    <col min="9463" max="9465" width="18.140625" style="64" hidden="1"/>
    <col min="9466" max="9715" width="9.140625" style="64" hidden="1"/>
    <col min="9716" max="9716" width="3.42578125" style="64" hidden="1"/>
    <col min="9717" max="9717" width="6" style="64" hidden="1"/>
    <col min="9718" max="9718" width="30.7109375" style="64" hidden="1"/>
    <col min="9719" max="9721" width="18.140625" style="64" hidden="1"/>
    <col min="9722" max="9971" width="9.140625" style="64" hidden="1"/>
    <col min="9972" max="9972" width="3.42578125" style="64" hidden="1"/>
    <col min="9973" max="9973" width="6" style="64" hidden="1"/>
    <col min="9974" max="9974" width="30.7109375" style="64" hidden="1"/>
    <col min="9975" max="9977" width="18.140625" style="64" hidden="1"/>
    <col min="9978" max="10227" width="9.140625" style="64" hidden="1"/>
    <col min="10228" max="10228" width="3.42578125" style="64" hidden="1"/>
    <col min="10229" max="10229" width="6" style="64" hidden="1"/>
    <col min="10230" max="10230" width="30.7109375" style="64" hidden="1"/>
    <col min="10231" max="10233" width="18.140625" style="64" hidden="1"/>
    <col min="10234" max="10483" width="9.140625" style="64" hidden="1"/>
    <col min="10484" max="10484" width="3.42578125" style="64" hidden="1"/>
    <col min="10485" max="10485" width="6" style="64" hidden="1"/>
    <col min="10486" max="10486" width="30.7109375" style="64" hidden="1"/>
    <col min="10487" max="10489" width="18.140625" style="64" hidden="1"/>
    <col min="10490" max="10739" width="9.140625" style="64" hidden="1"/>
    <col min="10740" max="10740" width="3.42578125" style="64" hidden="1"/>
    <col min="10741" max="10741" width="6" style="64" hidden="1"/>
    <col min="10742" max="10742" width="30.7109375" style="64" hidden="1"/>
    <col min="10743" max="10745" width="18.140625" style="64" hidden="1"/>
    <col min="10746" max="10995" width="9.140625" style="64" hidden="1"/>
    <col min="10996" max="10996" width="3.42578125" style="64" hidden="1"/>
    <col min="10997" max="10997" width="6" style="64" hidden="1"/>
    <col min="10998" max="10998" width="30.7109375" style="64" hidden="1"/>
    <col min="10999" max="11001" width="18.140625" style="64" hidden="1"/>
    <col min="11002" max="11251" width="9.140625" style="64" hidden="1"/>
    <col min="11252" max="11252" width="3.42578125" style="64" hidden="1"/>
    <col min="11253" max="11253" width="6" style="64" hidden="1"/>
    <col min="11254" max="11254" width="30.7109375" style="64" hidden="1"/>
    <col min="11255" max="11257" width="18.140625" style="64" hidden="1"/>
    <col min="11258" max="11507" width="9.140625" style="64" hidden="1"/>
    <col min="11508" max="11508" width="3.42578125" style="64" hidden="1"/>
    <col min="11509" max="11509" width="6" style="64" hidden="1"/>
    <col min="11510" max="11510" width="30.7109375" style="64" hidden="1"/>
    <col min="11511" max="11513" width="18.140625" style="64" hidden="1"/>
    <col min="11514" max="11763" width="9.140625" style="64" hidden="1"/>
    <col min="11764" max="11764" width="3.42578125" style="64" hidden="1"/>
    <col min="11765" max="11765" width="6" style="64" hidden="1"/>
    <col min="11766" max="11766" width="30.7109375" style="64" hidden="1"/>
    <col min="11767" max="11769" width="18.140625" style="64" hidden="1"/>
    <col min="11770" max="12019" width="9.140625" style="64" hidden="1"/>
    <col min="12020" max="12020" width="3.42578125" style="64" hidden="1"/>
    <col min="12021" max="12021" width="6" style="64" hidden="1"/>
    <col min="12022" max="12022" width="30.7109375" style="64" hidden="1"/>
    <col min="12023" max="12025" width="18.140625" style="64" hidden="1"/>
    <col min="12026" max="12275" width="9.140625" style="64" hidden="1"/>
    <col min="12276" max="12276" width="3.42578125" style="64" hidden="1"/>
    <col min="12277" max="12277" width="6" style="64" hidden="1"/>
    <col min="12278" max="12278" width="30.7109375" style="64" hidden="1"/>
    <col min="12279" max="12281" width="18.140625" style="64" hidden="1"/>
    <col min="12282" max="12531" width="9.140625" style="64" hidden="1"/>
    <col min="12532" max="12532" width="3.42578125" style="64" hidden="1"/>
    <col min="12533" max="12533" width="6" style="64" hidden="1"/>
    <col min="12534" max="12534" width="30.7109375" style="64" hidden="1"/>
    <col min="12535" max="12537" width="18.140625" style="64" hidden="1"/>
    <col min="12538" max="12787" width="9.140625" style="64" hidden="1"/>
    <col min="12788" max="12788" width="3.42578125" style="64" hidden="1"/>
    <col min="12789" max="12789" width="6" style="64" hidden="1"/>
    <col min="12790" max="12790" width="30.7109375" style="64" hidden="1"/>
    <col min="12791" max="12793" width="18.140625" style="64" hidden="1"/>
    <col min="12794" max="13043" width="9.140625" style="64" hidden="1"/>
    <col min="13044" max="13044" width="3.42578125" style="64" hidden="1"/>
    <col min="13045" max="13045" width="6" style="64" hidden="1"/>
    <col min="13046" max="13046" width="30.7109375" style="64" hidden="1"/>
    <col min="13047" max="13049" width="18.140625" style="64" hidden="1"/>
    <col min="13050" max="13299" width="9.140625" style="64" hidden="1"/>
    <col min="13300" max="13300" width="3.42578125" style="64" hidden="1"/>
    <col min="13301" max="13301" width="6" style="64" hidden="1"/>
    <col min="13302" max="13302" width="30.7109375" style="64" hidden="1"/>
    <col min="13303" max="13305" width="18.140625" style="64" hidden="1"/>
    <col min="13306" max="13555" width="9.140625" style="64" hidden="1"/>
    <col min="13556" max="13556" width="3.42578125" style="64" hidden="1"/>
    <col min="13557" max="13557" width="6" style="64" hidden="1"/>
    <col min="13558" max="13558" width="30.7109375" style="64" hidden="1"/>
    <col min="13559" max="13561" width="18.140625" style="64" hidden="1"/>
    <col min="13562" max="13811" width="9.140625" style="64" hidden="1"/>
    <col min="13812" max="13812" width="3.42578125" style="64" hidden="1"/>
    <col min="13813" max="13813" width="6" style="64" hidden="1"/>
    <col min="13814" max="13814" width="30.7109375" style="64" hidden="1"/>
    <col min="13815" max="13817" width="18.140625" style="64" hidden="1"/>
    <col min="13818" max="14067" width="9.140625" style="64" hidden="1"/>
    <col min="14068" max="14068" width="3.42578125" style="64" hidden="1"/>
    <col min="14069" max="14069" width="6" style="64" hidden="1"/>
    <col min="14070" max="14070" width="30.7109375" style="64" hidden="1"/>
    <col min="14071" max="14073" width="18.140625" style="64" hidden="1"/>
    <col min="14074" max="14323" width="9.140625" style="64" hidden="1"/>
    <col min="14324" max="14324" width="3.42578125" style="64" hidden="1"/>
    <col min="14325" max="14325" width="6" style="64" hidden="1"/>
    <col min="14326" max="14326" width="30.7109375" style="64" hidden="1"/>
    <col min="14327" max="14329" width="18.140625" style="64" hidden="1"/>
    <col min="14330" max="14579" width="9.140625" style="64" hidden="1"/>
    <col min="14580" max="14580" width="3.42578125" style="64" hidden="1"/>
    <col min="14581" max="14581" width="6" style="64" hidden="1"/>
    <col min="14582" max="14582" width="30.7109375" style="64" hidden="1"/>
    <col min="14583" max="14585" width="18.140625" style="64" hidden="1"/>
    <col min="14586" max="14835" width="9.140625" style="64" hidden="1"/>
    <col min="14836" max="14836" width="3.42578125" style="64" hidden="1"/>
    <col min="14837" max="14837" width="6" style="64" hidden="1"/>
    <col min="14838" max="14838" width="30.7109375" style="64" hidden="1"/>
    <col min="14839" max="14841" width="18.140625" style="64" hidden="1"/>
    <col min="14842" max="15091" width="9.140625" style="64" hidden="1"/>
    <col min="15092" max="15092" width="3.42578125" style="64" hidden="1"/>
    <col min="15093" max="15093" width="6" style="64" hidden="1"/>
    <col min="15094" max="15094" width="30.7109375" style="64" hidden="1"/>
    <col min="15095" max="15097" width="18.140625" style="64" hidden="1"/>
    <col min="15098" max="15347" width="9.140625" style="64" hidden="1"/>
    <col min="15348" max="15348" width="3.42578125" style="64" hidden="1"/>
    <col min="15349" max="15349" width="6" style="64" hidden="1"/>
    <col min="15350" max="15350" width="30.7109375" style="64" hidden="1"/>
    <col min="15351" max="15353" width="18.140625" style="64" hidden="1"/>
    <col min="15354" max="15603" width="9.140625" style="64" hidden="1"/>
    <col min="15604" max="15604" width="3.42578125" style="64" hidden="1"/>
    <col min="15605" max="15605" width="6" style="64" hidden="1"/>
    <col min="15606" max="15606" width="30.7109375" style="64" hidden="1"/>
    <col min="15607" max="15609" width="18.140625" style="64" hidden="1"/>
    <col min="15610" max="15859" width="9.140625" style="64" hidden="1"/>
    <col min="15860" max="15860" width="3.42578125" style="64" hidden="1"/>
    <col min="15861" max="15861" width="6" style="64" hidden="1"/>
    <col min="15862" max="15862" width="30.7109375" style="64" hidden="1"/>
    <col min="15863" max="15865" width="18.140625" style="64" hidden="1"/>
    <col min="15866" max="16115" width="9.140625" style="64" hidden="1"/>
    <col min="16116" max="16116" width="3.42578125" style="64" hidden="1"/>
    <col min="16117" max="16117" width="6" style="64" hidden="1"/>
    <col min="16118" max="16118" width="30.7109375" style="64" hidden="1"/>
    <col min="16119" max="16121" width="18.140625" style="64" hidden="1"/>
    <col min="16122" max="16384" width="9.140625" style="64" hidden="1"/>
  </cols>
  <sheetData>
    <row r="1" spans="2:11" s="3" customFormat="1" ht="16.5" thickBot="1" x14ac:dyDescent="0.3">
      <c r="B1" s="4"/>
      <c r="C1" s="5"/>
      <c r="D1" s="5"/>
      <c r="E1" s="6"/>
      <c r="F1" s="6"/>
      <c r="G1" s="6"/>
      <c r="H1" s="6"/>
    </row>
    <row r="2" spans="2:11" s="3" customFormat="1" ht="65.25" customHeight="1" thickBot="1" x14ac:dyDescent="0.3">
      <c r="B2" s="368" t="s">
        <v>177</v>
      </c>
      <c r="C2" s="369"/>
      <c r="D2" s="369"/>
      <c r="E2" s="369"/>
      <c r="F2" s="369"/>
      <c r="G2" s="369"/>
      <c r="H2" s="369"/>
      <c r="I2" s="369"/>
      <c r="J2" s="370"/>
    </row>
    <row r="3" spans="2:11" s="3" customFormat="1" ht="39.75" customHeight="1" thickBot="1" x14ac:dyDescent="0.3">
      <c r="B3" s="319" t="s">
        <v>17</v>
      </c>
      <c r="C3" s="320"/>
      <c r="D3" s="320"/>
      <c r="E3" s="371">
        <f>nazwa_adres</f>
        <v>0</v>
      </c>
      <c r="F3" s="371"/>
      <c r="G3" s="371"/>
      <c r="H3" s="371"/>
      <c r="I3" s="371"/>
      <c r="J3" s="372"/>
    </row>
    <row r="4" spans="2:11" s="3" customFormat="1" ht="23.25" customHeight="1" thickBot="1" x14ac:dyDescent="0.3">
      <c r="B4" s="319" t="s">
        <v>30</v>
      </c>
      <c r="C4" s="320"/>
      <c r="D4" s="320"/>
      <c r="E4" s="371">
        <f>forma_opieki</f>
        <v>0</v>
      </c>
      <c r="F4" s="371">
        <f>forma_opieki</f>
        <v>0</v>
      </c>
      <c r="G4" s="371"/>
      <c r="H4" s="371"/>
      <c r="I4" s="371"/>
      <c r="J4" s="373"/>
    </row>
    <row r="5" spans="2:11" s="3" customFormat="1" ht="42" customHeight="1" thickBot="1" x14ac:dyDescent="0.3">
      <c r="B5" s="330" t="s">
        <v>35</v>
      </c>
      <c r="C5" s="331"/>
      <c r="D5" s="331"/>
      <c r="E5" s="374">
        <f>instytucja_opieki</f>
        <v>0</v>
      </c>
      <c r="F5" s="374"/>
      <c r="G5" s="375"/>
      <c r="H5" s="328" t="s">
        <v>46</v>
      </c>
      <c r="I5" s="329"/>
      <c r="J5" s="276">
        <f>numer_umowy</f>
        <v>0</v>
      </c>
    </row>
    <row r="6" spans="2:11" s="62" customFormat="1" ht="51.75" customHeight="1" thickBot="1" x14ac:dyDescent="0.3">
      <c r="B6" s="330" t="s">
        <v>188</v>
      </c>
      <c r="C6" s="331"/>
      <c r="D6" s="331"/>
      <c r="E6" s="331"/>
      <c r="F6" s="331"/>
      <c r="G6" s="331"/>
      <c r="H6" s="331"/>
      <c r="I6" s="331"/>
      <c r="J6" s="359"/>
      <c r="K6" s="61"/>
    </row>
    <row r="7" spans="2:11" ht="21.75" customHeight="1" x14ac:dyDescent="0.25">
      <c r="B7" s="351" t="s">
        <v>42</v>
      </c>
      <c r="C7" s="353" t="s">
        <v>36</v>
      </c>
      <c r="D7" s="363" t="s">
        <v>116</v>
      </c>
      <c r="E7" s="356" t="s">
        <v>40</v>
      </c>
      <c r="F7" s="357"/>
      <c r="G7" s="358"/>
      <c r="H7" s="366" t="s">
        <v>41</v>
      </c>
      <c r="I7" s="367"/>
      <c r="J7" s="360" t="s">
        <v>37</v>
      </c>
      <c r="K7" s="63"/>
    </row>
    <row r="8" spans="2:11" ht="42" customHeight="1" x14ac:dyDescent="0.25">
      <c r="B8" s="352"/>
      <c r="C8" s="354"/>
      <c r="D8" s="364"/>
      <c r="E8" s="345" t="s">
        <v>11</v>
      </c>
      <c r="F8" s="347" t="s">
        <v>133</v>
      </c>
      <c r="G8" s="349" t="s">
        <v>38</v>
      </c>
      <c r="H8" s="345" t="s">
        <v>39</v>
      </c>
      <c r="I8" s="349" t="s">
        <v>11</v>
      </c>
      <c r="J8" s="361"/>
      <c r="K8" s="63"/>
    </row>
    <row r="9" spans="2:11" ht="32.25" customHeight="1" thickBot="1" x14ac:dyDescent="0.3">
      <c r="B9" s="346"/>
      <c r="C9" s="355"/>
      <c r="D9" s="365"/>
      <c r="E9" s="346" t="s">
        <v>11</v>
      </c>
      <c r="F9" s="348"/>
      <c r="G9" s="350"/>
      <c r="H9" s="346"/>
      <c r="I9" s="350" t="s">
        <v>11</v>
      </c>
      <c r="J9" s="362"/>
      <c r="K9" s="63"/>
    </row>
    <row r="10" spans="2:11" ht="26.25" customHeight="1" x14ac:dyDescent="0.25">
      <c r="B10" s="65">
        <v>1</v>
      </c>
      <c r="C10" s="66">
        <v>43466</v>
      </c>
      <c r="D10" s="67" t="str">
        <f>IF(J10=0,"",1)</f>
        <v/>
      </c>
      <c r="E10" s="193"/>
      <c r="F10" s="194"/>
      <c r="G10" s="68">
        <f>SUM(E10:F10)</f>
        <v>0</v>
      </c>
      <c r="H10" s="197"/>
      <c r="I10" s="69">
        <f>H10*80</f>
        <v>0</v>
      </c>
      <c r="J10" s="70">
        <f>G10+I10</f>
        <v>0</v>
      </c>
      <c r="K10" s="63"/>
    </row>
    <row r="11" spans="2:11" ht="26.25" customHeight="1" x14ac:dyDescent="0.25">
      <c r="B11" s="71">
        <v>2</v>
      </c>
      <c r="C11" s="72">
        <v>43497</v>
      </c>
      <c r="D11" s="73" t="str">
        <f>IF(J11=0,"",IF(AND(D10&lt;&gt;"",J11&lt;&gt;0),2,1))</f>
        <v/>
      </c>
      <c r="E11" s="195"/>
      <c r="F11" s="196"/>
      <c r="G11" s="68">
        <f>SUM(E11:F11)</f>
        <v>0</v>
      </c>
      <c r="H11" s="197"/>
      <c r="I11" s="69">
        <f t="shared" ref="I11:I21" si="0">H11*80</f>
        <v>0</v>
      </c>
      <c r="J11" s="70">
        <f t="shared" ref="J11:J21" si="1">G11+I11</f>
        <v>0</v>
      </c>
      <c r="K11" s="63"/>
    </row>
    <row r="12" spans="2:11" ht="26.25" customHeight="1" x14ac:dyDescent="0.25">
      <c r="B12" s="71">
        <v>3</v>
      </c>
      <c r="C12" s="66">
        <v>43525</v>
      </c>
      <c r="D12" s="73" t="str">
        <f>IF(J12=0,"",IF(MAX($D$10:D11)=0,1,MAX($D$10:D11)+1))</f>
        <v/>
      </c>
      <c r="E12" s="195"/>
      <c r="F12" s="196"/>
      <c r="G12" s="68">
        <f>SUM(E12:F12)</f>
        <v>0</v>
      </c>
      <c r="H12" s="197"/>
      <c r="I12" s="69">
        <f t="shared" si="0"/>
        <v>0</v>
      </c>
      <c r="J12" s="70">
        <f t="shared" si="1"/>
        <v>0</v>
      </c>
      <c r="K12" s="63"/>
    </row>
    <row r="13" spans="2:11" ht="26.25" customHeight="1" x14ac:dyDescent="0.25">
      <c r="B13" s="71">
        <v>4</v>
      </c>
      <c r="C13" s="72">
        <v>43556</v>
      </c>
      <c r="D13" s="73" t="str">
        <f>IF(J13=0,"",IF(MAX($D$10:D12)=0,1,MAX($D$10:D12)+1))</f>
        <v/>
      </c>
      <c r="E13" s="195"/>
      <c r="F13" s="196"/>
      <c r="G13" s="68">
        <f t="shared" ref="G13:G21" si="2">SUM(E13:F13)</f>
        <v>0</v>
      </c>
      <c r="H13" s="197"/>
      <c r="I13" s="69">
        <f t="shared" si="0"/>
        <v>0</v>
      </c>
      <c r="J13" s="70">
        <f t="shared" si="1"/>
        <v>0</v>
      </c>
      <c r="K13" s="63"/>
    </row>
    <row r="14" spans="2:11" ht="26.25" customHeight="1" x14ac:dyDescent="0.25">
      <c r="B14" s="71">
        <v>5</v>
      </c>
      <c r="C14" s="66">
        <v>43586</v>
      </c>
      <c r="D14" s="73" t="str">
        <f>IF(J14=0,"",IF(MAX($D$10:D13)=0,1,MAX($D$10:D13)+1))</f>
        <v/>
      </c>
      <c r="E14" s="195"/>
      <c r="F14" s="196"/>
      <c r="G14" s="68">
        <f t="shared" si="2"/>
        <v>0</v>
      </c>
      <c r="H14" s="197"/>
      <c r="I14" s="69">
        <f t="shared" si="0"/>
        <v>0</v>
      </c>
      <c r="J14" s="70">
        <f t="shared" si="1"/>
        <v>0</v>
      </c>
      <c r="K14" s="63"/>
    </row>
    <row r="15" spans="2:11" ht="26.25" customHeight="1" x14ac:dyDescent="0.25">
      <c r="B15" s="71">
        <v>6</v>
      </c>
      <c r="C15" s="72">
        <v>43617</v>
      </c>
      <c r="D15" s="73" t="str">
        <f>IF(J15=0,"",IF(MAX($D$10:D14)=0,1,MAX($D$10:D14)+1))</f>
        <v/>
      </c>
      <c r="E15" s="195"/>
      <c r="F15" s="196"/>
      <c r="G15" s="68">
        <f t="shared" si="2"/>
        <v>0</v>
      </c>
      <c r="H15" s="197"/>
      <c r="I15" s="69">
        <f t="shared" si="0"/>
        <v>0</v>
      </c>
      <c r="J15" s="70">
        <f t="shared" si="1"/>
        <v>0</v>
      </c>
      <c r="K15" s="63"/>
    </row>
    <row r="16" spans="2:11" ht="26.25" customHeight="1" x14ac:dyDescent="0.25">
      <c r="B16" s="71">
        <v>7</v>
      </c>
      <c r="C16" s="66">
        <v>43647</v>
      </c>
      <c r="D16" s="73"/>
      <c r="E16" s="195"/>
      <c r="F16" s="196"/>
      <c r="G16" s="68">
        <f t="shared" si="2"/>
        <v>0</v>
      </c>
      <c r="H16" s="197"/>
      <c r="I16" s="69">
        <f t="shared" si="0"/>
        <v>0</v>
      </c>
      <c r="J16" s="70">
        <f t="shared" si="1"/>
        <v>0</v>
      </c>
      <c r="K16" s="63"/>
    </row>
    <row r="17" spans="2:11" ht="26.25" customHeight="1" x14ac:dyDescent="0.25">
      <c r="B17" s="71">
        <v>8</v>
      </c>
      <c r="C17" s="72">
        <v>43678</v>
      </c>
      <c r="D17" s="73" t="str">
        <f>IF(J17=0,"",IF(MAX($D$10:D16)=0,1,MAX($D$10:D16)+1))</f>
        <v/>
      </c>
      <c r="E17" s="195"/>
      <c r="F17" s="196"/>
      <c r="G17" s="68">
        <f t="shared" si="2"/>
        <v>0</v>
      </c>
      <c r="H17" s="197"/>
      <c r="I17" s="69">
        <f t="shared" si="0"/>
        <v>0</v>
      </c>
      <c r="J17" s="70">
        <f t="shared" si="1"/>
        <v>0</v>
      </c>
      <c r="K17" s="63"/>
    </row>
    <row r="18" spans="2:11" ht="26.25" customHeight="1" x14ac:dyDescent="0.25">
      <c r="B18" s="71">
        <v>9</v>
      </c>
      <c r="C18" s="66">
        <v>43709</v>
      </c>
      <c r="D18" s="73" t="str">
        <f>IF(J18=0,"",IF(MAX($D$10:D17)=0,1,MAX($D$10:D17)+1))</f>
        <v/>
      </c>
      <c r="E18" s="195"/>
      <c r="F18" s="196"/>
      <c r="G18" s="68">
        <f t="shared" si="2"/>
        <v>0</v>
      </c>
      <c r="H18" s="197"/>
      <c r="I18" s="69">
        <f t="shared" si="0"/>
        <v>0</v>
      </c>
      <c r="J18" s="70">
        <f t="shared" si="1"/>
        <v>0</v>
      </c>
      <c r="K18" s="63"/>
    </row>
    <row r="19" spans="2:11" ht="26.25" customHeight="1" x14ac:dyDescent="0.25">
      <c r="B19" s="71">
        <v>10</v>
      </c>
      <c r="C19" s="72">
        <v>43739</v>
      </c>
      <c r="D19" s="73" t="str">
        <f>IF(J19=0,"",IF(MAX($D$10:D18)=0,1,MAX($D$10:D18)+1))</f>
        <v/>
      </c>
      <c r="E19" s="195"/>
      <c r="F19" s="196"/>
      <c r="G19" s="68">
        <f t="shared" si="2"/>
        <v>0</v>
      </c>
      <c r="H19" s="197"/>
      <c r="I19" s="69">
        <f t="shared" si="0"/>
        <v>0</v>
      </c>
      <c r="J19" s="70">
        <f t="shared" si="1"/>
        <v>0</v>
      </c>
      <c r="K19" s="63"/>
    </row>
    <row r="20" spans="2:11" ht="26.25" customHeight="1" x14ac:dyDescent="0.25">
      <c r="B20" s="71">
        <v>11</v>
      </c>
      <c r="C20" s="66">
        <v>43770</v>
      </c>
      <c r="D20" s="73" t="str">
        <f>IF(J20=0,"",IF(MAX($D$10:D19)=0,1,MAX($D$10:D19)+1))</f>
        <v/>
      </c>
      <c r="E20" s="195"/>
      <c r="F20" s="196"/>
      <c r="G20" s="68">
        <f t="shared" si="2"/>
        <v>0</v>
      </c>
      <c r="H20" s="197"/>
      <c r="I20" s="69">
        <f t="shared" si="0"/>
        <v>0</v>
      </c>
      <c r="J20" s="70">
        <f t="shared" si="1"/>
        <v>0</v>
      </c>
      <c r="K20" s="63"/>
    </row>
    <row r="21" spans="2:11" ht="26.25" customHeight="1" thickBot="1" x14ac:dyDescent="0.3">
      <c r="B21" s="74">
        <v>12</v>
      </c>
      <c r="C21" s="72">
        <v>43800</v>
      </c>
      <c r="D21" s="73" t="str">
        <f>IF(J21=0,"",IF(MAX($D$10:D20)=0,1,MAX($D$10:D20)+1))</f>
        <v/>
      </c>
      <c r="E21" s="271"/>
      <c r="F21" s="272"/>
      <c r="G21" s="75">
        <f t="shared" si="2"/>
        <v>0</v>
      </c>
      <c r="H21" s="197"/>
      <c r="I21" s="69">
        <f t="shared" si="0"/>
        <v>0</v>
      </c>
      <c r="J21" s="70">
        <f t="shared" si="1"/>
        <v>0</v>
      </c>
      <c r="K21" s="63"/>
    </row>
    <row r="22" spans="2:11" ht="30" customHeight="1" thickBot="1" x14ac:dyDescent="0.3">
      <c r="B22" s="343" t="s">
        <v>121</v>
      </c>
      <c r="C22" s="344"/>
      <c r="D22" s="76"/>
      <c r="E22" s="77">
        <f>suma_bieżące</f>
        <v>0</v>
      </c>
      <c r="F22" s="78">
        <f>suma_majątkowe</f>
        <v>0</v>
      </c>
      <c r="G22" s="79">
        <f t="shared" ref="G22:J22" si="3">SUM(G10:G21)</f>
        <v>0</v>
      </c>
      <c r="H22" s="80">
        <f>SUM(H10:H21)</f>
        <v>0</v>
      </c>
      <c r="I22" s="81">
        <f>SUM(I10:I21)</f>
        <v>0</v>
      </c>
      <c r="J22" s="82">
        <f t="shared" si="3"/>
        <v>0</v>
      </c>
      <c r="K22" s="63"/>
    </row>
    <row r="23" spans="2:11" s="52" customFormat="1" ht="32.25" customHeight="1" x14ac:dyDescent="0.25">
      <c r="B23" s="55"/>
      <c r="H23" s="56"/>
    </row>
    <row r="24" spans="2:11" s="54" customFormat="1" x14ac:dyDescent="0.25">
      <c r="B24" s="192" t="s">
        <v>1</v>
      </c>
      <c r="C24" s="192"/>
      <c r="D24" s="52"/>
      <c r="E24" s="52" t="s">
        <v>15</v>
      </c>
      <c r="F24" s="52"/>
      <c r="G24" s="56"/>
      <c r="H24" s="56"/>
      <c r="I24" s="149" t="s">
        <v>134</v>
      </c>
    </row>
    <row r="25" spans="2:11" s="54" customFormat="1" x14ac:dyDescent="0.25">
      <c r="B25" s="58" t="s">
        <v>156</v>
      </c>
      <c r="C25" s="59"/>
      <c r="D25" s="59"/>
      <c r="E25" s="309" t="s">
        <v>131</v>
      </c>
      <c r="F25" s="309"/>
      <c r="G25" s="316"/>
      <c r="H25" s="265"/>
      <c r="I25" s="265" t="s">
        <v>135</v>
      </c>
      <c r="J25" s="265"/>
      <c r="K25" s="60"/>
    </row>
    <row r="26" spans="2:11" s="54" customFormat="1" x14ac:dyDescent="0.25">
      <c r="B26" s="60"/>
      <c r="C26" s="60"/>
      <c r="D26" s="60"/>
      <c r="E26" s="265"/>
      <c r="F26" s="265"/>
      <c r="G26" s="264"/>
      <c r="H26" s="264"/>
      <c r="I26" s="264"/>
      <c r="J26" s="264"/>
    </row>
    <row r="27" spans="2:11" s="63" customFormat="1" hidden="1" x14ac:dyDescent="0.25"/>
    <row r="28" spans="2:11" x14ac:dyDescent="0.25"/>
    <row r="29" spans="2:11" x14ac:dyDescent="0.25"/>
  </sheetData>
  <sheetProtection formatColumns="0"/>
  <mergeCells count="21">
    <mergeCell ref="B5:D5"/>
    <mergeCell ref="H5:I5"/>
    <mergeCell ref="B2:J2"/>
    <mergeCell ref="E3:J3"/>
    <mergeCell ref="E4:J4"/>
    <mergeCell ref="B3:D3"/>
    <mergeCell ref="B4:D4"/>
    <mergeCell ref="E5:G5"/>
    <mergeCell ref="B6:J6"/>
    <mergeCell ref="J7:J9"/>
    <mergeCell ref="D7:D9"/>
    <mergeCell ref="I8:I9"/>
    <mergeCell ref="H7:I7"/>
    <mergeCell ref="B22:C22"/>
    <mergeCell ref="E8:E9"/>
    <mergeCell ref="F8:F9"/>
    <mergeCell ref="G8:G9"/>
    <mergeCell ref="H8:H9"/>
    <mergeCell ref="B7:B9"/>
    <mergeCell ref="C7:C9"/>
    <mergeCell ref="E7:G7"/>
  </mergeCells>
  <conditionalFormatting sqref="E3">
    <cfRule type="cellIs" dxfId="131" priority="16" operator="equal">
      <formula>0</formula>
    </cfRule>
  </conditionalFormatting>
  <conditionalFormatting sqref="H10:H21">
    <cfRule type="cellIs" dxfId="130" priority="11" operator="equal">
      <formula>0</formula>
    </cfRule>
    <cfRule type="expression" dxfId="129" priority="12">
      <formula>IF(AND($H10&lt;&gt;liczba_miejsc,$H10&lt;&gt;0),1)</formula>
    </cfRule>
  </conditionalFormatting>
  <conditionalFormatting sqref="E21:F21">
    <cfRule type="cellIs" dxfId="128" priority="9" operator="equal">
      <formula>0</formula>
    </cfRule>
    <cfRule type="expression" dxfId="127" priority="10">
      <formula>IF(AND($H21&lt;&gt;liczba_miejsc,$H21&lt;&gt;0),1)</formula>
    </cfRule>
  </conditionalFormatting>
  <conditionalFormatting sqref="E4">
    <cfRule type="cellIs" dxfId="126" priority="3" operator="equal">
      <formula>0</formula>
    </cfRule>
  </conditionalFormatting>
  <conditionalFormatting sqref="E5">
    <cfRule type="cellIs" dxfId="125" priority="2" operator="equal">
      <formula>0</formula>
    </cfRule>
  </conditionalFormatting>
  <conditionalFormatting sqref="H22">
    <cfRule type="expression" dxfId="124" priority="1">
      <formula>IF(SUM($H$10:$H$21)/12&gt;liczba_miejsc,1)</formula>
    </cfRule>
  </conditionalFormatting>
  <dataValidations count="3">
    <dataValidation type="custom" allowBlank="1" showInputMessage="1" showErrorMessage="1" promptTitle="planowana liczba miejsc" prompt="podaje się liczbę miejsc w liczbach całkowitych" sqref="H10:H20">
      <formula1>IF(H10=TRUNC(H10,0),1)</formula1>
    </dataValidation>
    <dataValidation type="custom" allowBlank="1" showInputMessage="1" showErrorMessage="1" sqref="F20">
      <formula1>IF(E10=TRUNC(E10,2),1)</formula1>
    </dataValidation>
    <dataValidation type="custom" allowBlank="1" showInputMessage="1" showErrorMessage="1" sqref="E10:E20 F10:F19">
      <formula1>IF(E10=TRUNC(E10,2),1)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 differentFirst="1">
    <firstHeader>&amp;R&amp;"Times New Roman,Pogrubiona"&amp;13Zał. nr 2 do umowy
&amp;"Times New Roman,Normalny"(moduł 1)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DE78C5C3-0536-49E2-8566-D12E173677D3}">
            <xm:f>'1. Kosztorys'!$F$34</xm:f>
            <x14:dxf>
              <fill>
                <patternFill>
                  <bgColor rgb="FFFF0000"/>
                </patternFill>
              </fill>
            </x14:dxf>
          </x14:cfRule>
          <xm:sqref>I22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E15" sqref="E15"/>
    </sheetView>
  </sheetViews>
  <sheetFormatPr defaultColWidth="0" defaultRowHeight="15" zeroHeight="1" x14ac:dyDescent="0.25"/>
  <cols>
    <col min="1" max="1" width="9.140625" style="83" customWidth="1"/>
    <col min="2" max="5" width="21.140625" style="83" customWidth="1"/>
    <col min="6" max="6" width="24.140625" style="83" customWidth="1"/>
    <col min="7" max="7" width="18.28515625" style="83" customWidth="1"/>
    <col min="8" max="8" width="21.140625" style="83" customWidth="1"/>
    <col min="9" max="9" width="10.42578125" style="83" customWidth="1"/>
    <col min="10" max="16" width="10.42578125" style="83" hidden="1"/>
    <col min="17" max="22" width="12.42578125" style="83" hidden="1"/>
    <col min="23" max="23" width="9" style="83" hidden="1"/>
    <col min="24" max="24" width="7.42578125" style="83" hidden="1"/>
    <col min="25" max="263" width="9.140625" style="83" hidden="1"/>
    <col min="264" max="264" width="3.42578125" style="83" hidden="1"/>
    <col min="265" max="265" width="6" style="83" hidden="1"/>
    <col min="266" max="266" width="30.7109375" style="83" hidden="1"/>
    <col min="267" max="269" width="18.140625" style="83" hidden="1"/>
    <col min="270" max="519" width="9.140625" style="83" hidden="1"/>
    <col min="520" max="520" width="3.42578125" style="83" hidden="1"/>
    <col min="521" max="521" width="6" style="83" hidden="1"/>
    <col min="522" max="522" width="30.7109375" style="83" hidden="1"/>
    <col min="523" max="525" width="18.140625" style="83" hidden="1"/>
    <col min="526" max="775" width="9.140625" style="83" hidden="1"/>
    <col min="776" max="776" width="3.42578125" style="83" hidden="1"/>
    <col min="777" max="777" width="6" style="83" hidden="1"/>
    <col min="778" max="778" width="30.7109375" style="83" hidden="1"/>
    <col min="779" max="781" width="18.140625" style="83" hidden="1"/>
    <col min="782" max="1031" width="9.140625" style="83" hidden="1"/>
    <col min="1032" max="1032" width="3.42578125" style="83" hidden="1"/>
    <col min="1033" max="1033" width="6" style="83" hidden="1"/>
    <col min="1034" max="1034" width="30.7109375" style="83" hidden="1"/>
    <col min="1035" max="1037" width="18.140625" style="83" hidden="1"/>
    <col min="1038" max="1287" width="9.140625" style="83" hidden="1"/>
    <col min="1288" max="1288" width="3.42578125" style="83" hidden="1"/>
    <col min="1289" max="1289" width="6" style="83" hidden="1"/>
    <col min="1290" max="1290" width="30.7109375" style="83" hidden="1"/>
    <col min="1291" max="1293" width="18.140625" style="83" hidden="1"/>
    <col min="1294" max="1543" width="9.140625" style="83" hidden="1"/>
    <col min="1544" max="1544" width="3.42578125" style="83" hidden="1"/>
    <col min="1545" max="1545" width="6" style="83" hidden="1"/>
    <col min="1546" max="1546" width="30.7109375" style="83" hidden="1"/>
    <col min="1547" max="1549" width="18.140625" style="83" hidden="1"/>
    <col min="1550" max="1799" width="9.140625" style="83" hidden="1"/>
    <col min="1800" max="1800" width="3.42578125" style="83" hidden="1"/>
    <col min="1801" max="1801" width="6" style="83" hidden="1"/>
    <col min="1802" max="1802" width="30.7109375" style="83" hidden="1"/>
    <col min="1803" max="1805" width="18.140625" style="83" hidden="1"/>
    <col min="1806" max="2055" width="9.140625" style="83" hidden="1"/>
    <col min="2056" max="2056" width="3.42578125" style="83" hidden="1"/>
    <col min="2057" max="2057" width="6" style="83" hidden="1"/>
    <col min="2058" max="2058" width="30.7109375" style="83" hidden="1"/>
    <col min="2059" max="2061" width="18.140625" style="83" hidden="1"/>
    <col min="2062" max="2311" width="9.140625" style="83" hidden="1"/>
    <col min="2312" max="2312" width="3.42578125" style="83" hidden="1"/>
    <col min="2313" max="2313" width="6" style="83" hidden="1"/>
    <col min="2314" max="2314" width="30.7109375" style="83" hidden="1"/>
    <col min="2315" max="2317" width="18.140625" style="83" hidden="1"/>
    <col min="2318" max="2567" width="9.140625" style="83" hidden="1"/>
    <col min="2568" max="2568" width="3.42578125" style="83" hidden="1"/>
    <col min="2569" max="2569" width="6" style="83" hidden="1"/>
    <col min="2570" max="2570" width="30.7109375" style="83" hidden="1"/>
    <col min="2571" max="2573" width="18.140625" style="83" hidden="1"/>
    <col min="2574" max="2823" width="9.140625" style="83" hidden="1"/>
    <col min="2824" max="2824" width="3.42578125" style="83" hidden="1"/>
    <col min="2825" max="2825" width="6" style="83" hidden="1"/>
    <col min="2826" max="2826" width="30.7109375" style="83" hidden="1"/>
    <col min="2827" max="2829" width="18.140625" style="83" hidden="1"/>
    <col min="2830" max="3079" width="9.140625" style="83" hidden="1"/>
    <col min="3080" max="3080" width="3.42578125" style="83" hidden="1"/>
    <col min="3081" max="3081" width="6" style="83" hidden="1"/>
    <col min="3082" max="3082" width="30.7109375" style="83" hidden="1"/>
    <col min="3083" max="3085" width="18.140625" style="83" hidden="1"/>
    <col min="3086" max="3335" width="9.140625" style="83" hidden="1"/>
    <col min="3336" max="3336" width="3.42578125" style="83" hidden="1"/>
    <col min="3337" max="3337" width="6" style="83" hidden="1"/>
    <col min="3338" max="3338" width="30.7109375" style="83" hidden="1"/>
    <col min="3339" max="3341" width="18.140625" style="83" hidden="1"/>
    <col min="3342" max="3591" width="9.140625" style="83" hidden="1"/>
    <col min="3592" max="3592" width="3.42578125" style="83" hidden="1"/>
    <col min="3593" max="3593" width="6" style="83" hidden="1"/>
    <col min="3594" max="3594" width="30.7109375" style="83" hidden="1"/>
    <col min="3595" max="3597" width="18.140625" style="83" hidden="1"/>
    <col min="3598" max="3847" width="9.140625" style="83" hidden="1"/>
    <col min="3848" max="3848" width="3.42578125" style="83" hidden="1"/>
    <col min="3849" max="3849" width="6" style="83" hidden="1"/>
    <col min="3850" max="3850" width="30.7109375" style="83" hidden="1"/>
    <col min="3851" max="3853" width="18.140625" style="83" hidden="1"/>
    <col min="3854" max="4103" width="9.140625" style="83" hidden="1"/>
    <col min="4104" max="4104" width="3.42578125" style="83" hidden="1"/>
    <col min="4105" max="4105" width="6" style="83" hidden="1"/>
    <col min="4106" max="4106" width="30.7109375" style="83" hidden="1"/>
    <col min="4107" max="4109" width="18.140625" style="83" hidden="1"/>
    <col min="4110" max="4359" width="9.140625" style="83" hidden="1"/>
    <col min="4360" max="4360" width="3.42578125" style="83" hidden="1"/>
    <col min="4361" max="4361" width="6" style="83" hidden="1"/>
    <col min="4362" max="4362" width="30.7109375" style="83" hidden="1"/>
    <col min="4363" max="4365" width="18.140625" style="83" hidden="1"/>
    <col min="4366" max="4615" width="9.140625" style="83" hidden="1"/>
    <col min="4616" max="4616" width="3.42578125" style="83" hidden="1"/>
    <col min="4617" max="4617" width="6" style="83" hidden="1"/>
    <col min="4618" max="4618" width="30.7109375" style="83" hidden="1"/>
    <col min="4619" max="4621" width="18.140625" style="83" hidden="1"/>
    <col min="4622" max="4871" width="9.140625" style="83" hidden="1"/>
    <col min="4872" max="4872" width="3.42578125" style="83" hidden="1"/>
    <col min="4873" max="4873" width="6" style="83" hidden="1"/>
    <col min="4874" max="4874" width="30.7109375" style="83" hidden="1"/>
    <col min="4875" max="4877" width="18.140625" style="83" hidden="1"/>
    <col min="4878" max="5127" width="9.140625" style="83" hidden="1"/>
    <col min="5128" max="5128" width="3.42578125" style="83" hidden="1"/>
    <col min="5129" max="5129" width="6" style="83" hidden="1"/>
    <col min="5130" max="5130" width="30.7109375" style="83" hidden="1"/>
    <col min="5131" max="5133" width="18.140625" style="83" hidden="1"/>
    <col min="5134" max="5383" width="9.140625" style="83" hidden="1"/>
    <col min="5384" max="5384" width="3.42578125" style="83" hidden="1"/>
    <col min="5385" max="5385" width="6" style="83" hidden="1"/>
    <col min="5386" max="5386" width="30.7109375" style="83" hidden="1"/>
    <col min="5387" max="5389" width="18.140625" style="83" hidden="1"/>
    <col min="5390" max="5639" width="9.140625" style="83" hidden="1"/>
    <col min="5640" max="5640" width="3.42578125" style="83" hidden="1"/>
    <col min="5641" max="5641" width="6" style="83" hidden="1"/>
    <col min="5642" max="5642" width="30.7109375" style="83" hidden="1"/>
    <col min="5643" max="5645" width="18.140625" style="83" hidden="1"/>
    <col min="5646" max="5895" width="9.140625" style="83" hidden="1"/>
    <col min="5896" max="5896" width="3.42578125" style="83" hidden="1"/>
    <col min="5897" max="5897" width="6" style="83" hidden="1"/>
    <col min="5898" max="5898" width="30.7109375" style="83" hidden="1"/>
    <col min="5899" max="5901" width="18.140625" style="83" hidden="1"/>
    <col min="5902" max="6151" width="9.140625" style="83" hidden="1"/>
    <col min="6152" max="6152" width="3.42578125" style="83" hidden="1"/>
    <col min="6153" max="6153" width="6" style="83" hidden="1"/>
    <col min="6154" max="6154" width="30.7109375" style="83" hidden="1"/>
    <col min="6155" max="6157" width="18.140625" style="83" hidden="1"/>
    <col min="6158" max="6407" width="9.140625" style="83" hidden="1"/>
    <col min="6408" max="6408" width="3.42578125" style="83" hidden="1"/>
    <col min="6409" max="6409" width="6" style="83" hidden="1"/>
    <col min="6410" max="6410" width="30.7109375" style="83" hidden="1"/>
    <col min="6411" max="6413" width="18.140625" style="83" hidden="1"/>
    <col min="6414" max="6663" width="9.140625" style="83" hidden="1"/>
    <col min="6664" max="6664" width="3.42578125" style="83" hidden="1"/>
    <col min="6665" max="6665" width="6" style="83" hidden="1"/>
    <col min="6666" max="6666" width="30.7109375" style="83" hidden="1"/>
    <col min="6667" max="6669" width="18.140625" style="83" hidden="1"/>
    <col min="6670" max="6919" width="9.140625" style="83" hidden="1"/>
    <col min="6920" max="6920" width="3.42578125" style="83" hidden="1"/>
    <col min="6921" max="6921" width="6" style="83" hidden="1"/>
    <col min="6922" max="6922" width="30.7109375" style="83" hidden="1"/>
    <col min="6923" max="6925" width="18.140625" style="83" hidden="1"/>
    <col min="6926" max="7175" width="9.140625" style="83" hidden="1"/>
    <col min="7176" max="7176" width="3.42578125" style="83" hidden="1"/>
    <col min="7177" max="7177" width="6" style="83" hidden="1"/>
    <col min="7178" max="7178" width="30.7109375" style="83" hidden="1"/>
    <col min="7179" max="7181" width="18.140625" style="83" hidden="1"/>
    <col min="7182" max="7431" width="9.140625" style="83" hidden="1"/>
    <col min="7432" max="7432" width="3.42578125" style="83" hidden="1"/>
    <col min="7433" max="7433" width="6" style="83" hidden="1"/>
    <col min="7434" max="7434" width="30.7109375" style="83" hidden="1"/>
    <col min="7435" max="7437" width="18.140625" style="83" hidden="1"/>
    <col min="7438" max="7687" width="9.140625" style="83" hidden="1"/>
    <col min="7688" max="7688" width="3.42578125" style="83" hidden="1"/>
    <col min="7689" max="7689" width="6" style="83" hidden="1"/>
    <col min="7690" max="7690" width="30.7109375" style="83" hidden="1"/>
    <col min="7691" max="7693" width="18.140625" style="83" hidden="1"/>
    <col min="7694" max="7943" width="9.140625" style="83" hidden="1"/>
    <col min="7944" max="7944" width="3.42578125" style="83" hidden="1"/>
    <col min="7945" max="7945" width="6" style="83" hidden="1"/>
    <col min="7946" max="7946" width="30.7109375" style="83" hidden="1"/>
    <col min="7947" max="7949" width="18.140625" style="83" hidden="1"/>
    <col min="7950" max="8199" width="9.140625" style="83" hidden="1"/>
    <col min="8200" max="8200" width="3.42578125" style="83" hidden="1"/>
    <col min="8201" max="8201" width="6" style="83" hidden="1"/>
    <col min="8202" max="8202" width="30.7109375" style="83" hidden="1"/>
    <col min="8203" max="8205" width="18.140625" style="83" hidden="1"/>
    <col min="8206" max="8455" width="9.140625" style="83" hidden="1"/>
    <col min="8456" max="8456" width="3.42578125" style="83" hidden="1"/>
    <col min="8457" max="8457" width="6" style="83" hidden="1"/>
    <col min="8458" max="8458" width="30.7109375" style="83" hidden="1"/>
    <col min="8459" max="8461" width="18.140625" style="83" hidden="1"/>
    <col min="8462" max="8711" width="9.140625" style="83" hidden="1"/>
    <col min="8712" max="8712" width="3.42578125" style="83" hidden="1"/>
    <col min="8713" max="8713" width="6" style="83" hidden="1"/>
    <col min="8714" max="8714" width="30.7109375" style="83" hidden="1"/>
    <col min="8715" max="8717" width="18.140625" style="83" hidden="1"/>
    <col min="8718" max="8967" width="9.140625" style="83" hidden="1"/>
    <col min="8968" max="8968" width="3.42578125" style="83" hidden="1"/>
    <col min="8969" max="8969" width="6" style="83" hidden="1"/>
    <col min="8970" max="8970" width="30.7109375" style="83" hidden="1"/>
    <col min="8971" max="8973" width="18.140625" style="83" hidden="1"/>
    <col min="8974" max="9223" width="9.140625" style="83" hidden="1"/>
    <col min="9224" max="9224" width="3.42578125" style="83" hidden="1"/>
    <col min="9225" max="9225" width="6" style="83" hidden="1"/>
    <col min="9226" max="9226" width="30.7109375" style="83" hidden="1"/>
    <col min="9227" max="9229" width="18.140625" style="83" hidden="1"/>
    <col min="9230" max="9479" width="9.140625" style="83" hidden="1"/>
    <col min="9480" max="9480" width="3.42578125" style="83" hidden="1"/>
    <col min="9481" max="9481" width="6" style="83" hidden="1"/>
    <col min="9482" max="9482" width="30.7109375" style="83" hidden="1"/>
    <col min="9483" max="9485" width="18.140625" style="83" hidden="1"/>
    <col min="9486" max="9735" width="9.140625" style="83" hidden="1"/>
    <col min="9736" max="9736" width="3.42578125" style="83" hidden="1"/>
    <col min="9737" max="9737" width="6" style="83" hidden="1"/>
    <col min="9738" max="9738" width="30.7109375" style="83" hidden="1"/>
    <col min="9739" max="9741" width="18.140625" style="83" hidden="1"/>
    <col min="9742" max="9991" width="9.140625" style="83" hidden="1"/>
    <col min="9992" max="9992" width="3.42578125" style="83" hidden="1"/>
    <col min="9993" max="9993" width="6" style="83" hidden="1"/>
    <col min="9994" max="9994" width="30.7109375" style="83" hidden="1"/>
    <col min="9995" max="9997" width="18.140625" style="83" hidden="1"/>
    <col min="9998" max="10247" width="9.140625" style="83" hidden="1"/>
    <col min="10248" max="10248" width="3.42578125" style="83" hidden="1"/>
    <col min="10249" max="10249" width="6" style="83" hidden="1"/>
    <col min="10250" max="10250" width="30.7109375" style="83" hidden="1"/>
    <col min="10251" max="10253" width="18.140625" style="83" hidden="1"/>
    <col min="10254" max="10503" width="9.140625" style="83" hidden="1"/>
    <col min="10504" max="10504" width="3.42578125" style="83" hidden="1"/>
    <col min="10505" max="10505" width="6" style="83" hidden="1"/>
    <col min="10506" max="10506" width="30.7109375" style="83" hidden="1"/>
    <col min="10507" max="10509" width="18.140625" style="83" hidden="1"/>
    <col min="10510" max="10759" width="9.140625" style="83" hidden="1"/>
    <col min="10760" max="10760" width="3.42578125" style="83" hidden="1"/>
    <col min="10761" max="10761" width="6" style="83" hidden="1"/>
    <col min="10762" max="10762" width="30.7109375" style="83" hidden="1"/>
    <col min="10763" max="10765" width="18.140625" style="83" hidden="1"/>
    <col min="10766" max="11015" width="9.140625" style="83" hidden="1"/>
    <col min="11016" max="11016" width="3.42578125" style="83" hidden="1"/>
    <col min="11017" max="11017" width="6" style="83" hidden="1"/>
    <col min="11018" max="11018" width="30.7109375" style="83" hidden="1"/>
    <col min="11019" max="11021" width="18.140625" style="83" hidden="1"/>
    <col min="11022" max="11271" width="9.140625" style="83" hidden="1"/>
    <col min="11272" max="11272" width="3.42578125" style="83" hidden="1"/>
    <col min="11273" max="11273" width="6" style="83" hidden="1"/>
    <col min="11274" max="11274" width="30.7109375" style="83" hidden="1"/>
    <col min="11275" max="11277" width="18.140625" style="83" hidden="1"/>
    <col min="11278" max="11527" width="9.140625" style="83" hidden="1"/>
    <col min="11528" max="11528" width="3.42578125" style="83" hidden="1"/>
    <col min="11529" max="11529" width="6" style="83" hidden="1"/>
    <col min="11530" max="11530" width="30.7109375" style="83" hidden="1"/>
    <col min="11531" max="11533" width="18.140625" style="83" hidden="1"/>
    <col min="11534" max="11783" width="9.140625" style="83" hidden="1"/>
    <col min="11784" max="11784" width="3.42578125" style="83" hidden="1"/>
    <col min="11785" max="11785" width="6" style="83" hidden="1"/>
    <col min="11786" max="11786" width="30.7109375" style="83" hidden="1"/>
    <col min="11787" max="11789" width="18.140625" style="83" hidden="1"/>
    <col min="11790" max="12039" width="9.140625" style="83" hidden="1"/>
    <col min="12040" max="12040" width="3.42578125" style="83" hidden="1"/>
    <col min="12041" max="12041" width="6" style="83" hidden="1"/>
    <col min="12042" max="12042" width="30.7109375" style="83" hidden="1"/>
    <col min="12043" max="12045" width="18.140625" style="83" hidden="1"/>
    <col min="12046" max="12295" width="9.140625" style="83" hidden="1"/>
    <col min="12296" max="12296" width="3.42578125" style="83" hidden="1"/>
    <col min="12297" max="12297" width="6" style="83" hidden="1"/>
    <col min="12298" max="12298" width="30.7109375" style="83" hidden="1"/>
    <col min="12299" max="12301" width="18.140625" style="83" hidden="1"/>
    <col min="12302" max="12551" width="9.140625" style="83" hidden="1"/>
    <col min="12552" max="12552" width="3.42578125" style="83" hidden="1"/>
    <col min="12553" max="12553" width="6" style="83" hidden="1"/>
    <col min="12554" max="12554" width="30.7109375" style="83" hidden="1"/>
    <col min="12555" max="12557" width="18.140625" style="83" hidden="1"/>
    <col min="12558" max="12807" width="9.140625" style="83" hidden="1"/>
    <col min="12808" max="12808" width="3.42578125" style="83" hidden="1"/>
    <col min="12809" max="12809" width="6" style="83" hidden="1"/>
    <col min="12810" max="12810" width="30.7109375" style="83" hidden="1"/>
    <col min="12811" max="12813" width="18.140625" style="83" hidden="1"/>
    <col min="12814" max="13063" width="9.140625" style="83" hidden="1"/>
    <col min="13064" max="13064" width="3.42578125" style="83" hidden="1"/>
    <col min="13065" max="13065" width="6" style="83" hidden="1"/>
    <col min="13066" max="13066" width="30.7109375" style="83" hidden="1"/>
    <col min="13067" max="13069" width="18.140625" style="83" hidden="1"/>
    <col min="13070" max="13319" width="9.140625" style="83" hidden="1"/>
    <col min="13320" max="13320" width="3.42578125" style="83" hidden="1"/>
    <col min="13321" max="13321" width="6" style="83" hidden="1"/>
    <col min="13322" max="13322" width="30.7109375" style="83" hidden="1"/>
    <col min="13323" max="13325" width="18.140625" style="83" hidden="1"/>
    <col min="13326" max="13575" width="9.140625" style="83" hidden="1"/>
    <col min="13576" max="13576" width="3.42578125" style="83" hidden="1"/>
    <col min="13577" max="13577" width="6" style="83" hidden="1"/>
    <col min="13578" max="13578" width="30.7109375" style="83" hidden="1"/>
    <col min="13579" max="13581" width="18.140625" style="83" hidden="1"/>
    <col min="13582" max="13831" width="9.140625" style="83" hidden="1"/>
    <col min="13832" max="13832" width="3.42578125" style="83" hidden="1"/>
    <col min="13833" max="13833" width="6" style="83" hidden="1"/>
    <col min="13834" max="13834" width="30.7109375" style="83" hidden="1"/>
    <col min="13835" max="13837" width="18.140625" style="83" hidden="1"/>
    <col min="13838" max="14087" width="9.140625" style="83" hidden="1"/>
    <col min="14088" max="14088" width="3.42578125" style="83" hidden="1"/>
    <col min="14089" max="14089" width="6" style="83" hidden="1"/>
    <col min="14090" max="14090" width="30.7109375" style="83" hidden="1"/>
    <col min="14091" max="14093" width="18.140625" style="83" hidden="1"/>
    <col min="14094" max="14343" width="9.140625" style="83" hidden="1"/>
    <col min="14344" max="14344" width="3.42578125" style="83" hidden="1"/>
    <col min="14345" max="14345" width="6" style="83" hidden="1"/>
    <col min="14346" max="14346" width="30.7109375" style="83" hidden="1"/>
    <col min="14347" max="14349" width="18.140625" style="83" hidden="1"/>
    <col min="14350" max="14599" width="9.140625" style="83" hidden="1"/>
    <col min="14600" max="14600" width="3.42578125" style="83" hidden="1"/>
    <col min="14601" max="14601" width="6" style="83" hidden="1"/>
    <col min="14602" max="14602" width="30.7109375" style="83" hidden="1"/>
    <col min="14603" max="14605" width="18.140625" style="83" hidden="1"/>
    <col min="14606" max="14855" width="9.140625" style="83" hidden="1"/>
    <col min="14856" max="14856" width="3.42578125" style="83" hidden="1"/>
    <col min="14857" max="14857" width="6" style="83" hidden="1"/>
    <col min="14858" max="14858" width="30.7109375" style="83" hidden="1"/>
    <col min="14859" max="14861" width="18.140625" style="83" hidden="1"/>
    <col min="14862" max="15111" width="9.140625" style="83" hidden="1"/>
    <col min="15112" max="15112" width="3.42578125" style="83" hidden="1"/>
    <col min="15113" max="15113" width="6" style="83" hidden="1"/>
    <col min="15114" max="15114" width="30.7109375" style="83" hidden="1"/>
    <col min="15115" max="15117" width="18.140625" style="83" hidden="1"/>
    <col min="15118" max="15367" width="9.140625" style="83" hidden="1"/>
    <col min="15368" max="15368" width="3.42578125" style="83" hidden="1"/>
    <col min="15369" max="15369" width="6" style="83" hidden="1"/>
    <col min="15370" max="15370" width="30.7109375" style="83" hidden="1"/>
    <col min="15371" max="15373" width="18.140625" style="83" hidden="1"/>
    <col min="15374" max="15623" width="9.140625" style="83" hidden="1"/>
    <col min="15624" max="15624" width="3.42578125" style="83" hidden="1"/>
    <col min="15625" max="15625" width="6" style="83" hidden="1"/>
    <col min="15626" max="15626" width="30.7109375" style="83" hidden="1"/>
    <col min="15627" max="15629" width="18.140625" style="83" hidden="1"/>
    <col min="15630" max="15879" width="9.140625" style="83" hidden="1"/>
    <col min="15880" max="15880" width="3.42578125" style="83" hidden="1"/>
    <col min="15881" max="15881" width="6" style="83" hidden="1"/>
    <col min="15882" max="15882" width="30.7109375" style="83" hidden="1"/>
    <col min="15883" max="15885" width="18.140625" style="83" hidden="1"/>
    <col min="15886" max="16135" width="9.140625" style="83" hidden="1"/>
    <col min="16136" max="16136" width="3.42578125" style="83" hidden="1"/>
    <col min="16137" max="16137" width="6" style="83" hidden="1"/>
    <col min="16138" max="16138" width="30.7109375" style="83" hidden="1"/>
    <col min="16139" max="16141" width="18.140625" style="83" hidden="1"/>
    <col min="16142" max="16384" width="9.140625" style="83" hidden="1"/>
  </cols>
  <sheetData>
    <row r="1" spans="2:16" s="3" customFormat="1" ht="16.5" thickBot="1" x14ac:dyDescent="0.3">
      <c r="B1" s="4"/>
      <c r="C1" s="5"/>
      <c r="D1" s="6"/>
      <c r="E1" s="6"/>
      <c r="F1" s="6"/>
      <c r="G1" s="6"/>
    </row>
    <row r="2" spans="2:16" s="3" customFormat="1" ht="65.25" customHeight="1" thickBot="1" x14ac:dyDescent="0.3">
      <c r="B2" s="336" t="s">
        <v>189</v>
      </c>
      <c r="C2" s="337"/>
      <c r="D2" s="337"/>
      <c r="E2" s="337"/>
      <c r="F2" s="337"/>
      <c r="G2" s="337"/>
      <c r="H2" s="338"/>
    </row>
    <row r="3" spans="2:16" s="3" customFormat="1" ht="39.75" customHeight="1" thickBot="1" x14ac:dyDescent="0.3">
      <c r="B3" s="330" t="s">
        <v>17</v>
      </c>
      <c r="C3" s="331"/>
      <c r="D3" s="371">
        <f>nazwa_adres</f>
        <v>0</v>
      </c>
      <c r="E3" s="371"/>
      <c r="F3" s="371"/>
      <c r="G3" s="371"/>
      <c r="H3" s="372"/>
    </row>
    <row r="4" spans="2:16" s="3" customFormat="1" ht="42" customHeight="1" thickBot="1" x14ac:dyDescent="0.3">
      <c r="B4" s="330" t="s">
        <v>35</v>
      </c>
      <c r="C4" s="331"/>
      <c r="D4" s="371">
        <f>instytucja_opieki</f>
        <v>0</v>
      </c>
      <c r="E4" s="371"/>
      <c r="F4" s="371"/>
      <c r="G4" s="371"/>
      <c r="H4" s="372"/>
    </row>
    <row r="5" spans="2:16" s="7" customFormat="1" ht="33" customHeight="1" thickBot="1" x14ac:dyDescent="0.3">
      <c r="B5" s="328" t="s">
        <v>46</v>
      </c>
      <c r="C5" s="329"/>
      <c r="D5" s="376">
        <f>numer_umowy</f>
        <v>0</v>
      </c>
      <c r="E5" s="376"/>
      <c r="F5" s="270" t="s">
        <v>187</v>
      </c>
      <c r="G5" s="399">
        <f>data_umowy</f>
        <v>0</v>
      </c>
      <c r="H5" s="400"/>
    </row>
    <row r="6" spans="2:16" ht="27" customHeight="1" thickBot="1" x14ac:dyDescent="0.3"/>
    <row r="7" spans="2:16" ht="27" customHeight="1" thickBot="1" x14ac:dyDescent="0.3">
      <c r="B7" s="385" t="s">
        <v>43</v>
      </c>
      <c r="C7" s="387" t="s">
        <v>44</v>
      </c>
      <c r="D7" s="388"/>
      <c r="E7" s="388"/>
      <c r="F7" s="388"/>
      <c r="G7" s="388"/>
      <c r="H7" s="389"/>
      <c r="I7" s="84"/>
      <c r="J7" s="84"/>
      <c r="K7" s="84"/>
      <c r="L7" s="84"/>
      <c r="M7" s="84"/>
      <c r="N7" s="84"/>
      <c r="O7" s="84"/>
      <c r="P7" s="84"/>
    </row>
    <row r="8" spans="2:16" ht="25.5" customHeight="1" x14ac:dyDescent="0.25">
      <c r="B8" s="386"/>
      <c r="C8" s="394" t="s">
        <v>45</v>
      </c>
      <c r="D8" s="395"/>
      <c r="E8" s="395"/>
      <c r="F8" s="396"/>
      <c r="G8" s="390" t="s">
        <v>38</v>
      </c>
      <c r="H8" s="391"/>
      <c r="I8" s="84"/>
      <c r="J8" s="84"/>
      <c r="K8" s="84"/>
      <c r="L8" s="84"/>
      <c r="M8" s="84"/>
      <c r="N8" s="84"/>
      <c r="O8" s="84"/>
      <c r="P8" s="84"/>
    </row>
    <row r="9" spans="2:16" ht="39" customHeight="1" thickBot="1" x14ac:dyDescent="0.3">
      <c r="B9" s="386"/>
      <c r="C9" s="377" t="s">
        <v>11</v>
      </c>
      <c r="D9" s="378"/>
      <c r="E9" s="397" t="s">
        <v>133</v>
      </c>
      <c r="F9" s="398"/>
      <c r="G9" s="392"/>
      <c r="H9" s="393"/>
      <c r="I9" s="84"/>
      <c r="J9" s="84"/>
      <c r="K9" s="84"/>
      <c r="L9" s="84"/>
      <c r="M9" s="84"/>
      <c r="N9" s="84"/>
      <c r="O9" s="84"/>
      <c r="P9" s="84"/>
    </row>
    <row r="10" spans="2:16" ht="27" customHeight="1" thickBot="1" x14ac:dyDescent="0.3">
      <c r="B10" s="189"/>
      <c r="C10" s="379" t="e">
        <f>VLOOKUP($B$10,harmonogram,2,FALSE)</f>
        <v>#N/A</v>
      </c>
      <c r="D10" s="380"/>
      <c r="E10" s="381" t="e">
        <f>VLOOKUP($B$10,harmonogram,3,FALSE)</f>
        <v>#N/A</v>
      </c>
      <c r="F10" s="382"/>
      <c r="G10" s="383" t="e">
        <f>C10+E10</f>
        <v>#N/A</v>
      </c>
      <c r="H10" s="384"/>
      <c r="I10" s="84"/>
      <c r="J10" s="84"/>
      <c r="K10" s="84"/>
      <c r="L10" s="84"/>
      <c r="M10" s="84"/>
      <c r="N10" s="84"/>
      <c r="O10" s="84"/>
      <c r="P10" s="84"/>
    </row>
    <row r="11" spans="2:16" s="52" customFormat="1" ht="32.25" customHeight="1" x14ac:dyDescent="0.25">
      <c r="B11" s="55"/>
      <c r="G11" s="56"/>
    </row>
    <row r="12" spans="2:16" s="54" customFormat="1" x14ac:dyDescent="0.25">
      <c r="B12" s="192" t="s">
        <v>186</v>
      </c>
      <c r="C12" s="52"/>
      <c r="D12" s="52" t="s">
        <v>15</v>
      </c>
      <c r="E12" s="52"/>
      <c r="F12" s="56"/>
      <c r="G12" s="56" t="s">
        <v>75</v>
      </c>
      <c r="H12" s="52"/>
    </row>
    <row r="13" spans="2:16" s="60" customFormat="1" ht="12.75" x14ac:dyDescent="0.2">
      <c r="B13" s="59" t="s">
        <v>156</v>
      </c>
      <c r="C13" s="59"/>
      <c r="D13" s="309" t="s">
        <v>131</v>
      </c>
      <c r="E13" s="309"/>
      <c r="F13" s="316"/>
      <c r="G13" s="317" t="s">
        <v>135</v>
      </c>
    </row>
    <row r="14" spans="2:16" x14ac:dyDescent="0.25">
      <c r="D14" s="269"/>
      <c r="E14" s="269"/>
      <c r="F14" s="269"/>
      <c r="G14" s="269"/>
    </row>
    <row r="15" spans="2:16" x14ac:dyDescent="0.25"/>
    <row r="16" spans="2:16" x14ac:dyDescent="0.25"/>
  </sheetData>
  <mergeCells count="17">
    <mergeCell ref="B2:H2"/>
    <mergeCell ref="B3:C3"/>
    <mergeCell ref="B4:C4"/>
    <mergeCell ref="D3:H3"/>
    <mergeCell ref="D4:H4"/>
    <mergeCell ref="D5:E5"/>
    <mergeCell ref="C9:D9"/>
    <mergeCell ref="C10:D10"/>
    <mergeCell ref="E10:F10"/>
    <mergeCell ref="G10:H10"/>
    <mergeCell ref="B5:C5"/>
    <mergeCell ref="B7:B9"/>
    <mergeCell ref="C7:H7"/>
    <mergeCell ref="G8:H9"/>
    <mergeCell ref="C8:F8"/>
    <mergeCell ref="E9:F9"/>
    <mergeCell ref="G5:H5"/>
  </mergeCells>
  <conditionalFormatting sqref="D3">
    <cfRule type="cellIs" dxfId="122" priority="5" operator="equal">
      <formula>0</formula>
    </cfRule>
  </conditionalFormatting>
  <conditionalFormatting sqref="D4">
    <cfRule type="cellIs" dxfId="121" priority="4" operator="equal">
      <formula>0</formula>
    </cfRule>
  </conditionalFormatting>
  <conditionalFormatting sqref="F5:G5 D5">
    <cfRule type="cellIs" dxfId="120" priority="3" operator="equal">
      <formula>0</formula>
    </cfRule>
  </conditionalFormatting>
  <conditionalFormatting sqref="C10 E10 G10">
    <cfRule type="cellIs" dxfId="119" priority="1" operator="equal">
      <formula>0</formula>
    </cfRule>
    <cfRule type="containsErrors" dxfId="118" priority="2">
      <formula>ISERROR(C10)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68" orientation="portrait" horizontalDpi="4294967294" verticalDpi="4294967294" r:id="rId1"/>
  <headerFooter differentFirst="1">
    <firstHeader xml:space="preserve">&amp;R&amp;"Times New Roman,Pogrubiona"&amp;13Zał. nr 3 do umowy
&amp;"Times New Roman,Normalny"(moduł 1)&amp;"Times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53"/>
  <sheetViews>
    <sheetView showGridLines="0" showZeros="0" zoomScaleNormal="100" workbookViewId="0">
      <selection activeCell="B31" sqref="B31"/>
    </sheetView>
  </sheetViews>
  <sheetFormatPr defaultColWidth="0" defaultRowHeight="15" zeroHeight="1" x14ac:dyDescent="0.25"/>
  <cols>
    <col min="1" max="1" width="9.140625" style="216" customWidth="1"/>
    <col min="2" max="2" width="44.42578125" style="216" customWidth="1"/>
    <col min="3" max="3" width="28.140625" style="216" customWidth="1"/>
    <col min="4" max="4" width="27.7109375" style="216" customWidth="1"/>
    <col min="5" max="5" width="29.140625" style="216" customWidth="1"/>
    <col min="6" max="6" width="15.5703125" style="216" customWidth="1"/>
    <col min="7" max="252" width="9.140625" style="216" hidden="1"/>
    <col min="253" max="253" width="15.7109375" style="216" hidden="1"/>
    <col min="254" max="254" width="35.7109375" style="216" hidden="1"/>
    <col min="255" max="255" width="31.28515625" style="216" hidden="1"/>
    <col min="256" max="256" width="20.28515625" style="216" hidden="1"/>
    <col min="257" max="257" width="15.5703125" style="216" hidden="1"/>
    <col min="258" max="508" width="9.140625" style="216" hidden="1"/>
    <col min="509" max="509" width="15.7109375" style="216" hidden="1"/>
    <col min="510" max="510" width="35.7109375" style="216" hidden="1"/>
    <col min="511" max="511" width="31.28515625" style="216" hidden="1"/>
    <col min="512" max="512" width="20.28515625" style="216" hidden="1"/>
    <col min="513" max="513" width="15.5703125" style="216" hidden="1"/>
    <col min="514" max="764" width="9.140625" style="216" hidden="1"/>
    <col min="765" max="765" width="15.7109375" style="216" hidden="1"/>
    <col min="766" max="766" width="35.7109375" style="216" hidden="1"/>
    <col min="767" max="767" width="31.28515625" style="216" hidden="1"/>
    <col min="768" max="768" width="20.28515625" style="216" hidden="1"/>
    <col min="769" max="769" width="15.5703125" style="216" hidden="1"/>
    <col min="770" max="1020" width="9.140625" style="216" hidden="1"/>
    <col min="1021" max="1021" width="15.7109375" style="216" hidden="1"/>
    <col min="1022" max="1022" width="35.7109375" style="216" hidden="1"/>
    <col min="1023" max="1023" width="31.28515625" style="216" hidden="1"/>
    <col min="1024" max="1024" width="20.28515625" style="216" hidden="1"/>
    <col min="1025" max="1025" width="15.5703125" style="216" hidden="1"/>
    <col min="1026" max="1276" width="9.140625" style="216" hidden="1"/>
    <col min="1277" max="1277" width="15.7109375" style="216" hidden="1"/>
    <col min="1278" max="1278" width="35.7109375" style="216" hidden="1"/>
    <col min="1279" max="1279" width="31.28515625" style="216" hidden="1"/>
    <col min="1280" max="1280" width="20.28515625" style="216" hidden="1"/>
    <col min="1281" max="1281" width="15.5703125" style="216" hidden="1"/>
    <col min="1282" max="1532" width="9.140625" style="216" hidden="1"/>
    <col min="1533" max="1533" width="15.7109375" style="216" hidden="1"/>
    <col min="1534" max="1534" width="35.7109375" style="216" hidden="1"/>
    <col min="1535" max="1535" width="31.28515625" style="216" hidden="1"/>
    <col min="1536" max="1536" width="20.28515625" style="216" hidden="1"/>
    <col min="1537" max="1537" width="15.5703125" style="216" hidden="1"/>
    <col min="1538" max="1788" width="9.140625" style="216" hidden="1"/>
    <col min="1789" max="1789" width="15.7109375" style="216" hidden="1"/>
    <col min="1790" max="1790" width="35.7109375" style="216" hidden="1"/>
    <col min="1791" max="1791" width="31.28515625" style="216" hidden="1"/>
    <col min="1792" max="1792" width="20.28515625" style="216" hidden="1"/>
    <col min="1793" max="1793" width="15.5703125" style="216" hidden="1"/>
    <col min="1794" max="2044" width="9.140625" style="216" hidden="1"/>
    <col min="2045" max="2045" width="15.7109375" style="216" hidden="1"/>
    <col min="2046" max="2046" width="35.7109375" style="216" hidden="1"/>
    <col min="2047" max="2047" width="31.28515625" style="216" hidden="1"/>
    <col min="2048" max="2048" width="20.28515625" style="216" hidden="1"/>
    <col min="2049" max="2049" width="15.5703125" style="216" hidden="1"/>
    <col min="2050" max="2300" width="9.140625" style="216" hidden="1"/>
    <col min="2301" max="2301" width="15.7109375" style="216" hidden="1"/>
    <col min="2302" max="2302" width="35.7109375" style="216" hidden="1"/>
    <col min="2303" max="2303" width="31.28515625" style="216" hidden="1"/>
    <col min="2304" max="2304" width="20.28515625" style="216" hidden="1"/>
    <col min="2305" max="2305" width="15.5703125" style="216" hidden="1"/>
    <col min="2306" max="2556" width="9.140625" style="216" hidden="1"/>
    <col min="2557" max="2557" width="15.7109375" style="216" hidden="1"/>
    <col min="2558" max="2558" width="35.7109375" style="216" hidden="1"/>
    <col min="2559" max="2559" width="31.28515625" style="216" hidden="1"/>
    <col min="2560" max="2560" width="20.28515625" style="216" hidden="1"/>
    <col min="2561" max="2561" width="15.5703125" style="216" hidden="1"/>
    <col min="2562" max="2812" width="9.140625" style="216" hidden="1"/>
    <col min="2813" max="2813" width="15.7109375" style="216" hidden="1"/>
    <col min="2814" max="2814" width="35.7109375" style="216" hidden="1"/>
    <col min="2815" max="2815" width="31.28515625" style="216" hidden="1"/>
    <col min="2816" max="2816" width="20.28515625" style="216" hidden="1"/>
    <col min="2817" max="2817" width="15.5703125" style="216" hidden="1"/>
    <col min="2818" max="3068" width="9.140625" style="216" hidden="1"/>
    <col min="3069" max="3069" width="15.7109375" style="216" hidden="1"/>
    <col min="3070" max="3070" width="35.7109375" style="216" hidden="1"/>
    <col min="3071" max="3071" width="31.28515625" style="216" hidden="1"/>
    <col min="3072" max="3072" width="20.28515625" style="216" hidden="1"/>
    <col min="3073" max="3073" width="15.5703125" style="216" hidden="1"/>
    <col min="3074" max="3324" width="9.140625" style="216" hidden="1"/>
    <col min="3325" max="3325" width="15.7109375" style="216" hidden="1"/>
    <col min="3326" max="3326" width="35.7109375" style="216" hidden="1"/>
    <col min="3327" max="3327" width="31.28515625" style="216" hidden="1"/>
    <col min="3328" max="3328" width="20.28515625" style="216" hidden="1"/>
    <col min="3329" max="3329" width="15.5703125" style="216" hidden="1"/>
    <col min="3330" max="3580" width="9.140625" style="216" hidden="1"/>
    <col min="3581" max="3581" width="15.7109375" style="216" hidden="1"/>
    <col min="3582" max="3582" width="35.7109375" style="216" hidden="1"/>
    <col min="3583" max="3583" width="31.28515625" style="216" hidden="1"/>
    <col min="3584" max="3584" width="20.28515625" style="216" hidden="1"/>
    <col min="3585" max="3585" width="15.5703125" style="216" hidden="1"/>
    <col min="3586" max="3836" width="9.140625" style="216" hidden="1"/>
    <col min="3837" max="3837" width="15.7109375" style="216" hidden="1"/>
    <col min="3838" max="3838" width="35.7109375" style="216" hidden="1"/>
    <col min="3839" max="3839" width="31.28515625" style="216" hidden="1"/>
    <col min="3840" max="3840" width="20.28515625" style="216" hidden="1"/>
    <col min="3841" max="3841" width="15.5703125" style="216" hidden="1"/>
    <col min="3842" max="4092" width="9.140625" style="216" hidden="1"/>
    <col min="4093" max="4093" width="15.7109375" style="216" hidden="1"/>
    <col min="4094" max="4094" width="35.7109375" style="216" hidden="1"/>
    <col min="4095" max="4095" width="31.28515625" style="216" hidden="1"/>
    <col min="4096" max="4096" width="20.28515625" style="216" hidden="1"/>
    <col min="4097" max="4097" width="15.5703125" style="216" hidden="1"/>
    <col min="4098" max="4348" width="9.140625" style="216" hidden="1"/>
    <col min="4349" max="4349" width="15.7109375" style="216" hidden="1"/>
    <col min="4350" max="4350" width="35.7109375" style="216" hidden="1"/>
    <col min="4351" max="4351" width="31.28515625" style="216" hidden="1"/>
    <col min="4352" max="4352" width="20.28515625" style="216" hidden="1"/>
    <col min="4353" max="4353" width="15.5703125" style="216" hidden="1"/>
    <col min="4354" max="4604" width="9.140625" style="216" hidden="1"/>
    <col min="4605" max="4605" width="15.7109375" style="216" hidden="1"/>
    <col min="4606" max="4606" width="35.7109375" style="216" hidden="1"/>
    <col min="4607" max="4607" width="31.28515625" style="216" hidden="1"/>
    <col min="4608" max="4608" width="20.28515625" style="216" hidden="1"/>
    <col min="4609" max="4609" width="15.5703125" style="216" hidden="1"/>
    <col min="4610" max="4860" width="9.140625" style="216" hidden="1"/>
    <col min="4861" max="4861" width="15.7109375" style="216" hidden="1"/>
    <col min="4862" max="4862" width="35.7109375" style="216" hidden="1"/>
    <col min="4863" max="4863" width="31.28515625" style="216" hidden="1"/>
    <col min="4864" max="4864" width="20.28515625" style="216" hidden="1"/>
    <col min="4865" max="4865" width="15.5703125" style="216" hidden="1"/>
    <col min="4866" max="5116" width="9.140625" style="216" hidden="1"/>
    <col min="5117" max="5117" width="15.7109375" style="216" hidden="1"/>
    <col min="5118" max="5118" width="35.7109375" style="216" hidden="1"/>
    <col min="5119" max="5119" width="31.28515625" style="216" hidden="1"/>
    <col min="5120" max="5120" width="20.28515625" style="216" hidden="1"/>
    <col min="5121" max="5121" width="15.5703125" style="216" hidden="1"/>
    <col min="5122" max="5372" width="9.140625" style="216" hidden="1"/>
    <col min="5373" max="5373" width="15.7109375" style="216" hidden="1"/>
    <col min="5374" max="5374" width="35.7109375" style="216" hidden="1"/>
    <col min="5375" max="5375" width="31.28515625" style="216" hidden="1"/>
    <col min="5376" max="5376" width="20.28515625" style="216" hidden="1"/>
    <col min="5377" max="5377" width="15.5703125" style="216" hidden="1"/>
    <col min="5378" max="5628" width="9.140625" style="216" hidden="1"/>
    <col min="5629" max="5629" width="15.7109375" style="216" hidden="1"/>
    <col min="5630" max="5630" width="35.7109375" style="216" hidden="1"/>
    <col min="5631" max="5631" width="31.28515625" style="216" hidden="1"/>
    <col min="5632" max="5632" width="20.28515625" style="216" hidden="1"/>
    <col min="5633" max="5633" width="15.5703125" style="216" hidden="1"/>
    <col min="5634" max="5884" width="9.140625" style="216" hidden="1"/>
    <col min="5885" max="5885" width="15.7109375" style="216" hidden="1"/>
    <col min="5886" max="5886" width="35.7109375" style="216" hidden="1"/>
    <col min="5887" max="5887" width="31.28515625" style="216" hidden="1"/>
    <col min="5888" max="5888" width="20.28515625" style="216" hidden="1"/>
    <col min="5889" max="5889" width="15.5703125" style="216" hidden="1"/>
    <col min="5890" max="6140" width="9.140625" style="216" hidden="1"/>
    <col min="6141" max="6141" width="15.7109375" style="216" hidden="1"/>
    <col min="6142" max="6142" width="35.7109375" style="216" hidden="1"/>
    <col min="6143" max="6143" width="31.28515625" style="216" hidden="1"/>
    <col min="6144" max="6144" width="20.28515625" style="216" hidden="1"/>
    <col min="6145" max="6145" width="15.5703125" style="216" hidden="1"/>
    <col min="6146" max="6396" width="9.140625" style="216" hidden="1"/>
    <col min="6397" max="6397" width="15.7109375" style="216" hidden="1"/>
    <col min="6398" max="6398" width="35.7109375" style="216" hidden="1"/>
    <col min="6399" max="6399" width="31.28515625" style="216" hidden="1"/>
    <col min="6400" max="6400" width="20.28515625" style="216" hidden="1"/>
    <col min="6401" max="6401" width="15.5703125" style="216" hidden="1"/>
    <col min="6402" max="6652" width="9.140625" style="216" hidden="1"/>
    <col min="6653" max="6653" width="15.7109375" style="216" hidden="1"/>
    <col min="6654" max="6654" width="35.7109375" style="216" hidden="1"/>
    <col min="6655" max="6655" width="31.28515625" style="216" hidden="1"/>
    <col min="6656" max="6656" width="20.28515625" style="216" hidden="1"/>
    <col min="6657" max="6657" width="15.5703125" style="216" hidden="1"/>
    <col min="6658" max="6908" width="9.140625" style="216" hidden="1"/>
    <col min="6909" max="6909" width="15.7109375" style="216" hidden="1"/>
    <col min="6910" max="6910" width="35.7109375" style="216" hidden="1"/>
    <col min="6911" max="6911" width="31.28515625" style="216" hidden="1"/>
    <col min="6912" max="6912" width="20.28515625" style="216" hidden="1"/>
    <col min="6913" max="6913" width="15.5703125" style="216" hidden="1"/>
    <col min="6914" max="7164" width="9.140625" style="216" hidden="1"/>
    <col min="7165" max="7165" width="15.7109375" style="216" hidden="1"/>
    <col min="7166" max="7166" width="35.7109375" style="216" hidden="1"/>
    <col min="7167" max="7167" width="31.28515625" style="216" hidden="1"/>
    <col min="7168" max="7168" width="20.28515625" style="216" hidden="1"/>
    <col min="7169" max="7169" width="15.5703125" style="216" hidden="1"/>
    <col min="7170" max="7420" width="9.140625" style="216" hidden="1"/>
    <col min="7421" max="7421" width="15.7109375" style="216" hidden="1"/>
    <col min="7422" max="7422" width="35.7109375" style="216" hidden="1"/>
    <col min="7423" max="7423" width="31.28515625" style="216" hidden="1"/>
    <col min="7424" max="7424" width="20.28515625" style="216" hidden="1"/>
    <col min="7425" max="7425" width="15.5703125" style="216" hidden="1"/>
    <col min="7426" max="7676" width="9.140625" style="216" hidden="1"/>
    <col min="7677" max="7677" width="15.7109375" style="216" hidden="1"/>
    <col min="7678" max="7678" width="35.7109375" style="216" hidden="1"/>
    <col min="7679" max="7679" width="31.28515625" style="216" hidden="1"/>
    <col min="7680" max="7680" width="20.28515625" style="216" hidden="1"/>
    <col min="7681" max="7681" width="15.5703125" style="216" hidden="1"/>
    <col min="7682" max="7932" width="9.140625" style="216" hidden="1"/>
    <col min="7933" max="7933" width="15.7109375" style="216" hidden="1"/>
    <col min="7934" max="7934" width="35.7109375" style="216" hidden="1"/>
    <col min="7935" max="7935" width="31.28515625" style="216" hidden="1"/>
    <col min="7936" max="7936" width="20.28515625" style="216" hidden="1"/>
    <col min="7937" max="7937" width="15.5703125" style="216" hidden="1"/>
    <col min="7938" max="8188" width="9.140625" style="216" hidden="1"/>
    <col min="8189" max="8189" width="15.7109375" style="216" hidden="1"/>
    <col min="8190" max="8190" width="35.7109375" style="216" hidden="1"/>
    <col min="8191" max="8191" width="31.28515625" style="216" hidden="1"/>
    <col min="8192" max="8192" width="20.28515625" style="216" hidden="1"/>
    <col min="8193" max="8193" width="15.5703125" style="216" hidden="1"/>
    <col min="8194" max="8444" width="9.140625" style="216" hidden="1"/>
    <col min="8445" max="8445" width="15.7109375" style="216" hidden="1"/>
    <col min="8446" max="8446" width="35.7109375" style="216" hidden="1"/>
    <col min="8447" max="8447" width="31.28515625" style="216" hidden="1"/>
    <col min="8448" max="8448" width="20.28515625" style="216" hidden="1"/>
    <col min="8449" max="8449" width="15.5703125" style="216" hidden="1"/>
    <col min="8450" max="8700" width="9.140625" style="216" hidden="1"/>
    <col min="8701" max="8701" width="15.7109375" style="216" hidden="1"/>
    <col min="8702" max="8702" width="35.7109375" style="216" hidden="1"/>
    <col min="8703" max="8703" width="31.28515625" style="216" hidden="1"/>
    <col min="8704" max="8704" width="20.28515625" style="216" hidden="1"/>
    <col min="8705" max="8705" width="15.5703125" style="216" hidden="1"/>
    <col min="8706" max="8956" width="9.140625" style="216" hidden="1"/>
    <col min="8957" max="8957" width="15.7109375" style="216" hidden="1"/>
    <col min="8958" max="8958" width="35.7109375" style="216" hidden="1"/>
    <col min="8959" max="8959" width="31.28515625" style="216" hidden="1"/>
    <col min="8960" max="8960" width="20.28515625" style="216" hidden="1"/>
    <col min="8961" max="8961" width="15.5703125" style="216" hidden="1"/>
    <col min="8962" max="9212" width="9.140625" style="216" hidden="1"/>
    <col min="9213" max="9213" width="15.7109375" style="216" hidden="1"/>
    <col min="9214" max="9214" width="35.7109375" style="216" hidden="1"/>
    <col min="9215" max="9215" width="31.28515625" style="216" hidden="1"/>
    <col min="9216" max="9216" width="20.28515625" style="216" hidden="1"/>
    <col min="9217" max="9217" width="15.5703125" style="216" hidden="1"/>
    <col min="9218" max="9468" width="9.140625" style="216" hidden="1"/>
    <col min="9469" max="9469" width="15.7109375" style="216" hidden="1"/>
    <col min="9470" max="9470" width="35.7109375" style="216" hidden="1"/>
    <col min="9471" max="9471" width="31.28515625" style="216" hidden="1"/>
    <col min="9472" max="9472" width="20.28515625" style="216" hidden="1"/>
    <col min="9473" max="9473" width="15.5703125" style="216" hidden="1"/>
    <col min="9474" max="9724" width="9.140625" style="216" hidden="1"/>
    <col min="9725" max="9725" width="15.7109375" style="216" hidden="1"/>
    <col min="9726" max="9726" width="35.7109375" style="216" hidden="1"/>
    <col min="9727" max="9727" width="31.28515625" style="216" hidden="1"/>
    <col min="9728" max="9728" width="20.28515625" style="216" hidden="1"/>
    <col min="9729" max="9729" width="15.5703125" style="216" hidden="1"/>
    <col min="9730" max="9980" width="9.140625" style="216" hidden="1"/>
    <col min="9981" max="9981" width="15.7109375" style="216" hidden="1"/>
    <col min="9982" max="9982" width="35.7109375" style="216" hidden="1"/>
    <col min="9983" max="9983" width="31.28515625" style="216" hidden="1"/>
    <col min="9984" max="9984" width="20.28515625" style="216" hidden="1"/>
    <col min="9985" max="9985" width="15.5703125" style="216" hidden="1"/>
    <col min="9986" max="10236" width="9.140625" style="216" hidden="1"/>
    <col min="10237" max="10237" width="15.7109375" style="216" hidden="1"/>
    <col min="10238" max="10238" width="35.7109375" style="216" hidden="1"/>
    <col min="10239" max="10239" width="31.28515625" style="216" hidden="1"/>
    <col min="10240" max="10240" width="20.28515625" style="216" hidden="1"/>
    <col min="10241" max="10241" width="15.5703125" style="216" hidden="1"/>
    <col min="10242" max="10492" width="9.140625" style="216" hidden="1"/>
    <col min="10493" max="10493" width="15.7109375" style="216" hidden="1"/>
    <col min="10494" max="10494" width="35.7109375" style="216" hidden="1"/>
    <col min="10495" max="10495" width="31.28515625" style="216" hidden="1"/>
    <col min="10496" max="10496" width="20.28515625" style="216" hidden="1"/>
    <col min="10497" max="10497" width="15.5703125" style="216" hidden="1"/>
    <col min="10498" max="10748" width="9.140625" style="216" hidden="1"/>
    <col min="10749" max="10749" width="15.7109375" style="216" hidden="1"/>
    <col min="10750" max="10750" width="35.7109375" style="216" hidden="1"/>
    <col min="10751" max="10751" width="31.28515625" style="216" hidden="1"/>
    <col min="10752" max="10752" width="20.28515625" style="216" hidden="1"/>
    <col min="10753" max="10753" width="15.5703125" style="216" hidden="1"/>
    <col min="10754" max="11004" width="9.140625" style="216" hidden="1"/>
    <col min="11005" max="11005" width="15.7109375" style="216" hidden="1"/>
    <col min="11006" max="11006" width="35.7109375" style="216" hidden="1"/>
    <col min="11007" max="11007" width="31.28515625" style="216" hidden="1"/>
    <col min="11008" max="11008" width="20.28515625" style="216" hidden="1"/>
    <col min="11009" max="11009" width="15.5703125" style="216" hidden="1"/>
    <col min="11010" max="11260" width="9.140625" style="216" hidden="1"/>
    <col min="11261" max="11261" width="15.7109375" style="216" hidden="1"/>
    <col min="11262" max="11262" width="35.7109375" style="216" hidden="1"/>
    <col min="11263" max="11263" width="31.28515625" style="216" hidden="1"/>
    <col min="11264" max="11264" width="20.28515625" style="216" hidden="1"/>
    <col min="11265" max="11265" width="15.5703125" style="216" hidden="1"/>
    <col min="11266" max="11516" width="9.140625" style="216" hidden="1"/>
    <col min="11517" max="11517" width="15.7109375" style="216" hidden="1"/>
    <col min="11518" max="11518" width="35.7109375" style="216" hidden="1"/>
    <col min="11519" max="11519" width="31.28515625" style="216" hidden="1"/>
    <col min="11520" max="11520" width="20.28515625" style="216" hidden="1"/>
    <col min="11521" max="11521" width="15.5703125" style="216" hidden="1"/>
    <col min="11522" max="11772" width="9.140625" style="216" hidden="1"/>
    <col min="11773" max="11773" width="15.7109375" style="216" hidden="1"/>
    <col min="11774" max="11774" width="35.7109375" style="216" hidden="1"/>
    <col min="11775" max="11775" width="31.28515625" style="216" hidden="1"/>
    <col min="11776" max="11776" width="20.28515625" style="216" hidden="1"/>
    <col min="11777" max="11777" width="15.5703125" style="216" hidden="1"/>
    <col min="11778" max="12028" width="9.140625" style="216" hidden="1"/>
    <col min="12029" max="12029" width="15.7109375" style="216" hidden="1"/>
    <col min="12030" max="12030" width="35.7109375" style="216" hidden="1"/>
    <col min="12031" max="12031" width="31.28515625" style="216" hidden="1"/>
    <col min="12032" max="12032" width="20.28515625" style="216" hidden="1"/>
    <col min="12033" max="12033" width="15.5703125" style="216" hidden="1"/>
    <col min="12034" max="12284" width="9.140625" style="216" hidden="1"/>
    <col min="12285" max="12285" width="15.7109375" style="216" hidden="1"/>
    <col min="12286" max="12286" width="35.7109375" style="216" hidden="1"/>
    <col min="12287" max="12287" width="31.28515625" style="216" hidden="1"/>
    <col min="12288" max="12288" width="20.28515625" style="216" hidden="1"/>
    <col min="12289" max="12289" width="15.5703125" style="216" hidden="1"/>
    <col min="12290" max="12540" width="9.140625" style="216" hidden="1"/>
    <col min="12541" max="12541" width="15.7109375" style="216" hidden="1"/>
    <col min="12542" max="12542" width="35.7109375" style="216" hidden="1"/>
    <col min="12543" max="12543" width="31.28515625" style="216" hidden="1"/>
    <col min="12544" max="12544" width="20.28515625" style="216" hidden="1"/>
    <col min="12545" max="12545" width="15.5703125" style="216" hidden="1"/>
    <col min="12546" max="12796" width="9.140625" style="216" hidden="1"/>
    <col min="12797" max="12797" width="15.7109375" style="216" hidden="1"/>
    <col min="12798" max="12798" width="35.7109375" style="216" hidden="1"/>
    <col min="12799" max="12799" width="31.28515625" style="216" hidden="1"/>
    <col min="12800" max="12800" width="20.28515625" style="216" hidden="1"/>
    <col min="12801" max="12801" width="15.5703125" style="216" hidden="1"/>
    <col min="12802" max="13052" width="9.140625" style="216" hidden="1"/>
    <col min="13053" max="13053" width="15.7109375" style="216" hidden="1"/>
    <col min="13054" max="13054" width="35.7109375" style="216" hidden="1"/>
    <col min="13055" max="13055" width="31.28515625" style="216" hidden="1"/>
    <col min="13056" max="13056" width="20.28515625" style="216" hidden="1"/>
    <col min="13057" max="13057" width="15.5703125" style="216" hidden="1"/>
    <col min="13058" max="13308" width="9.140625" style="216" hidden="1"/>
    <col min="13309" max="13309" width="15.7109375" style="216" hidden="1"/>
    <col min="13310" max="13310" width="35.7109375" style="216" hidden="1"/>
    <col min="13311" max="13311" width="31.28515625" style="216" hidden="1"/>
    <col min="13312" max="13312" width="20.28515625" style="216" hidden="1"/>
    <col min="13313" max="13313" width="15.5703125" style="216" hidden="1"/>
    <col min="13314" max="13564" width="9.140625" style="216" hidden="1"/>
    <col min="13565" max="13565" width="15.7109375" style="216" hidden="1"/>
    <col min="13566" max="13566" width="35.7109375" style="216" hidden="1"/>
    <col min="13567" max="13567" width="31.28515625" style="216" hidden="1"/>
    <col min="13568" max="13568" width="20.28515625" style="216" hidden="1"/>
    <col min="13569" max="13569" width="15.5703125" style="216" hidden="1"/>
    <col min="13570" max="13820" width="9.140625" style="216" hidden="1"/>
    <col min="13821" max="13821" width="15.7109375" style="216" hidden="1"/>
    <col min="13822" max="13822" width="35.7109375" style="216" hidden="1"/>
    <col min="13823" max="13823" width="31.28515625" style="216" hidden="1"/>
    <col min="13824" max="13824" width="20.28515625" style="216" hidden="1"/>
    <col min="13825" max="13825" width="15.5703125" style="216" hidden="1"/>
    <col min="13826" max="14076" width="9.140625" style="216" hidden="1"/>
    <col min="14077" max="14077" width="15.7109375" style="216" hidden="1"/>
    <col min="14078" max="14078" width="35.7109375" style="216" hidden="1"/>
    <col min="14079" max="14079" width="31.28515625" style="216" hidden="1"/>
    <col min="14080" max="14080" width="20.28515625" style="216" hidden="1"/>
    <col min="14081" max="14081" width="15.5703125" style="216" hidden="1"/>
    <col min="14082" max="14332" width="9.140625" style="216" hidden="1"/>
    <col min="14333" max="14333" width="15.7109375" style="216" hidden="1"/>
    <col min="14334" max="14334" width="35.7109375" style="216" hidden="1"/>
    <col min="14335" max="14335" width="31.28515625" style="216" hidden="1"/>
    <col min="14336" max="14336" width="20.28515625" style="216" hidden="1"/>
    <col min="14337" max="14337" width="15.5703125" style="216" hidden="1"/>
    <col min="14338" max="14588" width="9.140625" style="216" hidden="1"/>
    <col min="14589" max="14589" width="15.7109375" style="216" hidden="1"/>
    <col min="14590" max="14590" width="35.7109375" style="216" hidden="1"/>
    <col min="14591" max="14591" width="31.28515625" style="216" hidden="1"/>
    <col min="14592" max="14592" width="20.28515625" style="216" hidden="1"/>
    <col min="14593" max="14593" width="15.5703125" style="216" hidden="1"/>
    <col min="14594" max="14844" width="9.140625" style="216" hidden="1"/>
    <col min="14845" max="14845" width="15.7109375" style="216" hidden="1"/>
    <col min="14846" max="14846" width="35.7109375" style="216" hidden="1"/>
    <col min="14847" max="14847" width="31.28515625" style="216" hidden="1"/>
    <col min="14848" max="14848" width="20.28515625" style="216" hidden="1"/>
    <col min="14849" max="14849" width="15.5703125" style="216" hidden="1"/>
    <col min="14850" max="15100" width="9.140625" style="216" hidden="1"/>
    <col min="15101" max="15101" width="15.7109375" style="216" hidden="1"/>
    <col min="15102" max="15102" width="35.7109375" style="216" hidden="1"/>
    <col min="15103" max="15103" width="31.28515625" style="216" hidden="1"/>
    <col min="15104" max="15104" width="20.28515625" style="216" hidden="1"/>
    <col min="15105" max="15105" width="15.5703125" style="216" hidden="1"/>
    <col min="15106" max="15356" width="9.140625" style="216" hidden="1"/>
    <col min="15357" max="15357" width="15.7109375" style="216" hidden="1"/>
    <col min="15358" max="15358" width="35.7109375" style="216" hidden="1"/>
    <col min="15359" max="15359" width="31.28515625" style="216" hidden="1"/>
    <col min="15360" max="15360" width="20.28515625" style="216" hidden="1"/>
    <col min="15361" max="15361" width="15.5703125" style="216" hidden="1"/>
    <col min="15362" max="15612" width="9.140625" style="216" hidden="1"/>
    <col min="15613" max="15613" width="15.7109375" style="216" hidden="1"/>
    <col min="15614" max="15614" width="35.7109375" style="216" hidden="1"/>
    <col min="15615" max="15615" width="31.28515625" style="216" hidden="1"/>
    <col min="15616" max="15616" width="20.28515625" style="216" hidden="1"/>
    <col min="15617" max="15617" width="15.5703125" style="216" hidden="1"/>
    <col min="15618" max="15868" width="9.140625" style="216" hidden="1"/>
    <col min="15869" max="15869" width="15.7109375" style="216" hidden="1"/>
    <col min="15870" max="15870" width="35.7109375" style="216" hidden="1"/>
    <col min="15871" max="15871" width="31.28515625" style="216" hidden="1"/>
    <col min="15872" max="15872" width="20.28515625" style="216" hidden="1"/>
    <col min="15873" max="15873" width="15.5703125" style="216" hidden="1"/>
    <col min="15874" max="16124" width="9.140625" style="216" hidden="1"/>
    <col min="16125" max="16125" width="15.7109375" style="216" hidden="1"/>
    <col min="16126" max="16126" width="35.7109375" style="216" hidden="1"/>
    <col min="16127" max="16127" width="31.28515625" style="216" hidden="1"/>
    <col min="16128" max="16128" width="20.28515625" style="216" hidden="1"/>
    <col min="16129" max="16129" width="15.5703125" style="216" hidden="1"/>
    <col min="16130" max="16384" width="9.140625" style="216" hidden="1"/>
  </cols>
  <sheetData>
    <row r="1" spans="1:6" ht="61.5" customHeight="1" thickBot="1" x14ac:dyDescent="0.3">
      <c r="A1" s="215"/>
      <c r="B1" s="404" t="s">
        <v>178</v>
      </c>
      <c r="C1" s="405"/>
      <c r="D1" s="405"/>
      <c r="E1" s="406"/>
      <c r="F1" s="215"/>
    </row>
    <row r="2" spans="1:6" ht="43.5" customHeight="1" thickBot="1" x14ac:dyDescent="0.3">
      <c r="A2" s="215"/>
      <c r="B2" s="217" t="s">
        <v>17</v>
      </c>
      <c r="C2" s="411">
        <f>nazwa_adres</f>
        <v>0</v>
      </c>
      <c r="D2" s="411"/>
      <c r="E2" s="412"/>
      <c r="F2" s="215"/>
    </row>
    <row r="3" spans="1:6" ht="35.25" customHeight="1" thickBot="1" x14ac:dyDescent="0.3">
      <c r="A3" s="215"/>
      <c r="B3" s="217" t="s">
        <v>35</v>
      </c>
      <c r="C3" s="411">
        <f>instytucja_opieki</f>
        <v>0</v>
      </c>
      <c r="D3" s="411"/>
      <c r="E3" s="412"/>
      <c r="F3" s="215"/>
    </row>
    <row r="4" spans="1:6" ht="46.5" customHeight="1" thickBot="1" x14ac:dyDescent="0.3">
      <c r="A4" s="218"/>
      <c r="B4" s="219" t="s">
        <v>46</v>
      </c>
      <c r="C4" s="220">
        <f>nr_umowy</f>
        <v>0</v>
      </c>
      <c r="D4" s="221" t="s">
        <v>151</v>
      </c>
      <c r="E4" s="222">
        <f>data_umowy</f>
        <v>0</v>
      </c>
      <c r="F4" s="218"/>
    </row>
    <row r="5" spans="1:6" ht="31.5" customHeight="1" thickBot="1" x14ac:dyDescent="0.3">
      <c r="B5" s="223" t="s">
        <v>67</v>
      </c>
      <c r="C5" s="224" t="s">
        <v>70</v>
      </c>
      <c r="D5" s="224" t="s">
        <v>72</v>
      </c>
      <c r="E5" s="225" t="str">
        <f>IF(ISERROR("Data wpisu instytucji/miejsc do "&amp;VLOOKUP(forma_opieki,Arkusz3!B3:D5,3,FALSE)),"Data wpisu instytucji/miejsc do:","Data wpisu instytucji/miejsc do "&amp;VLOOKUP(forma_opieki,Arkusz3!B3:D5,3,FALSE))</f>
        <v>Data wpisu instytucji/miejsc do:</v>
      </c>
    </row>
    <row r="6" spans="1:6" ht="33.75" customHeight="1" thickBot="1" x14ac:dyDescent="0.3">
      <c r="B6" s="226">
        <f>forma_opieki</f>
        <v>0</v>
      </c>
      <c r="C6" s="182"/>
      <c r="D6" s="182"/>
      <c r="E6" s="227">
        <f>wpis</f>
        <v>0</v>
      </c>
      <c r="F6" s="228"/>
    </row>
    <row r="7" spans="1:6" ht="30" customHeight="1" thickBot="1" x14ac:dyDescent="0.3">
      <c r="B7" s="413" t="s">
        <v>73</v>
      </c>
      <c r="C7" s="413"/>
      <c r="D7" s="413"/>
      <c r="E7" s="413"/>
      <c r="F7" s="228"/>
    </row>
    <row r="8" spans="1:6" ht="30" customHeight="1" x14ac:dyDescent="0.25">
      <c r="B8" s="401" t="s">
        <v>174</v>
      </c>
      <c r="C8" s="402"/>
      <c r="D8" s="402"/>
      <c r="E8" s="403"/>
      <c r="F8" s="228"/>
    </row>
    <row r="9" spans="1:6" ht="30" customHeight="1" x14ac:dyDescent="0.25">
      <c r="B9" s="229"/>
      <c r="C9" s="230" t="s">
        <v>37</v>
      </c>
      <c r="D9" s="230" t="s">
        <v>138</v>
      </c>
      <c r="E9" s="231" t="s">
        <v>139</v>
      </c>
      <c r="F9" s="228"/>
    </row>
    <row r="10" spans="1:6" ht="39" customHeight="1" x14ac:dyDescent="0.25">
      <c r="B10" s="232" t="s">
        <v>170</v>
      </c>
      <c r="C10" s="233">
        <f>D10+E10</f>
        <v>0</v>
      </c>
      <c r="D10" s="234">
        <f>koszty_tworzenia[[#Totals],[5]]</f>
        <v>0</v>
      </c>
      <c r="E10" s="235">
        <f>koszty_funkcjonowania[[#Totals],[5]]</f>
        <v>0</v>
      </c>
      <c r="F10" s="228"/>
    </row>
    <row r="11" spans="1:6" ht="30" customHeight="1" x14ac:dyDescent="0.25">
      <c r="B11" s="232" t="s">
        <v>171</v>
      </c>
      <c r="C11" s="183"/>
      <c r="D11" s="184"/>
      <c r="E11" s="185"/>
      <c r="F11" s="228"/>
    </row>
    <row r="12" spans="1:6" ht="30" customHeight="1" x14ac:dyDescent="0.25">
      <c r="B12" s="232" t="s">
        <v>175</v>
      </c>
      <c r="C12" s="236">
        <f>D12+E12</f>
        <v>0</v>
      </c>
      <c r="D12" s="237">
        <f>Tabela1[[#Totals],[10]]</f>
        <v>0</v>
      </c>
      <c r="E12" s="235">
        <f>Tabela13[[#Totals],[9]]</f>
        <v>0</v>
      </c>
      <c r="F12" s="228"/>
    </row>
    <row r="13" spans="1:6" ht="59.25" customHeight="1" x14ac:dyDescent="0.25">
      <c r="B13" s="232" t="s">
        <v>172</v>
      </c>
      <c r="C13" s="183"/>
      <c r="D13" s="184"/>
      <c r="E13" s="185"/>
      <c r="F13" s="228"/>
    </row>
    <row r="14" spans="1:6" ht="30" customHeight="1" x14ac:dyDescent="0.25">
      <c r="B14" s="232" t="s">
        <v>159</v>
      </c>
      <c r="C14" s="183"/>
      <c r="D14" s="184"/>
      <c r="E14" s="185"/>
      <c r="F14" s="228"/>
    </row>
    <row r="15" spans="1:6" ht="39" customHeight="1" thickBot="1" x14ac:dyDescent="0.3">
      <c r="B15" s="250" t="s">
        <v>173</v>
      </c>
      <c r="C15" s="238">
        <f>C13+C14</f>
        <v>0</v>
      </c>
      <c r="D15" s="238">
        <f t="shared" ref="D15:E15" si="0">D13+D14</f>
        <v>0</v>
      </c>
      <c r="E15" s="238">
        <f t="shared" si="0"/>
        <v>0</v>
      </c>
      <c r="F15" s="228"/>
    </row>
    <row r="16" spans="1:6" ht="30" customHeight="1" thickBot="1" x14ac:dyDescent="0.3">
      <c r="B16" s="239"/>
      <c r="C16" s="239"/>
      <c r="D16" s="239"/>
      <c r="E16" s="239"/>
      <c r="F16" s="228"/>
    </row>
    <row r="17" spans="2:6" ht="114" customHeight="1" thickBot="1" x14ac:dyDescent="0.3">
      <c r="B17" s="277" t="s">
        <v>161</v>
      </c>
      <c r="C17" s="225" t="s">
        <v>148</v>
      </c>
      <c r="D17" s="223" t="s">
        <v>160</v>
      </c>
      <c r="E17" s="225" t="s">
        <v>147</v>
      </c>
    </row>
    <row r="18" spans="2:6" s="240" customFormat="1" ht="24" customHeight="1" thickBot="1" x14ac:dyDescent="0.3">
      <c r="B18" s="186"/>
      <c r="C18" s="187"/>
      <c r="D18" s="186"/>
      <c r="E18" s="187"/>
    </row>
    <row r="19" spans="2:6" ht="22.5" customHeight="1" x14ac:dyDescent="0.25">
      <c r="F19" s="241"/>
    </row>
    <row r="20" spans="2:6" ht="15" customHeight="1" x14ac:dyDescent="0.25">
      <c r="B20" s="407" t="s">
        <v>216</v>
      </c>
      <c r="C20" s="408"/>
      <c r="D20" s="408"/>
      <c r="E20" s="408"/>
      <c r="F20" s="242"/>
    </row>
    <row r="21" spans="2:6" ht="27.75" customHeight="1" x14ac:dyDescent="0.25">
      <c r="B21" s="409" t="s">
        <v>162</v>
      </c>
      <c r="C21" s="410"/>
      <c r="D21" s="410"/>
      <c r="E21" s="410"/>
      <c r="F21" s="242"/>
    </row>
    <row r="22" spans="2:6" ht="27.75" customHeight="1" x14ac:dyDescent="0.25">
      <c r="B22" s="414"/>
      <c r="C22" s="415"/>
      <c r="D22" s="415"/>
      <c r="E22" s="416"/>
      <c r="F22" s="242"/>
    </row>
    <row r="23" spans="2:6" ht="27.75" customHeight="1" x14ac:dyDescent="0.25">
      <c r="B23" s="417" t="s">
        <v>215</v>
      </c>
      <c r="C23" s="418"/>
      <c r="D23" s="418"/>
      <c r="E23" s="419"/>
      <c r="F23" s="242"/>
    </row>
    <row r="24" spans="2:6" ht="27.75" customHeight="1" x14ac:dyDescent="0.25">
      <c r="B24" s="420" t="s">
        <v>208</v>
      </c>
      <c r="C24" s="421"/>
      <c r="D24" s="422"/>
      <c r="E24" s="310"/>
      <c r="F24" s="242"/>
    </row>
    <row r="25" spans="2:6" ht="27.75" customHeight="1" x14ac:dyDescent="0.25">
      <c r="B25" s="420" t="s">
        <v>209</v>
      </c>
      <c r="C25" s="421"/>
      <c r="D25" s="421"/>
      <c r="E25" s="311"/>
      <c r="F25" s="242"/>
    </row>
    <row r="26" spans="2:6" ht="27.75" customHeight="1" x14ac:dyDescent="0.25">
      <c r="B26" s="420" t="s">
        <v>210</v>
      </c>
      <c r="C26" s="421"/>
      <c r="D26" s="422"/>
      <c r="E26" s="310"/>
      <c r="F26" s="242"/>
    </row>
    <row r="27" spans="2:6" ht="27.75" customHeight="1" x14ac:dyDescent="0.25">
      <c r="B27" s="420" t="s">
        <v>214</v>
      </c>
      <c r="C27" s="421"/>
      <c r="D27" s="422"/>
      <c r="E27" s="310"/>
      <c r="F27" s="242"/>
    </row>
    <row r="28" spans="2:6" ht="39" customHeight="1" x14ac:dyDescent="0.25">
      <c r="B28" s="420" t="s">
        <v>213</v>
      </c>
      <c r="C28" s="421"/>
      <c r="D28" s="422"/>
      <c r="E28" s="310"/>
      <c r="F28" s="242"/>
    </row>
    <row r="29" spans="2:6" ht="27.75" customHeight="1" x14ac:dyDescent="0.25">
      <c r="B29" s="420" t="s">
        <v>211</v>
      </c>
      <c r="C29" s="421"/>
      <c r="D29" s="422"/>
      <c r="E29" s="310"/>
      <c r="F29" s="242"/>
    </row>
    <row r="30" spans="2:6" ht="15" customHeight="1" x14ac:dyDescent="0.25">
      <c r="B30" s="188"/>
      <c r="C30" s="242"/>
      <c r="D30" s="242"/>
      <c r="E30" s="242"/>
      <c r="F30" s="242"/>
    </row>
    <row r="31" spans="2:6" ht="49.5" customHeight="1" x14ac:dyDescent="0.25">
      <c r="B31" s="179" t="s">
        <v>1</v>
      </c>
      <c r="C31" s="243" t="s">
        <v>0</v>
      </c>
      <c r="E31" s="244" t="s">
        <v>184</v>
      </c>
      <c r="F31" s="245"/>
    </row>
    <row r="32" spans="2:6" x14ac:dyDescent="0.25">
      <c r="B32" s="180" t="s">
        <v>156</v>
      </c>
      <c r="C32" s="304" t="s">
        <v>131</v>
      </c>
      <c r="D32" s="305"/>
      <c r="E32" s="306" t="s">
        <v>135</v>
      </c>
      <c r="F32" s="307"/>
    </row>
    <row r="33" spans="2:6" x14ac:dyDescent="0.25">
      <c r="B33" s="181"/>
      <c r="C33" s="266"/>
      <c r="D33" s="266"/>
      <c r="E33" s="266"/>
      <c r="F33" s="266"/>
    </row>
    <row r="34" spans="2:6" x14ac:dyDescent="0.25"/>
    <row r="35" spans="2:6" x14ac:dyDescent="0.25"/>
    <row r="36" spans="2:6" x14ac:dyDescent="0.25"/>
    <row r="37" spans="2:6" x14ac:dyDescent="0.25"/>
    <row r="38" spans="2:6" x14ac:dyDescent="0.25"/>
    <row r="39" spans="2:6" ht="9" customHeight="1" x14ac:dyDescent="0.25"/>
    <row r="40" spans="2:6" hidden="1" x14ac:dyDescent="0.25"/>
    <row r="41" spans="2:6" x14ac:dyDescent="0.25"/>
    <row r="42" spans="2:6" x14ac:dyDescent="0.25"/>
    <row r="43" spans="2:6" x14ac:dyDescent="0.25"/>
    <row r="44" spans="2:6" x14ac:dyDescent="0.25"/>
    <row r="45" spans="2:6" x14ac:dyDescent="0.25"/>
    <row r="46" spans="2:6" x14ac:dyDescent="0.25"/>
    <row r="47" spans="2:6" x14ac:dyDescent="0.25"/>
    <row r="48" spans="2:6" ht="3" customHeight="1" x14ac:dyDescent="0.25"/>
    <row r="49" hidden="1" x14ac:dyDescent="0.25"/>
    <row r="50" x14ac:dyDescent="0.25"/>
    <row r="51" x14ac:dyDescent="0.25"/>
    <row r="52" x14ac:dyDescent="0.25"/>
    <row r="53" x14ac:dyDescent="0.25"/>
  </sheetData>
  <mergeCells count="15">
    <mergeCell ref="B22:E22"/>
    <mergeCell ref="B23:E23"/>
    <mergeCell ref="B27:D27"/>
    <mergeCell ref="B28:D28"/>
    <mergeCell ref="B29:D29"/>
    <mergeCell ref="B24:D24"/>
    <mergeCell ref="B26:D26"/>
    <mergeCell ref="B25:D25"/>
    <mergeCell ref="B8:E8"/>
    <mergeCell ref="B1:E1"/>
    <mergeCell ref="B20:E20"/>
    <mergeCell ref="B21:E21"/>
    <mergeCell ref="C2:E2"/>
    <mergeCell ref="C3:E3"/>
    <mergeCell ref="B7:E7"/>
  </mergeCells>
  <conditionalFormatting sqref="C4">
    <cfRule type="cellIs" dxfId="117" priority="21" operator="equal">
      <formula>0</formula>
    </cfRule>
  </conditionalFormatting>
  <conditionalFormatting sqref="C2">
    <cfRule type="cellIs" dxfId="116" priority="23" operator="equal">
      <formula>0</formula>
    </cfRule>
  </conditionalFormatting>
  <conditionalFormatting sqref="C3">
    <cfRule type="cellIs" dxfId="115" priority="22" operator="equal">
      <formula>0</formula>
    </cfRule>
  </conditionalFormatting>
  <conditionalFormatting sqref="E4">
    <cfRule type="cellIs" dxfId="114" priority="20" operator="equal">
      <formula>0</formula>
    </cfRule>
  </conditionalFormatting>
  <conditionalFormatting sqref="D6">
    <cfRule type="cellIs" dxfId="113" priority="3" operator="lessThan">
      <formula>$C$6</formula>
    </cfRule>
    <cfRule type="cellIs" dxfId="112" priority="4" operator="lessThan">
      <formula>$C$6</formula>
    </cfRule>
  </conditionalFormatting>
  <conditionalFormatting sqref="B6">
    <cfRule type="cellIs" dxfId="111" priority="19" operator="equal">
      <formula>0</formula>
    </cfRule>
  </conditionalFormatting>
  <conditionalFormatting sqref="E6">
    <cfRule type="cellIs" dxfId="110" priority="18" operator="equal">
      <formula>0</formula>
    </cfRule>
  </conditionalFormatting>
  <conditionalFormatting sqref="D18">
    <cfRule type="cellIs" dxfId="109" priority="13" operator="equal">
      <formula>0</formula>
    </cfRule>
  </conditionalFormatting>
  <conditionalFormatting sqref="C18">
    <cfRule type="cellIs" dxfId="108" priority="9" operator="greaterThan">
      <formula>$B$18</formula>
    </cfRule>
    <cfRule type="cellIs" dxfId="107" priority="12" operator="equal">
      <formula>0</formula>
    </cfRule>
  </conditionalFormatting>
  <conditionalFormatting sqref="D18">
    <cfRule type="cellIs" dxfId="106" priority="11" operator="equal">
      <formula>0</formula>
    </cfRule>
  </conditionalFormatting>
  <conditionalFormatting sqref="E18">
    <cfRule type="cellIs" dxfId="105" priority="7" operator="greaterThan">
      <formula>$B$18</formula>
    </cfRule>
    <cfRule type="cellIs" dxfId="104" priority="8" operator="equal">
      <formula>0</formula>
    </cfRule>
  </conditionalFormatting>
  <conditionalFormatting sqref="B18">
    <cfRule type="cellIs" dxfId="103" priority="6" operator="equal">
      <formula>0</formula>
    </cfRule>
  </conditionalFormatting>
  <conditionalFormatting sqref="B18">
    <cfRule type="cellIs" dxfId="102" priority="5" operator="equal">
      <formula>0</formula>
    </cfRule>
  </conditionalFormatting>
  <conditionalFormatting sqref="C6">
    <cfRule type="cellIs" dxfId="101" priority="1" operator="lessThan">
      <formula>$C$6</formula>
    </cfRule>
    <cfRule type="cellIs" dxfId="100" priority="2" operator="lessThan">
      <formula>$C$6</formula>
    </cfRule>
  </conditionalFormatting>
  <dataValidations count="5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D18 B18 E24 E26:E29">
      <formula1>"TAK,NIE"</formula1>
    </dataValidation>
    <dataValidation type="custom" allowBlank="1" showInputMessage="1" showErrorMessage="1" promptTitle="kwoty" prompt="Wprowadza się kwoty w złotych z 2 miejscami po przecinku" sqref="C18">
      <formula1>IF(C18=TRUNC(C18,2),1)</formula1>
    </dataValidation>
    <dataValidation type="custom" allowBlank="1" showInputMessage="1" showErrorMessage="1" sqref="E18">
      <formula1>IF(E18=TRUNC(E18,2),1)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horizontalDpi="4294967294" verticalDpi="4294967294" r:id="rId1"/>
  <headerFooter differentFirst="1">
    <firstHeader>&amp;R&amp;"Times New Roman,Pogrubiona"&amp;13Zał. nr 4 do umowy
&amp;"Times New Roman,Normalny"(moduł 1)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A1:T87"/>
  <sheetViews>
    <sheetView showGridLines="0" showZeros="0" topLeftCell="A58" zoomScale="115" zoomScaleNormal="115" workbookViewId="0">
      <selection activeCell="L72" sqref="L72"/>
    </sheetView>
  </sheetViews>
  <sheetFormatPr defaultColWidth="9.140625" defaultRowHeight="15" zeroHeight="1" x14ac:dyDescent="0.25"/>
  <cols>
    <col min="1" max="1" width="9.140625" style="64"/>
    <col min="2" max="2" width="4.85546875" style="64" customWidth="1"/>
    <col min="3" max="3" width="20.85546875" style="64" customWidth="1"/>
    <col min="4" max="4" width="11.85546875" style="89" customWidth="1"/>
    <col min="5" max="5" width="12.140625" style="89" customWidth="1"/>
    <col min="6" max="6" width="15" style="89" customWidth="1"/>
    <col min="7" max="7" width="18" style="89" customWidth="1"/>
    <col min="8" max="8" width="10.85546875" style="89" customWidth="1"/>
    <col min="9" max="10" width="15.28515625" style="89" customWidth="1"/>
    <col min="11" max="11" width="16.5703125" style="89" customWidth="1"/>
    <col min="12" max="12" width="14.85546875" style="64" customWidth="1"/>
    <col min="13" max="14" width="9.140625" style="64"/>
    <col min="15" max="15" width="10.5703125" style="64" bestFit="1" customWidth="1"/>
    <col min="16" max="16" width="11.5703125" style="64" customWidth="1"/>
    <col min="17" max="17" width="11.42578125" style="64" customWidth="1"/>
    <col min="18" max="18" width="12.140625" style="64" customWidth="1"/>
    <col min="19" max="19" width="12.42578125" style="64" customWidth="1"/>
    <col min="20" max="20" width="11.140625" style="64" customWidth="1"/>
    <col min="21" max="16384" width="9.140625" style="64"/>
  </cols>
  <sheetData>
    <row r="1" spans="1:20" ht="15.75" thickBot="1" x14ac:dyDescent="0.3">
      <c r="D1" s="64"/>
      <c r="E1" s="64"/>
      <c r="F1" s="64"/>
      <c r="G1" s="64"/>
      <c r="H1" s="64"/>
      <c r="I1" s="64"/>
      <c r="J1" s="64"/>
      <c r="K1" s="64"/>
    </row>
    <row r="2" spans="1:20" s="62" customFormat="1" ht="58.5" customHeight="1" thickBot="1" x14ac:dyDescent="0.3">
      <c r="B2" s="438" t="s">
        <v>179</v>
      </c>
      <c r="C2" s="439"/>
      <c r="D2" s="439"/>
      <c r="E2" s="439"/>
      <c r="F2" s="439"/>
      <c r="G2" s="439"/>
      <c r="H2" s="439"/>
      <c r="I2" s="439"/>
      <c r="J2" s="439"/>
      <c r="K2" s="439"/>
      <c r="L2" s="440"/>
    </row>
    <row r="3" spans="1:20" s="62" customFormat="1" ht="51" customHeight="1" thickBot="1" x14ac:dyDescent="0.3">
      <c r="B3" s="86" t="s">
        <v>17</v>
      </c>
      <c r="C3" s="87"/>
      <c r="D3" s="371">
        <f>nazwa_adres</f>
        <v>0</v>
      </c>
      <c r="E3" s="371"/>
      <c r="F3" s="371"/>
      <c r="G3" s="371"/>
      <c r="H3" s="371"/>
      <c r="I3" s="371"/>
      <c r="J3" s="371"/>
      <c r="K3" s="371"/>
      <c r="L3" s="372"/>
    </row>
    <row r="4" spans="1:20" s="62" customFormat="1" ht="39" customHeight="1" thickBot="1" x14ac:dyDescent="0.3">
      <c r="B4" s="441" t="s">
        <v>205</v>
      </c>
      <c r="C4" s="371"/>
      <c r="D4" s="371">
        <f>instytucja_opieki</f>
        <v>0</v>
      </c>
      <c r="E4" s="371"/>
      <c r="F4" s="371"/>
      <c r="G4" s="371"/>
      <c r="H4" s="371"/>
      <c r="I4" s="371"/>
      <c r="J4" s="371"/>
      <c r="K4" s="371"/>
      <c r="L4" s="372"/>
    </row>
    <row r="5" spans="1:20" s="7" customFormat="1" ht="58.5" customHeight="1" thickBot="1" x14ac:dyDescent="0.3">
      <c r="B5" s="441" t="s">
        <v>46</v>
      </c>
      <c r="C5" s="371"/>
      <c r="D5" s="329">
        <f>nr_umowy</f>
        <v>0</v>
      </c>
      <c r="E5" s="329"/>
      <c r="F5" s="329"/>
      <c r="G5" s="329"/>
      <c r="H5" s="8" t="s">
        <v>151</v>
      </c>
      <c r="I5" s="442">
        <f>data_umowy</f>
        <v>0</v>
      </c>
      <c r="J5" s="442"/>
      <c r="K5" s="442"/>
      <c r="L5" s="443"/>
    </row>
    <row r="6" spans="1:20" s="7" customFormat="1" ht="67.5" customHeight="1" x14ac:dyDescent="0.25">
      <c r="B6" s="446"/>
      <c r="C6" s="428"/>
      <c r="D6" s="428"/>
      <c r="E6" s="373"/>
      <c r="F6" s="444" t="s">
        <v>58</v>
      </c>
      <c r="G6" s="452"/>
      <c r="H6" s="450"/>
      <c r="I6" s="451"/>
      <c r="J6" s="444"/>
      <c r="K6" s="445"/>
      <c r="L6" s="445"/>
      <c r="O6" s="246"/>
    </row>
    <row r="7" spans="1:20" s="62" customFormat="1" ht="15.75" customHeight="1" thickBot="1" x14ac:dyDescent="0.3">
      <c r="A7" s="61"/>
      <c r="B7" s="429" t="s">
        <v>142</v>
      </c>
      <c r="C7" s="430"/>
      <c r="D7" s="430"/>
      <c r="E7" s="430"/>
      <c r="F7" s="430"/>
      <c r="G7" s="430"/>
      <c r="H7" s="430"/>
      <c r="I7" s="430"/>
      <c r="J7" s="430"/>
      <c r="K7" s="430"/>
      <c r="L7" s="431"/>
      <c r="M7" s="152"/>
    </row>
    <row r="8" spans="1:20" s="89" customFormat="1" ht="109.5" customHeight="1" thickBot="1" x14ac:dyDescent="0.25">
      <c r="B8" s="88" t="s">
        <v>9</v>
      </c>
      <c r="C8" s="88" t="s">
        <v>163</v>
      </c>
      <c r="D8" s="88" t="s">
        <v>47</v>
      </c>
      <c r="E8" s="88" t="s">
        <v>206</v>
      </c>
      <c r="F8" s="88" t="s">
        <v>48</v>
      </c>
      <c r="G8" s="88" t="s">
        <v>150</v>
      </c>
      <c r="H8" s="88" t="s">
        <v>49</v>
      </c>
      <c r="I8" s="88" t="s">
        <v>55</v>
      </c>
      <c r="J8" s="88" t="s">
        <v>143</v>
      </c>
      <c r="K8" s="88" t="s">
        <v>50</v>
      </c>
      <c r="L8" s="88" t="s">
        <v>51</v>
      </c>
      <c r="O8" s="423" t="s">
        <v>66</v>
      </c>
      <c r="P8" s="423"/>
      <c r="Q8" s="423"/>
      <c r="R8" s="423"/>
      <c r="S8" s="423"/>
      <c r="T8" s="423"/>
    </row>
    <row r="9" spans="1:20" s="91" customFormat="1" ht="12.75" thickBot="1" x14ac:dyDescent="0.25">
      <c r="B9" s="90" t="s">
        <v>23</v>
      </c>
      <c r="C9" s="90" t="s">
        <v>24</v>
      </c>
      <c r="D9" s="90" t="s">
        <v>25</v>
      </c>
      <c r="E9" s="90" t="s">
        <v>26</v>
      </c>
      <c r="F9" s="90" t="s">
        <v>27</v>
      </c>
      <c r="G9" s="90" t="s">
        <v>28</v>
      </c>
      <c r="H9" s="90" t="s">
        <v>29</v>
      </c>
      <c r="I9" s="90" t="s">
        <v>52</v>
      </c>
      <c r="J9" s="90" t="s">
        <v>53</v>
      </c>
      <c r="K9" s="90" t="s">
        <v>54</v>
      </c>
      <c r="L9" s="90" t="s">
        <v>74</v>
      </c>
      <c r="O9" s="92" t="s">
        <v>60</v>
      </c>
      <c r="P9" s="92" t="s">
        <v>61</v>
      </c>
      <c r="Q9" s="92" t="s">
        <v>63</v>
      </c>
      <c r="R9" s="92" t="s">
        <v>65</v>
      </c>
      <c r="S9" s="92" t="s">
        <v>62</v>
      </c>
      <c r="T9" s="92" t="s">
        <v>64</v>
      </c>
    </row>
    <row r="10" spans="1:20" x14ac:dyDescent="0.25">
      <c r="B10" s="93">
        <f t="shared" ref="B10:B30" si="0">ROW(B10)-ROW($B$9)</f>
        <v>1</v>
      </c>
      <c r="C10" s="172"/>
      <c r="D10" s="173"/>
      <c r="E10" s="172"/>
      <c r="F10" s="256"/>
      <c r="G10" s="174"/>
      <c r="H10" s="175"/>
      <c r="I10" s="174"/>
      <c r="J10" s="176">
        <f>Tabela1[[#This Row],[10]]+Tabela1[[#This Row],[11]]</f>
        <v>0</v>
      </c>
      <c r="K10" s="177"/>
      <c r="L10" s="177"/>
      <c r="O10" s="94">
        <v>1</v>
      </c>
      <c r="P10" s="95">
        <f>Q10+R10</f>
        <v>0</v>
      </c>
      <c r="Q10" s="95">
        <f>SUMIF(Tabela1[7],O10,Tabela1[11])</f>
        <v>0</v>
      </c>
      <c r="R10" s="95">
        <f>T10</f>
        <v>0</v>
      </c>
      <c r="S10" s="96"/>
      <c r="T10" s="97">
        <f>SUMPRODUCT((Tabela1[8]="majątkowy")*(Tabela1[7]=O10)*Tabela1[10])</f>
        <v>0</v>
      </c>
    </row>
    <row r="11" spans="1:20" x14ac:dyDescent="0.25">
      <c r="B11" s="93">
        <f t="shared" si="0"/>
        <v>2</v>
      </c>
      <c r="C11" s="172"/>
      <c r="D11" s="173"/>
      <c r="E11" s="172"/>
      <c r="F11" s="173"/>
      <c r="G11" s="174"/>
      <c r="H11" s="175"/>
      <c r="I11" s="174"/>
      <c r="J11" s="176">
        <f>Tabela1[[#This Row],[10]]+Tabela1[[#This Row],[11]]</f>
        <v>0</v>
      </c>
      <c r="K11" s="177"/>
      <c r="L11" s="177"/>
      <c r="O11" s="98">
        <v>2</v>
      </c>
      <c r="P11" s="97">
        <f t="shared" ref="P11:P16" si="1">Q11+R11</f>
        <v>0</v>
      </c>
      <c r="Q11" s="95">
        <f>SUMIF(Tabela1[7],O11,Tabela1[11])</f>
        <v>0</v>
      </c>
      <c r="R11" s="97">
        <f>T11</f>
        <v>0</v>
      </c>
      <c r="S11" s="96"/>
      <c r="T11" s="97">
        <f>SUMPRODUCT((Tabela1[8]="majątkowy")*(Tabela1[7]=O11)*Tabela1[10])</f>
        <v>0</v>
      </c>
    </row>
    <row r="12" spans="1:20" x14ac:dyDescent="0.25">
      <c r="B12" s="93">
        <f t="shared" si="0"/>
        <v>3</v>
      </c>
      <c r="C12" s="172"/>
      <c r="D12" s="173"/>
      <c r="E12" s="172"/>
      <c r="F12" s="173"/>
      <c r="G12" s="174"/>
      <c r="H12" s="175"/>
      <c r="I12" s="174"/>
      <c r="J12" s="176">
        <f>Tabela1[[#This Row],[10]]+Tabela1[[#This Row],[11]]</f>
        <v>0</v>
      </c>
      <c r="K12" s="177"/>
      <c r="L12" s="177"/>
      <c r="O12" s="98">
        <v>3</v>
      </c>
      <c r="P12" s="97">
        <f t="shared" si="1"/>
        <v>0</v>
      </c>
      <c r="Q12" s="95">
        <f>SUMIF(Tabela1[7],O12,Tabela1[11])</f>
        <v>0</v>
      </c>
      <c r="R12" s="97">
        <f>S12</f>
        <v>0</v>
      </c>
      <c r="S12" s="97">
        <f>SUMPRODUCT((Tabela1[8]="bieżący")*(Tabela1[7]=O12)*Tabela1[10])</f>
        <v>0</v>
      </c>
      <c r="T12" s="99"/>
    </row>
    <row r="13" spans="1:20" x14ac:dyDescent="0.25">
      <c r="B13" s="93">
        <f t="shared" si="0"/>
        <v>4</v>
      </c>
      <c r="C13" s="172"/>
      <c r="D13" s="173"/>
      <c r="E13" s="172"/>
      <c r="F13" s="173"/>
      <c r="G13" s="174"/>
      <c r="H13" s="175"/>
      <c r="I13" s="174"/>
      <c r="J13" s="176">
        <f>Tabela1[[#This Row],[10]]+Tabela1[[#This Row],[11]]</f>
        <v>0</v>
      </c>
      <c r="K13" s="177"/>
      <c r="L13" s="177"/>
      <c r="O13" s="98">
        <v>4</v>
      </c>
      <c r="P13" s="97">
        <f t="shared" si="1"/>
        <v>0</v>
      </c>
      <c r="Q13" s="95">
        <f>SUMIF(Tabela1[7],O13,Tabela1[11])</f>
        <v>0</v>
      </c>
      <c r="R13" s="97">
        <f t="shared" ref="R13:R16" si="2">S13+T13</f>
        <v>0</v>
      </c>
      <c r="S13" s="97">
        <f>SUMPRODUCT((Tabela1[8]="bieżący")*(Tabela1[7]=O13)*Tabela1[10])</f>
        <v>0</v>
      </c>
      <c r="T13" s="97">
        <f>SUMPRODUCT((Tabela1[8]="majątkowy")*(Tabela1[7]=O13)*Tabela1[10])</f>
        <v>0</v>
      </c>
    </row>
    <row r="14" spans="1:20" x14ac:dyDescent="0.25">
      <c r="B14" s="93">
        <f t="shared" si="0"/>
        <v>5</v>
      </c>
      <c r="C14" s="172"/>
      <c r="D14" s="173"/>
      <c r="E14" s="172"/>
      <c r="F14" s="173"/>
      <c r="G14" s="174"/>
      <c r="H14" s="175"/>
      <c r="I14" s="174"/>
      <c r="J14" s="176">
        <f>Tabela1[[#This Row],[10]]+Tabela1[[#This Row],[11]]</f>
        <v>0</v>
      </c>
      <c r="K14" s="177"/>
      <c r="L14" s="177"/>
      <c r="O14" s="98">
        <v>5</v>
      </c>
      <c r="P14" s="97">
        <f t="shared" si="1"/>
        <v>0</v>
      </c>
      <c r="Q14" s="95">
        <f>SUMIF(Tabela1[7],O14,Tabela1[11])</f>
        <v>0</v>
      </c>
      <c r="R14" s="97">
        <f t="shared" si="2"/>
        <v>0</v>
      </c>
      <c r="S14" s="97">
        <f>SUMPRODUCT((Tabela1[8]="bieżący")*(Tabela1[7]=O14)*Tabela1[10])</f>
        <v>0</v>
      </c>
      <c r="T14" s="97">
        <f>SUMPRODUCT((Tabela1[8]="majątkowy")*(Tabela1[7]=O14)*Tabela1[10])</f>
        <v>0</v>
      </c>
    </row>
    <row r="15" spans="1:20" x14ac:dyDescent="0.25">
      <c r="B15" s="93">
        <f t="shared" si="0"/>
        <v>6</v>
      </c>
      <c r="C15" s="172"/>
      <c r="D15" s="173"/>
      <c r="E15" s="172"/>
      <c r="F15" s="173"/>
      <c r="G15" s="174"/>
      <c r="H15" s="175"/>
      <c r="I15" s="174"/>
      <c r="J15" s="176">
        <f>Tabela1[[#This Row],[10]]+Tabela1[[#This Row],[11]]</f>
        <v>0</v>
      </c>
      <c r="K15" s="177"/>
      <c r="L15" s="177"/>
      <c r="O15" s="98">
        <v>6</v>
      </c>
      <c r="P15" s="97">
        <f t="shared" si="1"/>
        <v>0</v>
      </c>
      <c r="Q15" s="95">
        <f>SUMIF(Tabela1[7],O15,Tabela1[11])</f>
        <v>0</v>
      </c>
      <c r="R15" s="97">
        <f t="shared" si="2"/>
        <v>0</v>
      </c>
      <c r="S15" s="97">
        <f>SUMPRODUCT((Tabela1[8]="bieżący")*(Tabela1[7]=O15)*Tabela1[10])</f>
        <v>0</v>
      </c>
      <c r="T15" s="97">
        <f>SUMPRODUCT((Tabela1[8]="majątkowy")*(Tabela1[7]=O15)*Tabela1[10])</f>
        <v>0</v>
      </c>
    </row>
    <row r="16" spans="1:20" ht="15" customHeight="1" x14ac:dyDescent="0.25">
      <c r="B16" s="93">
        <f t="shared" si="0"/>
        <v>7</v>
      </c>
      <c r="C16" s="172"/>
      <c r="D16" s="173"/>
      <c r="E16" s="172"/>
      <c r="F16" s="173"/>
      <c r="G16" s="174"/>
      <c r="H16" s="175"/>
      <c r="I16" s="174"/>
      <c r="J16" s="176">
        <f>Tabela1[[#This Row],[10]]+Tabela1[[#This Row],[11]]</f>
        <v>0</v>
      </c>
      <c r="K16" s="177"/>
      <c r="L16" s="177"/>
      <c r="O16" s="98">
        <v>7</v>
      </c>
      <c r="P16" s="97">
        <f t="shared" si="1"/>
        <v>0</v>
      </c>
      <c r="Q16" s="95">
        <f>SUMIF(Tabela1[7],O16,Tabela1[11])</f>
        <v>0</v>
      </c>
      <c r="R16" s="97">
        <f t="shared" si="2"/>
        <v>0</v>
      </c>
      <c r="S16" s="97">
        <f>SUMPRODUCT((Tabela1[8]="bieżący")*(Tabela1[7]=O16)*Tabela1[10])</f>
        <v>0</v>
      </c>
      <c r="T16" s="97">
        <f>SUMPRODUCT((Tabela1[8]="majątkowy")*(Tabela1[7]=O16)*Tabela1[10])</f>
        <v>0</v>
      </c>
    </row>
    <row r="17" spans="2:20" ht="15" customHeight="1" x14ac:dyDescent="0.25">
      <c r="B17" s="284">
        <f t="shared" si="0"/>
        <v>8</v>
      </c>
      <c r="C17" s="285"/>
      <c r="D17" s="286"/>
      <c r="E17" s="287"/>
      <c r="F17" s="288"/>
      <c r="G17" s="289"/>
      <c r="H17" s="290"/>
      <c r="I17" s="288"/>
      <c r="J17" s="291">
        <f>Tabela1[[#This Row],[10]]+Tabela1[[#This Row],[11]]</f>
        <v>0</v>
      </c>
      <c r="K17" s="292"/>
      <c r="L17" s="293"/>
      <c r="O17" s="100">
        <v>8</v>
      </c>
      <c r="P17" s="283"/>
      <c r="Q17" s="95"/>
      <c r="R17" s="283"/>
      <c r="S17" s="97"/>
      <c r="T17" s="97"/>
    </row>
    <row r="18" spans="2:20" ht="15.75" thickBot="1" x14ac:dyDescent="0.3">
      <c r="B18" s="93">
        <f t="shared" si="0"/>
        <v>9</v>
      </c>
      <c r="C18" s="172"/>
      <c r="D18" s="173"/>
      <c r="E18" s="172"/>
      <c r="F18" s="173"/>
      <c r="G18" s="174"/>
      <c r="H18" s="175"/>
      <c r="I18" s="174"/>
      <c r="J18" s="176">
        <f>Tabela1[[#This Row],[10]]+Tabela1[[#This Row],[11]]</f>
        <v>0</v>
      </c>
      <c r="K18" s="177"/>
      <c r="L18" s="177"/>
      <c r="O18" s="100">
        <v>9</v>
      </c>
      <c r="P18" s="153">
        <f>Q18+R18</f>
        <v>0</v>
      </c>
      <c r="Q18" s="95">
        <f>SUMIF(Tabela1[7],O18,Tabela1[11])</f>
        <v>0</v>
      </c>
      <c r="R18" s="153">
        <f>S18+T18</f>
        <v>0</v>
      </c>
      <c r="S18" s="97">
        <f>SUMPRODUCT((Tabela1[8]="bieżący")*(Tabela1[7]=O18)*Tabela1[10])</f>
        <v>0</v>
      </c>
      <c r="T18" s="97">
        <f>SUMPRODUCT((Tabela1[8]="majątkowy")*(Tabela1[7]=O18)*Tabela1[10])</f>
        <v>0</v>
      </c>
    </row>
    <row r="19" spans="2:20" ht="15.75" thickBot="1" x14ac:dyDescent="0.3">
      <c r="B19" s="93">
        <f t="shared" si="0"/>
        <v>10</v>
      </c>
      <c r="C19" s="172"/>
      <c r="D19" s="173"/>
      <c r="E19" s="172"/>
      <c r="F19" s="173"/>
      <c r="G19" s="174"/>
      <c r="H19" s="175"/>
      <c r="I19" s="174"/>
      <c r="J19" s="176">
        <f>Tabela1[[#This Row],[10]]+Tabela1[[#This Row],[11]]</f>
        <v>0</v>
      </c>
      <c r="K19" s="177"/>
      <c r="L19" s="177"/>
      <c r="O19" s="101" t="s">
        <v>37</v>
      </c>
      <c r="P19" s="102">
        <f>SUM(P10:P18)</f>
        <v>0</v>
      </c>
      <c r="Q19" s="102">
        <f>SUM(Q10:Q18)</f>
        <v>0</v>
      </c>
      <c r="R19" s="102">
        <f>SUM(R10:R18)</f>
        <v>0</v>
      </c>
      <c r="S19" s="102">
        <f>SUM(S10:S18)</f>
        <v>0</v>
      </c>
      <c r="T19" s="103">
        <f>SUM(T10:T18)</f>
        <v>0</v>
      </c>
    </row>
    <row r="20" spans="2:20" x14ac:dyDescent="0.25">
      <c r="B20" s="93">
        <f t="shared" si="0"/>
        <v>11</v>
      </c>
      <c r="C20" s="172"/>
      <c r="D20" s="173"/>
      <c r="E20" s="172"/>
      <c r="F20" s="173"/>
      <c r="G20" s="174"/>
      <c r="H20" s="175"/>
      <c r="I20" s="174"/>
      <c r="J20" s="176">
        <f>Tabela1[[#This Row],[10]]+Tabela1[[#This Row],[11]]</f>
        <v>0</v>
      </c>
      <c r="K20" s="177"/>
      <c r="L20" s="177"/>
    </row>
    <row r="21" spans="2:20" x14ac:dyDescent="0.25">
      <c r="B21" s="93">
        <f t="shared" si="0"/>
        <v>12</v>
      </c>
      <c r="C21" s="172"/>
      <c r="D21" s="173"/>
      <c r="E21" s="172"/>
      <c r="F21" s="173"/>
      <c r="G21" s="174"/>
      <c r="H21" s="175"/>
      <c r="I21" s="174"/>
      <c r="J21" s="176">
        <f>Tabela1[[#This Row],[10]]+Tabela1[[#This Row],[11]]</f>
        <v>0</v>
      </c>
      <c r="K21" s="177"/>
      <c r="L21" s="177"/>
    </row>
    <row r="22" spans="2:20" x14ac:dyDescent="0.25">
      <c r="B22" s="93">
        <f t="shared" si="0"/>
        <v>13</v>
      </c>
      <c r="C22" s="172"/>
      <c r="D22" s="173"/>
      <c r="E22" s="172"/>
      <c r="F22" s="173"/>
      <c r="G22" s="174"/>
      <c r="H22" s="175"/>
      <c r="I22" s="174"/>
      <c r="J22" s="176">
        <f>Tabela1[[#This Row],[10]]+Tabela1[[#This Row],[11]]</f>
        <v>0</v>
      </c>
      <c r="K22" s="177"/>
      <c r="L22" s="177"/>
    </row>
    <row r="23" spans="2:20" x14ac:dyDescent="0.25">
      <c r="B23" s="93">
        <f t="shared" si="0"/>
        <v>14</v>
      </c>
      <c r="C23" s="172"/>
      <c r="D23" s="173"/>
      <c r="E23" s="172"/>
      <c r="F23" s="173"/>
      <c r="G23" s="174"/>
      <c r="H23" s="175"/>
      <c r="I23" s="174"/>
      <c r="J23" s="176">
        <f>Tabela1[[#This Row],[10]]+Tabela1[[#This Row],[11]]</f>
        <v>0</v>
      </c>
      <c r="K23" s="177"/>
      <c r="L23" s="177"/>
    </row>
    <row r="24" spans="2:20" x14ac:dyDescent="0.25">
      <c r="B24" s="93">
        <f t="shared" si="0"/>
        <v>15</v>
      </c>
      <c r="C24" s="172"/>
      <c r="D24" s="173"/>
      <c r="E24" s="172"/>
      <c r="F24" s="173"/>
      <c r="G24" s="174"/>
      <c r="H24" s="175"/>
      <c r="I24" s="174"/>
      <c r="J24" s="176">
        <f>Tabela1[[#This Row],[10]]+Tabela1[[#This Row],[11]]</f>
        <v>0</v>
      </c>
      <c r="K24" s="177"/>
      <c r="L24" s="177"/>
      <c r="S24" s="64">
        <v>0</v>
      </c>
    </row>
    <row r="25" spans="2:20" x14ac:dyDescent="0.25">
      <c r="B25" s="93">
        <f t="shared" si="0"/>
        <v>16</v>
      </c>
      <c r="C25" s="172"/>
      <c r="D25" s="173"/>
      <c r="E25" s="172"/>
      <c r="F25" s="173"/>
      <c r="G25" s="174"/>
      <c r="H25" s="175"/>
      <c r="I25" s="174"/>
      <c r="J25" s="176">
        <f>Tabela1[[#This Row],[10]]+Tabela1[[#This Row],[11]]</f>
        <v>0</v>
      </c>
      <c r="K25" s="177"/>
      <c r="L25" s="177"/>
      <c r="P25" s="104"/>
    </row>
    <row r="26" spans="2:20" x14ac:dyDescent="0.25">
      <c r="B26" s="93">
        <f t="shared" si="0"/>
        <v>17</v>
      </c>
      <c r="C26" s="172"/>
      <c r="D26" s="173"/>
      <c r="E26" s="172"/>
      <c r="F26" s="173"/>
      <c r="G26" s="174"/>
      <c r="H26" s="175"/>
      <c r="I26" s="174"/>
      <c r="J26" s="176">
        <f>Tabela1[[#This Row],[10]]+Tabela1[[#This Row],[11]]</f>
        <v>0</v>
      </c>
      <c r="K26" s="177"/>
      <c r="L26" s="177"/>
    </row>
    <row r="27" spans="2:20" x14ac:dyDescent="0.25">
      <c r="B27" s="93">
        <f t="shared" si="0"/>
        <v>18</v>
      </c>
      <c r="C27" s="172"/>
      <c r="D27" s="173"/>
      <c r="E27" s="172"/>
      <c r="F27" s="173"/>
      <c r="G27" s="174"/>
      <c r="H27" s="175"/>
      <c r="I27" s="174"/>
      <c r="J27" s="176">
        <f>Tabela1[[#This Row],[10]]+Tabela1[[#This Row],[11]]</f>
        <v>0</v>
      </c>
      <c r="K27" s="177"/>
      <c r="L27" s="177"/>
    </row>
    <row r="28" spans="2:20" x14ac:dyDescent="0.25">
      <c r="B28" s="93">
        <f t="shared" si="0"/>
        <v>19</v>
      </c>
      <c r="C28" s="172"/>
      <c r="D28" s="173"/>
      <c r="E28" s="172"/>
      <c r="F28" s="173"/>
      <c r="G28" s="174"/>
      <c r="H28" s="175"/>
      <c r="I28" s="174"/>
      <c r="J28" s="176">
        <f>Tabela1[[#This Row],[10]]+Tabela1[[#This Row],[11]]</f>
        <v>0</v>
      </c>
      <c r="K28" s="177"/>
      <c r="L28" s="177"/>
    </row>
    <row r="29" spans="2:20" x14ac:dyDescent="0.25">
      <c r="B29" s="93">
        <f t="shared" si="0"/>
        <v>20</v>
      </c>
      <c r="C29" s="172"/>
      <c r="D29" s="173"/>
      <c r="E29" s="172"/>
      <c r="F29" s="173"/>
      <c r="G29" s="174"/>
      <c r="H29" s="175"/>
      <c r="I29" s="174"/>
      <c r="J29" s="176">
        <f>Tabela1[[#This Row],[10]]+Tabela1[[#This Row],[11]]</f>
        <v>0</v>
      </c>
      <c r="K29" s="177"/>
      <c r="L29" s="177"/>
    </row>
    <row r="30" spans="2:20" x14ac:dyDescent="0.25">
      <c r="B30" s="93">
        <f t="shared" si="0"/>
        <v>21</v>
      </c>
      <c r="C30" s="172"/>
      <c r="D30" s="173"/>
      <c r="E30" s="172"/>
      <c r="F30" s="173"/>
      <c r="G30" s="174"/>
      <c r="H30" s="175"/>
      <c r="I30" s="174"/>
      <c r="J30" s="176">
        <f>Tabela1[[#This Row],[10]]+Tabela1[[#This Row],[11]]</f>
        <v>0</v>
      </c>
      <c r="K30" s="177"/>
      <c r="L30" s="177"/>
    </row>
    <row r="31" spans="2:20" x14ac:dyDescent="0.25">
      <c r="B31" s="105" t="s">
        <v>122</v>
      </c>
      <c r="C31" s="106"/>
      <c r="D31" s="106"/>
      <c r="E31" s="106"/>
      <c r="F31" s="106"/>
      <c r="G31" s="106"/>
      <c r="H31" s="106"/>
      <c r="I31" s="107"/>
      <c r="J31" s="108">
        <f>SUBTOTAL(109,Tabela1[9])</f>
        <v>0</v>
      </c>
      <c r="K31" s="108">
        <f>SUBTOTAL(109,Tabela1[10])</f>
        <v>0</v>
      </c>
      <c r="L31" s="108">
        <f>SUBTOTAL(109,Tabela1[11])</f>
        <v>0</v>
      </c>
    </row>
    <row r="32" spans="2:20" ht="21.75" customHeight="1" x14ac:dyDescent="0.25">
      <c r="D32" s="64"/>
      <c r="E32" s="64"/>
      <c r="F32" s="64"/>
      <c r="G32" s="64"/>
      <c r="H32" s="64"/>
      <c r="I32" s="64"/>
      <c r="J32" s="64"/>
      <c r="K32" s="64"/>
    </row>
    <row r="33" spans="2:19" ht="15.75" customHeight="1" x14ac:dyDescent="0.25">
      <c r="B33" s="429" t="s">
        <v>141</v>
      </c>
      <c r="C33" s="430"/>
      <c r="D33" s="430"/>
      <c r="E33" s="430"/>
      <c r="F33" s="430"/>
      <c r="G33" s="430"/>
      <c r="H33" s="430"/>
      <c r="I33" s="430"/>
      <c r="J33" s="430"/>
      <c r="K33" s="431"/>
      <c r="L33" s="263"/>
    </row>
    <row r="34" spans="2:19" ht="83.25" customHeight="1" thickBot="1" x14ac:dyDescent="0.3">
      <c r="B34" s="259" t="s">
        <v>9</v>
      </c>
      <c r="C34" s="259" t="s">
        <v>163</v>
      </c>
      <c r="D34" s="259" t="s">
        <v>47</v>
      </c>
      <c r="E34" s="259" t="s">
        <v>207</v>
      </c>
      <c r="F34" s="259" t="s">
        <v>48</v>
      </c>
      <c r="G34" s="259" t="s">
        <v>149</v>
      </c>
      <c r="H34" s="259" t="s">
        <v>49</v>
      </c>
      <c r="I34" s="259" t="s">
        <v>181</v>
      </c>
      <c r="J34" s="259" t="s">
        <v>50</v>
      </c>
      <c r="K34" s="259" t="s">
        <v>51</v>
      </c>
      <c r="L34" s="84"/>
    </row>
    <row r="35" spans="2:19" s="91" customFormat="1" ht="13.5" thickBot="1" x14ac:dyDescent="0.25">
      <c r="B35" s="90" t="s">
        <v>23</v>
      </c>
      <c r="C35" s="90" t="s">
        <v>24</v>
      </c>
      <c r="D35" s="90" t="s">
        <v>25</v>
      </c>
      <c r="E35" s="90" t="s">
        <v>26</v>
      </c>
      <c r="F35" s="90" t="s">
        <v>27</v>
      </c>
      <c r="G35" s="90" t="s">
        <v>28</v>
      </c>
      <c r="H35" s="90" t="s">
        <v>29</v>
      </c>
      <c r="I35" s="90" t="s">
        <v>52</v>
      </c>
      <c r="J35" s="90" t="s">
        <v>53</v>
      </c>
      <c r="K35" s="257" t="s">
        <v>54</v>
      </c>
      <c r="L35" s="258"/>
      <c r="N35" s="424" t="s">
        <v>71</v>
      </c>
      <c r="O35" s="425"/>
      <c r="P35" s="425"/>
      <c r="Q35" s="426"/>
      <c r="R35" s="109"/>
      <c r="S35" s="110"/>
    </row>
    <row r="36" spans="2:19" ht="15.75" thickBot="1" x14ac:dyDescent="0.3">
      <c r="B36" s="93">
        <f t="shared" ref="B36:B55" si="3">ROW(B36)-ROW($B$35)</f>
        <v>1</v>
      </c>
      <c r="C36" s="172"/>
      <c r="D36" s="173"/>
      <c r="E36" s="172"/>
      <c r="F36" s="173"/>
      <c r="G36" s="174"/>
      <c r="H36" s="175"/>
      <c r="I36" s="176">
        <f>Tabela13[[#This Row],[9]]+Tabela13[[#This Row],[10]]</f>
        <v>0</v>
      </c>
      <c r="J36" s="177"/>
      <c r="K36" s="177"/>
      <c r="N36" s="92" t="s">
        <v>60</v>
      </c>
      <c r="O36" s="92" t="s">
        <v>61</v>
      </c>
      <c r="P36" s="92" t="s">
        <v>63</v>
      </c>
      <c r="Q36" s="92" t="s">
        <v>65</v>
      </c>
      <c r="R36" s="91"/>
      <c r="S36" s="91"/>
    </row>
    <row r="37" spans="2:19" x14ac:dyDescent="0.25">
      <c r="B37" s="93">
        <f t="shared" si="3"/>
        <v>2</v>
      </c>
      <c r="C37" s="172"/>
      <c r="D37" s="173"/>
      <c r="E37" s="172"/>
      <c r="F37" s="173"/>
      <c r="G37" s="174"/>
      <c r="H37" s="175"/>
      <c r="I37" s="176">
        <f>Tabela13[[#This Row],[9]]+Tabela13[[#This Row],[10]]</f>
        <v>0</v>
      </c>
      <c r="J37" s="177"/>
      <c r="K37" s="177"/>
      <c r="N37" s="94" t="s">
        <v>8</v>
      </c>
      <c r="O37" s="95">
        <f>P37+Q37</f>
        <v>0</v>
      </c>
      <c r="P37" s="95">
        <f>SUMIF(Tabela13[7],$N37,Tabela13[10])</f>
        <v>0</v>
      </c>
      <c r="Q37" s="111">
        <f>SUMIF(Tabela13[7],$N37,Tabela13[9])</f>
        <v>0</v>
      </c>
    </row>
    <row r="38" spans="2:19" x14ac:dyDescent="0.25">
      <c r="B38" s="93">
        <f t="shared" si="3"/>
        <v>3</v>
      </c>
      <c r="C38" s="172"/>
      <c r="D38" s="173"/>
      <c r="E38" s="172"/>
      <c r="F38" s="173"/>
      <c r="G38" s="174"/>
      <c r="H38" s="175"/>
      <c r="I38" s="176">
        <f>Tabela13[[#This Row],[9]]+Tabela13[[#This Row],[10]]</f>
        <v>0</v>
      </c>
      <c r="J38" s="177"/>
      <c r="K38" s="177"/>
      <c r="N38" s="98" t="s">
        <v>7</v>
      </c>
      <c r="O38" s="97">
        <f t="shared" ref="O38:O42" si="4">P38+Q38</f>
        <v>0</v>
      </c>
      <c r="P38" s="95">
        <f>SUMIF(Tabela13[7],$N38,Tabela13[10])</f>
        <v>0</v>
      </c>
      <c r="Q38" s="112">
        <f>SUMIF(Tabela13[7],$N38,Tabela13[9])</f>
        <v>0</v>
      </c>
    </row>
    <row r="39" spans="2:19" x14ac:dyDescent="0.25">
      <c r="B39" s="93">
        <f t="shared" si="3"/>
        <v>4</v>
      </c>
      <c r="C39" s="172"/>
      <c r="D39" s="173"/>
      <c r="E39" s="172"/>
      <c r="F39" s="173"/>
      <c r="G39" s="174"/>
      <c r="H39" s="175"/>
      <c r="I39" s="176">
        <f>Tabela13[[#This Row],[9]]+Tabela13[[#This Row],[10]]</f>
        <v>0</v>
      </c>
      <c r="J39" s="177"/>
      <c r="K39" s="177"/>
      <c r="N39" s="98" t="s">
        <v>5</v>
      </c>
      <c r="O39" s="97">
        <f t="shared" si="4"/>
        <v>0</v>
      </c>
      <c r="P39" s="95">
        <f>SUMIF(Tabela13[7],$N39,Tabela13[10])</f>
        <v>0</v>
      </c>
      <c r="Q39" s="112">
        <f>SUMIF(Tabela13[7],$N39,Tabela13[9])</f>
        <v>0</v>
      </c>
    </row>
    <row r="40" spans="2:19" x14ac:dyDescent="0.25">
      <c r="B40" s="93">
        <f t="shared" si="3"/>
        <v>5</v>
      </c>
      <c r="C40" s="172"/>
      <c r="D40" s="173"/>
      <c r="E40" s="172"/>
      <c r="F40" s="173"/>
      <c r="G40" s="174"/>
      <c r="H40" s="175"/>
      <c r="I40" s="176">
        <f>Tabela13[[#This Row],[9]]+Tabela13[[#This Row],[10]]</f>
        <v>0</v>
      </c>
      <c r="J40" s="177"/>
      <c r="K40" s="177"/>
      <c r="N40" s="98" t="s">
        <v>4</v>
      </c>
      <c r="O40" s="97">
        <f t="shared" si="4"/>
        <v>0</v>
      </c>
      <c r="P40" s="95">
        <f>SUMIF(Tabela13[7],$N40,Tabela13[10])</f>
        <v>0</v>
      </c>
      <c r="Q40" s="112">
        <f>SUMIF(Tabela13[7],$N40,Tabela13[9])</f>
        <v>0</v>
      </c>
    </row>
    <row r="41" spans="2:19" x14ac:dyDescent="0.25">
      <c r="B41" s="93">
        <f t="shared" si="3"/>
        <v>6</v>
      </c>
      <c r="C41" s="172"/>
      <c r="D41" s="173"/>
      <c r="E41" s="172"/>
      <c r="F41" s="173"/>
      <c r="G41" s="174"/>
      <c r="H41" s="175"/>
      <c r="I41" s="176">
        <f>Tabela13[[#This Row],[9]]+Tabela13[[#This Row],[10]]</f>
        <v>0</v>
      </c>
      <c r="J41" s="177"/>
      <c r="K41" s="177"/>
      <c r="N41" s="98" t="s">
        <v>3</v>
      </c>
      <c r="O41" s="97">
        <f t="shared" si="4"/>
        <v>0</v>
      </c>
      <c r="P41" s="95">
        <f>SUMIF(Tabela13[7],$N41,Tabela13[10])</f>
        <v>0</v>
      </c>
      <c r="Q41" s="112">
        <f>SUMIF(Tabela13[7],$N41,Tabela13[9])</f>
        <v>0</v>
      </c>
    </row>
    <row r="42" spans="2:19" ht="15.75" thickBot="1" x14ac:dyDescent="0.3">
      <c r="B42" s="93">
        <f t="shared" si="3"/>
        <v>7</v>
      </c>
      <c r="C42" s="172"/>
      <c r="D42" s="173"/>
      <c r="E42" s="172"/>
      <c r="F42" s="173"/>
      <c r="G42" s="174"/>
      <c r="H42" s="175"/>
      <c r="I42" s="176">
        <f>Tabela13[[#This Row],[9]]+Tabela13[[#This Row],[10]]</f>
        <v>0</v>
      </c>
      <c r="J42" s="177"/>
      <c r="K42" s="177"/>
      <c r="N42" s="98" t="s">
        <v>2</v>
      </c>
      <c r="O42" s="97">
        <f t="shared" si="4"/>
        <v>0</v>
      </c>
      <c r="P42" s="95">
        <f>SUMIF(Tabela13[7],$N42,Tabela13[10])</f>
        <v>0</v>
      </c>
      <c r="Q42" s="112">
        <f>SUMIF(Tabela13[7],$N42,Tabela13[9])</f>
        <v>0</v>
      </c>
    </row>
    <row r="43" spans="2:19" ht="15.75" thickBot="1" x14ac:dyDescent="0.3">
      <c r="B43" s="93">
        <f t="shared" si="3"/>
        <v>8</v>
      </c>
      <c r="C43" s="172"/>
      <c r="D43" s="173"/>
      <c r="E43" s="172"/>
      <c r="F43" s="173"/>
      <c r="G43" s="174"/>
      <c r="H43" s="175"/>
      <c r="I43" s="176">
        <f>Tabela13[[#This Row],[9]]+Tabela13[[#This Row],[10]]</f>
        <v>0</v>
      </c>
      <c r="J43" s="177"/>
      <c r="K43" s="177"/>
      <c r="N43" s="101" t="s">
        <v>37</v>
      </c>
      <c r="O43" s="102">
        <f>SUM(O37:O42)</f>
        <v>0</v>
      </c>
      <c r="P43" s="102">
        <f>SUM(P37:P42)</f>
        <v>0</v>
      </c>
      <c r="Q43" s="103">
        <f>SUM(Q37:Q42)</f>
        <v>0</v>
      </c>
    </row>
    <row r="44" spans="2:19" x14ac:dyDescent="0.25">
      <c r="B44" s="93">
        <f t="shared" si="3"/>
        <v>9</v>
      </c>
      <c r="C44" s="172"/>
      <c r="D44" s="173"/>
      <c r="E44" s="172"/>
      <c r="F44" s="173"/>
      <c r="G44" s="174"/>
      <c r="H44" s="175"/>
      <c r="I44" s="176">
        <f>Tabela13[[#This Row],[9]]+Tabela13[[#This Row],[10]]</f>
        <v>0</v>
      </c>
      <c r="J44" s="177"/>
      <c r="K44" s="177"/>
    </row>
    <row r="45" spans="2:19" x14ac:dyDescent="0.25">
      <c r="B45" s="93">
        <f t="shared" si="3"/>
        <v>10</v>
      </c>
      <c r="C45" s="172"/>
      <c r="D45" s="173"/>
      <c r="E45" s="172"/>
      <c r="F45" s="173"/>
      <c r="G45" s="174"/>
      <c r="H45" s="175"/>
      <c r="I45" s="176">
        <f>Tabela13[[#This Row],[9]]+Tabela13[[#This Row],[10]]</f>
        <v>0</v>
      </c>
      <c r="J45" s="177"/>
      <c r="K45" s="177"/>
    </row>
    <row r="46" spans="2:19" x14ac:dyDescent="0.25">
      <c r="B46" s="93">
        <f t="shared" si="3"/>
        <v>11</v>
      </c>
      <c r="C46" s="172"/>
      <c r="D46" s="173"/>
      <c r="E46" s="172"/>
      <c r="F46" s="173"/>
      <c r="G46" s="174"/>
      <c r="H46" s="175"/>
      <c r="I46" s="176">
        <f>Tabela13[[#This Row],[9]]+Tabela13[[#This Row],[10]]</f>
        <v>0</v>
      </c>
      <c r="J46" s="177"/>
      <c r="K46" s="177"/>
    </row>
    <row r="47" spans="2:19" x14ac:dyDescent="0.25">
      <c r="B47" s="93">
        <f t="shared" si="3"/>
        <v>12</v>
      </c>
      <c r="C47" s="172"/>
      <c r="D47" s="173"/>
      <c r="E47" s="172"/>
      <c r="F47" s="173"/>
      <c r="G47" s="174"/>
      <c r="H47" s="175"/>
      <c r="I47" s="176">
        <f>Tabela13[[#This Row],[9]]+Tabela13[[#This Row],[10]]</f>
        <v>0</v>
      </c>
      <c r="J47" s="177"/>
      <c r="K47" s="177"/>
    </row>
    <row r="48" spans="2:19" x14ac:dyDescent="0.25">
      <c r="B48" s="93">
        <f t="shared" si="3"/>
        <v>13</v>
      </c>
      <c r="C48" s="172"/>
      <c r="D48" s="173"/>
      <c r="E48" s="172"/>
      <c r="F48" s="173"/>
      <c r="G48" s="174"/>
      <c r="H48" s="175"/>
      <c r="I48" s="176">
        <f>Tabela13[[#This Row],[9]]+Tabela13[[#This Row],[10]]</f>
        <v>0</v>
      </c>
      <c r="J48" s="177"/>
      <c r="K48" s="177"/>
    </row>
    <row r="49" spans="2:13" x14ac:dyDescent="0.25">
      <c r="B49" s="93">
        <f t="shared" si="3"/>
        <v>14</v>
      </c>
      <c r="C49" s="172"/>
      <c r="D49" s="173"/>
      <c r="E49" s="172"/>
      <c r="F49" s="173"/>
      <c r="G49" s="174"/>
      <c r="H49" s="175"/>
      <c r="I49" s="176">
        <f>Tabela13[[#This Row],[9]]+Tabela13[[#This Row],[10]]</f>
        <v>0</v>
      </c>
      <c r="J49" s="177"/>
      <c r="K49" s="177"/>
    </row>
    <row r="50" spans="2:13" x14ac:dyDescent="0.25">
      <c r="B50" s="93">
        <f t="shared" si="3"/>
        <v>15</v>
      </c>
      <c r="C50" s="172"/>
      <c r="D50" s="173"/>
      <c r="E50" s="172"/>
      <c r="F50" s="173"/>
      <c r="G50" s="174"/>
      <c r="H50" s="175"/>
      <c r="I50" s="176">
        <f>Tabela13[[#This Row],[9]]+Tabela13[[#This Row],[10]]</f>
        <v>0</v>
      </c>
      <c r="J50" s="177"/>
      <c r="K50" s="177"/>
      <c r="M50" s="113"/>
    </row>
    <row r="51" spans="2:13" x14ac:dyDescent="0.25">
      <c r="B51" s="93">
        <f t="shared" si="3"/>
        <v>16</v>
      </c>
      <c r="C51" s="172"/>
      <c r="D51" s="173"/>
      <c r="E51" s="172"/>
      <c r="F51" s="173"/>
      <c r="G51" s="174"/>
      <c r="H51" s="175"/>
      <c r="I51" s="176">
        <f>Tabela13[[#This Row],[9]]+Tabela13[[#This Row],[10]]</f>
        <v>0</v>
      </c>
      <c r="J51" s="177"/>
      <c r="K51" s="177"/>
    </row>
    <row r="52" spans="2:13" x14ac:dyDescent="0.25">
      <c r="B52" s="93">
        <f t="shared" si="3"/>
        <v>17</v>
      </c>
      <c r="C52" s="172"/>
      <c r="D52" s="173"/>
      <c r="E52" s="172"/>
      <c r="F52" s="173"/>
      <c r="G52" s="174"/>
      <c r="H52" s="175"/>
      <c r="I52" s="176">
        <f>Tabela13[[#This Row],[9]]+Tabela13[[#This Row],[10]]</f>
        <v>0</v>
      </c>
      <c r="J52" s="177"/>
      <c r="K52" s="177"/>
    </row>
    <row r="53" spans="2:13" x14ac:dyDescent="0.25">
      <c r="B53" s="93">
        <f t="shared" si="3"/>
        <v>18</v>
      </c>
      <c r="C53" s="172"/>
      <c r="D53" s="173"/>
      <c r="E53" s="172"/>
      <c r="F53" s="173"/>
      <c r="G53" s="174"/>
      <c r="H53" s="175"/>
      <c r="I53" s="176">
        <f>Tabela13[[#This Row],[9]]+Tabela13[[#This Row],[10]]</f>
        <v>0</v>
      </c>
      <c r="J53" s="177"/>
      <c r="K53" s="177"/>
    </row>
    <row r="54" spans="2:13" x14ac:dyDescent="0.25">
      <c r="B54" s="93">
        <f t="shared" si="3"/>
        <v>19</v>
      </c>
      <c r="C54" s="172"/>
      <c r="D54" s="173"/>
      <c r="E54" s="172"/>
      <c r="F54" s="173"/>
      <c r="G54" s="174"/>
      <c r="H54" s="175"/>
      <c r="I54" s="176">
        <f>Tabela13[[#This Row],[9]]+Tabela13[[#This Row],[10]]</f>
        <v>0</v>
      </c>
      <c r="J54" s="177"/>
      <c r="K54" s="177"/>
    </row>
    <row r="55" spans="2:13" x14ac:dyDescent="0.25">
      <c r="B55" s="93">
        <f t="shared" si="3"/>
        <v>20</v>
      </c>
      <c r="C55" s="172"/>
      <c r="D55" s="173"/>
      <c r="E55" s="172"/>
      <c r="F55" s="173"/>
      <c r="G55" s="174"/>
      <c r="H55" s="175"/>
      <c r="I55" s="176">
        <f>Tabela13[[#This Row],[9]]+Tabela13[[#This Row],[10]]</f>
        <v>0</v>
      </c>
      <c r="J55" s="177"/>
      <c r="K55" s="177"/>
    </row>
    <row r="56" spans="2:13" x14ac:dyDescent="0.25">
      <c r="B56" s="260" t="s">
        <v>122</v>
      </c>
      <c r="C56" s="261"/>
      <c r="D56" s="261"/>
      <c r="E56" s="261"/>
      <c r="F56" s="261"/>
      <c r="G56" s="261"/>
      <c r="H56" s="261"/>
      <c r="I56" s="262">
        <f>SUBTOTAL(109,Tabela13[8])</f>
        <v>0</v>
      </c>
      <c r="J56" s="262">
        <f>SUBTOTAL(109,Tabela13[9])</f>
        <v>0</v>
      </c>
      <c r="K56" s="262">
        <f>SUBTOTAL(109,Tabela13[10])</f>
        <v>0</v>
      </c>
    </row>
    <row r="57" spans="2:13" ht="15.75" thickBot="1" x14ac:dyDescent="0.3">
      <c r="D57" s="64"/>
      <c r="E57" s="64"/>
      <c r="F57" s="64"/>
      <c r="G57" s="64"/>
      <c r="H57" s="64"/>
      <c r="I57" s="64"/>
      <c r="J57" s="64"/>
      <c r="K57" s="64"/>
    </row>
    <row r="58" spans="2:13" ht="15.75" customHeight="1" x14ac:dyDescent="0.25">
      <c r="B58" s="427" t="s">
        <v>140</v>
      </c>
      <c r="C58" s="428"/>
      <c r="D58" s="428"/>
      <c r="E58" s="428"/>
      <c r="F58" s="428"/>
      <c r="G58" s="428"/>
      <c r="H58" s="428"/>
      <c r="I58" s="428"/>
      <c r="J58" s="428"/>
      <c r="K58" s="428"/>
      <c r="L58" s="373"/>
    </row>
    <row r="59" spans="2:13" ht="42.75" x14ac:dyDescent="0.25">
      <c r="B59" s="150"/>
      <c r="C59" s="63"/>
      <c r="D59" s="63"/>
      <c r="E59" s="63"/>
      <c r="F59" s="63"/>
      <c r="G59" s="63"/>
      <c r="H59" s="63"/>
      <c r="I59" s="63"/>
      <c r="J59" s="88" t="s">
        <v>144</v>
      </c>
      <c r="K59" s="88" t="s">
        <v>145</v>
      </c>
      <c r="L59" s="151" t="s">
        <v>146</v>
      </c>
    </row>
    <row r="60" spans="2:13" ht="15.75" thickBot="1" x14ac:dyDescent="0.3">
      <c r="B60" s="299"/>
      <c r="C60" s="300"/>
      <c r="D60" s="300"/>
      <c r="E60" s="300"/>
      <c r="F60" s="300"/>
      <c r="G60" s="300"/>
      <c r="H60" s="300"/>
      <c r="I60" s="300"/>
      <c r="J60" s="154">
        <f>Tabela1[[#Totals],[9]]+Tabela13[[#Totals],[8]]</f>
        <v>0</v>
      </c>
      <c r="K60" s="154">
        <f>Tabela1[[#Totals],[10]]+Tabela13[[#Totals],[9]]</f>
        <v>0</v>
      </c>
      <c r="L60" s="301">
        <f>Tabela1[[#Totals],[11]]+Tabela13[[#Totals],[10]]</f>
        <v>0</v>
      </c>
    </row>
    <row r="61" spans="2:13" ht="15.75" thickBot="1" x14ac:dyDescent="0.3">
      <c r="B61" s="63"/>
      <c r="C61" s="63"/>
      <c r="D61" s="63"/>
      <c r="E61" s="63"/>
      <c r="F61" s="63"/>
      <c r="G61" s="63"/>
      <c r="H61" s="63"/>
      <c r="I61" s="63"/>
      <c r="J61" s="295"/>
      <c r="K61" s="295"/>
      <c r="L61" s="295"/>
    </row>
    <row r="62" spans="2:13" ht="15.75" thickBot="1" x14ac:dyDescent="0.3">
      <c r="B62" s="432" t="s">
        <v>203</v>
      </c>
      <c r="C62" s="433"/>
      <c r="D62" s="433"/>
      <c r="E62" s="433"/>
      <c r="F62" s="433"/>
      <c r="G62" s="433"/>
      <c r="H62" s="433"/>
      <c r="I62" s="433"/>
      <c r="J62" s="433"/>
      <c r="K62" s="433"/>
      <c r="L62" s="434"/>
    </row>
    <row r="63" spans="2:13" ht="12" customHeight="1" x14ac:dyDescent="0.25">
      <c r="B63" s="53"/>
      <c r="C63" s="85"/>
      <c r="D63" s="85"/>
      <c r="E63" s="85"/>
      <c r="F63" s="85"/>
      <c r="G63" s="85"/>
      <c r="H63" s="64"/>
      <c r="I63" s="64"/>
      <c r="J63" s="64"/>
      <c r="K63" s="64"/>
    </row>
    <row r="64" spans="2:13" ht="23.25" customHeight="1" x14ac:dyDescent="0.25">
      <c r="B64" s="447" t="s">
        <v>217</v>
      </c>
      <c r="C64" s="448"/>
      <c r="D64" s="448"/>
      <c r="E64" s="448"/>
      <c r="F64" s="448"/>
      <c r="G64" s="448"/>
      <c r="H64" s="448"/>
      <c r="I64" s="448"/>
      <c r="J64" s="448"/>
      <c r="K64" s="448"/>
      <c r="L64" s="449"/>
    </row>
    <row r="65" spans="2:12" ht="27" customHeight="1" x14ac:dyDescent="0.25">
      <c r="B65" s="435" t="s">
        <v>218</v>
      </c>
      <c r="C65" s="436"/>
      <c r="D65" s="436"/>
      <c r="E65" s="436"/>
      <c r="F65" s="436"/>
      <c r="G65" s="436"/>
      <c r="H65" s="436"/>
      <c r="I65" s="436"/>
      <c r="J65" s="436"/>
      <c r="K65" s="436"/>
      <c r="L65" s="437"/>
    </row>
    <row r="66" spans="2:12" ht="27" customHeight="1" x14ac:dyDescent="0.25">
      <c r="B66" s="435" t="s">
        <v>219</v>
      </c>
      <c r="C66" s="436"/>
      <c r="D66" s="436"/>
      <c r="E66" s="436"/>
      <c r="F66" s="436"/>
      <c r="G66" s="436"/>
      <c r="H66" s="436"/>
      <c r="I66" s="436"/>
      <c r="J66" s="436"/>
      <c r="K66" s="436"/>
      <c r="L66" s="437"/>
    </row>
    <row r="67" spans="2:12" ht="22.5" customHeight="1" x14ac:dyDescent="0.25">
      <c r="B67" s="435" t="s">
        <v>220</v>
      </c>
      <c r="C67" s="436"/>
      <c r="D67" s="436"/>
      <c r="E67" s="436"/>
      <c r="F67" s="436"/>
      <c r="G67" s="436"/>
      <c r="H67" s="436"/>
      <c r="I67" s="436"/>
      <c r="J67" s="436"/>
      <c r="K67" s="436"/>
      <c r="L67" s="437"/>
    </row>
    <row r="68" spans="2:12" ht="22.5" customHeight="1" x14ac:dyDescent="0.25">
      <c r="B68" s="435" t="s">
        <v>221</v>
      </c>
      <c r="C68" s="436"/>
      <c r="D68" s="436"/>
      <c r="E68" s="436"/>
      <c r="F68" s="436"/>
      <c r="G68" s="436"/>
      <c r="H68" s="436"/>
      <c r="I68" s="436"/>
      <c r="J68" s="436"/>
      <c r="K68" s="436"/>
      <c r="L68" s="437"/>
    </row>
    <row r="69" spans="2:12" ht="25.5" customHeight="1" x14ac:dyDescent="0.25">
      <c r="B69" s="53"/>
      <c r="D69" s="85"/>
      <c r="E69" s="85"/>
      <c r="F69" s="85"/>
      <c r="G69" s="85"/>
      <c r="H69" s="64"/>
      <c r="I69" s="64"/>
      <c r="J69" s="64"/>
      <c r="K69" s="64"/>
    </row>
    <row r="70" spans="2:12" x14ac:dyDescent="0.25">
      <c r="B70" s="53"/>
      <c r="C70" s="161"/>
      <c r="D70" s="85"/>
      <c r="E70" s="85"/>
      <c r="F70" s="85"/>
      <c r="G70" s="85"/>
      <c r="H70" s="64"/>
      <c r="I70" s="64"/>
      <c r="J70" s="64"/>
      <c r="K70" s="64"/>
    </row>
    <row r="71" spans="2:12" x14ac:dyDescent="0.25">
      <c r="B71" s="179" t="s">
        <v>1</v>
      </c>
      <c r="C71" s="179"/>
      <c r="D71" s="64"/>
      <c r="E71" s="156" t="s">
        <v>75</v>
      </c>
      <c r="F71" s="62"/>
      <c r="G71" s="62"/>
      <c r="H71" s="64"/>
      <c r="I71" s="64"/>
      <c r="J71" s="56" t="s">
        <v>137</v>
      </c>
      <c r="K71" s="64"/>
    </row>
    <row r="72" spans="2:12" x14ac:dyDescent="0.25">
      <c r="B72" s="315" t="s">
        <v>156</v>
      </c>
      <c r="C72" s="181"/>
      <c r="E72" s="312" t="s">
        <v>131</v>
      </c>
      <c r="F72" s="313"/>
      <c r="G72" s="313"/>
      <c r="I72" s="314"/>
      <c r="J72" s="267" t="s">
        <v>135</v>
      </c>
      <c r="K72" s="314"/>
    </row>
    <row r="73" spans="2:12" hidden="1" x14ac:dyDescent="0.25"/>
    <row r="74" spans="2:12" x14ac:dyDescent="0.25"/>
    <row r="75" spans="2:12" x14ac:dyDescent="0.25"/>
    <row r="76" spans="2:12" x14ac:dyDescent="0.25"/>
    <row r="77" spans="2:12" x14ac:dyDescent="0.25"/>
    <row r="78" spans="2:12" x14ac:dyDescent="0.25"/>
    <row r="79" spans="2:12" x14ac:dyDescent="0.25"/>
    <row r="80" spans="2:12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</sheetData>
  <sheetProtection formatRows="0" insertRows="0" deleteRows="0" sort="0" autoFilter="0"/>
  <protectedRanges>
    <protectedRange sqref="A36:M55 T36:XFD55 N37:S56" name="Tabela2_rozlicz"/>
    <protectedRange sqref="O19:T31 O10:R10 R13:T18 R11:R12 O11:Q18 T10:T11 S12 A10:E30 F11:F30 G10:N30 U10:XFD30" name="Tabela1_rozlicz"/>
    <protectedRange sqref="T12 S10:S11" name="Tabela1_rozlicz_1"/>
  </protectedRanges>
  <dataConsolidate/>
  <mergeCells count="22">
    <mergeCell ref="B68:L68"/>
    <mergeCell ref="B2:L2"/>
    <mergeCell ref="B4:C4"/>
    <mergeCell ref="D3:L3"/>
    <mergeCell ref="B5:C5"/>
    <mergeCell ref="D4:L4"/>
    <mergeCell ref="D5:G5"/>
    <mergeCell ref="I5:L5"/>
    <mergeCell ref="B67:L67"/>
    <mergeCell ref="J6:L6"/>
    <mergeCell ref="B6:E6"/>
    <mergeCell ref="B64:L64"/>
    <mergeCell ref="B65:L65"/>
    <mergeCell ref="B66:L66"/>
    <mergeCell ref="H6:I6"/>
    <mergeCell ref="F6:G6"/>
    <mergeCell ref="O8:T8"/>
    <mergeCell ref="N35:Q35"/>
    <mergeCell ref="B58:L58"/>
    <mergeCell ref="B7:L7"/>
    <mergeCell ref="B62:L62"/>
    <mergeCell ref="B33:K33"/>
  </mergeCells>
  <conditionalFormatting sqref="I36:I55">
    <cfRule type="expression" dxfId="99" priority="37">
      <formula>IF($I36&lt;&gt;($J36+$K36),1)</formula>
    </cfRule>
  </conditionalFormatting>
  <conditionalFormatting sqref="I10:I30">
    <cfRule type="expression" dxfId="98" priority="27">
      <formula>IF(OR(AND(OR($H10=1,$H10=2),$I10="bieżący"),AND($H10=3,$I10="majątkowy")),1)</formula>
    </cfRule>
  </conditionalFormatting>
  <conditionalFormatting sqref="H6">
    <cfRule type="expression" dxfId="97" priority="18">
      <formula>IF(AND($H$6="",COUNTA(data_faktury_funcjonowanie)&gt;0),1)</formula>
    </cfRule>
    <cfRule type="cellIs" dxfId="96" priority="26" operator="greaterThan">
      <formula>TODAY()</formula>
    </cfRule>
  </conditionalFormatting>
  <conditionalFormatting sqref="D10:D30">
    <cfRule type="cellIs" dxfId="95" priority="21" operator="greaterThan">
      <formula>44196</formula>
    </cfRule>
    <cfRule type="cellIs" dxfId="94" priority="24" operator="greaterThan">
      <formula>$H$6</formula>
    </cfRule>
  </conditionalFormatting>
  <conditionalFormatting sqref="D36:D55">
    <cfRule type="cellIs" dxfId="93" priority="20" operator="lessThan">
      <formula>wpis</formula>
    </cfRule>
  </conditionalFormatting>
  <conditionalFormatting sqref="D36:D55 F36:F55">
    <cfRule type="cellIs" dxfId="92" priority="16" operator="greaterThan">
      <formula>44196</formula>
    </cfRule>
  </conditionalFormatting>
  <conditionalFormatting sqref="J10:J30">
    <cfRule type="expression" dxfId="91" priority="53">
      <formula>IF($J10&lt;&gt;($K10+$L10),1)</formula>
    </cfRule>
  </conditionalFormatting>
  <conditionalFormatting sqref="K31">
    <cfRule type="expression" dxfId="90" priority="7">
      <formula>IF(rozlicz_transz_tworzenie_dof&gt;0.8*rozlicz_transz_tworzeni_ogółem,1)</formula>
    </cfRule>
  </conditionalFormatting>
  <conditionalFormatting sqref="J56">
    <cfRule type="expression" dxfId="89" priority="5">
      <formula>IF(rozlicz_transz_funkcj_dof&gt;0.8*rozlicz_funkcj_ogółem,1)</formula>
    </cfRule>
  </conditionalFormatting>
  <dataValidations xWindow="569" yWindow="477" count="10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0:L30 J36:K55">
      <formula1>IF(J10=TRUNC(J10,2),1)</formula1>
    </dataValidation>
    <dataValidation allowBlank="1" showInputMessage="1" showErrorMessage="1" promptTitle="Numer transakcji z wyciągu" prompt="W razie gdy na wyciągu bankowym brak numeracji transakcji, należy dokonac wydruku wyciągu, opatrzyć go numerami i podać numer danej transakcji. _x000a_W razie płatności gotówką i niesporządzania raportów kasowych, należy podać &quot;gotówka&quot;. " sqref="G10:G30 G36:G55"/>
    <dataValidation type="date" allowBlank="1" showInputMessage="1" showErrorMessage="1" sqref="M6">
      <formula1>43466</formula1>
      <formula2>43830</formula2>
    </dataValidation>
    <dataValidation type="date" allowBlank="1" showInputMessage="1" showErrorMessage="1" sqref="H6:I6">
      <formula1>44197</formula1>
      <formula2>44592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31.12.2021 r." sqref="F11:F30">
      <formula1>$D$6</formula1>
      <formula2>44561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44561</formula2>
    </dataValidation>
    <dataValidation type="custom" allowBlank="1" showInputMessage="1" showErrorMessage="1" errorTitle="Błąd sumowania" error="Wprowadzona kwota nie jest sumą kol. 10 i kol. 11" promptTitle="Kwoty" prompt="Wprowadza się kwoty w złotych z 2 miejscami po przecinku. Wprowadzona kwota musi być sumą kol. 9 i kol. 10." sqref="I36:I55">
      <formula1>IF(I36=TRUNC(I36,2),1)</formula1>
    </dataValidation>
    <dataValidation type="date" allowBlank="1" showInputMessage="1" showErrorMessage="1" errorTitle="błędna data" error="Wprowadzono datę wcześniejszą niż 1 stycznia 2019 r. albo datę, która jeszcze nie nastąpiła." promptTitle="data" prompt="Data płatności nie może nastąpić później niż 31.12.2021 r." sqref="F36:F55">
      <formula1>$D$6</formula1>
      <formula2>44561</formula2>
    </dataValidation>
    <dataValidation type="date" allowBlank="1" showInputMessage="1" showErrorMessage="1" promptTitle="data dokumentu księgowego" prompt="Dokument księgowy musi dotyczyć okresu funkcjonowania miejsc, kończącego się nie później niż 31.12.2021 r." sqref="D36:D55">
      <formula1>$D$6</formula1>
      <formula2>44561</formula2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portrait" horizontalDpi="4294967294" verticalDpi="4294967294" r:id="rId1"/>
  <headerFooter differentFirst="1">
    <firstHeader>&amp;R&amp;"Times,Pogrubiony"&amp;13Zał. nr 5 do umowy&amp;"Times,Standardowy"
(moduł 1)</firstHeader>
  </headerFooter>
  <ignoredErrors>
    <ignoredError sqref="Q18 Q13:Q16" formula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09751F4-EF02-49BA-87B9-A813879BF6E3}">
            <xm:f>IF($S$19&gt;VLOOKUP(nr_transzy_rozlicz,'2. Harmon.'!$D$10:$E$21,2,FALSE),1)</xm:f>
            <x14:dxf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3" id="{66059329-A625-4C21-8955-E01A418C3A21}">
            <xm:f>IF($T$19&gt;VLOOKUP(nr_transzy_rozlicz,'2. Harmon.'!$D$10:$F$21,3,FALSE),1)</xm:f>
            <x14:dxf>
              <fill>
                <patternFill>
                  <bgColor rgb="FFFF0000"/>
                </patternFill>
              </fill>
            </x14:dxf>
          </x14:cfRule>
          <xm:sqref>T19</xm:sqref>
        </x14:conditionalFormatting>
        <x14:conditionalFormatting xmlns:xm="http://schemas.microsoft.com/office/excel/2006/main">
          <x14:cfRule type="expression" priority="2" id="{6522E646-33DE-4998-B241-1A85A03E828A}">
            <xm:f>IF(rozlicz_funkcj_tworzeni&gt;'2. Harmon.'!$I$22,1)</xm:f>
            <x14:dxf>
              <fill>
                <patternFill>
                  <bgColor rgb="FFFF000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cellIs" priority="55" operator="greaterThan" id="{3546A08E-AFC7-4B22-976A-5F38B47D86CB}">
            <xm:f>'1. Kosztorys'!$D$23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cellIs" priority="56" operator="greaterThan" id="{DA3642C9-280A-49FA-BA93-61833D5C1A62}">
            <xm:f>'1. Kosztorys'!$F$23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69" yWindow="477" count="3">
        <x14:dataValidation type="list" allowBlank="1" showInputMessage="1" showErrorMessage="1">
          <x14:formula1>
            <xm:f>Arkusz3!$B$7:$B$8</xm:f>
          </x14:formula1>
          <xm:sqref>I10:I30</xm:sqref>
        </x14:dataValidation>
        <x14:dataValidation type="list" allowBlank="1" showInputMessage="1" showErrorMessage="1">
          <x14:formula1>
            <xm:f>'1. Kosztorys'!$B$28:$B$33</xm:f>
          </x14:formula1>
          <xm:sqref>H36:H55</xm:sqref>
        </x14:dataValidation>
        <x14:dataValidation type="list" allowBlank="1" showInputMessage="1" showErrorMessage="1">
          <x14:formula1>
            <xm:f>'1. Kosztorys'!$B$14:$B$22</xm:f>
          </x14:formula1>
          <xm:sqref>H10:H30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69"/>
  <sheetViews>
    <sheetView showGridLines="0" topLeftCell="A40" zoomScale="115" zoomScaleNormal="115" zoomScaleSheetLayoutView="145" workbookViewId="0">
      <selection activeCell="G52" sqref="G52"/>
    </sheetView>
  </sheetViews>
  <sheetFormatPr defaultColWidth="0" defaultRowHeight="15" zeroHeight="1" x14ac:dyDescent="0.25"/>
  <cols>
    <col min="1" max="1" width="27.5703125" style="114" customWidth="1"/>
    <col min="2" max="2" width="24.28515625" style="114" customWidth="1"/>
    <col min="3" max="3" width="42.85546875" style="114" customWidth="1"/>
    <col min="4" max="4" width="9.140625" style="114" customWidth="1"/>
    <col min="5" max="5" width="21.28515625" style="115" customWidth="1"/>
    <col min="6" max="6" width="12.7109375" style="115" bestFit="1" customWidth="1"/>
    <col min="7" max="7" width="18.7109375" style="115" customWidth="1"/>
    <col min="8" max="8" width="12.42578125" style="115" customWidth="1"/>
    <col min="9" max="9" width="13.28515625" style="115" customWidth="1"/>
    <col min="10" max="10" width="16.28515625" style="115" customWidth="1"/>
    <col min="11" max="11" width="16.7109375" style="115" bestFit="1" customWidth="1"/>
    <col min="12" max="12" width="0" style="115" hidden="1"/>
    <col min="13" max="16383" width="0" style="114" hidden="1"/>
    <col min="16384" max="16384" width="1.140625" style="114" hidden="1" customWidth="1"/>
  </cols>
  <sheetData>
    <row r="1" spans="1:3" ht="72" customHeight="1" x14ac:dyDescent="0.25">
      <c r="A1" s="473"/>
      <c r="B1" s="473"/>
      <c r="C1" s="473"/>
    </row>
    <row r="2" spans="1:3" x14ac:dyDescent="0.25">
      <c r="A2" s="116"/>
      <c r="C2" s="117" t="s">
        <v>180</v>
      </c>
    </row>
    <row r="3" spans="1:3" ht="15.75" x14ac:dyDescent="0.25">
      <c r="A3" s="118"/>
      <c r="C3" s="119"/>
    </row>
    <row r="4" spans="1:3" ht="15.75" x14ac:dyDescent="0.25">
      <c r="A4" s="118"/>
      <c r="C4" s="119"/>
    </row>
    <row r="5" spans="1:3" ht="15.75" x14ac:dyDescent="0.25">
      <c r="C5" s="120"/>
    </row>
    <row r="6" spans="1:3" ht="15.75" x14ac:dyDescent="0.25">
      <c r="A6" s="118" t="s">
        <v>112</v>
      </c>
    </row>
    <row r="7" spans="1:3" x14ac:dyDescent="0.25">
      <c r="A7" s="121" t="s">
        <v>191</v>
      </c>
    </row>
    <row r="8" spans="1:3" ht="15.75" x14ac:dyDescent="0.25">
      <c r="A8" s="122"/>
    </row>
    <row r="9" spans="1:3" ht="15.75" x14ac:dyDescent="0.25">
      <c r="A9" s="458" t="s">
        <v>111</v>
      </c>
      <c r="B9" s="458"/>
      <c r="C9" s="458"/>
    </row>
    <row r="10" spans="1:3" ht="15.75" x14ac:dyDescent="0.25">
      <c r="A10" s="458" t="s">
        <v>113</v>
      </c>
      <c r="B10" s="458"/>
      <c r="C10" s="458"/>
    </row>
    <row r="11" spans="1:3" ht="15.75" x14ac:dyDescent="0.25">
      <c r="A11" s="458" t="s">
        <v>110</v>
      </c>
      <c r="B11" s="458"/>
      <c r="C11" s="458"/>
    </row>
    <row r="12" spans="1:3" ht="15.75" x14ac:dyDescent="0.25">
      <c r="A12" s="458" t="s">
        <v>109</v>
      </c>
      <c r="B12" s="458"/>
      <c r="C12" s="458"/>
    </row>
    <row r="13" spans="1:3" ht="15.75" x14ac:dyDescent="0.25">
      <c r="A13" s="459" t="s">
        <v>197</v>
      </c>
      <c r="B13" s="459"/>
      <c r="C13" s="459"/>
    </row>
    <row r="14" spans="1:3" ht="15.75" x14ac:dyDescent="0.25">
      <c r="A14" s="459" t="s">
        <v>198</v>
      </c>
      <c r="B14" s="459"/>
      <c r="C14" s="459"/>
    </row>
    <row r="15" spans="1:3" ht="15.75" x14ac:dyDescent="0.25">
      <c r="A15" s="123"/>
    </row>
    <row r="16" spans="1:3" ht="15.75" x14ac:dyDescent="0.25">
      <c r="A16" s="165" t="s">
        <v>108</v>
      </c>
      <c r="B16" s="166"/>
      <c r="C16" s="166"/>
    </row>
    <row r="17" spans="1:5" ht="15.75" x14ac:dyDescent="0.25">
      <c r="A17" s="476" t="s">
        <v>107</v>
      </c>
      <c r="B17" s="476"/>
      <c r="C17" s="476"/>
    </row>
    <row r="18" spans="1:5" ht="15.75" x14ac:dyDescent="0.25">
      <c r="A18" s="476" t="s">
        <v>107</v>
      </c>
      <c r="B18" s="476"/>
      <c r="C18" s="476"/>
    </row>
    <row r="19" spans="1:5" x14ac:dyDescent="0.25">
      <c r="A19" s="477" t="s">
        <v>192</v>
      </c>
      <c r="B19" s="477"/>
      <c r="C19" s="477"/>
    </row>
    <row r="20" spans="1:5" ht="41.25" customHeight="1" x14ac:dyDescent="0.25">
      <c r="A20" s="478" t="s">
        <v>164</v>
      </c>
      <c r="B20" s="478"/>
      <c r="C20" s="478"/>
    </row>
    <row r="21" spans="1:5" ht="11.25" customHeight="1" x14ac:dyDescent="0.25">
      <c r="A21" s="167" t="s">
        <v>106</v>
      </c>
      <c r="B21" s="479" t="s">
        <v>193</v>
      </c>
      <c r="C21" s="479"/>
    </row>
    <row r="22" spans="1:5" ht="15.75" x14ac:dyDescent="0.25">
      <c r="A22" s="251" t="s">
        <v>114</v>
      </c>
      <c r="B22" s="480" t="s">
        <v>165</v>
      </c>
      <c r="C22" s="480"/>
    </row>
    <row r="23" spans="1:5" x14ac:dyDescent="0.25">
      <c r="A23" s="169" t="s">
        <v>105</v>
      </c>
      <c r="B23" s="166"/>
      <c r="C23" s="166"/>
    </row>
    <row r="24" spans="1:5" ht="18" customHeight="1" x14ac:dyDescent="0.25">
      <c r="A24" s="168" t="s">
        <v>166</v>
      </c>
      <c r="B24" s="481" t="s">
        <v>165</v>
      </c>
      <c r="C24" s="481"/>
    </row>
    <row r="25" spans="1:5" ht="40.5" customHeight="1" x14ac:dyDescent="0.25">
      <c r="A25" s="168" t="s">
        <v>167</v>
      </c>
      <c r="B25" s="476" t="s">
        <v>168</v>
      </c>
      <c r="C25" s="476"/>
    </row>
    <row r="26" spans="1:5" ht="15.75" hidden="1" x14ac:dyDescent="0.25">
      <c r="A26" s="170"/>
      <c r="B26" s="171"/>
      <c r="C26" s="171"/>
    </row>
    <row r="27" spans="1:5" ht="15.75" x14ac:dyDescent="0.25">
      <c r="A27" s="122"/>
      <c r="E27" s="124"/>
    </row>
    <row r="28" spans="1:5" ht="15.75" x14ac:dyDescent="0.25">
      <c r="A28" s="458" t="s">
        <v>104</v>
      </c>
      <c r="B28" s="458"/>
      <c r="C28" s="458"/>
    </row>
    <row r="29" spans="1:5" ht="15.75" x14ac:dyDescent="0.25">
      <c r="A29" s="458" t="s">
        <v>194</v>
      </c>
      <c r="B29" s="458"/>
      <c r="C29" s="458"/>
    </row>
    <row r="30" spans="1:5" ht="15.75" x14ac:dyDescent="0.25">
      <c r="A30" s="118" t="s">
        <v>195</v>
      </c>
    </row>
    <row r="31" spans="1:5" ht="15.75" x14ac:dyDescent="0.25">
      <c r="A31" s="475"/>
      <c r="B31" s="475"/>
      <c r="C31" s="475"/>
    </row>
    <row r="32" spans="1:5" ht="30.75" customHeight="1" x14ac:dyDescent="0.25">
      <c r="A32" s="474" t="s">
        <v>103</v>
      </c>
      <c r="B32" s="474"/>
      <c r="C32" s="474"/>
    </row>
    <row r="33" spans="1:11" ht="15.75" hidden="1" x14ac:dyDescent="0.25">
      <c r="A33" s="118"/>
    </row>
    <row r="34" spans="1:11" ht="15.75" x14ac:dyDescent="0.25">
      <c r="A34" s="118"/>
      <c r="E34" s="457" t="s">
        <v>118</v>
      </c>
      <c r="F34" s="457"/>
      <c r="G34" s="457"/>
      <c r="H34" s="457"/>
      <c r="I34" s="457"/>
      <c r="J34" s="457"/>
      <c r="K34" s="457"/>
    </row>
    <row r="35" spans="1:11" ht="76.5" customHeight="1" thickBot="1" x14ac:dyDescent="0.3">
      <c r="A35" s="125" t="s">
        <v>36</v>
      </c>
      <c r="B35" s="125" t="s">
        <v>102</v>
      </c>
      <c r="C35" s="126" t="s">
        <v>101</v>
      </c>
      <c r="E35" s="127" t="s">
        <v>100</v>
      </c>
      <c r="F35" s="127" t="s">
        <v>99</v>
      </c>
      <c r="G35" s="128" t="s">
        <v>98</v>
      </c>
      <c r="H35" s="128" t="s">
        <v>97</v>
      </c>
      <c r="I35" s="128" t="s">
        <v>96</v>
      </c>
      <c r="J35" s="128" t="s">
        <v>95</v>
      </c>
      <c r="K35" s="127" t="s">
        <v>94</v>
      </c>
    </row>
    <row r="36" spans="1:11" ht="16.5" thickBot="1" x14ac:dyDescent="0.3">
      <c r="A36" s="125" t="s">
        <v>93</v>
      </c>
      <c r="B36" s="163"/>
      <c r="C36" s="129" t="e">
        <f t="shared" ref="C36:C47" si="0">ROUND(B36/liczba_miejsc_utworz,4)</f>
        <v>#DIV/0!</v>
      </c>
      <c r="E36" s="162"/>
      <c r="F36" s="130">
        <f>IFERROR(Tabela2[kwota otrzymanego 
z Mazowieckiego Urzędu Wojewódzkiego 
w Warszawie dofinansowania ogółem 
po uwzględnieniu zwrotów]/liczba_miejsc_utworz,)</f>
        <v>0</v>
      </c>
      <c r="G36" s="131">
        <f>wpis</f>
        <v>0</v>
      </c>
      <c r="H36" s="132" t="str">
        <f>IF(wpis="","",IF(AND(DATEDIF(MAX(wpis,"31.12.2019"),"31.12.2024","m")&lt;60,DATE(YEAR(wpis),MONTH(wpis),DAY(wpis))-DATE(YEAR(wpis),MONTH(wpis),1)&gt;0),1,0)+DATEDIF(MAX(wpis,"31.12.2019"),"31.12.2024","m"))</f>
        <v/>
      </c>
      <c r="I36" s="133">
        <f>ROUND(Tabela2[kwota 
na 1 utworzone miejsce]/60,2)</f>
        <v>0</v>
      </c>
      <c r="J36" s="132">
        <f>COUNTIF(trwałość,"&lt;0,6")*liczba_miejsc_utworz-SUMIF(trwałość,"&lt;0,6",obsada)-COUNTIF(obsada,"")*liczba_miejsc_utworz</f>
        <v>0</v>
      </c>
      <c r="K36" s="130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25" t="s">
        <v>92</v>
      </c>
      <c r="B37" s="163"/>
      <c r="C37" s="129" t="e">
        <f t="shared" si="0"/>
        <v>#DIV/0!</v>
      </c>
      <c r="E37" s="463" t="s">
        <v>115</v>
      </c>
      <c r="F37" s="464"/>
      <c r="G37" s="464"/>
      <c r="H37" s="464"/>
      <c r="I37" s="464"/>
      <c r="J37" s="464"/>
      <c r="K37" s="464"/>
    </row>
    <row r="38" spans="1:11" ht="16.5" thickBot="1" x14ac:dyDescent="0.3">
      <c r="A38" s="125" t="s">
        <v>91</v>
      </c>
      <c r="B38" s="163"/>
      <c r="C38" s="129" t="e">
        <f t="shared" si="0"/>
        <v>#DIV/0!</v>
      </c>
      <c r="E38" s="465" t="s">
        <v>117</v>
      </c>
      <c r="F38" s="466"/>
      <c r="G38" s="466"/>
      <c r="H38" s="466"/>
      <c r="I38" s="466"/>
      <c r="J38" s="466"/>
      <c r="K38" s="466"/>
    </row>
    <row r="39" spans="1:11" ht="16.5" thickBot="1" x14ac:dyDescent="0.3">
      <c r="A39" s="125" t="s">
        <v>90</v>
      </c>
      <c r="B39" s="163"/>
      <c r="C39" s="129" t="e">
        <f t="shared" si="0"/>
        <v>#DIV/0!</v>
      </c>
      <c r="E39" s="467" t="s">
        <v>119</v>
      </c>
      <c r="F39" s="468"/>
      <c r="G39" s="468"/>
      <c r="H39" s="468"/>
      <c r="I39" s="468"/>
      <c r="J39" s="468"/>
      <c r="K39" s="468"/>
    </row>
    <row r="40" spans="1:11" ht="16.5" thickBot="1" x14ac:dyDescent="0.3">
      <c r="A40" s="125" t="s">
        <v>89</v>
      </c>
      <c r="B40" s="163"/>
      <c r="C40" s="129" t="e">
        <f t="shared" si="0"/>
        <v>#DIV/0!</v>
      </c>
      <c r="E40" s="134"/>
      <c r="F40" s="115">
        <f>SUMIF(obsada,"0")</f>
        <v>0</v>
      </c>
    </row>
    <row r="41" spans="1:11" ht="16.5" thickBot="1" x14ac:dyDescent="0.3">
      <c r="A41" s="125" t="s">
        <v>88</v>
      </c>
      <c r="B41" s="163"/>
      <c r="C41" s="129" t="e">
        <f t="shared" si="0"/>
        <v>#DIV/0!</v>
      </c>
      <c r="E41" s="135"/>
    </row>
    <row r="42" spans="1:11" ht="16.5" thickBot="1" x14ac:dyDescent="0.3">
      <c r="A42" s="125" t="s">
        <v>87</v>
      </c>
      <c r="B42" s="163"/>
      <c r="C42" s="129" t="e">
        <f t="shared" si="0"/>
        <v>#DIV/0!</v>
      </c>
    </row>
    <row r="43" spans="1:11" ht="16.5" thickBot="1" x14ac:dyDescent="0.3">
      <c r="A43" s="125" t="s">
        <v>86</v>
      </c>
      <c r="B43" s="163"/>
      <c r="C43" s="129" t="e">
        <f t="shared" si="0"/>
        <v>#DIV/0!</v>
      </c>
    </row>
    <row r="44" spans="1:11" ht="16.5" thickBot="1" x14ac:dyDescent="0.3">
      <c r="A44" s="125" t="s">
        <v>85</v>
      </c>
      <c r="B44" s="163"/>
      <c r="C44" s="129" t="e">
        <f t="shared" si="0"/>
        <v>#DIV/0!</v>
      </c>
      <c r="E44" s="135"/>
    </row>
    <row r="45" spans="1:11" ht="16.5" thickBot="1" x14ac:dyDescent="0.3">
      <c r="A45" s="125" t="s">
        <v>84</v>
      </c>
      <c r="B45" s="163"/>
      <c r="C45" s="129" t="e">
        <f t="shared" si="0"/>
        <v>#DIV/0!</v>
      </c>
    </row>
    <row r="46" spans="1:11" ht="16.5" thickBot="1" x14ac:dyDescent="0.3">
      <c r="A46" s="125" t="s">
        <v>83</v>
      </c>
      <c r="B46" s="163"/>
      <c r="C46" s="129" t="e">
        <f t="shared" si="0"/>
        <v>#DIV/0!</v>
      </c>
    </row>
    <row r="47" spans="1:11" ht="15.75" x14ac:dyDescent="0.25">
      <c r="A47" s="136" t="s">
        <v>82</v>
      </c>
      <c r="B47" s="164"/>
      <c r="C47" s="137" t="e">
        <f t="shared" si="0"/>
        <v>#DIV/0!</v>
      </c>
    </row>
    <row r="48" spans="1:11" ht="15.75" x14ac:dyDescent="0.25">
      <c r="A48" s="469" t="s">
        <v>81</v>
      </c>
      <c r="B48" s="469"/>
      <c r="C48" s="469"/>
    </row>
    <row r="49" spans="1:4" ht="15.75" x14ac:dyDescent="0.25">
      <c r="A49" s="470"/>
      <c r="B49" s="471"/>
      <c r="C49" s="472"/>
    </row>
    <row r="50" spans="1:4" ht="15.75" customHeight="1" x14ac:dyDescent="0.25">
      <c r="A50" s="453" t="s">
        <v>212</v>
      </c>
      <c r="B50" s="454"/>
      <c r="C50" s="455"/>
    </row>
    <row r="51" spans="1:4" ht="34.5" customHeight="1" x14ac:dyDescent="0.25">
      <c r="A51" s="296" t="s">
        <v>199</v>
      </c>
      <c r="B51" s="297" t="s">
        <v>200</v>
      </c>
      <c r="C51" s="298" t="s">
        <v>201</v>
      </c>
    </row>
    <row r="52" spans="1:4" ht="66" customHeight="1" x14ac:dyDescent="0.25">
      <c r="A52" s="460" t="s">
        <v>196</v>
      </c>
      <c r="B52" s="460"/>
      <c r="C52" s="460"/>
    </row>
    <row r="53" spans="1:4" ht="15.75" x14ac:dyDescent="0.25">
      <c r="A53" s="118"/>
    </row>
    <row r="54" spans="1:4" ht="15.75" x14ac:dyDescent="0.25">
      <c r="A54" s="118"/>
      <c r="C54" s="118"/>
    </row>
    <row r="55" spans="1:4" ht="15.75" x14ac:dyDescent="0.25">
      <c r="A55" s="138"/>
      <c r="C55" s="138" t="s">
        <v>80</v>
      </c>
    </row>
    <row r="56" spans="1:4" x14ac:dyDescent="0.25">
      <c r="A56" s="139"/>
      <c r="B56" s="140" t="s">
        <v>79</v>
      </c>
      <c r="C56" s="268" t="s">
        <v>185</v>
      </c>
    </row>
    <row r="57" spans="1:4" x14ac:dyDescent="0.25">
      <c r="A57" s="140" t="s">
        <v>78</v>
      </c>
      <c r="C57" s="155"/>
      <c r="D57" s="140"/>
    </row>
    <row r="58" spans="1:4" ht="51" customHeight="1" x14ac:dyDescent="0.25">
      <c r="A58" s="462" t="s">
        <v>204</v>
      </c>
      <c r="B58" s="462"/>
      <c r="C58" s="462"/>
    </row>
    <row r="59" spans="1:4" x14ac:dyDescent="0.25"/>
    <row r="60" spans="1:4" x14ac:dyDescent="0.25">
      <c r="A60" s="461" t="s">
        <v>77</v>
      </c>
      <c r="B60" s="461"/>
      <c r="C60" s="461"/>
    </row>
    <row r="61" spans="1:4" ht="32.25" customHeight="1" x14ac:dyDescent="0.25">
      <c r="A61" s="456" t="s">
        <v>76</v>
      </c>
      <c r="B61" s="456"/>
      <c r="C61" s="456"/>
    </row>
    <row r="62" spans="1:4" ht="27.75" customHeight="1" x14ac:dyDescent="0.25">
      <c r="A62" s="456" t="s">
        <v>169</v>
      </c>
      <c r="B62" s="456"/>
      <c r="C62" s="456"/>
    </row>
    <row r="63" spans="1:4" x14ac:dyDescent="0.25"/>
    <row r="64" spans="1:4" x14ac:dyDescent="0.25"/>
    <row r="65" x14ac:dyDescent="0.25"/>
    <row r="66" x14ac:dyDescent="0.25"/>
    <row r="67" x14ac:dyDescent="0.25"/>
    <row r="68" x14ac:dyDescent="0.25"/>
    <row r="69" x14ac:dyDescent="0.25"/>
  </sheetData>
  <sheetProtection insertRows="0"/>
  <mergeCells count="31"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</mergeCells>
  <conditionalFormatting sqref="B36:B47">
    <cfRule type="cellIs" dxfId="31" priority="7" operator="greaterThan">
      <formula>$A$31</formula>
    </cfRule>
  </conditionalFormatting>
  <conditionalFormatting sqref="C36:C47">
    <cfRule type="expression" dxfId="30" priority="5">
      <formula>IF($B36&gt;liczba_miejsc_utworz,1)</formula>
    </cfRule>
    <cfRule type="expression" dxfId="29" priority="6">
      <formula>ISERROR($C36)</formula>
    </cfRule>
  </conditionalFormatting>
  <conditionalFormatting sqref="B36:C47">
    <cfRule type="expression" dxfId="28" priority="4">
      <formula>IF(AND($C36&lt;&gt;0,$C36&lt;0.6),1)</formula>
    </cfRule>
  </conditionalFormatting>
  <conditionalFormatting sqref="B24">
    <cfRule type="expression" dxfId="27" priority="2">
      <formula>IF(YEAR(TODAY())=2019,1)</formula>
    </cfRule>
  </conditionalFormatting>
  <conditionalFormatting sqref="B51">
    <cfRule type="expression" dxfId="26" priority="1">
      <formula>IF($B$46="",1)</formula>
    </cfRule>
  </conditionalFormatting>
  <dataValidations count="2">
    <dataValidation type="whole" allowBlank="1" showInputMessage="1" showErrorMessage="1" sqref="A31:C31 B36:B47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 differentFirst="1"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J30" sqref="J30"/>
    </sheetView>
  </sheetViews>
  <sheetFormatPr defaultRowHeight="15" x14ac:dyDescent="0.25"/>
  <sheetData>
    <row r="3" spans="2:4" ht="15.75" x14ac:dyDescent="0.25">
      <c r="B3" s="1" t="s">
        <v>31</v>
      </c>
      <c r="C3" s="1">
        <v>10000</v>
      </c>
      <c r="D3" s="2" t="s">
        <v>68</v>
      </c>
    </row>
    <row r="4" spans="2:4" ht="15.75" x14ac:dyDescent="0.25">
      <c r="B4" s="1" t="s">
        <v>32</v>
      </c>
      <c r="C4" s="1">
        <v>10000</v>
      </c>
      <c r="D4" s="2" t="s">
        <v>68</v>
      </c>
    </row>
    <row r="5" spans="2:4" ht="15.75" x14ac:dyDescent="0.25">
      <c r="B5" s="1" t="s">
        <v>33</v>
      </c>
      <c r="C5" s="1">
        <v>5000</v>
      </c>
      <c r="D5" s="2" t="s">
        <v>69</v>
      </c>
    </row>
    <row r="7" spans="2:4" x14ac:dyDescent="0.25">
      <c r="B7" t="s">
        <v>56</v>
      </c>
    </row>
    <row r="8" spans="2:4" x14ac:dyDescent="0.25">
      <c r="B8" t="s">
        <v>57</v>
      </c>
    </row>
    <row r="23" spans="13:13" x14ac:dyDescent="0.25">
      <c r="M2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35</vt:i4>
      </vt:variant>
    </vt:vector>
  </HeadingPairs>
  <TitlesOfParts>
    <vt:vector size="42" baseType="lpstr">
      <vt:lpstr>1. Kosztorys</vt:lpstr>
      <vt:lpstr>2. Harmon.</vt:lpstr>
      <vt:lpstr>3. Wniosek o transzę </vt:lpstr>
      <vt:lpstr>4. Spraw. meryt.</vt:lpstr>
      <vt:lpstr>5. Rozlicz. transzy</vt:lpstr>
      <vt:lpstr>8. Trwałość</vt:lpstr>
      <vt:lpstr>Arkusz3</vt:lpstr>
      <vt:lpstr>data_faktury_funcjonowanie</vt:lpstr>
      <vt:lpstr>data_umowy</vt:lpstr>
      <vt:lpstr>dofin_i_własne</vt:lpstr>
      <vt:lpstr>dofinansowanie_funkcjonowanie</vt:lpstr>
      <vt:lpstr>forma_opieki</vt:lpstr>
      <vt:lpstr>formy_opieki_lista</vt:lpstr>
      <vt:lpstr>harmonogr_miejsc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'8. Trwałość'!Obszar_wydruku</vt:lpstr>
      <vt:lpstr>początek_realizacji</vt:lpstr>
      <vt:lpstr>rodzaj_kosztów</vt:lpstr>
      <vt:lpstr>rozlicz_funkcj_ogółem</vt:lpstr>
      <vt:lpstr>rozlicz_funkcj_tworzeni</vt:lpstr>
      <vt:lpstr>rozlicz_transz_funkcj_dof</vt:lpstr>
      <vt:lpstr>rozlicz_transz_tworzeni_ogółem</vt:lpstr>
      <vt:lpstr>rozlicz_transz_tworzenie_dof</vt:lpstr>
      <vt:lpstr>rozliczenie_funkcjonowania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2021-05-24T08:59:05Z</dcterms:modified>
</cp:coreProperties>
</file>