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5 Kalkulator emerytalny ostat zam\2025 Klakulator SC i SCS\"/>
    </mc:Choice>
  </mc:AlternateContent>
  <workbookProtection workbookAlgorithmName="SHA-512" workbookHashValue="vB0dg6MCcVwj61XsV7cpOTdQTUcNSb2II3X1lOGXQWbn0By+t0j+fqx2DPnEB0r0NxoXmfl7F24NFmGjHf6xlA==" workbookSaltValue="4NYTwFmMbFWH6ZRG4urYEw==" workbookSpinCount="100000" lockStructure="1"/>
  <bookViews>
    <workbookView xWindow="-108" yWindow="-108" windowWidth="23256" windowHeight="12456"/>
  </bookViews>
  <sheets>
    <sheet name="INSTRUKCJA" sheetId="19" r:id="rId1"/>
    <sheet name="Podstawa wymiaru 10 lat SCS" sheetId="21" r:id="rId2"/>
    <sheet name="art. 15d albo 15e SCS" sheetId="1" r:id="rId3"/>
    <sheet name="art. 15aa SCS" sheetId="15" r:id="rId4"/>
    <sheet name="art. 18e SCS" sheetId="16" r:id="rId5"/>
    <sheet name="Roboczy" sheetId="2" state="hidden" r:id="rId6"/>
  </sheets>
  <definedNames>
    <definedName name="_xlnm.Print_Area" localSheetId="3">'art. 15aa SCS'!$G$1:$L$24</definedName>
    <definedName name="_xlnm.Print_Area" localSheetId="2">'art. 15d albo 15e SCS'!$G$1:$L$25</definedName>
    <definedName name="_xlnm.Print_Area" localSheetId="4">'art. 18e SCS'!$G$1:$L$31</definedName>
    <definedName name="_xlnm.Print_Area" localSheetId="0">INSTRUKCJA!$A$1:$R$59</definedName>
    <definedName name="_xlnm.Print_Area" localSheetId="1">'Podstawa wymiaru 10 lat SCS'!$A$1:$I$58</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27" i="16" l="1"/>
  <c r="D27" i="16"/>
  <c r="C27" i="16"/>
  <c r="E26" i="16"/>
  <c r="D26" i="16"/>
  <c r="C26" i="16"/>
  <c r="E25" i="16"/>
  <c r="D25" i="16"/>
  <c r="C25" i="16"/>
  <c r="E24" i="16"/>
  <c r="D24" i="16"/>
  <c r="C24" i="16"/>
  <c r="E23" i="16"/>
  <c r="D23" i="16"/>
  <c r="C23" i="16"/>
  <c r="E22" i="16"/>
  <c r="D22" i="16"/>
  <c r="C22" i="16"/>
  <c r="E21" i="16"/>
  <c r="D21" i="16"/>
  <c r="C21" i="16"/>
  <c r="D31" i="21"/>
  <c r="E31" i="21" s="1"/>
  <c r="B49" i="21"/>
  <c r="E73" i="15" l="1"/>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D30" i="21" l="1"/>
  <c r="E30" i="21" s="1"/>
  <c r="E37" i="15"/>
  <c r="D37" i="15"/>
  <c r="C37" i="15"/>
  <c r="E36" i="15"/>
  <c r="D36" i="15"/>
  <c r="C36" i="15"/>
  <c r="E35" i="15"/>
  <c r="D35" i="15"/>
  <c r="C35" i="15"/>
  <c r="E34" i="15"/>
  <c r="D34" i="15"/>
  <c r="C34" i="15"/>
  <c r="E33" i="15"/>
  <c r="D33" i="15"/>
  <c r="C33" i="15"/>
  <c r="E32" i="15"/>
  <c r="D32" i="15"/>
  <c r="C32" i="15"/>
  <c r="E37" i="1"/>
  <c r="D37" i="1"/>
  <c r="C37" i="1"/>
  <c r="E36" i="1"/>
  <c r="D36" i="1"/>
  <c r="C36" i="1"/>
  <c r="E35" i="1"/>
  <c r="D35" i="1"/>
  <c r="C35" i="1"/>
  <c r="E34" i="1"/>
  <c r="D34" i="1"/>
  <c r="C34" i="1"/>
  <c r="E33" i="1"/>
  <c r="D33" i="1"/>
  <c r="C33" i="1"/>
  <c r="C5" i="16" l="1"/>
  <c r="C5" i="15"/>
  <c r="C5" i="1" l="1"/>
  <c r="E4" i="15" l="1"/>
  <c r="E4" i="1"/>
  <c r="G13" i="1" l="1"/>
  <c r="G12" i="15"/>
  <c r="E55" i="1" l="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0" i="1"/>
  <c r="D90" i="1"/>
  <c r="C90" i="1"/>
  <c r="E63" i="1"/>
  <c r="D63" i="1"/>
  <c r="C63" i="1"/>
  <c r="E62" i="1"/>
  <c r="D62" i="1"/>
  <c r="C62" i="1"/>
  <c r="E61" i="1"/>
  <c r="D61" i="1"/>
  <c r="C61" i="1"/>
  <c r="E60" i="1"/>
  <c r="D60" i="1"/>
  <c r="C60" i="1"/>
  <c r="D91" i="1" l="1"/>
  <c r="D101" i="1" s="1"/>
  <c r="C21" i="1"/>
  <c r="C95" i="1" s="1"/>
  <c r="E56" i="1"/>
  <c r="J6" i="1" s="1"/>
  <c r="C91" i="1"/>
  <c r="D21" i="1"/>
  <c r="D95" i="1" s="1"/>
  <c r="E21" i="1"/>
  <c r="E95" i="1" s="1"/>
  <c r="C41" i="1"/>
  <c r="H5" i="1" s="1"/>
  <c r="D41" i="1"/>
  <c r="I5" i="1" s="1"/>
  <c r="C56" i="1"/>
  <c r="H6" i="1" s="1"/>
  <c r="E41" i="1"/>
  <c r="J5" i="1" s="1"/>
  <c r="D56" i="1"/>
  <c r="I6" i="1" s="1"/>
  <c r="E91" i="1"/>
  <c r="E92" i="1" s="1"/>
  <c r="E96" i="1" s="1"/>
  <c r="L5" i="1"/>
  <c r="L6" i="1"/>
  <c r="G12" i="16"/>
  <c r="D92" i="1" l="1"/>
  <c r="D96" i="1" s="1"/>
  <c r="D97" i="1" s="1"/>
  <c r="I4" i="1" s="1"/>
  <c r="C100" i="1"/>
  <c r="E100" i="1"/>
  <c r="D100" i="1"/>
  <c r="K5" i="1"/>
  <c r="C101" i="1"/>
  <c r="C92" i="1"/>
  <c r="C96" i="1" s="1"/>
  <c r="K6" i="1"/>
  <c r="E97" i="1"/>
  <c r="J4" i="1" s="1"/>
  <c r="E101" i="1"/>
  <c r="D102" i="1" l="1"/>
  <c r="C97" i="1"/>
  <c r="H4" i="1" s="1"/>
  <c r="H10" i="1" s="1"/>
  <c r="L15" i="1" s="1"/>
  <c r="C102" i="1"/>
  <c r="K4" i="1" s="1"/>
  <c r="K7" i="1" s="1"/>
  <c r="K17" i="1" s="1"/>
  <c r="E102" i="1"/>
  <c r="L4" i="1"/>
  <c r="J10" i="1"/>
  <c r="I10" i="1"/>
  <c r="D29" i="21" l="1"/>
  <c r="E29" i="21" s="1"/>
  <c r="D28" i="21" l="1"/>
  <c r="E28" i="21" s="1"/>
  <c r="D27" i="21"/>
  <c r="E27" i="21" s="1"/>
  <c r="D26" i="21"/>
  <c r="D25" i="21"/>
  <c r="E25" i="21" s="1"/>
  <c r="D24" i="21"/>
  <c r="E24" i="21" s="1"/>
  <c r="D23" i="21"/>
  <c r="D22" i="21"/>
  <c r="D21" i="21"/>
  <c r="E21" i="21" s="1"/>
  <c r="D20" i="21"/>
  <c r="E20" i="21" s="1"/>
  <c r="D19" i="21"/>
  <c r="D18" i="21"/>
  <c r="E18" i="21" s="1"/>
  <c r="D17" i="21"/>
  <c r="E17" i="21" s="1"/>
  <c r="D16" i="21"/>
  <c r="E16" i="21" s="1"/>
  <c r="D15" i="21"/>
  <c r="E15" i="21" s="1"/>
  <c r="D14" i="21"/>
  <c r="E14" i="21" s="1"/>
  <c r="D13" i="21"/>
  <c r="E13" i="21" s="1"/>
  <c r="D12" i="21"/>
  <c r="E12" i="21" s="1"/>
  <c r="D11" i="21"/>
  <c r="E11" i="21" s="1"/>
  <c r="D10" i="21"/>
  <c r="E10" i="21" s="1"/>
  <c r="D9" i="21"/>
  <c r="E9" i="21" s="1"/>
  <c r="D8" i="21"/>
  <c r="D7" i="21"/>
  <c r="E7" i="21" s="1"/>
  <c r="D6" i="21"/>
  <c r="E6" i="21" s="1"/>
  <c r="D5" i="21"/>
  <c r="E5" i="21" s="1"/>
  <c r="E22" i="21" l="1"/>
  <c r="E8" i="21"/>
  <c r="E26" i="21"/>
  <c r="E19" i="21"/>
  <c r="E76" i="15"/>
  <c r="D76" i="15"/>
  <c r="C76" i="15"/>
  <c r="E75" i="15"/>
  <c r="D75" i="15"/>
  <c r="C75" i="15"/>
  <c r="E74" i="15"/>
  <c r="D74" i="15"/>
  <c r="C74" i="15"/>
  <c r="E51" i="15"/>
  <c r="D51" i="15"/>
  <c r="C51" i="15"/>
  <c r="E50" i="15"/>
  <c r="D50" i="15"/>
  <c r="C50" i="15"/>
  <c r="E49" i="15"/>
  <c r="D49" i="15"/>
  <c r="C49" i="15"/>
  <c r="E48" i="15"/>
  <c r="D48" i="15"/>
  <c r="C48" i="15"/>
  <c r="E47" i="15"/>
  <c r="D47" i="15"/>
  <c r="C47" i="15"/>
  <c r="E46" i="15"/>
  <c r="D46" i="15"/>
  <c r="C46" i="15"/>
  <c r="F31" i="21" l="1"/>
  <c r="F30" i="21"/>
  <c r="F29" i="21"/>
  <c r="F26" i="21"/>
  <c r="F22" i="21"/>
  <c r="F21" i="21"/>
  <c r="F20" i="21"/>
  <c r="F17" i="21"/>
  <c r="F18" i="21"/>
  <c r="F25" i="21"/>
  <c r="F16" i="21"/>
  <c r="F27" i="21"/>
  <c r="F19" i="21"/>
  <c r="F24" i="21"/>
  <c r="F28" i="21"/>
  <c r="F14" i="21" l="1"/>
  <c r="E32" i="21" s="1"/>
  <c r="F15" i="21"/>
  <c r="F32" i="21" l="1"/>
  <c r="E33" i="21"/>
  <c r="E38" i="21" s="1"/>
  <c r="D49" i="21" s="1"/>
  <c r="D50" i="21" l="1"/>
  <c r="E29" i="16"/>
  <c r="D29" i="16"/>
  <c r="C29" i="16"/>
  <c r="E28" i="16"/>
  <c r="D28" i="16"/>
  <c r="C28" i="16"/>
  <c r="E20" i="16"/>
  <c r="D20" i="16"/>
  <c r="C20" i="16"/>
  <c r="E87" i="15"/>
  <c r="D87" i="15"/>
  <c r="K14" i="1" l="1"/>
  <c r="K16" i="1" s="1"/>
  <c r="K18" i="1" s="1"/>
  <c r="K13" i="16"/>
  <c r="K15" i="16" s="1"/>
  <c r="K13" i="15"/>
  <c r="K15" i="15" s="1"/>
  <c r="E40" i="15"/>
  <c r="D40" i="15"/>
  <c r="C40" i="15"/>
  <c r="E39" i="15"/>
  <c r="D39" i="15"/>
  <c r="C39" i="15"/>
  <c r="E38" i="15"/>
  <c r="D38" i="15"/>
  <c r="C38"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K19" i="1" l="1"/>
  <c r="K20" i="1"/>
  <c r="C30" i="16"/>
  <c r="C21" i="15"/>
  <c r="C77" i="15"/>
  <c r="C88" i="15" s="1"/>
  <c r="D21" i="15"/>
  <c r="D82" i="15" s="1"/>
  <c r="E21" i="15"/>
  <c r="E82" i="15" s="1"/>
  <c r="D41" i="15"/>
  <c r="C41" i="15"/>
  <c r="D77" i="15"/>
  <c r="D88" i="15" s="1"/>
  <c r="E41" i="15"/>
  <c r="E77" i="15"/>
  <c r="D30" i="16"/>
  <c r="E30" i="16"/>
  <c r="E78" i="15" l="1"/>
  <c r="E83" i="15" s="1"/>
  <c r="E84" i="15" s="1"/>
  <c r="J4" i="15" s="1"/>
  <c r="E88" i="15"/>
  <c r="E89" i="15" s="1"/>
  <c r="J9" i="16"/>
  <c r="J4" i="16"/>
  <c r="I9" i="16"/>
  <c r="I4" i="16"/>
  <c r="H4" i="16"/>
  <c r="H9" i="16"/>
  <c r="L14" i="16" s="1"/>
  <c r="K21" i="1"/>
  <c r="D78" i="15"/>
  <c r="C87" i="15"/>
  <c r="C82" i="15"/>
  <c r="C78" i="15"/>
  <c r="K4" i="16"/>
  <c r="D89" i="15" l="1"/>
  <c r="D83" i="15"/>
  <c r="D84" i="15" s="1"/>
  <c r="I4" i="15" s="1"/>
  <c r="K5" i="16"/>
  <c r="K16" i="16" s="1"/>
  <c r="C89" i="15"/>
  <c r="C83" i="15"/>
  <c r="C84" i="15" l="1"/>
  <c r="H4" i="15" s="1"/>
  <c r="J5" i="15" l="1"/>
  <c r="H5" i="15"/>
  <c r="I5" i="15"/>
  <c r="L5" i="15"/>
  <c r="K4" i="15"/>
  <c r="K5" i="15" l="1"/>
  <c r="K6" i="15" s="1"/>
  <c r="K16" i="15" s="1"/>
  <c r="I9" i="15"/>
  <c r="H9" i="15"/>
  <c r="L14" i="15" s="1"/>
  <c r="J9" i="15"/>
  <c r="K17" i="15" l="1"/>
  <c r="K17" i="16"/>
  <c r="K19" i="15" l="1"/>
  <c r="K18" i="15"/>
  <c r="K19" i="16"/>
  <c r="K18" i="16"/>
  <c r="K20" i="16" l="1"/>
  <c r="K20" i="15"/>
</calcChain>
</file>

<file path=xl/comments1.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służby w SG liczonych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3.xml><?xml version="1.0" encoding="utf-8"?>
<comments xmlns="http://schemas.openxmlformats.org/spreadsheetml/2006/main">
  <authors>
    <author>Teresa Kozoń-Konter</author>
  </authors>
  <commentList>
    <comment ref="C5" authorId="0" shapeId="0">
      <text>
        <r>
          <rPr>
            <sz val="9"/>
            <color indexed="81"/>
            <rFont val="Tahoma"/>
            <family val="2"/>
            <charset val="238"/>
          </rPr>
          <t>Proszę wprowadzić datę zwolnienia ze służby do komórki A46 w zakładce "Podstawa wymiaru 10 lat SCS"</t>
        </r>
      </text>
    </comment>
  </commentList>
</comments>
</file>

<file path=xl/sharedStrings.xml><?xml version="1.0" encoding="utf-8"?>
<sst xmlns="http://schemas.openxmlformats.org/spreadsheetml/2006/main" count="289" uniqueCount="127">
  <si>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</si>
  <si>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</si>
  <si>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</si>
  <si>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</si>
  <si>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</si>
  <si>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</si>
  <si>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</si>
  <si>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</si>
  <si>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</si>
  <si>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</si>
  <si>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</si>
  <si>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</si>
  <si>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</si>
  <si>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</si>
  <si>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</si>
  <si>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</si>
  <si>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</si>
  <si>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</si>
  <si>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</si>
  <si>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</si>
  <si>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</si>
  <si>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</si>
  <si>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</si>
  <si>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</si>
  <si>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</si>
  <si>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</si>
  <si>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</si>
  <si>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</si>
  <si>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</si>
  <si>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</si>
  <si>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</si>
  <si>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</si>
  <si>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</si>
  <si>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</si>
  <si>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</si>
  <si>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</si>
  <si>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</si>
  <si>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</si>
  <si>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</si>
  <si>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</si>
  <si>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</si>
  <si>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</si>
  <si>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</si>
  <si>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</si>
  <si>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</si>
  <si>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</si>
  <si>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</si>
  <si>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</si>
  <si>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</si>
  <si>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</si>
  <si>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</si>
  <si>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</si>
  <si>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</si>
  <si>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</si>
  <si>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1.03-31.12.2017</t>
  </si>
  <si>
    <t>1.01-28.02.2017</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</si>
  <si>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</si>
  <si>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</si>
  <si>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</si>
  <si>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</si>
  <si>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</si>
  <si>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</si>
  <si>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</si>
  <si>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</si>
  <si>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</si>
  <si>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</si>
  <si>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</si>
  <si>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</si>
  <si>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Przeciętne miesięczne uposażenie 
dla SC i SCS</t>
  </si>
  <si>
    <t>art 15aa</t>
  </si>
  <si>
    <t>Przeciętne roczne uposażenie w
SC i SCS</t>
  </si>
  <si>
    <t xml:space="preserve">Wysokość emerytury  -  kwota do wypłaty </t>
  </si>
  <si>
    <t>Kwota emerytury, w wysokośći "tzw. brutto"</t>
  </si>
  <si>
    <r>
      <t>Data zwolnienia ze służby -</t>
    </r>
    <r>
      <rPr>
        <b/>
        <sz val="10"/>
        <rFont val="Calibri"/>
        <family val="2"/>
        <charset val="238"/>
        <scheme val="minor"/>
      </rPr>
      <t xml:space="preserve"> pobierana z zakładki "Podstawa wymiaru 10 lat SC_SCS"</t>
    </r>
  </si>
  <si>
    <r>
      <rPr>
        <vertAlign val="superscript"/>
        <sz val="11"/>
        <color theme="1"/>
        <rFont val="Calibri"/>
        <family val="2"/>
        <charset val="238"/>
        <scheme val="minor"/>
      </rPr>
      <t>*)</t>
    </r>
    <r>
      <rPr>
        <sz val="11"/>
        <color theme="1"/>
        <rFont val="Calibri"/>
        <family val="2"/>
        <charset val="238"/>
        <scheme val="minor"/>
      </rPr>
      <t xml:space="preserve"> data zwolnienia albo przekształcenia albo wygaśnięcia stosunku służbowego</t>
    </r>
  </si>
  <si>
    <t>Obowiązkowo wypełniamy zakładkę "Podstawa wymiaru 10 lat SC_SCS"</t>
  </si>
  <si>
    <t>Wskaźnik wysokości podstawy wymiaru WWPW (obliczony automatycznie)</t>
  </si>
  <si>
    <r>
      <t>Wskaźnik wysokości podstawy wymiaru WWPW</t>
    </r>
    <r>
      <rPr>
        <b/>
        <i/>
        <sz val="12"/>
        <rFont val="Calibri"/>
        <family val="2"/>
        <charset val="238"/>
        <scheme val="minor"/>
      </rPr>
      <t xml:space="preserve"> </t>
    </r>
    <r>
      <rPr>
        <b/>
        <sz val="12"/>
        <rFont val="Calibri"/>
        <family val="2"/>
        <charset val="238"/>
        <scheme val="minor"/>
      </rPr>
      <t>(obliczony samodzielnie)</t>
    </r>
  </si>
  <si>
    <t>Wskaźnik wysokości podstawy wymiaru WWPW przyjęty do ustalenia podstawy wymiaru emerytury</t>
  </si>
  <si>
    <t>s</t>
  </si>
  <si>
    <t>a18</t>
  </si>
  <si>
    <t>SM</t>
  </si>
  <si>
    <t>W TABELI A. w Kolumnie 2 wypełniamy pola jasne - Roczne uposażenie funkcjonariusza</t>
  </si>
  <si>
    <t>Łączna wysługa emerytalna</t>
  </si>
  <si>
    <r>
      <t>Miesięczna wysokość pobieranego świadczenia za długoletnią służbę</t>
    </r>
    <r>
      <rPr>
        <b/>
        <vertAlign val="superscript"/>
        <sz val="11"/>
        <color theme="1"/>
        <rFont val="Calibri"/>
        <family val="2"/>
        <charset val="238"/>
        <scheme val="minor"/>
      </rPr>
      <t>*)</t>
    </r>
  </si>
  <si>
    <t>W TABELI B. wypełniamy pole jasne, tj. datę zwolnienia ze służby. Kwota miesięcznego uposażenia z dnia zwolnienia ze służby pobierana jest automatycznie z TABELI C.</t>
  </si>
  <si>
    <t>Podstawa wymiaru (bez świadczenia za długoletnią służbę) - pobierana z zakładki "Podstawa wymiaru 10 lat SC_SCS"</t>
  </si>
  <si>
    <t>Podstawa wymiaru emerytury (ze świadczeniem za długoletnią służbę, jeżeli lata wysługi emerytalnej &gt; 32)</t>
  </si>
  <si>
    <r>
      <t xml:space="preserve">Kwota przeciętnego miesięcznego  uposażenia 
z dnia zwolnienia
</t>
    </r>
    <r>
      <rPr>
        <b/>
        <i/>
        <sz val="11"/>
        <color rgb="FFC00000"/>
        <rFont val="Calibri"/>
        <family val="2"/>
        <charset val="238"/>
        <scheme val="minor"/>
      </rPr>
      <t>[Pobierana z TABELI C.]</t>
    </r>
  </si>
  <si>
    <t xml:space="preserve">Data </t>
  </si>
  <si>
    <r>
      <t xml:space="preserve">Data wstąpienia po raz pierwszy do służby (zawodowej)   </t>
    </r>
    <r>
      <rPr>
        <b/>
        <u/>
        <sz val="10"/>
        <color rgb="FFC00000"/>
        <rFont val="Calibri"/>
        <family val="2"/>
        <charset val="238"/>
        <scheme val="minor"/>
      </rPr>
      <t>pole C4 obowiązkowe!</t>
    </r>
  </si>
  <si>
    <t>ŁĄCZNIE (TAB. A.+TAB. D.) SŁUŻBA 
i RÓWNORZĘDNE - DO WYSOKOŚCI</t>
  </si>
  <si>
    <t>ŁĄCZNIE (TAB. A.+Tab.D. ) SŁUŻBA 
 i RÓWNORZĘDNE - DO PRAWA 
w wymiarze pojedynczym (1 x 1)</t>
  </si>
  <si>
    <t>Kwota emerytury  w wysokości "tzw. brutto"</t>
  </si>
  <si>
    <t>Kwota składki na ubezpieczenie zdrowotne (9%)</t>
  </si>
  <si>
    <t>Kwota zaliczki na podatek dochodowy</t>
  </si>
  <si>
    <t>Wysokość emerytury - kwota do wypłaty</t>
  </si>
  <si>
    <t>art. 15e albo art. 15d</t>
  </si>
  <si>
    <t>art. 15aa (wymagane 25 lat służby liczonej 
z okresami równorzędnymi ze służbą)</t>
  </si>
  <si>
    <t>Przyjęci do służby po raz pierwszy przed 1.01.2013 r. -  art. 15e albo art. 15d ustawy</t>
  </si>
  <si>
    <t>Przyjęci do służby po raz pierwszy po 1.01.1999 r. i przed 1.10.2003 r. - art. 15 aa ustawy</t>
  </si>
  <si>
    <t>Przyjęci do służby po raz pierwszy po 31.12.2012 r. - art. 18e ustawy</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</si>
  <si>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</si>
  <si>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</si>
  <si>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Łączny % wymiar wysługi emerytalnej&lt;=75%</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</si>
  <si>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</si>
  <si>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</si>
  <si>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Data zwolnienia ze służby -</t>
    </r>
    <r>
      <rPr>
        <b/>
        <sz val="10"/>
        <rFont val="Calibri"/>
        <family val="2"/>
        <charset val="238"/>
        <scheme val="minor"/>
      </rPr>
      <t xml:space="preserve"> pobierana 
z zakładki "Podstawa wymiaru 10 lat SC_SCS"</t>
    </r>
  </si>
  <si>
    <r>
      <t>Data zwolnienia</t>
    </r>
    <r>
      <rPr>
        <b/>
        <vertAlign val="superscript"/>
        <sz val="11"/>
        <color rgb="FFC00000"/>
        <rFont val="Calibri"/>
        <family val="2"/>
        <charset val="238"/>
        <scheme val="minor"/>
      </rPr>
      <t xml:space="preserve">*) 
</t>
    </r>
    <r>
      <rPr>
        <b/>
        <sz val="11"/>
        <color rgb="FFC00000"/>
        <rFont val="Calibri"/>
        <family val="2"/>
        <charset val="238"/>
        <scheme val="minor"/>
      </rPr>
      <t xml:space="preserve">Proszę wprowadzić </t>
    </r>
    <r>
      <rPr>
        <b/>
        <i/>
        <sz val="11"/>
        <color rgb="FFC00000"/>
        <rFont val="Calibri"/>
        <family val="2"/>
        <charset val="238"/>
        <scheme val="minor"/>
      </rPr>
      <t>w formacie daty</t>
    </r>
    <r>
      <rPr>
        <b/>
        <sz val="11"/>
        <color rgb="FFC00000"/>
        <rFont val="Calibri"/>
        <family val="2"/>
        <charset val="238"/>
        <scheme val="minor"/>
      </rPr>
      <t>,</t>
    </r>
    <r>
      <rPr>
        <b/>
        <i/>
        <sz val="11"/>
        <color rgb="FFC00000"/>
        <rFont val="Calibri"/>
        <family val="2"/>
        <charset val="238"/>
        <scheme val="minor"/>
      </rPr>
      <t xml:space="preserve">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</si>
  <si>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</si>
  <si>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</si>
  <si>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</si>
  <si>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spełniajace warunek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</si>
  <si>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</si>
  <si>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 xml:space="preserve">A. Obliczanie wskaźnika wysokości podstawy wymiaru z 10 kolejnych najkorzystniejszych 
lat dla funkcjonariusza SC  lub SCS </t>
  </si>
  <si>
    <t xml:space="preserve">Suma 10 kolejnych najkorzystniejszych wskaźników </t>
  </si>
  <si>
    <t xml:space="preserve">WWPW przyjęty do ustalenia do podstawy wymiaru emerytury </t>
  </si>
  <si>
    <r>
      <t xml:space="preserve">Roczne -  uposażenie funkcjonariusza SC lub SCS
 </t>
    </r>
    <r>
      <rPr>
        <i/>
        <sz val="9"/>
        <color theme="1"/>
        <rFont val="Calibri"/>
        <family val="2"/>
        <charset val="238"/>
        <scheme val="minor"/>
      </rPr>
      <t>(roczna albo z okresu przypadającego w 2017 roku, suma uposażenia zasadniczego wraz z dodatkami o charakterze stałym i nagrodą roczną)</t>
    </r>
  </si>
  <si>
    <t>SUMA w wymiarze pojedynczym (1:1)</t>
  </si>
  <si>
    <t>SUMA pótorakrotne (LATA x 1,5)</t>
  </si>
  <si>
    <t>Art. 18e</t>
  </si>
  <si>
    <t>Art. 18h</t>
  </si>
  <si>
    <t>W kolumnie E zaznaczonych zostało 10 najkorzystniejszych wskaźników z kolejnych 10 lat</t>
  </si>
  <si>
    <t>Obowiązkowo wypełniamy poniższe pola jasne, tj. komórkę C4 i D4:
 "Data wstąpienia po raz pierwszy do służby" w formacie: RRRR-MM-DD</t>
  </si>
  <si>
    <t xml:space="preserve"> Jeżeli do komórki E36 wprowadzono wskaźnik WWPW obliczony samodzielnie, tj. E36&gt;0%, to do obliczenia podstawy wymiaru przyjęty zostanie wskaźnik z tej komórki. Jeżeli E36=0%, to do podstawy wymiaru przyjęty zostanie wskaźnik WWPW obliczony automatycznie w komórce E33</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</si>
  <si>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15d albo 15e SCS" albo
"art. 15aa SCS" albo "art. 18e SCS"</t>
  </si>
  <si>
    <t xml:space="preserve">art. 18e ustawy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</si>
</sst>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57"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sz val="11"/>
      <color theme="0"/>
      <name val="Calibri"/>
      <family val="2"/>
      <charset val="238"/>
      <scheme val="minor"/>
    </font>
    <font>
      <sz val="9"/>
      <color theme="1"/>
      <name val="Arial"/>
      <family val="2"/>
      <charset val="238"/>
    </font>
    <font>
      <b/>
      <sz val="9"/>
      <color theme="1"/>
      <name val="Arial"/>
      <family val="2"/>
      <charset val="238"/>
    </font>
    <font>
      <b/>
      <sz val="10"/>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i/>
      <sz val="12"/>
      <color rgb="FFC00000"/>
      <name val="Calibri"/>
      <family val="2"/>
      <charset val="238"/>
      <scheme val="minor"/>
    </font>
    <font>
      <b/>
      <sz val="12"/>
      <name val="Calibri"/>
      <family val="2"/>
      <charset val="238"/>
      <scheme val="minor"/>
    </font>
    <font>
      <b/>
      <i/>
      <sz val="12"/>
      <name val="Calibri"/>
      <family val="2"/>
      <charset val="238"/>
      <scheme val="minor"/>
    </font>
    <font>
      <b/>
      <sz val="9"/>
      <color theme="1"/>
      <name val="Calibri"/>
      <family val="2"/>
      <charset val="238"/>
      <scheme val="minor"/>
    </font>
    <font>
      <i/>
      <sz val="9"/>
      <color theme="1"/>
      <name val="Calibri"/>
      <family val="2"/>
      <charset val="238"/>
      <scheme val="minor"/>
    </font>
    <font>
      <b/>
      <sz val="8"/>
      <color theme="3"/>
      <name val="Calibri"/>
      <family val="2"/>
      <charset val="238"/>
      <scheme val="minor"/>
    </font>
    <font>
      <sz val="8"/>
      <color theme="1"/>
      <name val="Calibri"/>
      <family val="2"/>
      <charset val="238"/>
      <scheme val="minor"/>
    </font>
    <font>
      <b/>
      <sz val="11.5"/>
      <color theme="1"/>
      <name val="Calibri"/>
      <family val="2"/>
      <charset val="238"/>
      <scheme val="minor"/>
    </font>
    <font>
      <sz val="11.5"/>
      <color theme="1"/>
      <name val="Calibri"/>
      <family val="2"/>
      <charset val="238"/>
      <scheme val="minor"/>
    </font>
    <font>
      <b/>
      <sz val="11.5"/>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sz val="12"/>
      <color theme="0"/>
      <name val="Calibri"/>
      <family val="2"/>
      <charset val="238"/>
      <scheme val="minor"/>
    </font>
    <font>
      <sz val="10"/>
      <color theme="0"/>
      <name val="Calibri"/>
      <family val="2"/>
      <charset val="238"/>
      <scheme val="minor"/>
    </font>
    <font>
      <b/>
      <i/>
      <sz val="11.5"/>
      <color rgb="FFC00000"/>
      <name val="Calibri"/>
      <family val="2"/>
      <charset val="238"/>
      <scheme val="minor"/>
    </font>
    <font>
      <b/>
      <u/>
      <sz val="10"/>
      <color rgb="FFC00000"/>
      <name val="Calibri"/>
      <family val="2"/>
      <charset val="238"/>
      <scheme val="minor"/>
    </font>
    <font>
      <b/>
      <sz val="13"/>
      <color rgb="FF000000"/>
      <name val="Calibri"/>
      <family val="2"/>
      <charset val="238"/>
      <scheme val="minor"/>
    </font>
    <font>
      <i/>
      <sz val="10"/>
      <name val="Calibri"/>
      <family val="2"/>
      <charset val="238"/>
      <scheme val="minor"/>
    </font>
    <font>
      <b/>
      <sz val="13"/>
      <color theme="1"/>
      <name val="Calibri"/>
      <family val="2"/>
      <charset val="238"/>
      <scheme val="minor"/>
    </font>
    <font>
      <b/>
      <sz val="8.5"/>
      <color rgb="FFC00000"/>
      <name val="Calibri"/>
      <family val="2"/>
      <charset val="238"/>
      <scheme val="minor"/>
    </font>
    <font>
      <b/>
      <vertAlign val="superscript"/>
      <sz val="11"/>
      <color rgb="FFC00000"/>
      <name val="Calibri"/>
      <family val="2"/>
      <charset val="238"/>
      <scheme val="minor"/>
    </font>
    <font>
      <sz val="11"/>
      <color rgb="FF000000"/>
      <name val="Calibri"/>
      <family val="2"/>
      <charset val="238"/>
      <scheme val="minor"/>
    </font>
    <font>
      <b/>
      <sz val="12.5"/>
      <color rgb="FFC00000"/>
      <name val="Calibri"/>
      <family val="2"/>
      <charset val="238"/>
      <scheme val="minor"/>
    </font>
    <font>
      <b/>
      <sz val="14"/>
      <color rgb="FFC00000"/>
      <name val="Calibri"/>
      <family val="2"/>
      <charset val="238"/>
      <scheme val="minor"/>
    </font>
    <font>
      <b/>
      <sz val="9"/>
      <color rgb="FFC00000"/>
      <name val="Calibri"/>
      <family val="2"/>
      <charset val="238"/>
      <scheme val="minor"/>
    </font>
    <font>
      <b/>
      <sz val="8"/>
      <color rgb="FFC00000"/>
      <name val="Calibri"/>
      <family val="2"/>
      <charset val="238"/>
      <scheme val="minor"/>
    </font>
    <font>
      <sz val="11"/>
      <color rgb="FFC00000"/>
      <name val="Calibri"/>
      <family val="2"/>
      <charset val="238"/>
      <scheme val="minor"/>
    </font>
    <font>
      <sz val="10"/>
      <name val="Calibri"/>
      <family val="2"/>
      <charset val="238"/>
      <scheme val="minor"/>
    </font>
  </fonts>
  <fills count="2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indexed="64"/>
      </patternFill>
    </fill>
    <fill>
      <patternFill patternType="solid">
        <fgColor rgb="FFFFFFCC"/>
        <bgColor indexed="64"/>
      </patternFill>
    </fill>
    <fill>
      <patternFill patternType="solid">
        <fgColor theme="7"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B0F0"/>
      </right>
      <top style="thin">
        <color rgb="FF00B0F0"/>
      </top>
      <bottom style="thin">
        <color rgb="FF00B0F0"/>
      </bottom>
      <diagonal/>
    </border>
    <border>
      <left style="thin">
        <color indexed="64"/>
      </left>
      <right style="medium">
        <color indexed="64"/>
      </right>
      <top style="thin">
        <color indexed="64"/>
      </top>
      <bottom/>
      <diagonal/>
    </border>
    <border>
      <left style="thin">
        <color rgb="FF00B0F0"/>
      </left>
      <right style="medium">
        <color indexed="64"/>
      </right>
      <top style="thin">
        <color rgb="FF00B0F0"/>
      </top>
      <bottom style="thin">
        <color rgb="FF00B0F0"/>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8"/>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style="thin">
        <color indexed="64"/>
      </right>
      <top/>
      <bottom style="medium">
        <color rgb="FFC00000"/>
      </bottom>
      <diagonal/>
    </border>
    <border>
      <left style="thin">
        <color indexed="64"/>
      </left>
      <right/>
      <top/>
      <bottom style="medium">
        <color rgb="FFC00000"/>
      </bottom>
      <diagonal/>
    </border>
    <border>
      <left style="medium">
        <color rgb="FFC00000"/>
      </left>
      <right style="medium">
        <color rgb="FFC00000"/>
      </right>
      <top/>
      <bottom/>
      <diagonal/>
    </border>
    <border>
      <left style="medium">
        <color indexed="64"/>
      </left>
      <right style="medium">
        <color indexed="64"/>
      </right>
      <top style="hair">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rgb="FFC00000"/>
      </left>
      <right style="medium">
        <color indexed="64"/>
      </right>
      <top style="medium">
        <color indexed="64"/>
      </top>
      <bottom style="medium">
        <color indexed="64"/>
      </bottom>
      <diagonal/>
    </border>
    <border>
      <left style="medium">
        <color indexed="64"/>
      </left>
      <right/>
      <top style="thin">
        <color rgb="FF00B0F0"/>
      </top>
      <bottom style="thin">
        <color rgb="FF00B0F0"/>
      </bottom>
      <diagonal/>
    </border>
    <border>
      <left style="medium">
        <color indexed="64"/>
      </left>
      <right style="thin">
        <color rgb="FF00B0F0"/>
      </right>
      <top style="medium">
        <color indexed="64"/>
      </top>
      <bottom style="thin">
        <color rgb="FF00B0F0"/>
      </bottom>
      <diagonal/>
    </border>
    <border>
      <left/>
      <right style="thin">
        <color rgb="FF00B0F0"/>
      </right>
      <top style="thin">
        <color rgb="FF00B0F0"/>
      </top>
      <bottom style="thin">
        <color rgb="FF00B0F0"/>
      </bottom>
      <diagonal/>
    </border>
    <border>
      <left style="thin">
        <color rgb="FF00B0F0"/>
      </left>
      <right style="medium">
        <color indexed="64"/>
      </right>
      <top style="thin">
        <color rgb="FF00B0F0"/>
      </top>
      <bottom style="medium">
        <color indexed="64"/>
      </bottom>
      <diagonal/>
    </border>
  </borders>
  <cellStyleXfs count="2">
    <xf numFmtId="0" fontId="0" fillId="0" borderId="0"/>
    <xf numFmtId="9" fontId="11" fillId="0" borderId="0" applyFont="0" applyFill="0" applyBorder="0" applyAlignment="0" applyProtection="0"/>
  </cellStyleXfs>
  <cellXfs count="427">
    <xf numFmtId="0" fontId="0" fillId="0" borderId="0" xfId="0"/>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0" fillId="0" borderId="0" xfId="0" applyProtection="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0" fontId="1" fillId="3" borderId="36" xfId="0" applyFont="1" applyFill="1" applyBorder="1" applyAlignment="1" applyProtection="1">
      <alignment horizontal="center" vertical="center"/>
      <protection hidden="1"/>
    </xf>
    <xf numFmtId="0" fontId="1" fillId="3" borderId="46"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0" fontId="1" fillId="3" borderId="4" xfId="1" applyNumberFormat="1" applyFont="1" applyFill="1" applyBorder="1" applyAlignment="1" applyProtection="1">
      <alignment horizontal="right" vertical="center"/>
      <protection hidden="1"/>
    </xf>
    <xf numFmtId="10" fontId="9" fillId="2" borderId="0" xfId="0" applyNumberFormat="1" applyFont="1" applyFill="1" applyAlignment="1" applyProtection="1">
      <alignment vertical="center"/>
      <protection hidden="1"/>
    </xf>
    <xf numFmtId="10" fontId="1" fillId="2" borderId="0" xfId="1" applyNumberFormat="1" applyFont="1" applyFill="1" applyBorder="1" applyAlignment="1" applyProtection="1">
      <alignment vertical="center"/>
      <protection hidden="1"/>
    </xf>
    <xf numFmtId="0" fontId="0" fillId="2" borderId="0" xfId="0" applyFill="1" applyProtection="1">
      <protection hidden="1"/>
    </xf>
    <xf numFmtId="9" fontId="0" fillId="2" borderId="0" xfId="1" applyFont="1" applyFill="1" applyAlignment="1" applyProtection="1">
      <alignment vertical="center"/>
      <protection hidden="1"/>
    </xf>
    <xf numFmtId="0" fontId="9" fillId="2" borderId="0" xfId="0" applyFont="1" applyFill="1" applyAlignment="1" applyProtection="1">
      <alignment vertical="justify" wrapText="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4" xfId="1" applyNumberFormat="1" applyFont="1" applyFill="1" applyBorder="1" applyAlignment="1" applyProtection="1">
      <alignment vertical="center"/>
      <protection hidden="1"/>
    </xf>
    <xf numFmtId="0" fontId="1" fillId="2" borderId="0" xfId="0" applyFont="1" applyFill="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10" borderId="23" xfId="0" applyFont="1" applyFill="1" applyBorder="1" applyAlignment="1" applyProtection="1">
      <alignment vertical="center" wrapText="1"/>
      <protection hidden="1"/>
    </xf>
    <xf numFmtId="0" fontId="3" fillId="10" borderId="45" xfId="0" applyFont="1" applyFill="1" applyBorder="1" applyAlignment="1" applyProtection="1">
      <alignment horizontal="center" vertical="center"/>
      <protection hidden="1"/>
    </xf>
    <xf numFmtId="0" fontId="3" fillId="10" borderId="39" xfId="0"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7" borderId="40"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2"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9" fontId="0" fillId="0" borderId="0" xfId="0" applyNumberFormat="1" applyAlignment="1" applyProtection="1">
      <alignment horizontal="center" vertical="center"/>
      <protection hidden="1"/>
    </xf>
    <xf numFmtId="10" fontId="0" fillId="0" borderId="0" xfId="1" applyNumberFormat="1" applyFont="1" applyFill="1" applyBorder="1" applyProtection="1">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3"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34"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10" fontId="1" fillId="3" borderId="11" xfId="1"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4"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14" fontId="25" fillId="2" borderId="0" xfId="0" applyNumberFormat="1" applyFont="1" applyFill="1" applyAlignment="1" applyProtection="1">
      <alignment horizontal="center" vertical="center" wrapText="1"/>
      <protection hidden="1"/>
    </xf>
    <xf numFmtId="165" fontId="1"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0" borderId="0" xfId="0" applyNumberFormat="1" applyFont="1" applyAlignment="1" applyProtection="1">
      <alignment vertical="center"/>
      <protection hidden="1"/>
    </xf>
    <xf numFmtId="10" fontId="30" fillId="2" borderId="0" xfId="0" applyNumberFormat="1" applyFont="1" applyFill="1" applyAlignment="1" applyProtection="1">
      <alignment vertical="center"/>
      <protection hidden="1"/>
    </xf>
    <xf numFmtId="0" fontId="30" fillId="0" borderId="0" xfId="0" applyFont="1" applyAlignment="1" applyProtection="1">
      <alignment horizontal="center" vertical="center"/>
      <protection hidden="1"/>
    </xf>
    <xf numFmtId="0" fontId="1" fillId="2" borderId="0" xfId="0" applyFont="1" applyFill="1" applyAlignment="1" applyProtection="1">
      <alignment vertical="center"/>
      <protection hidden="1"/>
    </xf>
    <xf numFmtId="9" fontId="0" fillId="2" borderId="0" xfId="1" applyFont="1" applyFill="1" applyBorder="1" applyAlignment="1" applyProtection="1">
      <alignment vertical="center"/>
      <protection hidden="1"/>
    </xf>
    <xf numFmtId="10" fontId="30" fillId="2" borderId="4" xfId="0" applyNumberFormat="1" applyFont="1" applyFill="1" applyBorder="1" applyAlignment="1" applyProtection="1">
      <alignment horizontal="right" vertical="center"/>
      <protection locked="0"/>
    </xf>
    <xf numFmtId="0" fontId="32" fillId="3" borderId="32" xfId="0" applyFont="1" applyFill="1" applyBorder="1" applyAlignment="1" applyProtection="1">
      <alignment horizontal="center" vertical="center"/>
      <protection hidden="1"/>
    </xf>
    <xf numFmtId="165" fontId="32" fillId="5" borderId="24" xfId="0" applyNumberFormat="1" applyFont="1" applyFill="1" applyBorder="1" applyAlignment="1" applyProtection="1">
      <alignment horizontal="center" vertical="center" wrapText="1"/>
      <protection hidden="1"/>
    </xf>
    <xf numFmtId="165" fontId="32" fillId="3" borderId="28" xfId="0" applyNumberFormat="1" applyFont="1" applyFill="1" applyBorder="1" applyAlignment="1" applyProtection="1">
      <alignment horizontal="center" vertical="center" wrapText="1"/>
      <protection hidden="1"/>
    </xf>
    <xf numFmtId="10" fontId="32" fillId="3" borderId="47" xfId="1" applyNumberFormat="1" applyFont="1" applyFill="1" applyBorder="1" applyAlignment="1" applyProtection="1">
      <alignment horizontal="center" vertical="center" wrapText="1"/>
      <protection hidden="1"/>
    </xf>
    <xf numFmtId="1" fontId="34" fillId="3" borderId="13" xfId="0" applyNumberFormat="1" applyFont="1" applyFill="1" applyBorder="1" applyAlignment="1" applyProtection="1">
      <alignment horizontal="center" vertical="center"/>
      <protection hidden="1"/>
    </xf>
    <xf numFmtId="1" fontId="34" fillId="5" borderId="4" xfId="0" applyNumberFormat="1" applyFont="1" applyFill="1" applyBorder="1" applyAlignment="1" applyProtection="1">
      <alignment horizontal="center" vertical="center" wrapText="1"/>
      <protection hidden="1"/>
    </xf>
    <xf numFmtId="0" fontId="35" fillId="0" borderId="0" xfId="0" applyFont="1" applyProtection="1">
      <protection hidden="1"/>
    </xf>
    <xf numFmtId="0" fontId="35" fillId="8" borderId="24"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1" fontId="34" fillId="3" borderId="20" xfId="0" applyNumberFormat="1" applyFont="1" applyFill="1" applyBorder="1" applyAlignment="1" applyProtection="1">
      <alignment horizontal="center" vertical="center" wrapText="1"/>
      <protection hidden="1"/>
    </xf>
    <xf numFmtId="1" fontId="34" fillId="3" borderId="4" xfId="1" applyNumberFormat="1" applyFont="1" applyFill="1" applyBorder="1" applyAlignment="1" applyProtection="1">
      <alignment horizontal="center" vertical="center" wrapText="1"/>
      <protection hidden="1"/>
    </xf>
    <xf numFmtId="9" fontId="32" fillId="3" borderId="24" xfId="1" applyFont="1" applyFill="1" applyBorder="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1" fillId="14" borderId="52" xfId="0" applyFont="1" applyFill="1" applyBorder="1" applyAlignment="1" applyProtection="1">
      <alignment horizontal="center" vertical="center"/>
      <protection hidden="1"/>
    </xf>
    <xf numFmtId="165" fontId="0" fillId="0" borderId="0" xfId="0" applyNumberFormat="1" applyProtection="1">
      <protection hidden="1"/>
    </xf>
    <xf numFmtId="0" fontId="3" fillId="8" borderId="32" xfId="0" applyFont="1" applyFill="1" applyBorder="1" applyAlignment="1" applyProtection="1">
      <alignment horizontal="center" vertical="center"/>
      <protection hidden="1"/>
    </xf>
    <xf numFmtId="0" fontId="35" fillId="8" borderId="32" xfId="0" applyFont="1" applyFill="1" applyBorder="1" applyAlignment="1" applyProtection="1">
      <alignment horizontal="center" vertical="center"/>
      <protection hidden="1"/>
    </xf>
    <xf numFmtId="165" fontId="3" fillId="8" borderId="24" xfId="0" applyNumberFormat="1" applyFont="1" applyFill="1" applyBorder="1" applyAlignment="1" applyProtection="1">
      <alignment horizontal="center" vertical="center" wrapText="1"/>
      <protection hidden="1"/>
    </xf>
    <xf numFmtId="165" fontId="14" fillId="2" borderId="0" xfId="0" applyNumberFormat="1" applyFont="1" applyFill="1" applyAlignment="1" applyProtection="1">
      <alignment vertical="center"/>
      <protection hidden="1"/>
    </xf>
    <xf numFmtId="0" fontId="10" fillId="0" borderId="0" xfId="0" applyFont="1" applyAlignment="1" applyProtection="1">
      <alignment vertical="center" wrapText="1"/>
      <protection hidden="1"/>
    </xf>
    <xf numFmtId="14" fontId="24" fillId="2" borderId="0" xfId="0" applyNumberFormat="1" applyFont="1" applyFill="1" applyAlignment="1" applyProtection="1">
      <alignment horizontal="center" vertical="center" wrapText="1"/>
      <protection hidden="1"/>
    </xf>
    <xf numFmtId="165" fontId="0" fillId="2" borderId="0" xfId="0" applyNumberFormat="1" applyFill="1" applyAlignment="1" applyProtection="1">
      <alignment vertical="center"/>
      <protection hidden="1"/>
    </xf>
    <xf numFmtId="165" fontId="39" fillId="0" borderId="0" xfId="0" applyNumberFormat="1" applyFont="1" applyProtection="1">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6" borderId="4" xfId="0" applyFont="1" applyFill="1" applyBorder="1" applyAlignment="1" applyProtection="1">
      <alignment horizontal="center" vertical="center"/>
      <protection hidden="1"/>
    </xf>
    <xf numFmtId="0" fontId="1" fillId="16" borderId="14" xfId="0" applyFont="1" applyFill="1" applyBorder="1" applyAlignment="1" applyProtection="1">
      <alignment horizontal="center" vertical="center"/>
      <protection hidden="1"/>
    </xf>
    <xf numFmtId="165" fontId="0" fillId="2" borderId="25" xfId="0" applyNumberFormat="1" applyFill="1" applyBorder="1" applyAlignment="1" applyProtection="1">
      <alignment horizontal="right" vertical="center"/>
      <protection locked="0"/>
    </xf>
    <xf numFmtId="0" fontId="36" fillId="2" borderId="0" xfId="0" applyFont="1" applyFill="1" applyAlignment="1" applyProtection="1">
      <alignment vertical="center" wrapText="1"/>
      <protection hidden="1"/>
    </xf>
    <xf numFmtId="0" fontId="3" fillId="3"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165" fontId="14" fillId="13" borderId="4" xfId="0" applyNumberFormat="1" applyFont="1" applyFill="1" applyBorder="1" applyAlignment="1" applyProtection="1">
      <alignment horizontal="right" vertical="center"/>
      <protection hidden="1"/>
    </xf>
    <xf numFmtId="165" fontId="1" fillId="0" borderId="44" xfId="0" applyNumberFormat="1" applyFont="1" applyBorder="1" applyAlignment="1" applyProtection="1">
      <alignment vertical="center"/>
      <protection locked="0"/>
    </xf>
    <xf numFmtId="0" fontId="41" fillId="2" borderId="0" xfId="0" applyFont="1" applyFill="1" applyAlignment="1" applyProtection="1">
      <alignment horizontal="left" wrapText="1"/>
      <protection hidden="1"/>
    </xf>
    <xf numFmtId="0" fontId="3" fillId="2" borderId="0" xfId="0" applyFont="1" applyFill="1" applyAlignment="1" applyProtection="1">
      <alignment horizontal="left" vertical="center" wrapText="1"/>
      <protection hidden="1"/>
    </xf>
    <xf numFmtId="14" fontId="1" fillId="2" borderId="0" xfId="0" applyNumberFormat="1" applyFont="1"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2" fillId="0" borderId="0" xfId="0" applyFont="1" applyProtection="1">
      <protection hidden="1"/>
    </xf>
    <xf numFmtId="0" fontId="21" fillId="0" borderId="0" xfId="0" applyFont="1" applyProtection="1">
      <protection hidden="1"/>
    </xf>
    <xf numFmtId="0" fontId="4" fillId="0" borderId="0" xfId="0" applyFont="1" applyAlignment="1" applyProtection="1">
      <alignment horizontal="center" vertical="center"/>
      <protection hidden="1"/>
    </xf>
    <xf numFmtId="14" fontId="42" fillId="0" borderId="0" xfId="0" applyNumberFormat="1" applyFont="1" applyAlignment="1" applyProtection="1">
      <alignment horizontal="center" vertical="center"/>
      <protection hidden="1"/>
    </xf>
    <xf numFmtId="9" fontId="21" fillId="0" borderId="0" xfId="0" applyNumberFormat="1" applyFont="1" applyProtection="1">
      <protection hidden="1"/>
    </xf>
    <xf numFmtId="165" fontId="21" fillId="0" borderId="0" xfId="0" applyNumberFormat="1" applyFont="1" applyProtection="1">
      <protection hidden="1"/>
    </xf>
    <xf numFmtId="0" fontId="10" fillId="0" borderId="30" xfId="0" applyFont="1" applyBorder="1" applyAlignment="1" applyProtection="1">
      <alignment horizontal="center" vertical="top"/>
      <protection hidden="1"/>
    </xf>
    <xf numFmtId="0" fontId="10"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10" fontId="3" fillId="3" borderId="23" xfId="1" applyNumberFormat="1" applyFont="1" applyFill="1" applyBorder="1" applyAlignment="1" applyProtection="1">
      <alignment horizontal="center" vertical="center"/>
      <protection hidden="1"/>
    </xf>
    <xf numFmtId="0" fontId="46" fillId="0" borderId="0" xfId="0" applyFont="1" applyAlignment="1" applyProtection="1">
      <alignment horizontal="left"/>
      <protection hidden="1"/>
    </xf>
    <xf numFmtId="0" fontId="7" fillId="0" borderId="0" xfId="0" applyFont="1" applyProtection="1">
      <protection hidden="1"/>
    </xf>
    <xf numFmtId="10" fontId="14" fillId="3" borderId="11" xfId="1" applyNumberFormat="1" applyFont="1" applyFill="1" applyBorder="1" applyAlignment="1" applyProtection="1">
      <alignment horizontal="center" vertical="center"/>
      <protection hidden="1"/>
    </xf>
    <xf numFmtId="165" fontId="14" fillId="18" borderId="4" xfId="0" applyNumberFormat="1" applyFont="1" applyFill="1" applyBorder="1" applyAlignment="1" applyProtection="1">
      <alignment horizontal="right" vertical="center"/>
      <protection hidden="1"/>
    </xf>
    <xf numFmtId="0" fontId="10" fillId="0" borderId="0" xfId="0" applyFont="1" applyAlignment="1" applyProtection="1">
      <alignment vertical="top"/>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23" fillId="0" borderId="0" xfId="0" applyFont="1" applyProtection="1">
      <protection hidden="1"/>
    </xf>
    <xf numFmtId="0" fontId="21" fillId="0" borderId="0" xfId="0" applyFont="1" applyAlignment="1" applyProtection="1">
      <alignment horizontal="center"/>
      <protection hidden="1"/>
    </xf>
    <xf numFmtId="4" fontId="0" fillId="0" borderId="0" xfId="0" applyNumberFormat="1" applyAlignment="1" applyProtection="1">
      <alignment vertical="center"/>
      <protection hidden="1"/>
    </xf>
    <xf numFmtId="165" fontId="1" fillId="2" borderId="0" xfId="1" applyNumberFormat="1" applyFont="1" applyFill="1" applyBorder="1" applyAlignment="1" applyProtection="1">
      <alignment vertical="center"/>
      <protection hidden="1"/>
    </xf>
    <xf numFmtId="0" fontId="45" fillId="0" borderId="0" xfId="0" applyFont="1" applyAlignment="1" applyProtection="1">
      <alignment vertical="center"/>
      <protection hidden="1"/>
    </xf>
    <xf numFmtId="10" fontId="1" fillId="3" borderId="15" xfId="1"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3" fillId="4" borderId="65" xfId="0" applyFont="1" applyFill="1" applyBorder="1" applyAlignment="1" applyProtection="1">
      <alignment horizontal="center" vertical="center"/>
      <protection hidden="1"/>
    </xf>
    <xf numFmtId="0" fontId="3" fillId="0" borderId="66"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5" fillId="4" borderId="61" xfId="0" applyFont="1" applyFill="1" applyBorder="1" applyAlignment="1" applyProtection="1">
      <alignment horizontal="center" vertical="center"/>
      <protection hidden="1"/>
    </xf>
    <xf numFmtId="0" fontId="3" fillId="0" borderId="7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3" borderId="58" xfId="0" applyFont="1" applyFill="1" applyBorder="1" applyAlignment="1" applyProtection="1">
      <alignment horizontal="center" vertical="center"/>
      <protection hidden="1"/>
    </xf>
    <xf numFmtId="10" fontId="3" fillId="3" borderId="9" xfId="1" applyNumberFormat="1" applyFont="1" applyFill="1" applyBorder="1" applyAlignment="1" applyProtection="1">
      <alignment horizontal="center" vertical="center"/>
      <protection hidden="1"/>
    </xf>
    <xf numFmtId="10" fontId="3" fillId="3" borderId="10" xfId="1" applyNumberFormat="1" applyFont="1" applyFill="1" applyBorder="1" applyAlignment="1" applyProtection="1">
      <alignment horizontal="center" vertical="center"/>
      <protection hidden="1"/>
    </xf>
    <xf numFmtId="10" fontId="1" fillId="3" borderId="44" xfId="1" applyNumberFormat="1" applyFont="1" applyFill="1" applyBorder="1" applyAlignment="1" applyProtection="1">
      <alignment horizontal="right" vertical="center"/>
      <protection hidden="1"/>
    </xf>
    <xf numFmtId="166" fontId="14" fillId="2" borderId="11" xfId="0" applyNumberFormat="1" applyFont="1" applyFill="1" applyBorder="1" applyAlignment="1" applyProtection="1">
      <alignment horizontal="center" vertical="center"/>
      <protection locked="0"/>
    </xf>
    <xf numFmtId="166" fontId="3" fillId="3" borderId="69" xfId="0" applyNumberFormat="1" applyFont="1" applyFill="1" applyBorder="1" applyAlignment="1" applyProtection="1">
      <alignment horizontal="center" vertical="center"/>
      <protection hidden="1"/>
    </xf>
    <xf numFmtId="166" fontId="5" fillId="0" borderId="68" xfId="0" applyNumberFormat="1" applyFon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3" xfId="0" applyNumberFormat="1" applyBorder="1" applyAlignment="1" applyProtection="1">
      <alignment horizontal="center" vertical="center"/>
      <protection locked="0"/>
    </xf>
    <xf numFmtId="0" fontId="4" fillId="0" borderId="0" xfId="0" applyFont="1" applyAlignment="1" applyProtection="1">
      <alignment vertical="center"/>
      <protection hidden="1"/>
    </xf>
    <xf numFmtId="165" fontId="0" fillId="3" borderId="56" xfId="0" applyNumberFormat="1" applyFill="1" applyBorder="1" applyAlignment="1" applyProtection="1">
      <alignment horizontal="right" vertical="center" indent="1"/>
      <protection hidden="1"/>
    </xf>
    <xf numFmtId="165" fontId="0" fillId="3" borderId="57" xfId="0" applyNumberFormat="1" applyFill="1" applyBorder="1" applyAlignment="1" applyProtection="1">
      <alignment horizontal="right" vertical="center" indent="1"/>
      <protection hidden="1"/>
    </xf>
    <xf numFmtId="165" fontId="0" fillId="3" borderId="54" xfId="0" applyNumberFormat="1" applyFill="1" applyBorder="1" applyAlignment="1" applyProtection="1">
      <alignment horizontal="right" vertical="center" indent="1"/>
      <protection hidden="1"/>
    </xf>
    <xf numFmtId="165" fontId="0" fillId="8" borderId="23"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vertical="center" indent="1"/>
      <protection hidden="1"/>
    </xf>
    <xf numFmtId="165" fontId="0" fillId="8" borderId="10" xfId="0" applyNumberFormat="1" applyFill="1" applyBorder="1" applyAlignment="1" applyProtection="1">
      <alignment horizontal="right" vertical="center" indent="1"/>
      <protection hidden="1"/>
    </xf>
    <xf numFmtId="14" fontId="50" fillId="8" borderId="50" xfId="0" applyNumberFormat="1" applyFont="1" applyFill="1" applyBorder="1" applyAlignment="1" applyProtection="1">
      <alignment horizontal="center" vertical="center" wrapText="1"/>
      <protection hidden="1"/>
    </xf>
    <xf numFmtId="14" fontId="50" fillId="8" borderId="36" xfId="0" applyNumberFormat="1" applyFont="1" applyFill="1" applyBorder="1" applyAlignment="1" applyProtection="1">
      <alignment horizontal="center" vertical="center" wrapText="1"/>
      <protection hidden="1"/>
    </xf>
    <xf numFmtId="14" fontId="0" fillId="8" borderId="36" xfId="0" applyNumberFormat="1" applyFill="1" applyBorder="1" applyAlignment="1" applyProtection="1">
      <alignment horizontal="center" vertical="center" wrapText="1"/>
      <protection hidden="1"/>
    </xf>
    <xf numFmtId="14" fontId="0" fillId="8" borderId="38" xfId="0" applyNumberFormat="1" applyFill="1" applyBorder="1" applyAlignment="1" applyProtection="1">
      <alignment horizontal="center" vertical="center" wrapText="1"/>
      <protection hidden="1"/>
    </xf>
    <xf numFmtId="0" fontId="1" fillId="3" borderId="50" xfId="0" applyFont="1" applyFill="1" applyBorder="1" applyAlignment="1" applyProtection="1">
      <alignment horizontal="center" vertical="center"/>
      <protection hidden="1"/>
    </xf>
    <xf numFmtId="10" fontId="52" fillId="19" borderId="4" xfId="1" applyNumberFormat="1" applyFont="1" applyFill="1" applyBorder="1" applyAlignment="1" applyProtection="1">
      <alignment horizontal="right" vertical="center" indent="1"/>
      <protection hidden="1"/>
    </xf>
    <xf numFmtId="10" fontId="20" fillId="21" borderId="4" xfId="1" applyNumberFormat="1" applyFont="1" applyFill="1" applyBorder="1" applyAlignment="1" applyProtection="1">
      <alignment horizontal="right" vertical="center" indent="1"/>
      <protection hidden="1"/>
    </xf>
    <xf numFmtId="0" fontId="1" fillId="14" borderId="72" xfId="0" applyFont="1" applyFill="1" applyBorder="1" applyAlignment="1" applyProtection="1">
      <alignment horizontal="center" vertical="center"/>
      <protection hidden="1"/>
    </xf>
    <xf numFmtId="165" fontId="0" fillId="2" borderId="10" xfId="0" applyNumberFormat="1" applyFill="1" applyBorder="1" applyAlignment="1" applyProtection="1">
      <alignment horizontal="right" vertical="center"/>
      <protection locked="0"/>
    </xf>
    <xf numFmtId="165" fontId="0" fillId="3" borderId="55" xfId="0" applyNumberFormat="1" applyFill="1" applyBorder="1" applyAlignment="1" applyProtection="1">
      <alignment horizontal="right" vertical="center" indent="1"/>
      <protection hidden="1"/>
    </xf>
    <xf numFmtId="0" fontId="10" fillId="2" borderId="0" xfId="0" applyFont="1" applyFill="1" applyAlignment="1" applyProtection="1">
      <alignment horizontal="center" vertical="center"/>
      <protection hidden="1"/>
    </xf>
    <xf numFmtId="9" fontId="53" fillId="6" borderId="0" xfId="1" applyFont="1" applyFill="1" applyBorder="1" applyAlignment="1" applyProtection="1">
      <alignment horizontal="center" vertical="center" wrapText="1"/>
      <protection hidden="1"/>
    </xf>
    <xf numFmtId="1" fontId="54" fillId="6" borderId="0" xfId="1" applyNumberFormat="1" applyFont="1" applyFill="1" applyBorder="1" applyAlignment="1" applyProtection="1">
      <alignment horizontal="center" vertical="center" wrapText="1"/>
      <protection hidden="1"/>
    </xf>
    <xf numFmtId="1" fontId="6" fillId="7" borderId="0" xfId="1" applyNumberFormat="1" applyFont="1" applyFill="1" applyBorder="1" applyAlignment="1" applyProtection="1">
      <alignment horizontal="center" vertical="center"/>
      <protection hidden="1"/>
    </xf>
    <xf numFmtId="10" fontId="9" fillId="2" borderId="0" xfId="0" applyNumberFormat="1" applyFont="1" applyFill="1" applyAlignment="1" applyProtection="1">
      <alignment horizontal="right" vertical="center"/>
      <protection hidden="1"/>
    </xf>
    <xf numFmtId="10" fontId="9" fillId="2" borderId="0" xfId="0" applyNumberFormat="1" applyFont="1" applyFill="1" applyAlignment="1" applyProtection="1">
      <alignment horizontal="center" vertical="center"/>
      <protection hidden="1"/>
    </xf>
    <xf numFmtId="9" fontId="55" fillId="0" borderId="0" xfId="1" applyFont="1" applyAlignment="1" applyProtection="1">
      <alignment vertical="center"/>
      <protection hidden="1"/>
    </xf>
    <xf numFmtId="0" fontId="55" fillId="2" borderId="0" xfId="0" applyFont="1" applyFill="1" applyProtection="1">
      <protection hidden="1"/>
    </xf>
    <xf numFmtId="10" fontId="10" fillId="2" borderId="0" xfId="1" applyNumberFormat="1" applyFont="1" applyFill="1" applyBorder="1" applyAlignment="1" applyProtection="1">
      <alignment vertical="top" wrapText="1"/>
      <protection hidden="1"/>
    </xf>
    <xf numFmtId="165" fontId="9" fillId="2" borderId="0" xfId="1" applyNumberFormat="1" applyFont="1" applyFill="1" applyBorder="1" applyAlignment="1" applyProtection="1">
      <alignment vertical="center"/>
      <protection hidden="1"/>
    </xf>
    <xf numFmtId="165" fontId="9" fillId="2" borderId="0" xfId="0" applyNumberFormat="1" applyFont="1" applyFill="1" applyAlignment="1" applyProtection="1">
      <alignment vertical="center"/>
      <protection hidden="1"/>
    </xf>
    <xf numFmtId="9" fontId="55" fillId="2" borderId="0" xfId="1" applyFont="1" applyFill="1" applyAlignment="1" applyProtection="1">
      <alignment vertical="center"/>
      <protection hidden="1"/>
    </xf>
    <xf numFmtId="14" fontId="0" fillId="22" borderId="0" xfId="0" applyNumberFormat="1" applyFill="1" applyAlignment="1" applyProtection="1">
      <alignment horizontal="center" vertical="center" wrapText="1"/>
      <protection hidden="1"/>
    </xf>
    <xf numFmtId="165" fontId="0" fillId="22" borderId="0" xfId="0" applyNumberFormat="1" applyFill="1" applyAlignment="1" applyProtection="1">
      <alignment horizontal="right" vertical="center" indent="1"/>
      <protection hidden="1"/>
    </xf>
    <xf numFmtId="10" fontId="6" fillId="0" borderId="3" xfId="1" applyNumberFormat="1" applyFont="1" applyFill="1" applyBorder="1" applyAlignment="1" applyProtection="1">
      <alignment vertical="center"/>
      <protection hidden="1"/>
    </xf>
    <xf numFmtId="165" fontId="0" fillId="3" borderId="1" xfId="0" applyNumberFormat="1" applyFill="1" applyBorder="1" applyAlignment="1" applyProtection="1">
      <alignment horizontal="right" vertical="center" indent="1"/>
      <protection hidden="1"/>
    </xf>
    <xf numFmtId="165" fontId="0" fillId="2" borderId="1" xfId="0" applyNumberFormat="1" applyFill="1" applyBorder="1" applyAlignment="1" applyProtection="1">
      <alignment horizontal="right" vertical="center"/>
      <protection locked="0"/>
    </xf>
    <xf numFmtId="0" fontId="1" fillId="3" borderId="73" xfId="0" applyFont="1" applyFill="1" applyBorder="1" applyAlignment="1" applyProtection="1">
      <alignment horizontal="center" vertical="center"/>
      <protection hidden="1"/>
    </xf>
    <xf numFmtId="165" fontId="0" fillId="0" borderId="39" xfId="0" applyNumberFormat="1" applyBorder="1" applyAlignment="1" applyProtection="1">
      <alignment horizontal="right" vertical="center"/>
      <protection locked="0"/>
    </xf>
    <xf numFmtId="165" fontId="0" fillId="3" borderId="39" xfId="0" applyNumberFormat="1" applyFill="1" applyBorder="1" applyAlignment="1" applyProtection="1">
      <alignment horizontal="right" vertical="center" indent="1"/>
      <protection hidden="1"/>
    </xf>
    <xf numFmtId="0" fontId="1" fillId="3" borderId="26" xfId="0" applyFont="1" applyFill="1" applyBorder="1" applyAlignment="1" applyProtection="1">
      <alignment horizontal="center" vertical="center"/>
      <protection hidden="1"/>
    </xf>
    <xf numFmtId="10" fontId="0" fillId="3" borderId="50" xfId="1" applyNumberFormat="1" applyFont="1" applyFill="1" applyBorder="1" applyAlignment="1" applyProtection="1">
      <alignment horizontal="right" vertical="center" indent="1"/>
      <protection hidden="1"/>
    </xf>
    <xf numFmtId="10" fontId="0" fillId="3" borderId="36" xfId="1" applyNumberFormat="1" applyFont="1" applyFill="1" applyBorder="1" applyAlignment="1" applyProtection="1">
      <alignment horizontal="right" vertical="center" indent="1"/>
      <protection hidden="1"/>
    </xf>
    <xf numFmtId="10" fontId="0" fillId="3" borderId="46" xfId="1" applyNumberFormat="1" applyFont="1" applyFill="1" applyBorder="1" applyAlignment="1" applyProtection="1">
      <alignment horizontal="right" vertical="center" indent="1"/>
      <protection hidden="1"/>
    </xf>
    <xf numFmtId="10" fontId="0" fillId="3" borderId="38" xfId="1" applyNumberFormat="1" applyFont="1" applyFill="1" applyBorder="1" applyAlignment="1" applyProtection="1">
      <alignment horizontal="right" vertical="center" indent="1"/>
      <protection hidden="1"/>
    </xf>
    <xf numFmtId="10" fontId="0" fillId="3" borderId="37" xfId="1" applyNumberFormat="1" applyFont="1" applyFill="1" applyBorder="1" applyAlignment="1" applyProtection="1">
      <alignment horizontal="right" vertical="center" indent="1"/>
      <protection hidden="1"/>
    </xf>
    <xf numFmtId="10" fontId="0" fillId="3" borderId="2" xfId="1" applyNumberFormat="1" applyFont="1" applyFill="1" applyBorder="1" applyAlignment="1" applyProtection="1">
      <alignment horizontal="right" vertical="center" indent="1"/>
      <protection hidden="1"/>
    </xf>
    <xf numFmtId="10" fontId="1" fillId="7" borderId="23" xfId="1" applyNumberFormat="1" applyFont="1" applyFill="1" applyBorder="1" applyAlignment="1" applyProtection="1">
      <alignment horizontal="right" vertical="center" indent="1"/>
      <protection hidden="1"/>
    </xf>
    <xf numFmtId="10" fontId="1" fillId="7" borderId="9" xfId="1" applyNumberFormat="1" applyFont="1" applyFill="1" applyBorder="1" applyAlignment="1" applyProtection="1">
      <alignment horizontal="right" vertical="center" indent="1"/>
      <protection hidden="1"/>
    </xf>
    <xf numFmtId="10" fontId="1" fillId="7" borderId="25" xfId="1" applyNumberFormat="1" applyFont="1" applyFill="1" applyBorder="1" applyAlignment="1" applyProtection="1">
      <alignment horizontal="right" vertical="center" indent="1"/>
      <protection hidden="1"/>
    </xf>
    <xf numFmtId="10" fontId="23" fillId="20" borderId="4" xfId="1" applyNumberFormat="1" applyFont="1" applyFill="1" applyBorder="1" applyAlignment="1" applyProtection="1">
      <alignment vertical="center"/>
      <protection hidden="1"/>
    </xf>
    <xf numFmtId="0" fontId="1" fillId="3" borderId="40" xfId="0" applyFont="1" applyFill="1" applyBorder="1" applyAlignment="1" applyProtection="1">
      <alignment horizontal="center" vertical="center"/>
      <protection hidden="1"/>
    </xf>
    <xf numFmtId="165" fontId="0" fillId="2" borderId="21" xfId="0" applyNumberFormat="1" applyFill="1" applyBorder="1" applyAlignment="1" applyProtection="1">
      <alignment horizontal="right" vertical="center"/>
      <protection locked="0"/>
    </xf>
    <xf numFmtId="165" fontId="0" fillId="3" borderId="21" xfId="0" applyNumberFormat="1" applyFill="1" applyBorder="1" applyAlignment="1" applyProtection="1">
      <alignment horizontal="right" vertical="center" indent="1"/>
      <protection hidden="1"/>
    </xf>
    <xf numFmtId="10" fontId="0" fillId="3" borderId="75" xfId="1" applyNumberFormat="1" applyFont="1" applyFill="1" applyBorder="1" applyAlignment="1" applyProtection="1">
      <alignment horizontal="right" vertical="center" indent="1"/>
      <protection hidden="1"/>
    </xf>
    <xf numFmtId="10" fontId="6" fillId="0" borderId="76" xfId="1" applyNumberFormat="1" applyFont="1" applyFill="1" applyBorder="1" applyAlignment="1" applyProtection="1">
      <alignment vertical="center"/>
      <protection hidden="1"/>
    </xf>
    <xf numFmtId="0" fontId="20" fillId="22" borderId="0" xfId="0" applyFont="1" applyFill="1" applyAlignment="1" applyProtection="1">
      <alignment horizontal="left" vertical="center"/>
      <protection hidden="1"/>
    </xf>
    <xf numFmtId="165" fontId="14" fillId="22" borderId="0" xfId="0" applyNumberFormat="1" applyFont="1" applyFill="1" applyAlignment="1" applyProtection="1">
      <alignment horizontal="right" vertical="center"/>
      <protection hidden="1"/>
    </xf>
    <xf numFmtId="14" fontId="56" fillId="0" borderId="0" xfId="0" applyNumberFormat="1" applyFont="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166" fontId="3" fillId="3" borderId="77" xfId="0" applyNumberFormat="1" applyFont="1" applyFill="1" applyBorder="1" applyAlignment="1" applyProtection="1">
      <alignment horizontal="center" vertical="center"/>
      <protection hidden="1"/>
    </xf>
    <xf numFmtId="0" fontId="3" fillId="0" borderId="74" xfId="0" applyFont="1" applyBorder="1" applyAlignment="1" applyProtection="1">
      <alignment horizontal="center" vertical="center"/>
      <protection locked="0"/>
    </xf>
    <xf numFmtId="166" fontId="5" fillId="0" borderId="33" xfId="0" applyNumberFormat="1"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3" borderId="79" xfId="0"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166" fontId="0" fillId="0" borderId="80" xfId="0" applyNumberFormat="1" applyBorder="1" applyAlignment="1" applyProtection="1">
      <alignment horizontal="center" vertical="center"/>
      <protection locked="0"/>
    </xf>
    <xf numFmtId="166" fontId="0" fillId="0" borderId="82" xfId="0" applyNumberFormat="1" applyBorder="1" applyAlignment="1" applyProtection="1">
      <alignment horizontal="center" vertical="center"/>
      <protection locked="0"/>
    </xf>
    <xf numFmtId="166" fontId="0" fillId="0" borderId="81" xfId="0" applyNumberFormat="1" applyBorder="1" applyAlignment="1" applyProtection="1">
      <alignment horizontal="center" vertical="center"/>
      <protection locked="0"/>
    </xf>
    <xf numFmtId="166" fontId="0" fillId="0" borderId="83" xfId="0" applyNumberFormat="1" applyBorder="1" applyAlignment="1" applyProtection="1">
      <alignment horizontal="center" vertical="center"/>
      <protection locked="0"/>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165" fontId="1" fillId="24" borderId="23" xfId="0" applyNumberFormat="1" applyFont="1" applyFill="1" applyBorder="1" applyAlignment="1" applyProtection="1">
      <alignment horizontal="right" vertical="center"/>
      <protection hidden="1"/>
    </xf>
    <xf numFmtId="165" fontId="36" fillId="24" borderId="4" xfId="0" applyNumberFormat="1" applyFont="1" applyFill="1" applyBorder="1" applyAlignment="1" applyProtection="1">
      <alignment vertical="center"/>
      <protection hidden="1"/>
    </xf>
    <xf numFmtId="0" fontId="1" fillId="24" borderId="14" xfId="0" applyFont="1" applyFill="1" applyBorder="1" applyAlignment="1" applyProtection="1">
      <alignment horizontal="left" vertical="center"/>
      <protection hidden="1"/>
    </xf>
    <xf numFmtId="165" fontId="36" fillId="24" borderId="4" xfId="0" applyNumberFormat="1" applyFont="1" applyFill="1" applyBorder="1" applyAlignment="1" applyProtection="1">
      <alignment horizontal="right" vertical="center"/>
      <protection hidden="1"/>
    </xf>
    <xf numFmtId="9" fontId="6" fillId="2" borderId="0" xfId="1"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0" fontId="1" fillId="2" borderId="0" xfId="1" applyNumberFormat="1" applyFont="1" applyFill="1" applyBorder="1" applyAlignment="1" applyProtection="1">
      <alignment horizontal="center" vertical="center" wrapText="1"/>
      <protection hidden="1"/>
    </xf>
    <xf numFmtId="0" fontId="1" fillId="11" borderId="48" xfId="0" applyFont="1" applyFill="1" applyBorder="1" applyAlignment="1" applyProtection="1">
      <alignment horizontal="center" vertical="center" wrapText="1"/>
      <protection hidden="1"/>
    </xf>
    <xf numFmtId="0" fontId="1" fillId="11" borderId="49" xfId="0" applyFont="1" applyFill="1" applyBorder="1" applyAlignment="1" applyProtection="1">
      <alignment horizontal="center" vertical="center" wrapText="1"/>
      <protection hidden="1"/>
    </xf>
    <xf numFmtId="0" fontId="1" fillId="11" borderId="31" xfId="0" applyFont="1" applyFill="1" applyBorder="1" applyAlignment="1" applyProtection="1">
      <alignment horizontal="center" vertical="center" wrapText="1"/>
      <protection hidden="1"/>
    </xf>
    <xf numFmtId="0" fontId="1" fillId="11" borderId="22"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10" fontId="1" fillId="7" borderId="24" xfId="1" applyNumberFormat="1" applyFont="1" applyFill="1" applyBorder="1" applyAlignment="1" applyProtection="1">
      <alignment horizontal="right" vertical="center" indent="1"/>
      <protection hidden="1"/>
    </xf>
    <xf numFmtId="10" fontId="1" fillId="7" borderId="11" xfId="1" applyNumberFormat="1" applyFont="1" applyFill="1" applyBorder="1" applyAlignment="1" applyProtection="1">
      <alignment horizontal="right" vertical="center" indent="1"/>
      <protection hidden="1"/>
    </xf>
    <xf numFmtId="10" fontId="6" fillId="0" borderId="3" xfId="1" applyNumberFormat="1" applyFont="1" applyFill="1" applyBorder="1" applyAlignment="1" applyProtection="1">
      <alignment horizontal="right" vertical="center"/>
      <protection hidden="1"/>
    </xf>
    <xf numFmtId="10" fontId="20" fillId="21" borderId="13" xfId="1" applyNumberFormat="1" applyFont="1" applyFill="1" applyBorder="1" applyAlignment="1" applyProtection="1">
      <alignment horizontal="center" vertical="center" wrapText="1"/>
      <protection hidden="1"/>
    </xf>
    <xf numFmtId="10" fontId="20" fillId="21" borderId="20" xfId="1" applyNumberFormat="1" applyFont="1" applyFill="1" applyBorder="1" applyAlignment="1" applyProtection="1">
      <alignment horizontal="center" vertical="center" wrapText="1"/>
      <protection hidden="1"/>
    </xf>
    <xf numFmtId="10" fontId="20" fillId="21" borderId="14" xfId="1" applyNumberFormat="1" applyFont="1" applyFill="1" applyBorder="1" applyAlignment="1" applyProtection="1">
      <alignment horizontal="center" vertical="center" wrapText="1"/>
      <protection hidden="1"/>
    </xf>
    <xf numFmtId="0" fontId="51" fillId="19" borderId="13" xfId="0" applyFont="1" applyFill="1" applyBorder="1" applyAlignment="1" applyProtection="1">
      <alignment horizontal="center" vertical="center"/>
      <protection hidden="1"/>
    </xf>
    <xf numFmtId="0" fontId="51" fillId="19" borderId="20" xfId="0" applyFont="1" applyFill="1" applyBorder="1" applyAlignment="1" applyProtection="1">
      <alignment horizontal="center" vertical="center"/>
      <protection hidden="1"/>
    </xf>
    <xf numFmtId="0" fontId="51" fillId="19" borderId="1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5" fillId="5" borderId="0" xfId="0" applyFont="1" applyFill="1" applyAlignment="1" applyProtection="1">
      <alignment horizontal="left" vertical="top" wrapText="1"/>
      <protection hidden="1"/>
    </xf>
    <xf numFmtId="0" fontId="10" fillId="0" borderId="30" xfId="0" applyFont="1" applyBorder="1" applyAlignment="1" applyProtection="1">
      <alignment horizontal="center" vertical="center"/>
      <protection hidden="1"/>
    </xf>
    <xf numFmtId="0" fontId="22" fillId="3" borderId="13"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14" xfId="0" applyFont="1" applyFill="1" applyBorder="1" applyAlignment="1" applyProtection="1">
      <alignment horizontal="center" vertical="center" wrapText="1"/>
      <protection hidden="1"/>
    </xf>
    <xf numFmtId="0" fontId="30" fillId="19" borderId="13" xfId="0" applyFont="1" applyFill="1" applyBorder="1" applyAlignment="1" applyProtection="1">
      <alignment horizontal="center" vertical="center" wrapText="1"/>
      <protection hidden="1"/>
    </xf>
    <xf numFmtId="0" fontId="30" fillId="19" borderId="20" xfId="0" applyFont="1" applyFill="1" applyBorder="1" applyAlignment="1" applyProtection="1">
      <alignment horizontal="center" vertical="center" wrapText="1"/>
      <protection hidden="1"/>
    </xf>
    <xf numFmtId="0" fontId="30" fillId="19" borderId="14" xfId="0" applyFont="1" applyFill="1" applyBorder="1" applyAlignment="1" applyProtection="1">
      <alignment horizontal="center" vertical="center" wrapText="1"/>
      <protection hidden="1"/>
    </xf>
    <xf numFmtId="0" fontId="20" fillId="11" borderId="32" xfId="0" applyFont="1" applyFill="1" applyBorder="1" applyAlignment="1" applyProtection="1">
      <alignment horizontal="left" vertical="center" wrapText="1"/>
      <protection hidden="1"/>
    </xf>
    <xf numFmtId="0" fontId="20" fillId="11" borderId="47" xfId="0" applyFont="1" applyFill="1" applyBorder="1" applyAlignment="1" applyProtection="1">
      <alignment horizontal="left" vertical="center" wrapText="1"/>
      <protection hidden="1"/>
    </xf>
    <xf numFmtId="0" fontId="20" fillId="11" borderId="28" xfId="0" applyFont="1" applyFill="1" applyBorder="1" applyAlignment="1" applyProtection="1">
      <alignment horizontal="left" vertical="center" wrapText="1"/>
      <protection hidden="1"/>
    </xf>
    <xf numFmtId="0" fontId="20" fillId="11" borderId="31" xfId="0" applyFont="1" applyFill="1" applyBorder="1" applyAlignment="1" applyProtection="1">
      <alignment horizontal="left" vertical="center" wrapText="1"/>
      <protection hidden="1"/>
    </xf>
    <xf numFmtId="0" fontId="20" fillId="11" borderId="30" xfId="0" applyFont="1" applyFill="1" applyBorder="1" applyAlignment="1" applyProtection="1">
      <alignment horizontal="left" vertical="center" wrapText="1"/>
      <protection hidden="1"/>
    </xf>
    <xf numFmtId="0" fontId="20" fillId="11" borderId="22" xfId="0" applyFont="1" applyFill="1" applyBorder="1" applyAlignment="1" applyProtection="1">
      <alignment horizontal="left" vertical="center" wrapText="1"/>
      <protection hidden="1"/>
    </xf>
    <xf numFmtId="10" fontId="30" fillId="11" borderId="24" xfId="0" applyNumberFormat="1" applyFont="1" applyFill="1" applyBorder="1" applyAlignment="1" applyProtection="1">
      <alignment horizontal="center" vertical="center"/>
      <protection hidden="1"/>
    </xf>
    <xf numFmtId="10" fontId="30" fillId="11" borderId="11"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9" fillId="11" borderId="47"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36" fillId="12" borderId="13" xfId="0" applyFont="1" applyFill="1" applyBorder="1" applyAlignment="1" applyProtection="1">
      <alignment horizontal="left" vertical="center" wrapText="1"/>
      <protection hidden="1"/>
    </xf>
    <xf numFmtId="0" fontId="36" fillId="12" borderId="20" xfId="0" applyFont="1" applyFill="1" applyBorder="1" applyAlignment="1" applyProtection="1">
      <alignment horizontal="left" vertical="center" wrapText="1"/>
      <protection hidden="1"/>
    </xf>
    <xf numFmtId="0" fontId="36" fillId="12" borderId="14" xfId="0" applyFont="1" applyFill="1" applyBorder="1" applyAlignment="1" applyProtection="1">
      <alignment horizontal="left" vertical="center" wrapText="1"/>
      <protection hidden="1"/>
    </xf>
    <xf numFmtId="10" fontId="14" fillId="11" borderId="13" xfId="0" applyNumberFormat="1" applyFont="1" applyFill="1" applyBorder="1" applyAlignment="1" applyProtection="1">
      <alignment horizontal="center" vertical="center"/>
      <protection hidden="1"/>
    </xf>
    <xf numFmtId="10" fontId="14"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10" fontId="1" fillId="3" borderId="48" xfId="1" applyNumberFormat="1" applyFont="1" applyFill="1" applyBorder="1" applyAlignment="1" applyProtection="1">
      <alignment horizontal="center" vertical="center" wrapText="1"/>
      <protection hidden="1"/>
    </xf>
    <xf numFmtId="10" fontId="1" fillId="3" borderId="49"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165" fontId="30" fillId="3" borderId="13" xfId="0" applyNumberFormat="1" applyFont="1" applyFill="1" applyBorder="1" applyAlignment="1" applyProtection="1">
      <alignment horizontal="center" vertical="center"/>
      <protection hidden="1"/>
    </xf>
    <xf numFmtId="165" fontId="30" fillId="3" borderId="14" xfId="0" applyNumberFormat="1" applyFont="1" applyFill="1" applyBorder="1" applyAlignment="1" applyProtection="1">
      <alignment horizontal="center" vertical="center"/>
      <protection hidden="1"/>
    </xf>
    <xf numFmtId="0" fontId="10" fillId="23" borderId="47" xfId="0"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0" fillId="2" borderId="0" xfId="0" applyFill="1" applyAlignment="1" applyProtection="1">
      <alignment horizontal="left"/>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protection hidden="1"/>
    </xf>
    <xf numFmtId="0" fontId="1" fillId="13" borderId="14" xfId="0" applyFont="1" applyFill="1" applyBorder="1" applyAlignment="1" applyProtection="1">
      <alignment horizontal="center"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29" fillId="0" borderId="30" xfId="0" applyFont="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wrapText="1"/>
      <protection hidden="1"/>
    </xf>
    <xf numFmtId="0" fontId="43" fillId="0" borderId="30" xfId="0" applyFont="1" applyBorder="1" applyAlignment="1" applyProtection="1">
      <alignment horizontal="center" vertical="center" wrapText="1"/>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24" borderId="13" xfId="0" applyFont="1" applyFill="1" applyBorder="1" applyAlignment="1" applyProtection="1">
      <alignment horizontal="left" vertical="center" wrapText="1"/>
      <protection hidden="1"/>
    </xf>
    <xf numFmtId="0" fontId="1" fillId="24" borderId="20" xfId="0" applyFont="1" applyFill="1" applyBorder="1" applyAlignment="1" applyProtection="1">
      <alignment horizontal="left" vertical="center" wrapText="1"/>
      <protection hidden="1"/>
    </xf>
    <xf numFmtId="0" fontId="38" fillId="18" borderId="13" xfId="0" applyFont="1" applyFill="1" applyBorder="1" applyAlignment="1" applyProtection="1">
      <alignment horizontal="left" vertical="center"/>
      <protection hidden="1"/>
    </xf>
    <xf numFmtId="0" fontId="38" fillId="18" borderId="20" xfId="0" applyFont="1" applyFill="1" applyBorder="1" applyAlignment="1" applyProtection="1">
      <alignment horizontal="left" vertical="center"/>
      <protection hidden="1"/>
    </xf>
    <xf numFmtId="0" fontId="19" fillId="8" borderId="38" xfId="0" applyFont="1" applyFill="1" applyBorder="1" applyAlignment="1" applyProtection="1">
      <alignment horizontal="left" vertical="center"/>
      <protection hidden="1"/>
    </xf>
    <xf numFmtId="0" fontId="19" fillId="8" borderId="55" xfId="0" applyFont="1" applyFill="1" applyBorder="1" applyAlignment="1" applyProtection="1">
      <alignment horizontal="left" vertical="center"/>
      <protection hidden="1"/>
    </xf>
    <xf numFmtId="0" fontId="1" fillId="16" borderId="13" xfId="0" applyFont="1" applyFill="1" applyBorder="1" applyAlignment="1" applyProtection="1">
      <alignment horizontal="left" vertical="center"/>
      <protection hidden="1"/>
    </xf>
    <xf numFmtId="0" fontId="1" fillId="16" borderId="20"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19" fillId="8" borderId="50" xfId="0" applyFont="1" applyFill="1" applyBorder="1" applyAlignment="1" applyProtection="1">
      <alignment horizontal="left" vertical="center"/>
      <protection hidden="1"/>
    </xf>
    <xf numFmtId="0" fontId="19" fillId="8" borderId="54" xfId="0" applyFont="1" applyFill="1" applyBorder="1" applyAlignment="1" applyProtection="1">
      <alignment horizontal="left" vertical="center"/>
      <protection hidden="1"/>
    </xf>
    <xf numFmtId="0" fontId="3" fillId="5" borderId="0" xfId="0" applyFont="1" applyFill="1" applyAlignment="1" applyProtection="1">
      <alignment horizontal="left" vertical="center" wrapText="1"/>
      <protection hidden="1"/>
    </xf>
    <xf numFmtId="0" fontId="43" fillId="2" borderId="0" xfId="0" applyFont="1" applyFill="1" applyAlignment="1" applyProtection="1">
      <alignment horizontal="center" vertical="center" wrapText="1"/>
      <protection hidden="1"/>
    </xf>
    <xf numFmtId="0" fontId="15" fillId="15" borderId="59" xfId="0" applyFont="1" applyFill="1" applyBorder="1" applyAlignment="1" applyProtection="1">
      <alignment horizontal="center" vertical="center"/>
      <protection hidden="1"/>
    </xf>
    <xf numFmtId="0" fontId="15" fillId="15" borderId="60" xfId="0" applyFont="1" applyFill="1" applyBorder="1" applyAlignment="1" applyProtection="1">
      <alignment horizontal="center" vertical="center"/>
      <protection hidden="1"/>
    </xf>
    <xf numFmtId="0" fontId="5" fillId="4" borderId="62"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48" fillId="4" borderId="71" xfId="0" applyFont="1" applyFill="1" applyBorder="1" applyAlignment="1" applyProtection="1">
      <alignment horizontal="center" vertical="center" wrapText="1"/>
      <protection hidden="1"/>
    </xf>
    <xf numFmtId="0" fontId="48" fillId="4" borderId="67" xfId="0" applyFont="1" applyFill="1" applyBorder="1" applyAlignment="1" applyProtection="1">
      <alignment horizontal="center" vertical="center" wrapText="1"/>
      <protection hidden="1"/>
    </xf>
    <xf numFmtId="0" fontId="3" fillId="3" borderId="63" xfId="0" applyFont="1" applyFill="1" applyBorder="1" applyAlignment="1" applyProtection="1">
      <alignment horizontal="center" vertical="center" wrapText="1"/>
      <protection hidden="1"/>
    </xf>
    <xf numFmtId="0" fontId="3" fillId="3" borderId="64" xfId="0" applyFont="1" applyFill="1" applyBorder="1" applyAlignment="1" applyProtection="1">
      <alignment horizontal="center" vertical="center" wrapText="1"/>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45" fillId="0" borderId="30" xfId="0" applyFont="1" applyBorder="1" applyAlignment="1" applyProtection="1">
      <alignment horizontal="center" vertical="top"/>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4" fillId="16" borderId="24" xfId="0" applyFont="1" applyFill="1" applyBorder="1" applyAlignment="1" applyProtection="1">
      <alignment horizontal="center" vertical="center"/>
      <protection hidden="1"/>
    </xf>
    <xf numFmtId="0" fontId="14" fillId="16" borderId="11" xfId="0" applyFont="1" applyFill="1" applyBorder="1" applyAlignment="1" applyProtection="1">
      <alignment horizontal="center" vertical="center"/>
      <protection hidden="1"/>
    </xf>
    <xf numFmtId="0" fontId="43" fillId="0" borderId="0" xfId="0" applyFont="1" applyAlignment="1" applyProtection="1">
      <alignment horizontal="center" vertical="top"/>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0" fontId="30" fillId="2" borderId="0" xfId="0" applyFont="1" applyFill="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19" fillId="8" borderId="53" xfId="0" applyFont="1" applyFill="1" applyBorder="1" applyAlignment="1" applyProtection="1">
      <alignment horizontal="left" vertical="center"/>
      <protection hidden="1"/>
    </xf>
    <xf numFmtId="0" fontId="1" fillId="16" borderId="14" xfId="0" applyFont="1" applyFill="1" applyBorder="1" applyAlignment="1" applyProtection="1">
      <alignment horizontal="left" vertical="center"/>
      <protection hidden="1"/>
    </xf>
    <xf numFmtId="0" fontId="1" fillId="24" borderId="14" xfId="0" applyFont="1" applyFill="1" applyBorder="1" applyAlignment="1" applyProtection="1">
      <alignment horizontal="left" vertical="center" wrapText="1"/>
      <protection hidden="1"/>
    </xf>
    <xf numFmtId="0" fontId="3" fillId="3" borderId="14" xfId="0" applyFont="1" applyFill="1" applyBorder="1" applyAlignment="1" applyProtection="1">
      <alignment horizontal="left" vertical="center"/>
      <protection hidden="1"/>
    </xf>
    <xf numFmtId="0" fontId="18" fillId="13" borderId="13" xfId="0" applyFont="1" applyFill="1" applyBorder="1" applyAlignment="1" applyProtection="1">
      <alignment horizontal="left" vertical="center"/>
      <protection hidden="1"/>
    </xf>
    <xf numFmtId="0" fontId="18" fillId="13" borderId="20" xfId="0" applyFont="1" applyFill="1" applyBorder="1" applyAlignment="1" applyProtection="1">
      <alignment horizontal="left" vertical="center"/>
      <protection hidden="1"/>
    </xf>
    <xf numFmtId="0" fontId="18" fillId="13" borderId="14" xfId="0" applyFont="1" applyFill="1" applyBorder="1" applyAlignment="1" applyProtection="1">
      <alignment horizontal="left" vertical="center"/>
      <protection hidden="1"/>
    </xf>
    <xf numFmtId="0" fontId="19" fillId="8" borderId="51"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0" fillId="2" borderId="0" xfId="0" applyFont="1" applyFill="1" applyAlignment="1" applyProtection="1">
      <alignment horizontal="justify" vertical="center" wrapText="1"/>
      <protection hidden="1"/>
    </xf>
    <xf numFmtId="0" fontId="5" fillId="11" borderId="59" xfId="0" applyFont="1" applyFill="1" applyBorder="1" applyAlignment="1" applyProtection="1">
      <alignment horizontal="center" vertical="center" wrapText="1"/>
      <protection hidden="1"/>
    </xf>
    <xf numFmtId="0" fontId="5" fillId="11" borderId="6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47" fillId="2" borderId="30" xfId="0" applyFont="1" applyFill="1" applyBorder="1" applyAlignment="1" applyProtection="1">
      <alignment horizontal="center" vertical="top"/>
      <protection hidden="1"/>
    </xf>
    <xf numFmtId="0" fontId="1" fillId="24" borderId="14" xfId="0" applyFont="1" applyFill="1" applyBorder="1" applyAlignment="1" applyProtection="1">
      <alignment horizontal="left" vertical="center"/>
      <protection hidden="1"/>
    </xf>
    <xf numFmtId="0" fontId="5" fillId="4" borderId="31"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20" xfId="0" applyFont="1" applyFill="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5" fillId="0" borderId="0" xfId="0" applyFont="1" applyAlignment="1">
      <alignment horizontal="center" vertical="top"/>
    </xf>
    <xf numFmtId="0" fontId="15" fillId="17" borderId="13" xfId="0" applyFont="1" applyFill="1" applyBorder="1" applyAlignment="1" applyProtection="1">
      <alignment horizontal="center" vertical="center"/>
      <protection hidden="1"/>
    </xf>
    <xf numFmtId="0" fontId="15" fillId="17" borderId="14" xfId="0" applyFont="1" applyFill="1" applyBorder="1" applyAlignment="1" applyProtection="1">
      <alignment horizontal="center" vertical="center"/>
      <protection hidden="1"/>
    </xf>
    <xf numFmtId="0" fontId="1" fillId="8" borderId="20"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cellXfs>
  <cellStyles count="2">
    <cellStyle name="Normalny" xfId="0" builtinId="0"/>
    <cellStyle name="Procentowy" xfId="1" builtinId="5"/>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FF"/>
      <color rgb="FFFF99CC"/>
      <color rgb="FFEF9BBD"/>
      <color rgb="FFF9D5E8"/>
      <color rgb="FFF5D9E2"/>
      <color rgb="FFF6B0BF"/>
      <color rgb="FF66FF66"/>
      <color rgb="FF92D050"/>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156210</xdr:rowOff>
    </xdr:from>
    <xdr:to>
      <xdr:col>17</xdr:col>
      <xdr:colOff>390525</xdr:colOff>
      <xdr:row>57</xdr:row>
      <xdr:rowOff>53340</xdr:rowOff>
    </xdr:to>
    <xdr:sp macro="" textlink="">
      <xdr:nvSpPr>
        <xdr:cNvPr id="2" name="pole tekstowe 1">
          <a:extLst>
            <a:ext uri="{FF2B5EF4-FFF2-40B4-BE49-F238E27FC236}">
              <a16:creationId xmlns="" xmlns:a16="http://schemas.microsoft.com/office/drawing/2014/main" id="{0A8D862B-2FCF-4422-9E3C-FF680764DCA9}"/>
            </a:ext>
          </a:extLst>
        </xdr:cNvPr>
        <xdr:cNvSpPr txBox="1"/>
      </xdr:nvSpPr>
      <xdr:spPr>
        <a:xfrm>
          <a:off x="0" y="156210"/>
          <a:ext cx="10753725" cy="103212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SC_SCS". </a:t>
          </a:r>
          <a:r>
            <a:rPr lang="pl-PL" sz="1100" b="0"/>
            <a:t>Wypełniamy pola </a:t>
          </a:r>
          <a:r>
            <a:rPr lang="pl-PL" sz="1100" b="1"/>
            <a:t>jasne, tj.:</a:t>
          </a:r>
        </a:p>
        <a:p>
          <a:r>
            <a:rPr lang="pl-PL" sz="1100" b="0"/>
            <a:t>     a)  </a:t>
          </a:r>
          <a:r>
            <a:rPr lang="pl-PL" sz="1100" b="1"/>
            <a:t>w TABELI A. w Kolumnie</a:t>
          </a:r>
          <a:r>
            <a:rPr lang="pl-PL" sz="1100" b="1" baseline="0"/>
            <a:t> pt</a:t>
          </a:r>
          <a:r>
            <a:rPr lang="pl-PL" sz="1100" b="0" baseline="0"/>
            <a:t>. </a:t>
          </a:r>
          <a:r>
            <a:rPr lang="pl-PL" sz="1100" b="1" baseline="0"/>
            <a:t>"Roczne uposażenie funkcjonariusza  SC lub SCS</a:t>
          </a:r>
          <a:r>
            <a:rPr lang="pl-PL" sz="1100" b="0" baseline="0"/>
            <a:t>"  -  wprowadzamy sumę kwot rocznych uposażeń (lub uposażeń z danego okresu,</a:t>
          </a:r>
          <a:br>
            <a:rPr lang="pl-PL" sz="1100" b="0" baseline="0"/>
          </a:br>
          <a:r>
            <a:rPr lang="pl-PL" sz="1100" b="0" baseline="0"/>
            <a:t>         dotyczy roku 2017, gdzie odpowiednie dane wprowadzamy w dwóch wierszach),  należnych funkcjonariuszowi. Za kwotę uposażenia należnego  przyjmujemy </a:t>
          </a:r>
          <a:br>
            <a:rPr lang="pl-PL" sz="1100" b="0" baseline="0"/>
          </a:br>
          <a:r>
            <a:rPr lang="pl-PL" sz="1100" b="0" baseline="0"/>
            <a:t>         uposażenie zasadnicze wraz z dodatkami o charakterze stałym  i należną nagrodą roczną. </a:t>
          </a:r>
          <a:r>
            <a:rPr lang="pl-PL" sz="1100" b="1" baseline="0"/>
            <a:t>W</a:t>
          </a:r>
          <a:r>
            <a:rPr lang="pl-PL" sz="1100" b="0" baseline="0"/>
            <a:t> </a:t>
          </a:r>
          <a:r>
            <a:rPr lang="pl-PL" sz="1100" b="1" baseline="0"/>
            <a:t>komórce E32 systemowo zostanie obliczona suma 10 najkorzystniejszych </a:t>
          </a:r>
        </a:p>
        <a:p>
          <a:r>
            <a:rPr lang="pl-PL" sz="1100" b="1" baseline="0"/>
            <a:t>          wskaźników </a:t>
          </a:r>
          <a:r>
            <a:rPr lang="pl-PL" sz="1100" b="1" u="sng" baseline="0"/>
            <a:t>z  kolejnych 10 lat kalendarzowych. </a:t>
          </a:r>
          <a:r>
            <a:rPr lang="pl-PL" sz="1100" b="1" u="none" baseline="0"/>
            <a:t> W komórce E33 systemowo zostanie obliczony WWPW - wskaźnik wysokości podstawy wymiaru (średnia </a:t>
          </a:r>
        </a:p>
        <a:p>
          <a:r>
            <a:rPr lang="pl-PL" sz="1100" b="1" u="none" baseline="0"/>
            <a:t>         arytmetyczna wskaźników z kolejnych 10 lat kalendarzowych).</a:t>
          </a:r>
          <a:endParaRPr lang="pl-PL" sz="1100" b="1" u="sng" baseline="0"/>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A49 - datę zwolnienia ze służby albo przekształcenia albo </a:t>
          </a:r>
          <a:r>
            <a:rPr lang="pl-PL" sz="1100" b="1" baseline="0">
              <a:solidFill>
                <a:sysClr val="windowText" lastClr="000000"/>
              </a:solidFill>
            </a:rPr>
            <a:t>wygaśnięcia</a:t>
          </a:r>
          <a:r>
            <a:rPr lang="pl-PL" sz="1100" b="1" baseline="0"/>
            <a:t> stosunku służbowego </a:t>
          </a:r>
          <a:r>
            <a:rPr lang="pl-PL" sz="1100" b="1" baseline="0">
              <a:solidFill>
                <a:sysClr val="windowText" lastClr="000000"/>
              </a:solidFill>
            </a:rPr>
            <a:t>(w formacie daty RRRR-MM-DD).</a:t>
          </a:r>
        </a:p>
        <a:p>
          <a:pPr eaLnBrk="1" fontAlgn="auto" latinLnBrk="0" hangingPunct="1"/>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A49 daty zwolnienia ze służby</a:t>
          </a:r>
          <a:r>
            <a:rPr lang="pl-PL" sz="1100" b="0" baseline="0">
              <a:solidFill>
                <a:schemeClr val="dk1"/>
              </a:solidFill>
              <a:effectLst/>
              <a:latin typeface="+mn-lt"/>
              <a:ea typeface="+mn-ea"/>
              <a:cs typeface="+mn-cs"/>
            </a:rPr>
            <a:t>, kwota  przeciętnego miesięcznego uposażenia z dnia zwolnienia zwolnienia ze służby, </a:t>
          </a:r>
        </a:p>
        <a:p>
          <a:pPr eaLnBrk="1" fontAlgn="auto" latinLnBrk="0" hangingPunct="1"/>
          <a:r>
            <a:rPr lang="pl-PL" sz="1100" b="0" baseline="0">
              <a:solidFill>
                <a:schemeClr val="dk1"/>
              </a:solidFill>
              <a:effectLst/>
              <a:latin typeface="+mn-lt"/>
              <a:ea typeface="+mn-ea"/>
              <a:cs typeface="+mn-cs"/>
            </a:rPr>
            <a:t>         zostanie automatycznie pobrana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B49. Podstawę wymiaru emerytury, bez jej podwyższenia z tytułu świadczenia za dugoletnią służbę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stanowi kwota obliczona w komóce D50. </a:t>
          </a:r>
          <a:r>
            <a:rPr lang="pl-PL" sz="1100" b="0" baseline="0">
              <a:solidFill>
                <a:schemeClr val="dk1"/>
              </a:solidFill>
              <a:effectLst/>
              <a:latin typeface="+mn-lt"/>
              <a:ea typeface="+mn-ea"/>
              <a:cs typeface="+mn-cs"/>
            </a:rPr>
            <a:t>Kwota z komórki </a:t>
          </a:r>
          <a:r>
            <a:rPr lang="pl-PL" sz="1100" b="1" baseline="0">
              <a:solidFill>
                <a:schemeClr val="dk1"/>
              </a:solidFill>
              <a:effectLst/>
              <a:latin typeface="+mn-lt"/>
              <a:ea typeface="+mn-ea"/>
              <a:cs typeface="+mn-cs"/>
            </a:rPr>
            <a:t>D50</a:t>
          </a:r>
          <a:r>
            <a:rPr lang="pl-PL" sz="1100" b="0" baseline="0">
              <a:solidFill>
                <a:schemeClr val="dk1"/>
              </a:solidFill>
              <a:effectLst/>
              <a:latin typeface="+mn-lt"/>
              <a:ea typeface="+mn-ea"/>
              <a:cs typeface="+mn-cs"/>
            </a:rPr>
            <a:t> zostanie automatycznie przeniesiona do zakładek: </a:t>
          </a:r>
          <a:r>
            <a:rPr lang="pl-PL" sz="1100" b="0">
              <a:solidFill>
                <a:schemeClr val="dk1"/>
              </a:solidFill>
              <a:effectLst/>
              <a:latin typeface="+mn-lt"/>
              <a:ea typeface="+mn-ea"/>
              <a:cs typeface="+mn-cs"/>
            </a:rPr>
            <a:t>"art. 15d albo15e SCS", "art. 15aa SCS", "art. 18e SCS"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SC lub SCS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Zatem, jeżeli wartość komórki </a:t>
          </a:r>
          <a:r>
            <a:rPr lang="pl-PL" sz="1100" b="1" i="1" baseline="0">
              <a:solidFill>
                <a:schemeClr val="dk1"/>
              </a:solidFill>
              <a:effectLst/>
              <a:latin typeface="+mn-lt"/>
              <a:ea typeface="+mn-ea"/>
              <a:cs typeface="+mn-cs"/>
            </a:rPr>
            <a:t>E36&gt;0%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E36=0%,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15d albo 15e SCS"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endParaRPr lang="pl-PL" sz="11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15d albo 15e</a:t>
          </a:r>
          <a:r>
            <a:rPr lang="pl-PL" sz="1100" b="1" baseline="0">
              <a:solidFill>
                <a:srgbClr val="C00000"/>
              </a:solidFill>
            </a:rPr>
            <a:t> SCS</a:t>
          </a:r>
          <a:r>
            <a:rPr lang="pl-PL" sz="1100" b="1"/>
            <a:t>".</a:t>
          </a:r>
          <a:r>
            <a:rPr lang="pl-PL" sz="1100"/>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SC lub SCS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SC lub SCS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(liczonej wraz z okresami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równorzędnymi ze służbą) może dodatkowo obliczyć wysokość emerytury ustalonej  na podstawie art. 15aa ustawy zaopatrzeniowej wypełniając odpowiednie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dane w zakładce </a:t>
          </a:r>
          <a:r>
            <a:rPr lang="pl-PL" sz="1100" b="1" baseline="0">
              <a:solidFill>
                <a:srgbClr val="C00000"/>
              </a:solidFill>
              <a:effectLst/>
              <a:latin typeface="+mn-lt"/>
              <a:ea typeface="+mn-ea"/>
              <a:cs typeface="+mn-cs"/>
            </a:rPr>
            <a:t>"art. 15aa SCS", w szczególności pole w komórce C4 - "Data wstąpienia po raz pierwszy do służby".</a:t>
          </a:r>
          <a:r>
            <a:rPr lang="pl-PL" sz="1100" b="0" baseline="0">
              <a:solidFill>
                <a:srgbClr val="C00000"/>
              </a:solidFill>
              <a:effectLst/>
              <a:latin typeface="+mn-lt"/>
              <a:ea typeface="+mn-ea"/>
              <a:cs typeface="+mn-cs"/>
            </a:rPr>
            <a:t> </a:t>
          </a:r>
          <a:r>
            <a:rPr lang="pl-PL" sz="1100" b="0" baseline="0">
              <a:solidFill>
                <a:schemeClr val="dk1"/>
              </a:solidFill>
              <a:effectLst/>
              <a:latin typeface="+mn-lt"/>
              <a:ea typeface="+mn-ea"/>
              <a:cs typeface="+mn-cs"/>
            </a:rPr>
            <a:t>Data zwolnienia ze służby pobierana  </a:t>
          </a:r>
        </a:p>
        <a:p>
          <a:pPr marL="0" marR="0" lvl="0" indent="0" defTabSz="914400" eaLnBrk="1" fontAlgn="auto" latinLnBrk="0" hangingPunct="1">
            <a:lnSpc>
              <a:spcPct val="100000"/>
            </a:lnSpc>
            <a:spcBef>
              <a:spcPts val="0"/>
            </a:spcBef>
            <a:spcAft>
              <a:spcPts val="0"/>
            </a:spcAft>
            <a:buClrTx/>
            <a:buSzTx/>
            <a:buFontTx/>
            <a:buNone/>
            <a:tabLst/>
            <a:defRPr/>
          </a:pPr>
          <a:r>
            <a:rPr lang="pl-PL" sz="1100" b="0" baseline="0">
              <a:solidFill>
                <a:schemeClr val="dk1"/>
              </a:solidFill>
              <a:effectLst/>
              <a:latin typeface="+mn-lt"/>
              <a:ea typeface="+mn-ea"/>
              <a:cs typeface="+mn-cs"/>
            </a:rPr>
            <a:t>   jest automatycznie z zakładki </a:t>
          </a:r>
          <a:r>
            <a:rPr lang="pl-PL" sz="1100" b="1">
              <a:solidFill>
                <a:schemeClr val="dk1"/>
              </a:solidFill>
              <a:effectLst/>
              <a:latin typeface="+mn-lt"/>
              <a:ea typeface="+mn-ea"/>
              <a:cs typeface="+mn-cs"/>
            </a:rPr>
            <a:t>"Podstawa wymiaru  10 lat SC_SCS".</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dane w zakładce "art. 18e". </a:t>
          </a:r>
        </a:p>
        <a:p>
          <a:r>
            <a:rPr lang="pl-PL" sz="1100" b="1" baseline="0">
              <a:solidFill>
                <a:schemeClr val="dk1"/>
              </a:solidFill>
              <a:effectLst/>
              <a:latin typeface="+mn-lt"/>
              <a:ea typeface="+mn-ea"/>
              <a:cs typeface="+mn-cs"/>
            </a:rPr>
            <a:t>    W zakładce tej należy obowiązkowo  wypełnić pola jasne, tj.:</a:t>
          </a: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40" workbookViewId="0">
      <selection activeCell="T15" sqref="T15"/>
    </sheetView>
  </sheetViews>
  <sheetFormatPr defaultRowHeight="14.4" x14ac:dyDescent="0.3"/>
  <cols>
    <col min="1" max="16384" width="8.88671875" style="3"/>
  </cols>
  <sheetData>
    <row r="2" spans="1:13" x14ac:dyDescent="0.3">
      <c r="A2" s="11"/>
      <c r="B2" s="11"/>
      <c r="C2" s="11"/>
      <c r="D2" s="11"/>
      <c r="E2" s="11"/>
      <c r="F2" s="11"/>
      <c r="G2" s="11"/>
      <c r="H2" s="11"/>
    </row>
    <row r="4" spans="1:13" ht="14.4" customHeight="1" x14ac:dyDescent="0.3">
      <c r="A4" s="12" t="s">
        <v>61</v>
      </c>
      <c r="B4" s="13"/>
      <c r="C4" s="13"/>
      <c r="D4" s="13"/>
      <c r="E4" s="13"/>
      <c r="F4" s="13"/>
      <c r="G4" s="13"/>
      <c r="H4" s="13"/>
      <c r="I4" s="13"/>
      <c r="J4" s="13"/>
      <c r="K4" s="13"/>
      <c r="L4" s="13"/>
      <c r="M4" s="13"/>
    </row>
    <row r="5" spans="1:13" x14ac:dyDescent="0.3">
      <c r="A5" s="13"/>
      <c r="B5" s="13"/>
      <c r="C5" s="13"/>
      <c r="D5" s="13"/>
      <c r="E5" s="13"/>
      <c r="F5" s="13"/>
      <c r="G5" s="13"/>
      <c r="H5" s="13"/>
      <c r="I5" s="13"/>
      <c r="J5" s="13"/>
      <c r="K5" s="13"/>
      <c r="L5" s="13"/>
      <c r="M5" s="13"/>
    </row>
    <row r="6" spans="1:13" x14ac:dyDescent="0.3">
      <c r="A6" s="13"/>
      <c r="B6" s="13"/>
      <c r="C6" s="13"/>
      <c r="D6" s="13"/>
      <c r="E6" s="13"/>
      <c r="F6" s="13"/>
      <c r="G6" s="13"/>
      <c r="H6" s="13"/>
      <c r="I6" s="13"/>
      <c r="J6" s="13"/>
      <c r="K6" s="13"/>
      <c r="L6" s="13"/>
      <c r="M6" s="13"/>
    </row>
    <row r="7" spans="1:13" x14ac:dyDescent="0.3">
      <c r="A7" s="13"/>
      <c r="B7" s="13"/>
      <c r="C7" s="13"/>
      <c r="D7" s="13"/>
      <c r="E7" s="13"/>
      <c r="F7" s="13"/>
      <c r="G7" s="13"/>
      <c r="H7" s="13"/>
      <c r="I7" s="13"/>
      <c r="J7" s="13"/>
      <c r="K7" s="13"/>
      <c r="L7" s="13"/>
      <c r="M7" s="13"/>
    </row>
    <row r="8" spans="1:13" x14ac:dyDescent="0.3">
      <c r="A8" s="13"/>
      <c r="B8" s="13"/>
      <c r="C8" s="13"/>
      <c r="D8" s="13"/>
      <c r="E8" s="13"/>
      <c r="F8" s="13"/>
      <c r="G8" s="13"/>
      <c r="H8" s="13"/>
      <c r="I8" s="13"/>
      <c r="J8" s="13"/>
      <c r="K8" s="13"/>
      <c r="L8" s="13"/>
      <c r="M8" s="13"/>
    </row>
    <row r="9" spans="1:13" x14ac:dyDescent="0.3">
      <c r="A9" s="13"/>
      <c r="B9" s="13"/>
      <c r="C9" s="13"/>
      <c r="D9" s="13"/>
      <c r="E9" s="13"/>
      <c r="F9" s="13"/>
      <c r="G9" s="13"/>
      <c r="H9" s="13"/>
      <c r="I9" s="13"/>
      <c r="J9" s="13"/>
      <c r="K9" s="13"/>
      <c r="L9" s="13"/>
      <c r="M9" s="13"/>
    </row>
    <row r="10" spans="1:13" x14ac:dyDescent="0.3">
      <c r="A10" s="13"/>
      <c r="B10" s="13"/>
      <c r="C10" s="13"/>
      <c r="D10" s="13"/>
      <c r="E10" s="13"/>
      <c r="F10" s="13"/>
      <c r="G10" s="13"/>
      <c r="H10" s="13"/>
      <c r="I10" s="13"/>
      <c r="J10" s="13"/>
      <c r="K10" s="13"/>
      <c r="L10" s="13"/>
      <c r="M10" s="13"/>
    </row>
    <row r="11" spans="1:13" x14ac:dyDescent="0.3">
      <c r="A11" s="13"/>
      <c r="B11" s="13"/>
      <c r="C11" s="13"/>
      <c r="D11" s="13"/>
      <c r="E11" s="13"/>
      <c r="F11" s="13"/>
      <c r="G11" s="13"/>
      <c r="H11" s="13"/>
      <c r="I11" s="13"/>
      <c r="J11" s="13"/>
      <c r="K11" s="13"/>
      <c r="L11" s="13"/>
      <c r="M11" s="13"/>
    </row>
    <row r="12" spans="1:13" x14ac:dyDescent="0.3">
      <c r="A12" s="13"/>
      <c r="B12" s="13"/>
      <c r="C12" s="13"/>
      <c r="D12" s="13"/>
      <c r="E12" s="13"/>
      <c r="F12" s="13"/>
      <c r="G12" s="13"/>
      <c r="H12" s="13"/>
      <c r="I12" s="13"/>
      <c r="J12" s="13"/>
      <c r="K12" s="13"/>
      <c r="L12" s="13"/>
      <c r="M12" s="13"/>
    </row>
    <row r="13" spans="1:13" x14ac:dyDescent="0.3">
      <c r="A13" s="13"/>
      <c r="B13" s="13"/>
      <c r="C13" s="13"/>
      <c r="D13" s="13"/>
      <c r="E13" s="13"/>
      <c r="F13" s="13"/>
      <c r="G13" s="13"/>
      <c r="H13" s="13"/>
      <c r="I13" s="13"/>
      <c r="J13" s="13"/>
      <c r="K13" s="13"/>
      <c r="L13" s="13"/>
      <c r="M13" s="13"/>
    </row>
    <row r="14" spans="1:13" x14ac:dyDescent="0.3">
      <c r="A14" s="13"/>
      <c r="B14" s="13"/>
      <c r="C14" s="13"/>
      <c r="D14" s="13"/>
      <c r="E14" s="13"/>
      <c r="F14" s="13"/>
      <c r="G14" s="13"/>
      <c r="H14" s="13"/>
      <c r="I14" s="13"/>
      <c r="J14" s="13"/>
      <c r="K14" s="13"/>
      <c r="L14" s="13"/>
      <c r="M14" s="13"/>
    </row>
    <row r="15" spans="1:13" x14ac:dyDescent="0.3">
      <c r="A15" s="13"/>
      <c r="B15" s="13"/>
      <c r="C15" s="13"/>
      <c r="D15" s="13"/>
      <c r="E15" s="13"/>
      <c r="F15" s="13"/>
      <c r="G15" s="13"/>
      <c r="H15" s="13"/>
      <c r="I15" s="13"/>
      <c r="J15" s="13"/>
      <c r="K15" s="13"/>
      <c r="L15" s="13"/>
      <c r="M15" s="13"/>
    </row>
    <row r="16" spans="1:13" x14ac:dyDescent="0.3">
      <c r="A16" s="13"/>
      <c r="B16" s="13"/>
      <c r="C16" s="13"/>
      <c r="D16" s="13"/>
      <c r="E16" s="13"/>
      <c r="F16" s="13"/>
      <c r="G16" s="13"/>
      <c r="H16" s="13"/>
      <c r="I16" s="13"/>
      <c r="J16" s="13"/>
      <c r="K16" s="13"/>
      <c r="L16" s="13"/>
      <c r="M16" s="13"/>
    </row>
    <row r="17" spans="1:13" x14ac:dyDescent="0.3">
      <c r="A17" s="13"/>
      <c r="B17" s="13"/>
      <c r="C17" s="13"/>
      <c r="D17" s="13"/>
      <c r="E17" s="13"/>
      <c r="F17" s="13"/>
      <c r="G17" s="13"/>
      <c r="H17" s="13"/>
      <c r="I17" s="13"/>
      <c r="J17" s="13"/>
      <c r="K17" s="13"/>
      <c r="L17" s="13"/>
      <c r="M17" s="13"/>
    </row>
    <row r="18" spans="1:13" x14ac:dyDescent="0.3">
      <c r="A18" s="13"/>
      <c r="B18" s="13"/>
      <c r="C18" s="13"/>
      <c r="D18" s="13"/>
      <c r="E18" s="13"/>
      <c r="F18" s="13"/>
      <c r="G18" s="13"/>
      <c r="H18" s="13"/>
      <c r="I18" s="13"/>
      <c r="J18" s="13"/>
      <c r="K18" s="13"/>
      <c r="L18" s="13"/>
      <c r="M18" s="13"/>
    </row>
    <row r="19" spans="1:13" x14ac:dyDescent="0.3">
      <c r="A19" s="13"/>
      <c r="B19" s="13"/>
      <c r="C19" s="13"/>
      <c r="D19" s="13"/>
      <c r="E19" s="13"/>
      <c r="F19" s="13"/>
      <c r="G19" s="13"/>
      <c r="H19" s="13"/>
      <c r="I19" s="13"/>
      <c r="J19" s="13"/>
      <c r="K19" s="13"/>
      <c r="L19" s="13"/>
      <c r="M19" s="13"/>
    </row>
    <row r="20" spans="1:13" x14ac:dyDescent="0.3">
      <c r="A20" s="13"/>
      <c r="B20" s="13"/>
      <c r="C20" s="13"/>
      <c r="D20" s="13"/>
      <c r="E20" s="13"/>
      <c r="F20" s="13"/>
      <c r="G20" s="13"/>
      <c r="H20" s="13"/>
      <c r="I20" s="13"/>
      <c r="J20" s="13"/>
      <c r="K20" s="13"/>
      <c r="L20" s="13"/>
      <c r="M20" s="13"/>
    </row>
    <row r="21" spans="1:13" x14ac:dyDescent="0.3">
      <c r="A21" s="13"/>
      <c r="B21" s="13"/>
      <c r="C21" s="13"/>
      <c r="D21" s="13"/>
      <c r="E21" s="13"/>
      <c r="F21" s="13"/>
      <c r="G21" s="13"/>
      <c r="H21" s="13"/>
      <c r="I21" s="13"/>
      <c r="J21" s="13"/>
      <c r="K21" s="13"/>
      <c r="L21" s="13"/>
      <c r="M21" s="13"/>
    </row>
    <row r="22" spans="1:13" x14ac:dyDescent="0.3">
      <c r="A22" s="13"/>
      <c r="B22" s="13"/>
      <c r="C22" s="13"/>
      <c r="D22" s="13"/>
      <c r="E22" s="13"/>
      <c r="F22" s="13"/>
      <c r="G22" s="13"/>
      <c r="H22" s="13"/>
      <c r="I22" s="13"/>
      <c r="J22" s="13"/>
      <c r="K22" s="13"/>
      <c r="L22" s="13"/>
      <c r="M22" s="13"/>
    </row>
    <row r="23" spans="1:13" x14ac:dyDescent="0.3">
      <c r="A23" s="13"/>
      <c r="B23" s="13"/>
      <c r="C23" s="13"/>
      <c r="D23" s="13"/>
      <c r="E23" s="13"/>
      <c r="F23" s="13"/>
      <c r="G23" s="13"/>
      <c r="H23" s="13"/>
      <c r="I23" s="13"/>
      <c r="J23" s="13"/>
      <c r="K23" s="13"/>
      <c r="L23" s="13"/>
      <c r="M23" s="13"/>
    </row>
    <row r="24" spans="1:13" x14ac:dyDescent="0.3">
      <c r="A24" s="13"/>
      <c r="B24" s="13"/>
      <c r="C24" s="13"/>
      <c r="D24" s="13"/>
      <c r="E24" s="13"/>
      <c r="F24" s="13"/>
      <c r="G24" s="13"/>
      <c r="H24" s="13"/>
      <c r="I24" s="13"/>
      <c r="J24" s="13"/>
      <c r="K24" s="13"/>
      <c r="L24" s="13"/>
      <c r="M24" s="13"/>
    </row>
    <row r="25" spans="1:13" x14ac:dyDescent="0.3">
      <c r="A25" s="13"/>
      <c r="B25" s="13"/>
      <c r="C25" s="13"/>
      <c r="D25" s="13"/>
      <c r="E25" s="13"/>
      <c r="F25" s="13"/>
      <c r="G25" s="13"/>
      <c r="H25" s="13"/>
      <c r="I25" s="13"/>
      <c r="J25" s="13"/>
      <c r="K25" s="13"/>
      <c r="L25" s="13"/>
      <c r="M25" s="13"/>
    </row>
    <row r="26" spans="1:13" x14ac:dyDescent="0.3">
      <c r="A26" s="13"/>
      <c r="B26" s="13"/>
      <c r="C26" s="13"/>
      <c r="D26" s="13"/>
      <c r="E26" s="13"/>
      <c r="F26" s="13"/>
      <c r="G26" s="13"/>
      <c r="H26" s="13"/>
      <c r="I26" s="13"/>
      <c r="J26" s="13"/>
      <c r="K26" s="13"/>
      <c r="L26" s="13"/>
      <c r="M26" s="13"/>
    </row>
    <row r="27" spans="1:13" x14ac:dyDescent="0.3">
      <c r="A27" s="13"/>
      <c r="B27" s="13"/>
      <c r="C27" s="13"/>
      <c r="D27" s="13"/>
      <c r="E27" s="13"/>
      <c r="F27" s="13"/>
      <c r="G27" s="13"/>
      <c r="H27" s="13"/>
      <c r="I27" s="13"/>
      <c r="J27" s="13"/>
      <c r="K27" s="13"/>
      <c r="L27" s="13"/>
      <c r="M27" s="13"/>
    </row>
    <row r="28" spans="1:13" x14ac:dyDescent="0.3">
      <c r="A28" s="13"/>
      <c r="B28" s="13"/>
      <c r="C28" s="13"/>
      <c r="D28" s="13"/>
      <c r="E28" s="13"/>
      <c r="F28" s="13"/>
      <c r="G28" s="13"/>
      <c r="H28" s="13"/>
      <c r="I28" s="13"/>
      <c r="J28" s="13"/>
      <c r="K28" s="13"/>
      <c r="L28" s="13"/>
      <c r="M28" s="13"/>
    </row>
  </sheetData>
  <sheetProtection algorithmName="SHA-512" hashValue="IIe9FZOCrulEtQaIxkkmhszuRfR7atjMYr6d8NtZjthHbJCw4EsDV487zSmV0n+POuS3zC0JnpaaNFc25GEjtQ==" saltValue="E6GIG2R5ce+Pgu4YZK8bOA==" spinCount="100000" sheet="1" objects="1" scenarios="1"/>
  <pageMargins left="0.31496062992125984" right="0.19685039370078741" top="0.27559055118110237" bottom="0.27559055118110237" header="0.19685039370078741" footer="0.15748031496062992"/>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6"/>
  <sheetViews>
    <sheetView showGridLines="0" topLeftCell="A31" workbookViewId="0">
      <selection activeCell="E33" sqref="E33"/>
    </sheetView>
  </sheetViews>
  <sheetFormatPr defaultRowHeight="14.4" x14ac:dyDescent="0.3"/>
  <cols>
    <col min="1" max="1" width="18.21875" style="4" customWidth="1"/>
    <col min="2" max="2" width="22.88671875" style="5" customWidth="1"/>
    <col min="3" max="3" width="18.21875" style="6" customWidth="1"/>
    <col min="4" max="4" width="14.6640625" style="7" customWidth="1"/>
    <col min="5" max="5" width="21.5546875" style="8" customWidth="1"/>
    <col min="6" max="6" width="11.21875" style="228" hidden="1" customWidth="1"/>
    <col min="7" max="7" width="7.21875" style="3" customWidth="1"/>
    <col min="8" max="8" width="15.88671875" style="3" customWidth="1"/>
    <col min="9" max="9" width="17.44140625" style="3" customWidth="1"/>
    <col min="10" max="10" width="0" style="3" hidden="1" customWidth="1"/>
    <col min="11" max="11" width="20.5546875" style="3" customWidth="1"/>
    <col min="12" max="12" width="13.21875" style="3" customWidth="1"/>
    <col min="13" max="13" width="6.21875" style="3" customWidth="1"/>
    <col min="14" max="16384" width="8.88671875" style="3"/>
  </cols>
  <sheetData>
    <row r="1" spans="1:10" ht="25.8" customHeight="1" thickBot="1" x14ac:dyDescent="0.35">
      <c r="A1" s="303" t="s">
        <v>82</v>
      </c>
      <c r="B1" s="303"/>
      <c r="C1" s="303"/>
      <c r="D1" s="303"/>
      <c r="E1" s="303"/>
      <c r="F1" s="136"/>
    </row>
    <row r="2" spans="1:10" ht="31.8" customHeight="1" thickBot="1" x14ac:dyDescent="0.35">
      <c r="A2" s="304" t="s">
        <v>114</v>
      </c>
      <c r="B2" s="305"/>
      <c r="C2" s="305"/>
      <c r="D2" s="305"/>
      <c r="E2" s="306"/>
      <c r="F2" s="222"/>
      <c r="H2" s="290" t="s">
        <v>67</v>
      </c>
      <c r="I2" s="291"/>
    </row>
    <row r="3" spans="1:10" ht="86.4" customHeight="1" thickBot="1" x14ac:dyDescent="0.35">
      <c r="A3" s="128" t="s">
        <v>25</v>
      </c>
      <c r="B3" s="129" t="s">
        <v>117</v>
      </c>
      <c r="C3" s="130" t="s">
        <v>70</v>
      </c>
      <c r="D3" s="131" t="s">
        <v>56</v>
      </c>
      <c r="E3" s="139" t="s">
        <v>23</v>
      </c>
      <c r="F3" s="223" t="s">
        <v>79</v>
      </c>
      <c r="H3" s="143" t="s">
        <v>30</v>
      </c>
      <c r="I3" s="145" t="s">
        <v>68</v>
      </c>
    </row>
    <row r="4" spans="1:10" ht="11.4" customHeight="1" thickBot="1" x14ac:dyDescent="0.35">
      <c r="A4" s="132">
        <v>1</v>
      </c>
      <c r="B4" s="133">
        <v>2</v>
      </c>
      <c r="C4" s="137">
        <v>3</v>
      </c>
      <c r="D4" s="138">
        <v>4</v>
      </c>
      <c r="E4" s="138">
        <v>5</v>
      </c>
      <c r="F4" s="224"/>
      <c r="G4" s="134"/>
      <c r="H4" s="144">
        <v>1</v>
      </c>
      <c r="I4" s="135">
        <v>2</v>
      </c>
    </row>
    <row r="5" spans="1:10" ht="16.2" customHeight="1" x14ac:dyDescent="0.3">
      <c r="A5" s="216">
        <v>2000</v>
      </c>
      <c r="B5" s="2"/>
      <c r="C5" s="207">
        <v>25734.45</v>
      </c>
      <c r="D5" s="243">
        <f>ROUND(B5/C5,4)</f>
        <v>0</v>
      </c>
      <c r="E5" s="249">
        <f t="shared" ref="E5:E21" si="0">D5</f>
        <v>0</v>
      </c>
      <c r="F5" s="225">
        <v>1</v>
      </c>
      <c r="H5" s="212">
        <v>36526</v>
      </c>
      <c r="I5" s="208">
        <v>1362.13</v>
      </c>
      <c r="J5" s="3">
        <v>5</v>
      </c>
    </row>
    <row r="6" spans="1:10" ht="16.2" customHeight="1" x14ac:dyDescent="0.3">
      <c r="A6" s="9">
        <v>2001</v>
      </c>
      <c r="B6" s="2"/>
      <c r="C6" s="205">
        <v>35445.120000000003</v>
      </c>
      <c r="D6" s="244">
        <f t="shared" ref="D6:D28" si="1">ROUND(B6/C6,4)</f>
        <v>0</v>
      </c>
      <c r="E6" s="250">
        <f t="shared" si="0"/>
        <v>0</v>
      </c>
      <c r="F6" s="225">
        <v>2</v>
      </c>
      <c r="H6" s="213">
        <v>36617</v>
      </c>
      <c r="I6" s="209">
        <v>2405.34</v>
      </c>
      <c r="J6" s="3">
        <v>6</v>
      </c>
    </row>
    <row r="7" spans="1:10" ht="16.2" customHeight="1" x14ac:dyDescent="0.3">
      <c r="A7" s="9">
        <v>2002</v>
      </c>
      <c r="B7" s="2"/>
      <c r="C7" s="205">
        <v>35445.120000000003</v>
      </c>
      <c r="D7" s="244">
        <f t="shared" si="1"/>
        <v>0</v>
      </c>
      <c r="E7" s="250">
        <f t="shared" si="0"/>
        <v>0</v>
      </c>
      <c r="F7" s="225">
        <v>3</v>
      </c>
      <c r="H7" s="214">
        <v>36892</v>
      </c>
      <c r="I7" s="209">
        <v>2953.76</v>
      </c>
      <c r="J7" s="3">
        <v>7</v>
      </c>
    </row>
    <row r="8" spans="1:10" ht="16.2" customHeight="1" x14ac:dyDescent="0.3">
      <c r="A8" s="9">
        <v>2003</v>
      </c>
      <c r="B8" s="2"/>
      <c r="C8" s="205">
        <v>38403.839999999997</v>
      </c>
      <c r="D8" s="244">
        <f t="shared" si="1"/>
        <v>0</v>
      </c>
      <c r="E8" s="250">
        <f t="shared" si="0"/>
        <v>0</v>
      </c>
      <c r="F8" s="225">
        <v>4</v>
      </c>
      <c r="H8" s="214">
        <v>37257</v>
      </c>
      <c r="I8" s="209">
        <v>2953.76</v>
      </c>
      <c r="J8" s="3">
        <v>8</v>
      </c>
    </row>
    <row r="9" spans="1:10" ht="16.2" customHeight="1" x14ac:dyDescent="0.3">
      <c r="A9" s="9">
        <v>2004</v>
      </c>
      <c r="B9" s="2"/>
      <c r="C9" s="205">
        <v>39555.839999999997</v>
      </c>
      <c r="D9" s="244">
        <f t="shared" si="1"/>
        <v>0</v>
      </c>
      <c r="E9" s="250">
        <f t="shared" si="0"/>
        <v>0</v>
      </c>
      <c r="F9" s="225">
        <v>5</v>
      </c>
      <c r="H9" s="214">
        <v>37622</v>
      </c>
      <c r="I9" s="209">
        <v>3200.32</v>
      </c>
      <c r="J9" s="3">
        <v>9</v>
      </c>
    </row>
    <row r="10" spans="1:10" ht="16.2" customHeight="1" x14ac:dyDescent="0.3">
      <c r="A10" s="9">
        <v>2005</v>
      </c>
      <c r="B10" s="2"/>
      <c r="C10" s="205">
        <v>40742.519999999997</v>
      </c>
      <c r="D10" s="244">
        <f t="shared" si="1"/>
        <v>0</v>
      </c>
      <c r="E10" s="250">
        <f t="shared" si="0"/>
        <v>0</v>
      </c>
      <c r="F10" s="225">
        <v>6</v>
      </c>
      <c r="H10" s="214">
        <v>37987</v>
      </c>
      <c r="I10" s="209">
        <v>3296.32</v>
      </c>
      <c r="J10" s="3">
        <v>10</v>
      </c>
    </row>
    <row r="11" spans="1:10" ht="16.2" customHeight="1" x14ac:dyDescent="0.3">
      <c r="A11" s="9">
        <v>2006</v>
      </c>
      <c r="B11" s="2"/>
      <c r="C11" s="205">
        <v>41353.68</v>
      </c>
      <c r="D11" s="244">
        <f t="shared" si="1"/>
        <v>0</v>
      </c>
      <c r="E11" s="250">
        <f t="shared" si="0"/>
        <v>0</v>
      </c>
      <c r="F11" s="225">
        <v>7</v>
      </c>
      <c r="H11" s="214">
        <v>38353</v>
      </c>
      <c r="I11" s="209">
        <v>3446.14</v>
      </c>
      <c r="J11" s="3">
        <v>11</v>
      </c>
    </row>
    <row r="12" spans="1:10" ht="16.2" customHeight="1" x14ac:dyDescent="0.3">
      <c r="A12" s="9">
        <v>2007</v>
      </c>
      <c r="B12" s="2"/>
      <c r="C12" s="205">
        <v>41353.68</v>
      </c>
      <c r="D12" s="244">
        <f t="shared" si="1"/>
        <v>0</v>
      </c>
      <c r="E12" s="250">
        <f t="shared" si="0"/>
        <v>0</v>
      </c>
      <c r="F12" s="225">
        <v>8</v>
      </c>
      <c r="H12" s="214">
        <v>38718</v>
      </c>
      <c r="I12" s="209">
        <v>3446.14</v>
      </c>
      <c r="J12" s="3">
        <v>12</v>
      </c>
    </row>
    <row r="13" spans="1:10" ht="16.2" customHeight="1" x14ac:dyDescent="0.3">
      <c r="A13" s="9">
        <v>2008</v>
      </c>
      <c r="B13" s="2"/>
      <c r="C13" s="205">
        <v>42304.68</v>
      </c>
      <c r="D13" s="244">
        <f t="shared" si="1"/>
        <v>0</v>
      </c>
      <c r="E13" s="250">
        <f t="shared" si="0"/>
        <v>0</v>
      </c>
      <c r="F13" s="225">
        <v>9</v>
      </c>
      <c r="H13" s="214">
        <v>39083</v>
      </c>
      <c r="I13" s="209">
        <v>3525.39</v>
      </c>
      <c r="J13" s="3">
        <v>13</v>
      </c>
    </row>
    <row r="14" spans="1:10" ht="16.2" customHeight="1" x14ac:dyDescent="0.3">
      <c r="A14" s="9">
        <v>2009</v>
      </c>
      <c r="B14" s="2"/>
      <c r="C14" s="205">
        <v>43150.8</v>
      </c>
      <c r="D14" s="244">
        <f t="shared" si="1"/>
        <v>0</v>
      </c>
      <c r="E14" s="250">
        <f t="shared" si="0"/>
        <v>0</v>
      </c>
      <c r="F14" s="236">
        <f t="shared" ref="F14:F22" si="2">SUM($E5:$E14)</f>
        <v>0</v>
      </c>
      <c r="H14" s="214">
        <v>39448</v>
      </c>
      <c r="I14" s="209">
        <v>3595.9</v>
      </c>
      <c r="J14" s="3">
        <v>14</v>
      </c>
    </row>
    <row r="15" spans="1:10" ht="16.2" customHeight="1" x14ac:dyDescent="0.3">
      <c r="A15" s="9">
        <v>2010</v>
      </c>
      <c r="B15" s="2"/>
      <c r="C15" s="205">
        <v>43150.8</v>
      </c>
      <c r="D15" s="244">
        <f t="shared" si="1"/>
        <v>0</v>
      </c>
      <c r="E15" s="250">
        <f t="shared" si="0"/>
        <v>0</v>
      </c>
      <c r="F15" s="236">
        <f t="shared" si="2"/>
        <v>0</v>
      </c>
      <c r="H15" s="214">
        <v>39814</v>
      </c>
      <c r="I15" s="209">
        <v>3595.9</v>
      </c>
      <c r="J15" s="3">
        <v>15</v>
      </c>
    </row>
    <row r="16" spans="1:10" ht="16.2" customHeight="1" x14ac:dyDescent="0.3">
      <c r="A16" s="9">
        <v>2011</v>
      </c>
      <c r="B16" s="2"/>
      <c r="C16" s="205">
        <v>59856.22</v>
      </c>
      <c r="D16" s="244">
        <f t="shared" si="1"/>
        <v>0</v>
      </c>
      <c r="E16" s="250">
        <f t="shared" si="0"/>
        <v>0</v>
      </c>
      <c r="F16" s="236">
        <f t="shared" si="2"/>
        <v>0</v>
      </c>
      <c r="H16" s="214">
        <v>40179</v>
      </c>
      <c r="I16" s="209">
        <v>3595.9</v>
      </c>
      <c r="J16" s="3">
        <v>16</v>
      </c>
    </row>
    <row r="17" spans="1:12" ht="16.2" customHeight="1" x14ac:dyDescent="0.3">
      <c r="A17" s="9">
        <v>2012</v>
      </c>
      <c r="B17" s="2"/>
      <c r="C17" s="205">
        <v>61113.72</v>
      </c>
      <c r="D17" s="244">
        <f t="shared" si="1"/>
        <v>0</v>
      </c>
      <c r="E17" s="250">
        <f t="shared" si="0"/>
        <v>0</v>
      </c>
      <c r="F17" s="236">
        <f t="shared" si="2"/>
        <v>0</v>
      </c>
      <c r="H17" s="214">
        <v>40544</v>
      </c>
      <c r="I17" s="209">
        <v>3595.9</v>
      </c>
      <c r="J17" s="3">
        <v>17</v>
      </c>
    </row>
    <row r="18" spans="1:12" ht="16.2" customHeight="1" x14ac:dyDescent="0.3">
      <c r="A18" s="9">
        <v>2013</v>
      </c>
      <c r="B18" s="2"/>
      <c r="C18" s="205">
        <v>61162.080000000002</v>
      </c>
      <c r="D18" s="244">
        <f t="shared" si="1"/>
        <v>0</v>
      </c>
      <c r="E18" s="250">
        <f t="shared" si="0"/>
        <v>0</v>
      </c>
      <c r="F18" s="236">
        <f t="shared" si="2"/>
        <v>0</v>
      </c>
      <c r="H18" s="214">
        <v>40548</v>
      </c>
      <c r="I18" s="209">
        <v>5003.1499999999996</v>
      </c>
      <c r="J18" s="3">
        <v>18</v>
      </c>
    </row>
    <row r="19" spans="1:12" ht="16.2" customHeight="1" x14ac:dyDescent="0.3">
      <c r="A19" s="9">
        <v>2014</v>
      </c>
      <c r="B19" s="2"/>
      <c r="C19" s="205">
        <v>61162.080000000002</v>
      </c>
      <c r="D19" s="244">
        <f t="shared" si="1"/>
        <v>0</v>
      </c>
      <c r="E19" s="250">
        <f t="shared" si="0"/>
        <v>0</v>
      </c>
      <c r="F19" s="236">
        <f t="shared" si="2"/>
        <v>0</v>
      </c>
      <c r="H19" s="214">
        <v>40909</v>
      </c>
      <c r="I19" s="209">
        <v>5003.1499999999996</v>
      </c>
      <c r="J19" s="3">
        <v>19</v>
      </c>
    </row>
    <row r="20" spans="1:12" ht="16.2" customHeight="1" x14ac:dyDescent="0.3">
      <c r="A20" s="9">
        <v>2015</v>
      </c>
      <c r="B20" s="2"/>
      <c r="C20" s="205">
        <v>61162.080000000002</v>
      </c>
      <c r="D20" s="244">
        <f t="shared" si="1"/>
        <v>0</v>
      </c>
      <c r="E20" s="250">
        <f t="shared" si="0"/>
        <v>0</v>
      </c>
      <c r="F20" s="236">
        <f t="shared" si="2"/>
        <v>0</v>
      </c>
      <c r="H20" s="214">
        <v>40925</v>
      </c>
      <c r="I20" s="209">
        <v>5096.84</v>
      </c>
      <c r="J20" s="3">
        <v>20</v>
      </c>
    </row>
    <row r="21" spans="1:12" ht="16.2" customHeight="1" thickBot="1" x14ac:dyDescent="0.35">
      <c r="A21" s="10">
        <v>2016</v>
      </c>
      <c r="B21" s="155"/>
      <c r="C21" s="206">
        <v>61162.080000000002</v>
      </c>
      <c r="D21" s="245">
        <f t="shared" si="1"/>
        <v>0</v>
      </c>
      <c r="E21" s="251">
        <f t="shared" si="0"/>
        <v>0</v>
      </c>
      <c r="F21" s="236">
        <f t="shared" si="2"/>
        <v>0</v>
      </c>
      <c r="H21" s="214">
        <v>41275</v>
      </c>
      <c r="I21" s="209">
        <v>5096.84</v>
      </c>
      <c r="J21" s="3">
        <v>21</v>
      </c>
    </row>
    <row r="22" spans="1:12" ht="16.2" customHeight="1" x14ac:dyDescent="0.3">
      <c r="A22" s="141" t="s">
        <v>55</v>
      </c>
      <c r="B22" s="1"/>
      <c r="C22" s="207">
        <v>10193.68</v>
      </c>
      <c r="D22" s="243">
        <f t="shared" si="1"/>
        <v>0</v>
      </c>
      <c r="E22" s="292">
        <f>ROUND((D22*2+D23*10)/12,4)</f>
        <v>0</v>
      </c>
      <c r="F22" s="294">
        <f t="shared" si="2"/>
        <v>0</v>
      </c>
      <c r="H22" s="214">
        <v>41640</v>
      </c>
      <c r="I22" s="209">
        <v>5096.84</v>
      </c>
      <c r="J22" s="3">
        <v>22</v>
      </c>
    </row>
    <row r="23" spans="1:12" ht="16.2" customHeight="1" thickBot="1" x14ac:dyDescent="0.35">
      <c r="A23" s="219" t="s">
        <v>54</v>
      </c>
      <c r="B23" s="220"/>
      <c r="C23" s="221">
        <v>58089</v>
      </c>
      <c r="D23" s="246">
        <f t="shared" si="1"/>
        <v>0</v>
      </c>
      <c r="E23" s="293"/>
      <c r="F23" s="294"/>
      <c r="H23" s="214">
        <v>42005</v>
      </c>
      <c r="I23" s="209">
        <v>5096.84</v>
      </c>
      <c r="J23" s="3">
        <v>23</v>
      </c>
    </row>
    <row r="24" spans="1:12" ht="16.2" customHeight="1" x14ac:dyDescent="0.3">
      <c r="A24" s="239">
        <v>2018</v>
      </c>
      <c r="B24" s="240"/>
      <c r="C24" s="241">
        <v>61857.599999999999</v>
      </c>
      <c r="D24" s="247">
        <f t="shared" si="1"/>
        <v>0</v>
      </c>
      <c r="E24" s="249">
        <f t="shared" ref="E24:E30" si="3">D24</f>
        <v>0</v>
      </c>
      <c r="F24" s="236">
        <f t="shared" ref="F24:F31" si="4">SUM($E14:$E24)</f>
        <v>0</v>
      </c>
      <c r="H24" s="214">
        <v>42370</v>
      </c>
      <c r="I24" s="209">
        <v>5096.84</v>
      </c>
      <c r="J24" s="3">
        <v>24</v>
      </c>
    </row>
    <row r="25" spans="1:12" ht="16.2" customHeight="1" x14ac:dyDescent="0.3">
      <c r="A25" s="242">
        <v>2019</v>
      </c>
      <c r="B25" s="238"/>
      <c r="C25" s="237">
        <v>69200.399999999994</v>
      </c>
      <c r="D25" s="248">
        <f t="shared" si="1"/>
        <v>0</v>
      </c>
      <c r="E25" s="250">
        <f t="shared" si="3"/>
        <v>0</v>
      </c>
      <c r="F25" s="236">
        <f t="shared" si="4"/>
        <v>0</v>
      </c>
      <c r="H25" s="214">
        <v>42736</v>
      </c>
      <c r="I25" s="209">
        <v>5096.84</v>
      </c>
      <c r="J25" s="3">
        <v>25</v>
      </c>
    </row>
    <row r="26" spans="1:12" ht="16.2" customHeight="1" x14ac:dyDescent="0.3">
      <c r="A26" s="242">
        <v>2020</v>
      </c>
      <c r="B26" s="238"/>
      <c r="C26" s="237">
        <v>78978.36</v>
      </c>
      <c r="D26" s="248">
        <f t="shared" si="1"/>
        <v>0</v>
      </c>
      <c r="E26" s="250">
        <f t="shared" si="3"/>
        <v>0</v>
      </c>
      <c r="F26" s="236">
        <f t="shared" si="4"/>
        <v>0</v>
      </c>
      <c r="H26" s="214">
        <v>42795</v>
      </c>
      <c r="I26" s="209">
        <v>5808.9</v>
      </c>
      <c r="J26" s="3">
        <v>26</v>
      </c>
    </row>
    <row r="27" spans="1:12" ht="16.2" customHeight="1" x14ac:dyDescent="0.3">
      <c r="A27" s="242">
        <v>2021</v>
      </c>
      <c r="B27" s="238"/>
      <c r="C27" s="237">
        <v>78978.36</v>
      </c>
      <c r="D27" s="248">
        <f t="shared" si="1"/>
        <v>0</v>
      </c>
      <c r="E27" s="250">
        <f t="shared" si="3"/>
        <v>0</v>
      </c>
      <c r="F27" s="236">
        <f t="shared" si="4"/>
        <v>0</v>
      </c>
      <c r="H27" s="214">
        <v>43101</v>
      </c>
      <c r="I27" s="210">
        <v>5154.8</v>
      </c>
      <c r="J27" s="3">
        <v>27</v>
      </c>
    </row>
    <row r="28" spans="1:12" ht="16.2" customHeight="1" x14ac:dyDescent="0.3">
      <c r="A28" s="242">
        <v>2022</v>
      </c>
      <c r="B28" s="238"/>
      <c r="C28" s="237">
        <v>83955.12</v>
      </c>
      <c r="D28" s="248">
        <f t="shared" si="1"/>
        <v>0</v>
      </c>
      <c r="E28" s="250">
        <f t="shared" si="3"/>
        <v>0</v>
      </c>
      <c r="F28" s="236">
        <f t="shared" si="4"/>
        <v>0</v>
      </c>
      <c r="H28" s="214">
        <v>43466</v>
      </c>
      <c r="I28" s="210">
        <v>5766.7</v>
      </c>
      <c r="J28" s="3">
        <v>28</v>
      </c>
    </row>
    <row r="29" spans="1:12" ht="16.2" customHeight="1" x14ac:dyDescent="0.3">
      <c r="A29" s="242">
        <v>2023</v>
      </c>
      <c r="B29" s="238"/>
      <c r="C29" s="237">
        <v>98630.14</v>
      </c>
      <c r="D29" s="248">
        <f t="shared" ref="D29" si="5">ROUND(B29/C29,4)</f>
        <v>0</v>
      </c>
      <c r="E29" s="250">
        <f t="shared" si="3"/>
        <v>0</v>
      </c>
      <c r="F29" s="236">
        <f t="shared" si="4"/>
        <v>0</v>
      </c>
      <c r="H29" s="214">
        <v>43831</v>
      </c>
      <c r="I29" s="210">
        <v>6581.53</v>
      </c>
      <c r="J29" s="3">
        <v>29</v>
      </c>
      <c r="L29" s="184"/>
    </row>
    <row r="30" spans="1:12" ht="16.2" customHeight="1" x14ac:dyDescent="0.3">
      <c r="A30" s="242">
        <v>2024</v>
      </c>
      <c r="B30" s="238"/>
      <c r="C30" s="237">
        <v>125678.88</v>
      </c>
      <c r="D30" s="248">
        <f t="shared" ref="D30:D31" si="6">ROUND(B30/C30,4)</f>
        <v>0</v>
      </c>
      <c r="E30" s="250">
        <f t="shared" si="3"/>
        <v>0</v>
      </c>
      <c r="F30" s="236">
        <f t="shared" si="4"/>
        <v>0</v>
      </c>
      <c r="H30" s="214">
        <v>44197</v>
      </c>
      <c r="I30" s="210">
        <v>6581.53</v>
      </c>
      <c r="L30" s="184"/>
    </row>
    <row r="31" spans="1:12" ht="16.2" customHeight="1" thickBot="1" x14ac:dyDescent="0.35">
      <c r="A31" s="253">
        <v>2025</v>
      </c>
      <c r="B31" s="254"/>
      <c r="C31" s="255">
        <v>131962.92000000001</v>
      </c>
      <c r="D31" s="256">
        <f t="shared" si="6"/>
        <v>0</v>
      </c>
      <c r="E31" s="251">
        <f t="shared" ref="E31" si="7">D31</f>
        <v>0</v>
      </c>
      <c r="F31" s="257">
        <f t="shared" si="4"/>
        <v>0</v>
      </c>
      <c r="H31" s="214">
        <v>44562</v>
      </c>
      <c r="I31" s="210">
        <v>6996.26</v>
      </c>
      <c r="L31" s="184"/>
    </row>
    <row r="32" spans="1:12" ht="19.05" customHeight="1" thickBot="1" x14ac:dyDescent="0.35">
      <c r="A32" s="295" t="s">
        <v>115</v>
      </c>
      <c r="B32" s="296"/>
      <c r="C32" s="296"/>
      <c r="D32" s="297"/>
      <c r="E32" s="218">
        <f>MAX($F14:$F31)</f>
        <v>0</v>
      </c>
      <c r="F32" s="252">
        <f>MAX($F14:$F31)</f>
        <v>0</v>
      </c>
      <c r="H32" s="214">
        <v>44927</v>
      </c>
      <c r="I32" s="210">
        <v>7717.52</v>
      </c>
      <c r="J32" s="3">
        <v>30</v>
      </c>
      <c r="L32" s="4"/>
    </row>
    <row r="33" spans="1:13" ht="19.05" customHeight="1" thickBot="1" x14ac:dyDescent="0.35">
      <c r="A33" s="298" t="s">
        <v>76</v>
      </c>
      <c r="B33" s="299"/>
      <c r="C33" s="299"/>
      <c r="D33" s="300"/>
      <c r="E33" s="217">
        <f>ROUND(E32/10,4)</f>
        <v>0</v>
      </c>
      <c r="F33" s="15"/>
      <c r="H33" s="214">
        <v>44986</v>
      </c>
      <c r="I33" s="210">
        <v>8319.51</v>
      </c>
      <c r="J33" s="3">
        <v>31</v>
      </c>
    </row>
    <row r="34" spans="1:13" ht="19.05" customHeight="1" x14ac:dyDescent="0.3">
      <c r="A34" s="335" t="s">
        <v>122</v>
      </c>
      <c r="B34" s="335"/>
      <c r="C34" s="335"/>
      <c r="D34" s="335"/>
      <c r="E34" s="335"/>
      <c r="F34" s="335"/>
      <c r="H34" s="214">
        <v>45292</v>
      </c>
      <c r="I34" s="210">
        <v>10473.24</v>
      </c>
      <c r="J34" s="3">
        <v>32</v>
      </c>
      <c r="K34" s="142"/>
    </row>
    <row r="35" spans="1:13" ht="19.05" customHeight="1" thickBot="1" x14ac:dyDescent="0.35">
      <c r="A35" s="121"/>
      <c r="B35" s="121"/>
      <c r="C35" s="121"/>
      <c r="D35" s="121"/>
      <c r="E35" s="122"/>
      <c r="F35" s="122"/>
      <c r="H35" s="215">
        <v>45658</v>
      </c>
      <c r="I35" s="211">
        <v>10996.91</v>
      </c>
      <c r="K35" s="142"/>
    </row>
    <row r="36" spans="1:13" ht="24.6" customHeight="1" thickBot="1" x14ac:dyDescent="0.35">
      <c r="A36" s="307" t="s">
        <v>77</v>
      </c>
      <c r="B36" s="308"/>
      <c r="C36" s="308"/>
      <c r="D36" s="309"/>
      <c r="E36" s="127"/>
      <c r="F36" s="226"/>
      <c r="J36" s="3">
        <v>33</v>
      </c>
      <c r="K36" s="142"/>
    </row>
    <row r="37" spans="1:13" ht="16.2" customHeight="1" thickBot="1" x14ac:dyDescent="0.35">
      <c r="A37" s="124"/>
      <c r="B37" s="124"/>
      <c r="C37" s="124"/>
      <c r="D37" s="124"/>
      <c r="E37" s="123"/>
      <c r="F37" s="15"/>
      <c r="H37" s="234"/>
      <c r="I37" s="235"/>
      <c r="J37" s="3">
        <v>34</v>
      </c>
      <c r="K37" s="150"/>
    </row>
    <row r="38" spans="1:13" ht="16.2" customHeight="1" x14ac:dyDescent="0.3">
      <c r="A38" s="310" t="s">
        <v>78</v>
      </c>
      <c r="B38" s="311"/>
      <c r="C38" s="311"/>
      <c r="D38" s="312"/>
      <c r="E38" s="316">
        <f>IF(E36&gt;0%, E36,E33)</f>
        <v>0</v>
      </c>
      <c r="F38" s="227"/>
      <c r="H38" s="148"/>
      <c r="I38" s="149"/>
      <c r="J38" s="3">
        <v>35</v>
      </c>
    </row>
    <row r="39" spans="1:13" ht="16.2" customHeight="1" thickBot="1" x14ac:dyDescent="0.35">
      <c r="A39" s="313"/>
      <c r="B39" s="314"/>
      <c r="C39" s="314"/>
      <c r="D39" s="315"/>
      <c r="E39" s="317"/>
      <c r="F39" s="227"/>
      <c r="H39" s="119"/>
      <c r="I39" s="120"/>
    </row>
    <row r="40" spans="1:13" ht="16.2" customHeight="1" x14ac:dyDescent="0.3">
      <c r="A40" s="319" t="s">
        <v>124</v>
      </c>
      <c r="B40" s="319"/>
      <c r="C40" s="319"/>
      <c r="D40" s="319"/>
      <c r="E40" s="319"/>
      <c r="F40" s="140"/>
      <c r="H40" s="119"/>
      <c r="I40" s="120"/>
    </row>
    <row r="41" spans="1:13" ht="42.6" customHeight="1" x14ac:dyDescent="0.3">
      <c r="A41" s="320"/>
      <c r="B41" s="320"/>
      <c r="C41" s="320"/>
      <c r="D41" s="320"/>
      <c r="E41" s="320"/>
      <c r="F41" s="140"/>
      <c r="H41" s="119"/>
      <c r="I41" s="120"/>
    </row>
    <row r="42" spans="1:13" ht="16.2" customHeight="1" x14ac:dyDescent="0.3">
      <c r="A42" s="320"/>
      <c r="B42" s="320"/>
      <c r="C42" s="320"/>
      <c r="D42" s="320"/>
      <c r="E42" s="320"/>
      <c r="F42" s="15"/>
      <c r="H42" s="119"/>
      <c r="I42" s="120"/>
      <c r="J42" s="17"/>
    </row>
    <row r="43" spans="1:13" ht="16.2" customHeight="1" x14ac:dyDescent="0.3">
      <c r="A43" s="147"/>
      <c r="B43" s="147"/>
      <c r="C43" s="147"/>
      <c r="D43" s="147"/>
      <c r="E43" s="147"/>
    </row>
    <row r="44" spans="1:13" ht="20.399999999999999" customHeight="1" x14ac:dyDescent="0.3">
      <c r="A44" s="321" t="s">
        <v>85</v>
      </c>
      <c r="B44" s="321"/>
      <c r="C44" s="321"/>
      <c r="D44" s="321"/>
      <c r="E44" s="321"/>
      <c r="H44" s="17"/>
      <c r="I44" s="17"/>
      <c r="J44" s="17"/>
      <c r="K44" s="17"/>
      <c r="L44" s="17"/>
      <c r="M44" s="17"/>
    </row>
    <row r="45" spans="1:13" ht="20.399999999999999" customHeight="1" thickBot="1" x14ac:dyDescent="0.35">
      <c r="A45" s="321"/>
      <c r="B45" s="321"/>
      <c r="C45" s="321"/>
      <c r="D45" s="321"/>
      <c r="E45" s="321"/>
      <c r="H45" s="17"/>
      <c r="I45" s="17"/>
      <c r="J45" s="17"/>
      <c r="K45" s="17"/>
      <c r="L45" s="17"/>
      <c r="M45" s="17"/>
    </row>
    <row r="46" spans="1:13" ht="21.6" customHeight="1" thickBot="1" x14ac:dyDescent="0.35">
      <c r="A46" s="287" t="s">
        <v>66</v>
      </c>
      <c r="B46" s="288"/>
      <c r="C46" s="288"/>
      <c r="D46" s="288"/>
      <c r="E46" s="289"/>
      <c r="F46" s="229"/>
      <c r="I46" s="281"/>
      <c r="J46" s="282"/>
      <c r="K46" s="282"/>
      <c r="L46" s="278"/>
      <c r="M46" s="17"/>
    </row>
    <row r="47" spans="1:13" ht="33.6" customHeight="1" x14ac:dyDescent="0.3">
      <c r="A47" s="279" t="s">
        <v>108</v>
      </c>
      <c r="B47" s="329" t="s">
        <v>88</v>
      </c>
      <c r="C47" s="330"/>
      <c r="D47" s="283" t="s">
        <v>116</v>
      </c>
      <c r="E47" s="284"/>
      <c r="F47" s="230"/>
      <c r="I47" s="281"/>
      <c r="J47" s="282"/>
      <c r="K47" s="282"/>
      <c r="L47" s="278"/>
      <c r="M47" s="17"/>
    </row>
    <row r="48" spans="1:13" ht="62.4" customHeight="1" thickBot="1" x14ac:dyDescent="0.35">
      <c r="A48" s="280"/>
      <c r="B48" s="331"/>
      <c r="C48" s="332"/>
      <c r="D48" s="285"/>
      <c r="E48" s="286"/>
      <c r="F48" s="230"/>
      <c r="I48" s="163"/>
      <c r="J48" s="185"/>
      <c r="K48" s="17"/>
      <c r="L48" s="126"/>
      <c r="M48" s="17"/>
    </row>
    <row r="49" spans="1:13" ht="30" customHeight="1" thickBot="1" x14ac:dyDescent="0.35">
      <c r="A49" s="199"/>
      <c r="B49" s="333">
        <f>IF($A$49="",0,LOOKUP($A$49,$H$5:$H$37,$I$5:$I$37))</f>
        <v>0</v>
      </c>
      <c r="C49" s="334"/>
      <c r="D49" s="325">
        <f>E38</f>
        <v>0</v>
      </c>
      <c r="E49" s="326"/>
      <c r="F49" s="231"/>
      <c r="I49" s="125"/>
      <c r="J49" s="125"/>
      <c r="K49" s="125"/>
      <c r="L49" s="120"/>
      <c r="M49" s="17"/>
    </row>
    <row r="50" spans="1:13" ht="37.200000000000003" customHeight="1" thickBot="1" x14ac:dyDescent="0.35">
      <c r="A50" s="322" t="s">
        <v>113</v>
      </c>
      <c r="B50" s="323"/>
      <c r="C50" s="324"/>
      <c r="D50" s="327">
        <f>ROUND(B49*D49,2)</f>
        <v>0</v>
      </c>
      <c r="E50" s="328"/>
      <c r="F50" s="232"/>
      <c r="I50" s="17"/>
      <c r="J50" s="17"/>
      <c r="K50" s="17"/>
      <c r="L50" s="17"/>
      <c r="M50" s="17"/>
    </row>
    <row r="51" spans="1:13" ht="11.4" customHeight="1" x14ac:dyDescent="0.3">
      <c r="A51" s="156"/>
      <c r="B51" s="156"/>
      <c r="C51" s="156"/>
      <c r="D51" s="146"/>
      <c r="E51" s="146"/>
      <c r="F51" s="232"/>
      <c r="I51" s="17"/>
      <c r="J51" s="17"/>
      <c r="K51" s="17"/>
      <c r="L51" s="17"/>
      <c r="M51" s="17"/>
    </row>
    <row r="52" spans="1:13" ht="14.4" customHeight="1" x14ac:dyDescent="0.3">
      <c r="A52" s="318" t="s">
        <v>74</v>
      </c>
      <c r="B52" s="318"/>
      <c r="C52" s="318"/>
      <c r="D52" s="318"/>
      <c r="E52" s="18"/>
      <c r="F52" s="233"/>
    </row>
    <row r="53" spans="1:13" ht="13.8" customHeight="1" x14ac:dyDescent="0.3">
      <c r="A53" s="158"/>
      <c r="B53" s="158"/>
      <c r="C53" s="158"/>
      <c r="E53" s="18"/>
      <c r="F53" s="233"/>
    </row>
    <row r="54" spans="1:13" ht="14.4" customHeight="1" x14ac:dyDescent="0.3">
      <c r="A54" s="302" t="s">
        <v>125</v>
      </c>
      <c r="B54" s="302"/>
      <c r="C54" s="302"/>
      <c r="D54" s="302"/>
      <c r="E54" s="302"/>
      <c r="F54" s="19"/>
    </row>
    <row r="55" spans="1:13" ht="15.6" customHeight="1" x14ac:dyDescent="0.3">
      <c r="A55" s="302"/>
      <c r="B55" s="302"/>
      <c r="C55" s="302"/>
      <c r="D55" s="302"/>
      <c r="E55" s="302"/>
      <c r="F55" s="19"/>
    </row>
    <row r="56" spans="1:13" ht="14.4" customHeight="1" x14ac:dyDescent="0.3">
      <c r="A56" s="302"/>
      <c r="B56" s="302"/>
      <c r="C56" s="302"/>
      <c r="D56" s="302"/>
      <c r="E56" s="302"/>
      <c r="F56" s="19"/>
    </row>
    <row r="57" spans="1:13" ht="14.4" customHeight="1" x14ac:dyDescent="0.3">
      <c r="A57" s="302"/>
      <c r="B57" s="302"/>
      <c r="C57" s="302"/>
      <c r="D57" s="302"/>
      <c r="E57" s="302"/>
      <c r="F57" s="19"/>
    </row>
    <row r="58" spans="1:13" ht="14.4" customHeight="1" x14ac:dyDescent="0.3">
      <c r="F58" s="233"/>
    </row>
    <row r="59" spans="1:13" ht="14.4" customHeight="1" x14ac:dyDescent="0.3">
      <c r="A59" s="301" t="s">
        <v>62</v>
      </c>
      <c r="B59" s="301"/>
      <c r="C59" s="301"/>
      <c r="D59" s="301"/>
      <c r="E59" s="301"/>
      <c r="F59" s="233"/>
    </row>
    <row r="60" spans="1:13" ht="15.6" customHeight="1" x14ac:dyDescent="0.3">
      <c r="A60" s="301"/>
      <c r="B60" s="301"/>
      <c r="C60" s="301"/>
      <c r="D60" s="301"/>
      <c r="E60" s="301"/>
    </row>
    <row r="61" spans="1:13" ht="15.6" customHeight="1" x14ac:dyDescent="0.3">
      <c r="A61" s="301"/>
      <c r="B61" s="301"/>
      <c r="C61" s="301"/>
      <c r="D61" s="301"/>
      <c r="E61" s="301"/>
    </row>
    <row r="62" spans="1:13" ht="14.4" customHeight="1" x14ac:dyDescent="0.3">
      <c r="A62" s="301"/>
      <c r="B62" s="301"/>
      <c r="C62" s="301"/>
      <c r="D62" s="301"/>
      <c r="E62" s="301"/>
    </row>
    <row r="63" spans="1:13" ht="14.4" customHeight="1" x14ac:dyDescent="0.3">
      <c r="A63" s="301"/>
      <c r="B63" s="301"/>
      <c r="C63" s="301"/>
      <c r="D63" s="301"/>
      <c r="E63" s="301"/>
    </row>
    <row r="64" spans="1:13" ht="14.4" customHeight="1" x14ac:dyDescent="0.3"/>
    <row r="65" ht="14.4" customHeight="1" x14ac:dyDescent="0.3"/>
    <row r="66" ht="14.4" customHeight="1" x14ac:dyDescent="0.3"/>
  </sheetData>
  <sheetProtection algorithmName="SHA-512" hashValue="rC5d5LeQnjD+OeQrAwUfJmEYYw/2kD5pgsxOCnn1bGRUEK3PuC1rODssOHpaufUWBPKQeCknLE+noowDedHrDA==" saltValue="lC9ktJbhi5qsWJx9m84XLA==" spinCount="100000" sheet="1" objects="1" scenarios="1"/>
  <mergeCells count="27">
    <mergeCell ref="A59:E63"/>
    <mergeCell ref="A54:E57"/>
    <mergeCell ref="A1:E1"/>
    <mergeCell ref="A2:E2"/>
    <mergeCell ref="A36:D36"/>
    <mergeCell ref="A38:D39"/>
    <mergeCell ref="E38:E39"/>
    <mergeCell ref="A52:D52"/>
    <mergeCell ref="A40:E42"/>
    <mergeCell ref="A44:E45"/>
    <mergeCell ref="A50:C50"/>
    <mergeCell ref="D49:E49"/>
    <mergeCell ref="D50:E50"/>
    <mergeCell ref="B47:C48"/>
    <mergeCell ref="B49:C49"/>
    <mergeCell ref="A34:F34"/>
    <mergeCell ref="H2:I2"/>
    <mergeCell ref="E22:E23"/>
    <mergeCell ref="F22:F23"/>
    <mergeCell ref="A32:D32"/>
    <mergeCell ref="A33:D33"/>
    <mergeCell ref="L46:L47"/>
    <mergeCell ref="A47:A48"/>
    <mergeCell ref="I46:I47"/>
    <mergeCell ref="J46:K47"/>
    <mergeCell ref="D47:E48"/>
    <mergeCell ref="A46:E46"/>
  </mergeCells>
  <conditionalFormatting sqref="E5:E14">
    <cfRule type="expression" dxfId="20" priority="6">
      <formula>$F$14=$E$32</formula>
    </cfRule>
  </conditionalFormatting>
  <conditionalFormatting sqref="E6:E15">
    <cfRule type="expression" dxfId="19" priority="9">
      <formula>$F$15=$E$32</formula>
    </cfRule>
  </conditionalFormatting>
  <conditionalFormatting sqref="E7:E16">
    <cfRule type="expression" dxfId="18" priority="10">
      <formula>$F$16=$E$32</formula>
    </cfRule>
  </conditionalFormatting>
  <conditionalFormatting sqref="E8:E17">
    <cfRule type="expression" dxfId="17" priority="11">
      <formula>$F$17=$E$32</formula>
    </cfRule>
  </conditionalFormatting>
  <conditionalFormatting sqref="E9:E18">
    <cfRule type="expression" dxfId="16" priority="12">
      <formula>$F$18=$F$32</formula>
    </cfRule>
  </conditionalFormatting>
  <conditionalFormatting sqref="E10:E19">
    <cfRule type="expression" dxfId="15" priority="13">
      <formula>$F$19=$E$32</formula>
    </cfRule>
  </conditionalFormatting>
  <conditionalFormatting sqref="E11:E20">
    <cfRule type="expression" dxfId="14" priority="14">
      <formula>$F$20=$E$32</formula>
    </cfRule>
  </conditionalFormatting>
  <conditionalFormatting sqref="E12:E21">
    <cfRule type="expression" dxfId="13" priority="1">
      <formula>$F$21=$E$32</formula>
    </cfRule>
  </conditionalFormatting>
  <conditionalFormatting sqref="E13:E23">
    <cfRule type="expression" dxfId="12" priority="4">
      <formula>$F$22=$E$32</formula>
    </cfRule>
  </conditionalFormatting>
  <conditionalFormatting sqref="E14:E24">
    <cfRule type="expression" dxfId="11" priority="15">
      <formula>$F$24=$E$32</formula>
    </cfRule>
  </conditionalFormatting>
  <conditionalFormatting sqref="E15:E25">
    <cfRule type="expression" dxfId="10" priority="16">
      <formula>$F$25=$F$32</formula>
    </cfRule>
  </conditionalFormatting>
  <conditionalFormatting sqref="E16:E26">
    <cfRule type="expression" dxfId="9" priority="17">
      <formula>$F$26=$E$32</formula>
    </cfRule>
  </conditionalFormatting>
  <conditionalFormatting sqref="E17:E27">
    <cfRule type="expression" dxfId="8" priority="18">
      <formula>$F$27=$E$32</formula>
    </cfRule>
  </conditionalFormatting>
  <conditionalFormatting sqref="E18:E28">
    <cfRule type="expression" dxfId="7" priority="19">
      <formula>$F$28=$E$32</formula>
    </cfRule>
  </conditionalFormatting>
  <conditionalFormatting sqref="E19:E29">
    <cfRule type="expression" dxfId="6" priority="21">
      <formula>$F$29=$E$32</formula>
    </cfRule>
  </conditionalFormatting>
  <conditionalFormatting sqref="E20:E30">
    <cfRule type="expression" dxfId="5" priority="22">
      <formula>$F$30=$E$32</formula>
    </cfRule>
  </conditionalFormatting>
  <conditionalFormatting sqref="E21:E31">
    <cfRule type="expression" dxfId="4" priority="23">
      <formula>$F$31=$E$32</formula>
    </cfRule>
  </conditionalFormatting>
  <conditionalFormatting sqref="F21">
    <cfRule type="expression" dxfId="3" priority="20">
      <formula>SUM($E$12:$E$21)=$E$21</formula>
    </cfRule>
  </conditionalFormatting>
  <dataValidations xWindow="223" yWindow="688" count="1">
    <dataValidation type="date" allowBlank="1" showErrorMessage="1" error="Data w formacie RRRR-MM-DD" prompt="Proszę wypenić pole w formacie daty, _x000a_tj.: RRRR-MM-DD, gdzie:_x000a_RRRR - rok_x000a_MM - miesiąc_x000a_DD - dzień" sqref="A49">
      <formula1>36525</formula1>
      <formula2>401769</formula2>
    </dataValidation>
  </dataValidations>
  <pageMargins left="0.70866141732283472" right="0.70866141732283472" top="0.23622047244094491" bottom="0.19685039370078741" header="0.15748031496062992" footer="0.15748031496062992"/>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102"/>
  <sheetViews>
    <sheetView showGridLines="0" topLeftCell="A7" workbookViewId="0">
      <selection activeCell="H10" sqref="H10"/>
    </sheetView>
  </sheetViews>
  <sheetFormatPr defaultRowHeight="14.4" x14ac:dyDescent="0.3"/>
  <cols>
    <col min="1" max="1" width="18.44140625" style="3" customWidth="1"/>
    <col min="2" max="2" width="21.21875" style="3" customWidth="1"/>
    <col min="3" max="3" width="13.6640625" style="3" customWidth="1"/>
    <col min="4" max="4" width="13.33203125" style="3" customWidth="1"/>
    <col min="5" max="5" width="14.77734375" style="3" customWidth="1"/>
    <col min="6" max="6" width="5.44140625" style="3" customWidth="1"/>
    <col min="7" max="7" width="66.109375" style="3" customWidth="1"/>
    <col min="8" max="8" width="11.5546875" style="158" customWidth="1"/>
    <col min="9" max="9" width="11.109375" style="158" customWidth="1"/>
    <col min="10" max="10" width="10.88671875" style="158" customWidth="1"/>
    <col min="11" max="11" width="13.33203125" style="3" customWidth="1"/>
    <col min="12" max="12" width="20.33203125" style="3" customWidth="1"/>
    <col min="13" max="13" width="10.88671875" style="3" customWidth="1"/>
    <col min="14" max="14" width="12.77734375" style="3" customWidth="1"/>
    <col min="15" max="15" width="11.44140625" style="3" customWidth="1"/>
    <col min="16" max="16" width="11.5546875" style="3" customWidth="1"/>
    <col min="17" max="16384" width="8.88671875" style="3"/>
  </cols>
  <sheetData>
    <row r="1" spans="1:26" ht="16.2" customHeight="1" x14ac:dyDescent="0.3">
      <c r="A1" s="378" t="s">
        <v>110</v>
      </c>
      <c r="B1" s="378"/>
      <c r="C1" s="378"/>
      <c r="D1" s="378"/>
      <c r="E1" s="378"/>
      <c r="F1" s="186"/>
      <c r="H1" s="3"/>
      <c r="I1" s="3"/>
      <c r="J1" s="3"/>
      <c r="M1" s="168">
        <v>36161</v>
      </c>
      <c r="N1" s="168">
        <v>36162</v>
      </c>
      <c r="O1" s="168">
        <v>37895</v>
      </c>
      <c r="P1" s="168">
        <v>41275</v>
      </c>
      <c r="Q1" s="166"/>
      <c r="R1" s="169">
        <v>0.09</v>
      </c>
      <c r="S1" s="169">
        <v>0.12</v>
      </c>
      <c r="T1" s="170">
        <v>300</v>
      </c>
      <c r="U1" s="166"/>
      <c r="V1" s="166"/>
      <c r="W1" s="166"/>
      <c r="X1" s="165"/>
      <c r="Y1" s="166"/>
      <c r="Z1" s="166"/>
    </row>
    <row r="2" spans="1:26" ht="22.8" customHeight="1" thickBot="1" x14ac:dyDescent="0.35">
      <c r="A2" s="378"/>
      <c r="B2" s="378"/>
      <c r="C2" s="378"/>
      <c r="D2" s="378"/>
      <c r="E2" s="378"/>
      <c r="F2" s="186"/>
      <c r="G2" s="391" t="s">
        <v>99</v>
      </c>
      <c r="H2" s="391"/>
      <c r="I2" s="391"/>
      <c r="J2" s="391"/>
      <c r="K2" s="391"/>
      <c r="M2" s="168"/>
      <c r="N2" s="168"/>
      <c r="O2" s="168"/>
      <c r="P2" s="168"/>
      <c r="Q2" s="166"/>
      <c r="R2" s="169"/>
      <c r="S2" s="169"/>
      <c r="T2" s="170"/>
      <c r="U2" s="166"/>
      <c r="V2" s="166"/>
      <c r="W2" s="166"/>
    </row>
    <row r="3" spans="1:26" ht="31.05" customHeight="1" thickBot="1" x14ac:dyDescent="0.35">
      <c r="A3" s="379" t="s">
        <v>97</v>
      </c>
      <c r="B3" s="380"/>
      <c r="C3" s="192" t="s">
        <v>89</v>
      </c>
      <c r="D3" s="189" t="s">
        <v>0</v>
      </c>
      <c r="E3" s="195" t="s">
        <v>32</v>
      </c>
      <c r="F3" s="186"/>
      <c r="G3" s="173" t="s">
        <v>103</v>
      </c>
      <c r="H3" s="39" t="s">
        <v>15</v>
      </c>
      <c r="I3" s="40" t="s">
        <v>16</v>
      </c>
      <c r="J3" s="41" t="s">
        <v>17</v>
      </c>
      <c r="K3" s="26" t="s">
        <v>26</v>
      </c>
      <c r="L3" s="43"/>
      <c r="M3" s="43"/>
      <c r="N3" s="168"/>
      <c r="O3" s="168"/>
      <c r="P3" s="168"/>
      <c r="Q3" s="166"/>
      <c r="R3" s="169"/>
      <c r="S3" s="169"/>
      <c r="T3" s="170"/>
    </row>
    <row r="4" spans="1:26" ht="31.05" customHeight="1" thickBot="1" x14ac:dyDescent="0.35">
      <c r="A4" s="381" t="s">
        <v>90</v>
      </c>
      <c r="B4" s="382"/>
      <c r="C4" s="201"/>
      <c r="D4" s="191"/>
      <c r="E4" s="383" t="str">
        <f>IF(AND($C$4&lt;$N$1,$C$4&lt;&gt;""),"art. 15e",IF(AND($C$4&gt;$M$1,$C$4&lt;$P$1,$C$4&lt;&gt;""),"art. 15d",IF($C$4="","proszę obowiązkowo wprowadzić do komórki C4 datę wstąpienia po raz pierwszy do służby","poza zakresem")))</f>
        <v>proszę obowiązkowo wprowadzić do komórki C4 datę wstąpienia po raz pierwszy do służby</v>
      </c>
      <c r="F4" s="186"/>
      <c r="G4" s="44" t="s">
        <v>33</v>
      </c>
      <c r="H4" s="45">
        <f>C97</f>
        <v>0</v>
      </c>
      <c r="I4" s="46">
        <f>D97</f>
        <v>0</v>
      </c>
      <c r="J4" s="47">
        <f>E97</f>
        <v>0</v>
      </c>
      <c r="K4" s="174" t="str">
        <f>IF(C102&lt;15,"brak prawa",IF(AND(H5&lt;3,(J4+J5)&gt;30),ROUND(0.4+(H4-15)*0.026+(I4+1)*0.026/12,4),ROUND(0.4+(H4-15)*0.026+I4*0.026/12,4)))</f>
        <v>brak prawa</v>
      </c>
      <c r="L4" s="175" t="str">
        <f>IF(AND(H5&lt;3,(J4+J5)&gt;30),"+1 mies. po 2,6% za sumę dni","")</f>
        <v/>
      </c>
      <c r="M4" s="20"/>
      <c r="N4" s="168"/>
      <c r="O4" s="168"/>
      <c r="P4" s="168"/>
      <c r="Q4" s="166"/>
      <c r="R4" s="169"/>
      <c r="S4" s="169"/>
      <c r="T4" s="170"/>
    </row>
    <row r="5" spans="1:26" ht="31.05" customHeight="1" thickBot="1" x14ac:dyDescent="0.35">
      <c r="A5" s="385" t="s">
        <v>73</v>
      </c>
      <c r="B5" s="386"/>
      <c r="C5" s="200" t="str">
        <f>IF('Podstawa wymiaru 10 lat SCS'!$A$49="","",('Podstawa wymiaru 10 lat SCS'!$A$49))</f>
        <v/>
      </c>
      <c r="D5" s="190"/>
      <c r="E5" s="384"/>
      <c r="F5" s="186"/>
      <c r="G5" s="48" t="s">
        <v>19</v>
      </c>
      <c r="H5" s="49">
        <f>IF(AND($C$4&lt;$N$1,$C$4&lt;&gt;""),C41,0)</f>
        <v>0</v>
      </c>
      <c r="I5" s="50">
        <f>IF(AND($C$4&lt;$N$1,$C$4&lt;&gt;""),D41,0)</f>
        <v>0</v>
      </c>
      <c r="J5" s="51">
        <f>IF(AND($C$4&lt;$N$1,$C$4&lt;&gt;""),E41,0)</f>
        <v>0</v>
      </c>
      <c r="K5" s="196">
        <f>IF(H5&lt;3,ROUND(H5*0.026+I5*0.026/12,4),ROUND(0.078+(H5-3)*0.013+I5*0.013/12,4))</f>
        <v>0</v>
      </c>
      <c r="L5" s="188" t="str">
        <f>IF($E$4="art. 15d","nie dolicza się - art. 15d","")</f>
        <v/>
      </c>
      <c r="M5" s="176"/>
      <c r="N5" s="168"/>
      <c r="O5" s="168"/>
      <c r="P5" s="168"/>
      <c r="Q5" s="166"/>
      <c r="R5" s="169"/>
      <c r="S5" s="169"/>
      <c r="T5" s="170"/>
    </row>
    <row r="6" spans="1:26" ht="31.95" customHeight="1" thickBot="1" x14ac:dyDescent="0.35">
      <c r="A6" s="172"/>
      <c r="B6" s="172"/>
      <c r="C6" s="172"/>
      <c r="D6" s="172"/>
      <c r="E6" s="172"/>
      <c r="F6" s="186"/>
      <c r="G6" s="52" t="s">
        <v>20</v>
      </c>
      <c r="H6" s="53">
        <f>IF(AND($C$4&lt;$N$1,$C$4&lt;&gt;""),C56,0)</f>
        <v>0</v>
      </c>
      <c r="I6" s="54">
        <f>IF(AND($C$4&lt;$N$1,$C$4&lt;&gt;""),D56,0)</f>
        <v>0</v>
      </c>
      <c r="J6" s="55">
        <f>IF(AND($C$4&lt;$N$1,$C$4&lt;&gt;""),E56,0)</f>
        <v>0</v>
      </c>
      <c r="K6" s="197">
        <f>ROUND(H6*0.007+I6*0.007/12,4)</f>
        <v>0</v>
      </c>
      <c r="L6" s="188" t="str">
        <f>IF($E$4="art. 15d","nie dolicza się - art. 15d","")</f>
        <v/>
      </c>
      <c r="M6" s="176"/>
      <c r="N6" s="168"/>
      <c r="O6" s="168"/>
      <c r="P6" s="168"/>
      <c r="Q6" s="166"/>
      <c r="R6" s="169"/>
      <c r="S6" s="169"/>
      <c r="T6" s="170"/>
    </row>
    <row r="7" spans="1:26" ht="31.95" customHeight="1" thickBot="1" x14ac:dyDescent="0.35">
      <c r="A7" s="354" t="s">
        <v>109</v>
      </c>
      <c r="B7" s="354"/>
      <c r="C7" s="354"/>
      <c r="D7" s="354"/>
      <c r="E7" s="354"/>
      <c r="G7" s="57"/>
      <c r="H7" s="392" t="s">
        <v>104</v>
      </c>
      <c r="I7" s="393"/>
      <c r="J7" s="393"/>
      <c r="K7" s="177">
        <f>MIN(SUM(K4:K6),0.75)</f>
        <v>0</v>
      </c>
      <c r="L7" s="56"/>
      <c r="M7" s="56"/>
      <c r="N7" s="168"/>
      <c r="O7" s="168"/>
      <c r="P7" s="168"/>
      <c r="Q7" s="166"/>
      <c r="R7" s="169"/>
      <c r="S7" s="169"/>
      <c r="T7" s="170"/>
    </row>
    <row r="8" spans="1:26" ht="19.95" customHeight="1" thickBot="1" x14ac:dyDescent="0.35">
      <c r="A8" s="290" t="s">
        <v>47</v>
      </c>
      <c r="B8" s="355"/>
      <c r="C8" s="355"/>
      <c r="D8" s="355"/>
      <c r="E8" s="356"/>
      <c r="K8" s="59"/>
      <c r="L8" s="56"/>
      <c r="M8" s="56"/>
    </row>
    <row r="9" spans="1:26" ht="22.95" customHeight="1" thickBot="1" x14ac:dyDescent="0.35">
      <c r="A9" s="28" t="s">
        <v>30</v>
      </c>
      <c r="B9" s="29" t="s">
        <v>31</v>
      </c>
      <c r="C9" s="28" t="s">
        <v>25</v>
      </c>
      <c r="D9" s="30" t="s">
        <v>27</v>
      </c>
      <c r="E9" s="29" t="s">
        <v>17</v>
      </c>
      <c r="G9" s="394" t="s">
        <v>83</v>
      </c>
      <c r="H9" s="151" t="s">
        <v>15</v>
      </c>
      <c r="I9" s="40" t="s">
        <v>16</v>
      </c>
      <c r="J9" s="152" t="s">
        <v>17</v>
      </c>
      <c r="K9" s="59"/>
    </row>
    <row r="10" spans="1:26" ht="22.95" customHeight="1" thickBot="1" x14ac:dyDescent="0.35">
      <c r="A10" s="268"/>
      <c r="B10" s="203"/>
      <c r="C10" s="31">
        <f>IF((ISBLANK(A10)=TRUE),0,DATEDIF(A10,B10+1,"Y"))</f>
        <v>0</v>
      </c>
      <c r="D10" s="32">
        <f>IF((ISBLANK(A10)=TRUE),0,DATEDIF(A10,B10+1,"YM"))</f>
        <v>0</v>
      </c>
      <c r="E10" s="33">
        <f>IF((ISBLANK(A10)=TRUE),0,DATEDIF(A10,B10+1,"MD"))</f>
        <v>0</v>
      </c>
      <c r="G10" s="395"/>
      <c r="H10" s="153">
        <f>IF($E$4="art. 15e",SUM(H4:H6)+INT((SUM(I4:I6)+INT(SUM(J4:J6)/30))/12),IF($E$4="art. 15d",SUM(H4:H4)+INT((SUM(I4:I4)+INT(SUM(J4:J4)/30))/12),0))</f>
        <v>0</v>
      </c>
      <c r="I10" s="153">
        <f>IF($E$4="art. 15e",MOD(SUM(I4:I6)+INT(SUM(J4:J6)/30),12),IF($E$4="art. 15d",MOD(SUM(I4:I4)+INT(SUM(J4:J4)/30),12),0))</f>
        <v>0</v>
      </c>
      <c r="J10" s="154">
        <f>IF($E$4="art. 15e",MOD(SUM(J4:J6),30),IF($E$4="art. 15d",MOD(SUM(J4:J4),30),0))</f>
        <v>0</v>
      </c>
    </row>
    <row r="11" spans="1:26" ht="22.95" customHeight="1" x14ac:dyDescent="0.3">
      <c r="A11" s="268"/>
      <c r="B11" s="203"/>
      <c r="C11" s="35">
        <f>IF((ISBLANK(A11)=TRUE),0,DATEDIF(A11,B11+1,"Y"))</f>
        <v>0</v>
      </c>
      <c r="D11" s="36">
        <f>IF((ISBLANK(A11)=TRUE),0,DATEDIF(A11,B11+1,"YM"))</f>
        <v>0</v>
      </c>
      <c r="E11" s="37">
        <f>IF((ISBLANK(A11)=TRUE),0,DATEDIF(A11,B11+1,"MD"))</f>
        <v>0</v>
      </c>
    </row>
    <row r="12" spans="1:26" ht="22.95" customHeight="1" x14ac:dyDescent="0.3">
      <c r="A12" s="268"/>
      <c r="B12" s="203"/>
      <c r="C12" s="35">
        <f>IF((ISBLANK(A12)=TRUE),0,DATEDIF(A12,B12+1,"Y"))</f>
        <v>0</v>
      </c>
      <c r="D12" s="36">
        <f>IF((ISBLANK(A12)=TRUE),0,DATEDIF(A12,B12+1,"YM"))</f>
        <v>0</v>
      </c>
      <c r="E12" s="37">
        <f>IF((ISBLANK(A12)=TRUE),0,DATEDIF(A12,B12+1,"MD"))</f>
        <v>0</v>
      </c>
      <c r="G12" s="396" t="s">
        <v>75</v>
      </c>
      <c r="H12" s="396"/>
      <c r="I12" s="396"/>
      <c r="J12" s="396"/>
      <c r="K12" s="25"/>
    </row>
    <row r="13" spans="1:26" ht="22.95" customHeight="1" thickBot="1" x14ac:dyDescent="0.35">
      <c r="A13" s="268"/>
      <c r="B13" s="203"/>
      <c r="C13" s="35">
        <f t="shared" ref="C13:C20" si="0">IF((ISBLANK(A13)=TRUE),0,DATEDIF(A13,B13+1,"Y"))</f>
        <v>0</v>
      </c>
      <c r="D13" s="36">
        <f t="shared" ref="D13:D20" si="1">IF((ISBLANK(A13)=TRUE),0,DATEDIF(A13,B13+1,"YM"))</f>
        <v>0</v>
      </c>
      <c r="E13" s="37">
        <f t="shared" ref="E13:E20" si="2">IF((ISBLANK(A13)=TRUE),0,DATEDIF(A13,B13+1,"MD"))</f>
        <v>0</v>
      </c>
      <c r="G13" s="399" t="str">
        <f>IF($E$4="art. 15e","Obliczenie wysokości emerytury na podstawie art. 15e ustawy",IF($E$4="art. 15d","Obliczenie wysokości emerytury na podstawie art. 15d ustawy",""))</f>
        <v/>
      </c>
      <c r="H13" s="399"/>
      <c r="I13" s="399"/>
      <c r="J13" s="399"/>
    </row>
    <row r="14" spans="1:26" ht="22.95" customHeight="1" thickBot="1" x14ac:dyDescent="0.35">
      <c r="A14" s="268"/>
      <c r="B14" s="203"/>
      <c r="C14" s="35">
        <f t="shared" si="0"/>
        <v>0</v>
      </c>
      <c r="D14" s="36">
        <f t="shared" si="1"/>
        <v>0</v>
      </c>
      <c r="E14" s="37">
        <f t="shared" si="2"/>
        <v>0</v>
      </c>
      <c r="G14" s="397" t="s">
        <v>86</v>
      </c>
      <c r="H14" s="398"/>
      <c r="I14" s="398"/>
      <c r="J14" s="398"/>
      <c r="K14" s="274">
        <f>'Podstawa wymiaru 10 lat SCS'!$D$50</f>
        <v>0</v>
      </c>
    </row>
    <row r="15" spans="1:26" ht="22.95" customHeight="1" thickBot="1" x14ac:dyDescent="0.35">
      <c r="A15" s="268"/>
      <c r="B15" s="203"/>
      <c r="C15" s="35">
        <f t="shared" si="0"/>
        <v>0</v>
      </c>
      <c r="D15" s="36">
        <f t="shared" si="1"/>
        <v>0</v>
      </c>
      <c r="E15" s="37">
        <f t="shared" si="2"/>
        <v>0</v>
      </c>
      <c r="G15" s="365" t="s">
        <v>84</v>
      </c>
      <c r="H15" s="366"/>
      <c r="I15" s="366"/>
      <c r="J15" s="366"/>
      <c r="K15" s="160"/>
      <c r="L15" s="204" t="str">
        <f>IF($H$10&lt;32,"wysługa (H10) &lt;32 lata","")</f>
        <v>wysługa (H10) &lt;32 lata</v>
      </c>
    </row>
    <row r="16" spans="1:26" ht="22.95" customHeight="1" thickBot="1" x14ac:dyDescent="0.35">
      <c r="A16" s="268"/>
      <c r="B16" s="203"/>
      <c r="C16" s="35">
        <f t="shared" si="0"/>
        <v>0</v>
      </c>
      <c r="D16" s="36">
        <f>IF((ISBLANK(A16)=TRUE),0,DATEDIF(A16,B16+1,"YM"))</f>
        <v>0</v>
      </c>
      <c r="E16" s="37">
        <f>IF((ISBLANK(A16)=TRUE),0,DATEDIF(A16,B16+1,"MD"))</f>
        <v>0</v>
      </c>
      <c r="G16" s="359" t="s">
        <v>87</v>
      </c>
      <c r="H16" s="360"/>
      <c r="I16" s="360"/>
      <c r="J16" s="360"/>
      <c r="K16" s="275">
        <f>K14+K15</f>
        <v>0</v>
      </c>
    </row>
    <row r="17" spans="1:14" ht="22.95" customHeight="1" thickBot="1" x14ac:dyDescent="0.35">
      <c r="A17" s="268"/>
      <c r="B17" s="203"/>
      <c r="C17" s="35">
        <f t="shared" si="0"/>
        <v>0</v>
      </c>
      <c r="D17" s="36">
        <f>IF((ISBLANK(A17)=TRUE),0,DATEDIF(A17,B17+1,"YM"))</f>
        <v>0</v>
      </c>
      <c r="E17" s="37">
        <f>IF((ISBLANK(A17)=TRUE),0,DATEDIF(A17,B17+1,"MD"))</f>
        <v>0</v>
      </c>
      <c r="G17" s="373" t="s">
        <v>24</v>
      </c>
      <c r="H17" s="374"/>
      <c r="I17" s="374"/>
      <c r="J17" s="374"/>
      <c r="K17" s="198">
        <f>K7</f>
        <v>0</v>
      </c>
    </row>
    <row r="18" spans="1:14" ht="22.95" customHeight="1" thickBot="1" x14ac:dyDescent="0.35">
      <c r="A18" s="268"/>
      <c r="B18" s="203"/>
      <c r="C18" s="35">
        <f t="shared" si="0"/>
        <v>0</v>
      </c>
      <c r="D18" s="36">
        <f t="shared" si="1"/>
        <v>0</v>
      </c>
      <c r="E18" s="37">
        <f t="shared" si="2"/>
        <v>0</v>
      </c>
      <c r="G18" s="361" t="s">
        <v>93</v>
      </c>
      <c r="H18" s="362"/>
      <c r="I18" s="362"/>
      <c r="J18" s="362"/>
      <c r="K18" s="178">
        <f>ROUND(K16*K17,2)</f>
        <v>0</v>
      </c>
      <c r="L18" s="158"/>
      <c r="N18" s="56"/>
    </row>
    <row r="19" spans="1:14" ht="22.95" customHeight="1" x14ac:dyDescent="0.3">
      <c r="A19" s="268"/>
      <c r="B19" s="203"/>
      <c r="C19" s="35">
        <f t="shared" si="0"/>
        <v>0</v>
      </c>
      <c r="D19" s="36">
        <f t="shared" si="1"/>
        <v>0</v>
      </c>
      <c r="E19" s="37">
        <f t="shared" si="2"/>
        <v>0</v>
      </c>
      <c r="G19" s="375" t="s">
        <v>94</v>
      </c>
      <c r="H19" s="376"/>
      <c r="I19" s="376"/>
      <c r="J19" s="376"/>
      <c r="K19" s="21">
        <f>MAX(ROUND(K18*$R$1,2),0)</f>
        <v>0</v>
      </c>
      <c r="L19" s="158"/>
      <c r="N19" s="56"/>
    </row>
    <row r="20" spans="1:14" ht="22.95" customHeight="1" thickBot="1" x14ac:dyDescent="0.35">
      <c r="A20" s="268"/>
      <c r="B20" s="203"/>
      <c r="C20" s="60">
        <f t="shared" si="0"/>
        <v>0</v>
      </c>
      <c r="D20" s="61">
        <f t="shared" si="1"/>
        <v>0</v>
      </c>
      <c r="E20" s="62">
        <f t="shared" si="2"/>
        <v>0</v>
      </c>
      <c r="G20" s="363" t="s">
        <v>95</v>
      </c>
      <c r="H20" s="364"/>
      <c r="I20" s="364"/>
      <c r="J20" s="364"/>
      <c r="K20" s="22">
        <f>MAX(ROUND(ROUND(K18,0)*$S$1-$T$1,0),0)</f>
        <v>0</v>
      </c>
      <c r="L20" s="69"/>
      <c r="M20" s="34"/>
      <c r="N20" s="56"/>
    </row>
    <row r="21" spans="1:14" ht="22.95" customHeight="1" thickBot="1" x14ac:dyDescent="0.35">
      <c r="A21" s="290" t="s">
        <v>28</v>
      </c>
      <c r="B21" s="291"/>
      <c r="C21" s="63">
        <f>SUM(C10:C20)+INT((SUM(D10:D20)+INT(SUM(E10:E20)/30))/12)</f>
        <v>0</v>
      </c>
      <c r="D21" s="63">
        <f>MOD(SUM(D10:D20)+INT(SUM(E10:E20)/30),12)</f>
        <v>0</v>
      </c>
      <c r="E21" s="64">
        <f>MOD(SUM(E10:E20),30)</f>
        <v>0</v>
      </c>
      <c r="G21" s="389" t="s">
        <v>96</v>
      </c>
      <c r="H21" s="390"/>
      <c r="I21" s="390"/>
      <c r="J21" s="390"/>
      <c r="K21" s="23">
        <f>K18-K19-K20</f>
        <v>0</v>
      </c>
      <c r="L21" s="69"/>
      <c r="M21" s="17"/>
      <c r="N21" s="56"/>
    </row>
    <row r="22" spans="1:14" ht="22.95" customHeight="1" thickBot="1" x14ac:dyDescent="0.35">
      <c r="A22" s="158"/>
      <c r="B22" s="158"/>
      <c r="C22" s="158"/>
      <c r="D22" s="158"/>
      <c r="E22" s="158"/>
    </row>
    <row r="23" spans="1:14" ht="22.95" customHeight="1" thickBot="1" x14ac:dyDescent="0.35">
      <c r="A23" s="367" t="s">
        <v>48</v>
      </c>
      <c r="B23" s="368"/>
      <c r="C23" s="368"/>
      <c r="D23" s="368"/>
      <c r="E23" s="369"/>
      <c r="G23" s="377" t="s">
        <v>106</v>
      </c>
      <c r="H23" s="377"/>
      <c r="I23" s="377"/>
      <c r="J23" s="377"/>
      <c r="K23" s="377"/>
    </row>
    <row r="24" spans="1:14" ht="22.95" customHeight="1" thickBot="1" x14ac:dyDescent="0.35">
      <c r="A24" s="65" t="s">
        <v>30</v>
      </c>
      <c r="B24" s="66" t="s">
        <v>31</v>
      </c>
      <c r="C24" s="65" t="s">
        <v>25</v>
      </c>
      <c r="D24" s="67" t="s">
        <v>27</v>
      </c>
      <c r="E24" s="68" t="s">
        <v>17</v>
      </c>
      <c r="G24" s="377"/>
      <c r="H24" s="377"/>
      <c r="I24" s="377"/>
      <c r="J24" s="377"/>
      <c r="K24" s="377"/>
    </row>
    <row r="25" spans="1:14" ht="22.95" customHeight="1" x14ac:dyDescent="0.3">
      <c r="A25" s="268"/>
      <c r="B25" s="203"/>
      <c r="C25" s="31">
        <f>IF((ISBLANK(A25)=TRUE),0,DATEDIF(A25,B25+1,"Y"))</f>
        <v>0</v>
      </c>
      <c r="D25" s="32">
        <f t="shared" ref="D25:D40" si="3">IF((ISBLANK(A25)=TRUE),0,DATEDIF(A25,B25+1,"YM"))</f>
        <v>0</v>
      </c>
      <c r="E25" s="33">
        <f t="shared" ref="E25:E40" si="4">IF((ISBLANK(A25)=TRUE),0,DATEDIF(A25,B25+1,"MD"))</f>
        <v>0</v>
      </c>
      <c r="G25" s="377"/>
      <c r="H25" s="377"/>
      <c r="I25" s="377"/>
      <c r="J25" s="377"/>
      <c r="K25" s="377"/>
    </row>
    <row r="26" spans="1:14" ht="22.95" customHeight="1" x14ac:dyDescent="0.3">
      <c r="A26" s="268"/>
      <c r="B26" s="203"/>
      <c r="C26" s="35">
        <f>IF((ISBLANK(A26)=TRUE),0,DATEDIF(A26,B26+1,"Y"))</f>
        <v>0</v>
      </c>
      <c r="D26" s="36">
        <f t="shared" si="3"/>
        <v>0</v>
      </c>
      <c r="E26" s="37">
        <f t="shared" si="4"/>
        <v>0</v>
      </c>
    </row>
    <row r="27" spans="1:14" ht="22.95" customHeight="1" x14ac:dyDescent="0.3">
      <c r="A27" s="268"/>
      <c r="B27" s="203"/>
      <c r="C27" s="35">
        <f>IF((ISBLANK(A27)=TRUE),0,DATEDIF(A27,B27+1,"Y"))</f>
        <v>0</v>
      </c>
      <c r="D27" s="36">
        <f t="shared" si="3"/>
        <v>0</v>
      </c>
      <c r="E27" s="37">
        <f t="shared" si="4"/>
        <v>0</v>
      </c>
      <c r="G27" s="301" t="s">
        <v>62</v>
      </c>
      <c r="H27" s="301"/>
      <c r="I27" s="301"/>
      <c r="J27" s="301"/>
      <c r="K27" s="301"/>
    </row>
    <row r="28" spans="1:14" ht="22.95" customHeight="1" x14ac:dyDescent="0.3">
      <c r="A28" s="268"/>
      <c r="B28" s="203"/>
      <c r="C28" s="35">
        <f t="shared" ref="C28:C40" si="5">IF((ISBLANK(A28)=TRUE),0,DATEDIF(A28,B28+1,"Y"))</f>
        <v>0</v>
      </c>
      <c r="D28" s="36">
        <f t="shared" si="3"/>
        <v>0</v>
      </c>
      <c r="E28" s="37">
        <f t="shared" si="4"/>
        <v>0</v>
      </c>
      <c r="G28" s="301"/>
      <c r="H28" s="301"/>
      <c r="I28" s="301"/>
      <c r="J28" s="301"/>
      <c r="K28" s="301"/>
    </row>
    <row r="29" spans="1:14" ht="19.95" customHeight="1" x14ac:dyDescent="0.3">
      <c r="A29" s="268"/>
      <c r="B29" s="203"/>
      <c r="C29" s="35">
        <f t="shared" si="5"/>
        <v>0</v>
      </c>
      <c r="D29" s="36">
        <f t="shared" si="3"/>
        <v>0</v>
      </c>
      <c r="E29" s="37">
        <f t="shared" si="4"/>
        <v>0</v>
      </c>
      <c r="G29" s="301"/>
      <c r="H29" s="301"/>
      <c r="I29" s="301"/>
      <c r="J29" s="301"/>
      <c r="K29" s="301"/>
      <c r="N29" s="17"/>
    </row>
    <row r="30" spans="1:14" ht="19.95" customHeight="1" x14ac:dyDescent="0.3">
      <c r="A30" s="268"/>
      <c r="B30" s="203"/>
      <c r="C30" s="35">
        <f t="shared" si="5"/>
        <v>0</v>
      </c>
      <c r="D30" s="36">
        <f t="shared" si="3"/>
        <v>0</v>
      </c>
      <c r="E30" s="37">
        <f t="shared" si="4"/>
        <v>0</v>
      </c>
      <c r="H30" s="3"/>
      <c r="I30" s="3"/>
      <c r="J30" s="3"/>
      <c r="N30" s="34"/>
    </row>
    <row r="31" spans="1:14" ht="19.95" customHeight="1" x14ac:dyDescent="0.3">
      <c r="A31" s="268"/>
      <c r="B31" s="203"/>
      <c r="C31" s="35">
        <f t="shared" si="5"/>
        <v>0</v>
      </c>
      <c r="D31" s="36">
        <f t="shared" si="3"/>
        <v>0</v>
      </c>
      <c r="E31" s="37">
        <f t="shared" si="4"/>
        <v>0</v>
      </c>
      <c r="H31" s="3"/>
      <c r="I31" s="3"/>
      <c r="J31" s="3"/>
    </row>
    <row r="32" spans="1:14" ht="19.95" customHeight="1" x14ac:dyDescent="0.3">
      <c r="A32" s="268"/>
      <c r="B32" s="203"/>
      <c r="C32" s="35">
        <f t="shared" si="5"/>
        <v>0</v>
      </c>
      <c r="D32" s="36">
        <f t="shared" si="3"/>
        <v>0</v>
      </c>
      <c r="E32" s="37">
        <f t="shared" si="4"/>
        <v>0</v>
      </c>
      <c r="H32" s="3"/>
      <c r="I32" s="3"/>
      <c r="J32" s="3"/>
    </row>
    <row r="33" spans="1:11" ht="19.95" customHeight="1" x14ac:dyDescent="0.3">
      <c r="A33" s="268"/>
      <c r="B33" s="203"/>
      <c r="C33" s="35">
        <f t="shared" ref="C33:C37" si="6">IF((ISBLANK(A33)=TRUE),0,DATEDIF(A33,B33+1,"Y"))</f>
        <v>0</v>
      </c>
      <c r="D33" s="36">
        <f t="shared" ref="D33:D37" si="7">IF((ISBLANK(A33)=TRUE),0,DATEDIF(A33,B33+1,"YM"))</f>
        <v>0</v>
      </c>
      <c r="E33" s="37">
        <f t="shared" ref="E33:E37" si="8">IF((ISBLANK(A33)=TRUE),0,DATEDIF(A33,B33+1,"MD"))</f>
        <v>0</v>
      </c>
      <c r="H33" s="3"/>
      <c r="I33" s="3"/>
      <c r="J33" s="3"/>
    </row>
    <row r="34" spans="1:11" ht="19.95" customHeight="1" x14ac:dyDescent="0.3">
      <c r="A34" s="268"/>
      <c r="B34" s="203"/>
      <c r="C34" s="35">
        <f t="shared" si="6"/>
        <v>0</v>
      </c>
      <c r="D34" s="36">
        <f t="shared" si="7"/>
        <v>0</v>
      </c>
      <c r="E34" s="37">
        <f t="shared" si="8"/>
        <v>0</v>
      </c>
      <c r="H34" s="3"/>
      <c r="I34" s="3"/>
      <c r="J34" s="3"/>
    </row>
    <row r="35" spans="1:11" ht="19.95" customHeight="1" x14ac:dyDescent="0.3">
      <c r="A35" s="268"/>
      <c r="B35" s="203"/>
      <c r="C35" s="35">
        <f t="shared" si="6"/>
        <v>0</v>
      </c>
      <c r="D35" s="36">
        <f t="shared" si="7"/>
        <v>0</v>
      </c>
      <c r="E35" s="37">
        <f t="shared" si="8"/>
        <v>0</v>
      </c>
      <c r="H35" s="3"/>
      <c r="I35" s="3"/>
      <c r="J35" s="3"/>
    </row>
    <row r="36" spans="1:11" ht="19.95" customHeight="1" x14ac:dyDescent="0.3">
      <c r="A36" s="268"/>
      <c r="B36" s="203"/>
      <c r="C36" s="35">
        <f t="shared" si="6"/>
        <v>0</v>
      </c>
      <c r="D36" s="36">
        <f t="shared" si="7"/>
        <v>0</v>
      </c>
      <c r="E36" s="37">
        <f t="shared" si="8"/>
        <v>0</v>
      </c>
      <c r="H36" s="3"/>
      <c r="I36" s="3"/>
      <c r="J36" s="3"/>
    </row>
    <row r="37" spans="1:11" ht="19.95" customHeight="1" x14ac:dyDescent="0.3">
      <c r="A37" s="268"/>
      <c r="B37" s="203"/>
      <c r="C37" s="35">
        <f t="shared" si="6"/>
        <v>0</v>
      </c>
      <c r="D37" s="36">
        <f t="shared" si="7"/>
        <v>0</v>
      </c>
      <c r="E37" s="37">
        <f t="shared" si="8"/>
        <v>0</v>
      </c>
      <c r="H37" s="3"/>
      <c r="I37" s="3"/>
      <c r="J37" s="3"/>
    </row>
    <row r="38" spans="1:11" ht="19.95" customHeight="1" x14ac:dyDescent="0.3">
      <c r="A38" s="268"/>
      <c r="B38" s="203"/>
      <c r="C38" s="35">
        <f t="shared" si="5"/>
        <v>0</v>
      </c>
      <c r="D38" s="36">
        <f t="shared" si="3"/>
        <v>0</v>
      </c>
      <c r="E38" s="37">
        <f t="shared" si="4"/>
        <v>0</v>
      </c>
      <c r="H38" s="3"/>
      <c r="I38" s="3"/>
      <c r="J38" s="3"/>
    </row>
    <row r="39" spans="1:11" ht="19.95" customHeight="1" x14ac:dyDescent="0.3">
      <c r="A39" s="268"/>
      <c r="B39" s="203"/>
      <c r="C39" s="35">
        <f t="shared" si="5"/>
        <v>0</v>
      </c>
      <c r="D39" s="36">
        <f t="shared" si="3"/>
        <v>0</v>
      </c>
      <c r="E39" s="37">
        <f t="shared" si="4"/>
        <v>0</v>
      </c>
      <c r="H39" s="3"/>
      <c r="I39" s="3"/>
      <c r="J39" s="3"/>
    </row>
    <row r="40" spans="1:11" ht="19.95" customHeight="1" thickBot="1" x14ac:dyDescent="0.35">
      <c r="A40" s="268"/>
      <c r="B40" s="203"/>
      <c r="C40" s="60">
        <f t="shared" si="5"/>
        <v>0</v>
      </c>
      <c r="D40" s="61">
        <f t="shared" si="3"/>
        <v>0</v>
      </c>
      <c r="E40" s="62">
        <f t="shared" si="4"/>
        <v>0</v>
      </c>
      <c r="H40" s="3"/>
      <c r="I40" s="3"/>
      <c r="J40" s="3"/>
    </row>
    <row r="41" spans="1:11" ht="19.95" customHeight="1" thickBot="1" x14ac:dyDescent="0.35">
      <c r="A41" s="367" t="s">
        <v>28</v>
      </c>
      <c r="B41" s="370"/>
      <c r="C41" s="72">
        <f>SUM(C25:C40)+INT((SUM(D25:D40)+INT(SUM(E25:E40)/30))/12)</f>
        <v>0</v>
      </c>
      <c r="D41" s="73">
        <f>MOD(SUM(D25:D40)+INT(SUM(E25:E40)/30),12)</f>
        <v>0</v>
      </c>
      <c r="E41" s="74">
        <f>MOD(SUM(E25:E40),30)</f>
        <v>0</v>
      </c>
      <c r="H41" s="3"/>
      <c r="I41" s="3"/>
      <c r="J41" s="3"/>
    </row>
    <row r="42" spans="1:11" ht="19.95" customHeight="1" thickBot="1" x14ac:dyDescent="0.35">
      <c r="A42" s="75"/>
      <c r="B42" s="75"/>
      <c r="C42" s="4"/>
      <c r="D42" s="4"/>
      <c r="E42" s="4"/>
      <c r="H42" s="3"/>
      <c r="I42" s="3"/>
      <c r="J42" s="3"/>
    </row>
    <row r="43" spans="1:11" ht="19.95" customHeight="1" thickBot="1" x14ac:dyDescent="0.35">
      <c r="A43" s="347" t="s">
        <v>49</v>
      </c>
      <c r="B43" s="371"/>
      <c r="C43" s="371"/>
      <c r="D43" s="371"/>
      <c r="E43" s="372"/>
      <c r="G43" s="17"/>
      <c r="H43" s="58"/>
      <c r="I43" s="58"/>
      <c r="J43" s="58"/>
      <c r="K43" s="17"/>
    </row>
    <row r="44" spans="1:11" ht="19.95" customHeight="1" thickBot="1" x14ac:dyDescent="0.35">
      <c r="A44" s="76" t="s">
        <v>30</v>
      </c>
      <c r="B44" s="77" t="s">
        <v>31</v>
      </c>
      <c r="C44" s="76" t="s">
        <v>25</v>
      </c>
      <c r="D44" s="78" t="s">
        <v>27</v>
      </c>
      <c r="E44" s="79" t="s">
        <v>17</v>
      </c>
      <c r="G44" s="17"/>
      <c r="H44" s="58"/>
      <c r="I44" s="58"/>
      <c r="J44" s="58"/>
      <c r="K44" s="17"/>
    </row>
    <row r="45" spans="1:11" ht="19.95" customHeight="1" x14ac:dyDescent="0.3">
      <c r="A45" s="268"/>
      <c r="B45" s="203"/>
      <c r="C45" s="31">
        <f>IF((ISBLANK(A45)=TRUE),0,DATEDIF(A45,B45+1,"Y"))</f>
        <v>0</v>
      </c>
      <c r="D45" s="32">
        <f t="shared" ref="D45:D55" si="9">IF((ISBLANK(A45)=TRUE),0,DATEDIF(A45,B45+1,"YM"))</f>
        <v>0</v>
      </c>
      <c r="E45" s="33">
        <f t="shared" ref="E45:E55" si="10">IF((ISBLANK(A45)=TRUE),0,DATEDIF(A45,B45+1,"MD"))</f>
        <v>0</v>
      </c>
      <c r="G45" s="17"/>
      <c r="H45" s="58"/>
      <c r="I45" s="58"/>
      <c r="J45" s="58"/>
      <c r="K45" s="17"/>
    </row>
    <row r="46" spans="1:11" ht="19.95" customHeight="1" x14ac:dyDescent="0.3">
      <c r="A46" s="268"/>
      <c r="B46" s="203"/>
      <c r="C46" s="35">
        <f>IF((ISBLANK(A46)=TRUE),0,DATEDIF(A46,B46+1,"Y"))</f>
        <v>0</v>
      </c>
      <c r="D46" s="36">
        <f t="shared" si="9"/>
        <v>0</v>
      </c>
      <c r="E46" s="37">
        <f t="shared" si="10"/>
        <v>0</v>
      </c>
      <c r="G46" s="352"/>
      <c r="H46" s="352"/>
      <c r="I46" s="58"/>
      <c r="J46" s="58"/>
      <c r="K46" s="17"/>
    </row>
    <row r="47" spans="1:11" ht="19.95" customHeight="1" x14ac:dyDescent="0.3">
      <c r="A47" s="268"/>
      <c r="B47" s="203"/>
      <c r="C47" s="35">
        <f>IF((ISBLANK(A47)=TRUE),0,DATEDIF(A47,B47+1,"Y"))</f>
        <v>0</v>
      </c>
      <c r="D47" s="36">
        <f t="shared" si="9"/>
        <v>0</v>
      </c>
      <c r="E47" s="37">
        <f t="shared" si="10"/>
        <v>0</v>
      </c>
      <c r="G47" s="17"/>
      <c r="H47" s="58"/>
      <c r="I47" s="58"/>
      <c r="J47" s="58"/>
      <c r="K47" s="17"/>
    </row>
    <row r="48" spans="1:11" ht="19.95" customHeight="1" x14ac:dyDescent="0.3">
      <c r="A48" s="268"/>
      <c r="B48" s="203"/>
      <c r="C48" s="35">
        <f t="shared" ref="C48:C55" si="11">IF((ISBLANK(A48)=TRUE),0,DATEDIF(A48,B48+1,"Y"))</f>
        <v>0</v>
      </c>
      <c r="D48" s="36">
        <f t="shared" si="9"/>
        <v>0</v>
      </c>
      <c r="E48" s="37">
        <f t="shared" si="10"/>
        <v>0</v>
      </c>
      <c r="G48" s="357"/>
      <c r="H48" s="357"/>
      <c r="I48" s="357"/>
      <c r="J48" s="357"/>
      <c r="K48" s="17"/>
    </row>
    <row r="49" spans="1:11" ht="19.95" customHeight="1" x14ac:dyDescent="0.3">
      <c r="A49" s="268"/>
      <c r="B49" s="203"/>
      <c r="C49" s="35">
        <f t="shared" si="11"/>
        <v>0</v>
      </c>
      <c r="D49" s="36">
        <f t="shared" si="9"/>
        <v>0</v>
      </c>
      <c r="E49" s="37">
        <f t="shared" si="10"/>
        <v>0</v>
      </c>
      <c r="G49" s="358"/>
      <c r="H49" s="358"/>
      <c r="I49" s="358"/>
      <c r="J49" s="358"/>
      <c r="K49" s="17"/>
    </row>
    <row r="50" spans="1:11" ht="19.95" customHeight="1" x14ac:dyDescent="0.3">
      <c r="A50" s="268"/>
      <c r="B50" s="203"/>
      <c r="C50" s="35">
        <f t="shared" si="11"/>
        <v>0</v>
      </c>
      <c r="D50" s="36">
        <f t="shared" si="9"/>
        <v>0</v>
      </c>
      <c r="E50" s="37">
        <f t="shared" si="10"/>
        <v>0</v>
      </c>
      <c r="G50" s="353"/>
      <c r="H50" s="353"/>
      <c r="I50" s="353"/>
      <c r="J50" s="353"/>
      <c r="K50" s="17"/>
    </row>
    <row r="51" spans="1:11" ht="19.95" customHeight="1" x14ac:dyDescent="0.3">
      <c r="A51" s="268"/>
      <c r="B51" s="203"/>
      <c r="C51" s="35">
        <f t="shared" si="11"/>
        <v>0</v>
      </c>
      <c r="D51" s="36">
        <f t="shared" si="9"/>
        <v>0</v>
      </c>
      <c r="E51" s="37">
        <f t="shared" si="10"/>
        <v>0</v>
      </c>
      <c r="G51" s="336"/>
      <c r="H51" s="336"/>
      <c r="I51" s="336"/>
      <c r="J51" s="336"/>
      <c r="K51" s="17"/>
    </row>
    <row r="52" spans="1:11" ht="28.2" customHeight="1" x14ac:dyDescent="0.3">
      <c r="A52" s="268"/>
      <c r="B52" s="203"/>
      <c r="C52" s="35">
        <f t="shared" si="11"/>
        <v>0</v>
      </c>
      <c r="D52" s="36">
        <f t="shared" si="9"/>
        <v>0</v>
      </c>
      <c r="E52" s="37">
        <f t="shared" si="10"/>
        <v>0</v>
      </c>
      <c r="G52" s="336"/>
      <c r="H52" s="336"/>
      <c r="I52" s="336"/>
      <c r="J52" s="336"/>
      <c r="K52" s="17"/>
    </row>
    <row r="53" spans="1:11" ht="19.95" customHeight="1" x14ac:dyDescent="0.3">
      <c r="A53" s="268"/>
      <c r="B53" s="203"/>
      <c r="C53" s="35">
        <f t="shared" si="11"/>
        <v>0</v>
      </c>
      <c r="D53" s="36">
        <f t="shared" si="9"/>
        <v>0</v>
      </c>
      <c r="E53" s="37">
        <f t="shared" si="10"/>
        <v>0</v>
      </c>
      <c r="G53" s="336"/>
      <c r="H53" s="336"/>
      <c r="I53" s="336"/>
      <c r="J53" s="336"/>
      <c r="K53" s="17"/>
    </row>
    <row r="54" spans="1:11" ht="19.95" customHeight="1" x14ac:dyDescent="0.3">
      <c r="A54" s="268"/>
      <c r="B54" s="203"/>
      <c r="C54" s="35">
        <f t="shared" si="11"/>
        <v>0</v>
      </c>
      <c r="D54" s="36">
        <f t="shared" si="9"/>
        <v>0</v>
      </c>
      <c r="E54" s="37">
        <f t="shared" si="10"/>
        <v>0</v>
      </c>
      <c r="G54" s="336"/>
      <c r="H54" s="336"/>
      <c r="I54" s="336"/>
      <c r="J54" s="336"/>
      <c r="K54" s="17"/>
    </row>
    <row r="55" spans="1:11" ht="19.95" customHeight="1" thickBot="1" x14ac:dyDescent="0.35">
      <c r="A55" s="268"/>
      <c r="B55" s="203"/>
      <c r="C55" s="60">
        <f t="shared" si="11"/>
        <v>0</v>
      </c>
      <c r="D55" s="61">
        <f t="shared" si="9"/>
        <v>0</v>
      </c>
      <c r="E55" s="62">
        <f t="shared" si="10"/>
        <v>0</v>
      </c>
      <c r="G55" s="336"/>
      <c r="H55" s="336"/>
      <c r="I55" s="336"/>
      <c r="J55" s="336"/>
      <c r="K55" s="17"/>
    </row>
    <row r="56" spans="1:11" ht="19.95" customHeight="1" thickBot="1" x14ac:dyDescent="0.35">
      <c r="A56" s="347" t="s">
        <v>28</v>
      </c>
      <c r="B56" s="348"/>
      <c r="C56" s="80">
        <f>SUM(C45:C55)+INT((SUM(D45:D55)+INT(SUM(E45:E55)/30))/12)</f>
        <v>0</v>
      </c>
      <c r="D56" s="81">
        <f>MOD(SUM(D45:D55)+INT(SUM(E45:E55)/30),12)</f>
        <v>0</v>
      </c>
      <c r="E56" s="82">
        <f>MOD(SUM(E45:E55),30)</f>
        <v>0</v>
      </c>
      <c r="G56" s="17"/>
      <c r="H56" s="58"/>
      <c r="I56" s="58"/>
      <c r="J56" s="58"/>
      <c r="K56" s="17"/>
    </row>
    <row r="57" spans="1:11" ht="19.95" customHeight="1" thickBot="1" x14ac:dyDescent="0.35">
      <c r="A57" s="75"/>
      <c r="B57" s="75"/>
      <c r="C57" s="4"/>
      <c r="D57" s="4"/>
      <c r="E57" s="4"/>
      <c r="G57" s="337"/>
      <c r="H57" s="337"/>
      <c r="I57" s="337"/>
      <c r="J57" s="337"/>
      <c r="K57" s="17"/>
    </row>
    <row r="58" spans="1:11" ht="30" customHeight="1" thickBot="1" x14ac:dyDescent="0.35">
      <c r="A58" s="349" t="s">
        <v>112</v>
      </c>
      <c r="B58" s="350"/>
      <c r="C58" s="350"/>
      <c r="D58" s="350"/>
      <c r="E58" s="351"/>
      <c r="G58" s="337"/>
      <c r="H58" s="337"/>
      <c r="I58" s="337"/>
      <c r="J58" s="337"/>
      <c r="K58" s="17"/>
    </row>
    <row r="59" spans="1:11" ht="19.95" customHeight="1" thickBot="1" x14ac:dyDescent="0.35">
      <c r="A59" s="83" t="s">
        <v>30</v>
      </c>
      <c r="B59" s="84" t="s">
        <v>31</v>
      </c>
      <c r="C59" s="83" t="s">
        <v>25</v>
      </c>
      <c r="D59" s="85" t="s">
        <v>27</v>
      </c>
      <c r="E59" s="86" t="s">
        <v>17</v>
      </c>
      <c r="G59" s="17"/>
      <c r="H59" s="17"/>
      <c r="I59" s="17"/>
      <c r="J59" s="17"/>
      <c r="K59" s="17"/>
    </row>
    <row r="60" spans="1:11" ht="19.95" customHeight="1" x14ac:dyDescent="0.3">
      <c r="A60" s="268"/>
      <c r="B60" s="203"/>
      <c r="C60" s="31">
        <f>IF( B60&gt;$B$93,"błąd",IF((ISBLANK(A60)=TRUE),0,DATEDIF(A60,B60+1,"Y")))</f>
        <v>0</v>
      </c>
      <c r="D60" s="32">
        <f>IF(B60&gt;$B$93, "błąd",IF((ISBLANK(A60)=TRUE),0,DATEDIF(A60,B60+1,"YM")))</f>
        <v>0</v>
      </c>
      <c r="E60" s="33">
        <f>IF(B60&gt;$B$93,"błąd",IF((ISBLANK(A60)=TRUE),0,DATEDIF(A60,B60+1,"MD")))</f>
        <v>0</v>
      </c>
      <c r="G60" s="17"/>
      <c r="H60" s="58"/>
      <c r="I60" s="58"/>
      <c r="J60" s="58"/>
      <c r="K60" s="17"/>
    </row>
    <row r="61" spans="1:11" ht="19.95" customHeight="1" x14ac:dyDescent="0.3">
      <c r="A61" s="268"/>
      <c r="B61" s="203"/>
      <c r="C61" s="87">
        <f>IF( B61&gt;$B$93,"błąd",IF((ISBLANK(A61)=TRUE),0,DATEDIF(A61,B61+1,"Y")))</f>
        <v>0</v>
      </c>
      <c r="D61" s="88">
        <f>IF(B61&gt;$B$93, "błąd",IF((ISBLANK(A61)=TRUE),0,DATEDIF(A61,B61+1,"YM")))</f>
        <v>0</v>
      </c>
      <c r="E61" s="89">
        <f>IF(B61&gt;$B$93,"błąd",IF((ISBLANK(A61)=TRUE),0,DATEDIF(A61,B61+1,"MD")))</f>
        <v>0</v>
      </c>
      <c r="G61" s="17"/>
      <c r="H61" s="58"/>
      <c r="I61" s="58"/>
      <c r="J61" s="58"/>
      <c r="K61" s="17"/>
    </row>
    <row r="62" spans="1:11" ht="19.95" customHeight="1" x14ac:dyDescent="0.3">
      <c r="A62" s="268"/>
      <c r="B62" s="203"/>
      <c r="C62" s="87">
        <f>IF( B62&gt;$B$93,"błąd",IF((ISBLANK(A62)=TRUE),0,DATEDIF(A62,B62+1,"Y")))</f>
        <v>0</v>
      </c>
      <c r="D62" s="88">
        <f>IF(B62&gt;$B$93, "błąd",IF((ISBLANK(A62)=TRUE),0,DATEDIF(A62,B62+1,"YM")))</f>
        <v>0</v>
      </c>
      <c r="E62" s="89">
        <f>IF(B62&gt;$B$93,"błąd",IF((ISBLANK(A62)=TRUE),0,DATEDIF(A62,B62+1,"MD")))</f>
        <v>0</v>
      </c>
      <c r="G62" s="17"/>
      <c r="H62" s="58"/>
      <c r="I62" s="58"/>
      <c r="J62" s="58"/>
      <c r="K62" s="17"/>
    </row>
    <row r="63" spans="1:11" ht="19.95" customHeight="1" x14ac:dyDescent="0.3">
      <c r="A63" s="268"/>
      <c r="B63" s="203"/>
      <c r="C63" s="87">
        <f>IF( B63&gt;$B$93,"błąd",IF((ISBLANK(A63)=TRUE),0,DATEDIF(A63,B63+1,"Y")))</f>
        <v>0</v>
      </c>
      <c r="D63" s="88">
        <f>IF(B63&gt;$B$93, "błąd",IF((ISBLANK(A63)=TRUE),0,DATEDIF(A63,B63+1,"YM")))</f>
        <v>0</v>
      </c>
      <c r="E63" s="89">
        <f>IF(B63&gt;$B$93,"błąd",IF((ISBLANK(A63)=TRUE),0,DATEDIF(A63,B63+1,"MD")))</f>
        <v>0</v>
      </c>
      <c r="G63" s="17"/>
      <c r="H63" s="58"/>
      <c r="I63" s="58"/>
      <c r="J63" s="58"/>
      <c r="K63" s="17"/>
    </row>
    <row r="64" spans="1:11" ht="19.95" customHeight="1" x14ac:dyDescent="0.3">
      <c r="A64" s="268"/>
      <c r="B64" s="203"/>
      <c r="C64" s="87">
        <f t="shared" ref="C64:C89" si="12">IF( B64&gt;$B$93,"błąd",IF((ISBLANK(A64)=TRUE),0,DATEDIF(A64,B64+1,"Y")))</f>
        <v>0</v>
      </c>
      <c r="D64" s="88">
        <f t="shared" ref="D64:D89" si="13">IF(B64&gt;$B$93, "błąd",IF((ISBLANK(A64)=TRUE),0,DATEDIF(A64,B64+1,"YM")))</f>
        <v>0</v>
      </c>
      <c r="E64" s="89">
        <f t="shared" ref="E64:E89" si="14">IF(B64&gt;$B$93,"błąd",IF((ISBLANK(A64)=TRUE),0,DATEDIF(A64,B64+1,"MD")))</f>
        <v>0</v>
      </c>
      <c r="G64" s="17"/>
      <c r="H64" s="58"/>
      <c r="I64" s="58"/>
      <c r="J64" s="58"/>
      <c r="K64" s="17"/>
    </row>
    <row r="65" spans="1:11" ht="19.95" customHeight="1" x14ac:dyDescent="0.3">
      <c r="A65" s="268"/>
      <c r="B65" s="203"/>
      <c r="C65" s="87">
        <f t="shared" si="12"/>
        <v>0</v>
      </c>
      <c r="D65" s="88">
        <f t="shared" si="13"/>
        <v>0</v>
      </c>
      <c r="E65" s="89">
        <f t="shared" si="14"/>
        <v>0</v>
      </c>
      <c r="G65" s="17"/>
      <c r="H65" s="58"/>
      <c r="I65" s="58"/>
      <c r="J65" s="58"/>
      <c r="K65" s="17"/>
    </row>
    <row r="66" spans="1:11" ht="19.95" customHeight="1" x14ac:dyDescent="0.3">
      <c r="A66" s="268"/>
      <c r="B66" s="203"/>
      <c r="C66" s="87">
        <f t="shared" si="12"/>
        <v>0</v>
      </c>
      <c r="D66" s="88">
        <f t="shared" si="13"/>
        <v>0</v>
      </c>
      <c r="E66" s="89">
        <f t="shared" si="14"/>
        <v>0</v>
      </c>
      <c r="G66" s="17"/>
      <c r="H66" s="58"/>
      <c r="I66" s="58"/>
      <c r="J66" s="58"/>
      <c r="K66" s="17"/>
    </row>
    <row r="67" spans="1:11" ht="19.95" customHeight="1" x14ac:dyDescent="0.3">
      <c r="A67" s="268"/>
      <c r="B67" s="203"/>
      <c r="C67" s="87">
        <f t="shared" si="12"/>
        <v>0</v>
      </c>
      <c r="D67" s="88">
        <f t="shared" si="13"/>
        <v>0</v>
      </c>
      <c r="E67" s="89">
        <f t="shared" si="14"/>
        <v>0</v>
      </c>
      <c r="G67" s="17"/>
      <c r="H67" s="58"/>
      <c r="I67" s="58"/>
      <c r="J67" s="58"/>
      <c r="K67" s="17"/>
    </row>
    <row r="68" spans="1:11" ht="19.95" customHeight="1" x14ac:dyDescent="0.3">
      <c r="A68" s="268"/>
      <c r="B68" s="203"/>
      <c r="C68" s="87">
        <f t="shared" si="12"/>
        <v>0</v>
      </c>
      <c r="D68" s="88">
        <f t="shared" si="13"/>
        <v>0</v>
      </c>
      <c r="E68" s="89">
        <f t="shared" si="14"/>
        <v>0</v>
      </c>
      <c r="G68" s="17"/>
      <c r="H68" s="58"/>
      <c r="I68" s="58"/>
      <c r="J68" s="58"/>
      <c r="K68" s="17"/>
    </row>
    <row r="69" spans="1:11" ht="19.95" customHeight="1" x14ac:dyDescent="0.3">
      <c r="A69" s="268"/>
      <c r="B69" s="203"/>
      <c r="C69" s="87">
        <f t="shared" si="12"/>
        <v>0</v>
      </c>
      <c r="D69" s="88">
        <f t="shared" si="13"/>
        <v>0</v>
      </c>
      <c r="E69" s="89">
        <f t="shared" si="14"/>
        <v>0</v>
      </c>
      <c r="G69" s="17"/>
      <c r="H69" s="58"/>
      <c r="I69" s="58"/>
      <c r="J69" s="58"/>
      <c r="K69" s="17"/>
    </row>
    <row r="70" spans="1:11" ht="19.95" customHeight="1" x14ac:dyDescent="0.3">
      <c r="A70" s="268"/>
      <c r="B70" s="203"/>
      <c r="C70" s="87">
        <f t="shared" si="12"/>
        <v>0</v>
      </c>
      <c r="D70" s="88">
        <f t="shared" si="13"/>
        <v>0</v>
      </c>
      <c r="E70" s="89">
        <f t="shared" si="14"/>
        <v>0</v>
      </c>
      <c r="G70" s="17"/>
      <c r="H70" s="58"/>
      <c r="I70" s="58"/>
      <c r="J70" s="58"/>
      <c r="K70" s="17"/>
    </row>
    <row r="71" spans="1:11" ht="19.95" customHeight="1" x14ac:dyDescent="0.3">
      <c r="A71" s="268"/>
      <c r="B71" s="203"/>
      <c r="C71" s="87">
        <f t="shared" si="12"/>
        <v>0</v>
      </c>
      <c r="D71" s="88">
        <f t="shared" si="13"/>
        <v>0</v>
      </c>
      <c r="E71" s="89">
        <f t="shared" si="14"/>
        <v>0</v>
      </c>
      <c r="G71" s="17"/>
      <c r="H71" s="58"/>
      <c r="I71" s="58"/>
      <c r="J71" s="58"/>
      <c r="K71" s="17"/>
    </row>
    <row r="72" spans="1:11" ht="19.95" customHeight="1" x14ac:dyDescent="0.3">
      <c r="A72" s="268"/>
      <c r="B72" s="203"/>
      <c r="C72" s="87">
        <f t="shared" si="12"/>
        <v>0</v>
      </c>
      <c r="D72" s="88">
        <f t="shared" si="13"/>
        <v>0</v>
      </c>
      <c r="E72" s="89">
        <f t="shared" si="14"/>
        <v>0</v>
      </c>
      <c r="G72" s="17"/>
      <c r="H72" s="58"/>
      <c r="I72" s="58"/>
      <c r="J72" s="58"/>
      <c r="K72" s="17"/>
    </row>
    <row r="73" spans="1:11" ht="19.95" customHeight="1" x14ac:dyDescent="0.3">
      <c r="A73" s="268"/>
      <c r="B73" s="203"/>
      <c r="C73" s="87">
        <f t="shared" si="12"/>
        <v>0</v>
      </c>
      <c r="D73" s="88">
        <f t="shared" si="13"/>
        <v>0</v>
      </c>
      <c r="E73" s="89">
        <f t="shared" si="14"/>
        <v>0</v>
      </c>
      <c r="G73" s="17"/>
      <c r="H73" s="58"/>
      <c r="I73" s="58"/>
      <c r="J73" s="58"/>
      <c r="K73" s="17"/>
    </row>
    <row r="74" spans="1:11" ht="19.95" customHeight="1" x14ac:dyDescent="0.3">
      <c r="A74" s="268"/>
      <c r="B74" s="203"/>
      <c r="C74" s="87">
        <f t="shared" si="12"/>
        <v>0</v>
      </c>
      <c r="D74" s="88">
        <f t="shared" si="13"/>
        <v>0</v>
      </c>
      <c r="E74" s="89">
        <f t="shared" si="14"/>
        <v>0</v>
      </c>
      <c r="G74" s="17"/>
      <c r="H74" s="58"/>
      <c r="I74" s="58"/>
      <c r="J74" s="58"/>
      <c r="K74" s="17"/>
    </row>
    <row r="75" spans="1:11" ht="19.95" customHeight="1" x14ac:dyDescent="0.3">
      <c r="A75" s="268"/>
      <c r="B75" s="203"/>
      <c r="C75" s="87">
        <f t="shared" si="12"/>
        <v>0</v>
      </c>
      <c r="D75" s="88">
        <f t="shared" si="13"/>
        <v>0</v>
      </c>
      <c r="E75" s="89">
        <f t="shared" si="14"/>
        <v>0</v>
      </c>
      <c r="G75" s="17"/>
      <c r="H75" s="58"/>
      <c r="I75" s="58"/>
      <c r="J75" s="58"/>
      <c r="K75" s="17"/>
    </row>
    <row r="76" spans="1:11" ht="19.95" customHeight="1" x14ac:dyDescent="0.3">
      <c r="A76" s="268"/>
      <c r="B76" s="203"/>
      <c r="C76" s="87">
        <f t="shared" si="12"/>
        <v>0</v>
      </c>
      <c r="D76" s="88">
        <f t="shared" si="13"/>
        <v>0</v>
      </c>
      <c r="E76" s="89">
        <f t="shared" si="14"/>
        <v>0</v>
      </c>
      <c r="G76" s="17"/>
      <c r="H76" s="58"/>
      <c r="I76" s="58"/>
      <c r="J76" s="58"/>
      <c r="K76" s="17"/>
    </row>
    <row r="77" spans="1:11" ht="19.95" customHeight="1" x14ac:dyDescent="0.3">
      <c r="A77" s="268"/>
      <c r="B77" s="203"/>
      <c r="C77" s="87">
        <f t="shared" si="12"/>
        <v>0</v>
      </c>
      <c r="D77" s="88">
        <f t="shared" si="13"/>
        <v>0</v>
      </c>
      <c r="E77" s="89">
        <f t="shared" si="14"/>
        <v>0</v>
      </c>
      <c r="G77" s="17"/>
      <c r="H77" s="58"/>
      <c r="I77" s="58"/>
      <c r="J77" s="58"/>
      <c r="K77" s="17"/>
    </row>
    <row r="78" spans="1:11" ht="19.95" customHeight="1" x14ac:dyDescent="0.3">
      <c r="A78" s="268"/>
      <c r="B78" s="203"/>
      <c r="C78" s="87">
        <f t="shared" si="12"/>
        <v>0</v>
      </c>
      <c r="D78" s="88">
        <f t="shared" si="13"/>
        <v>0</v>
      </c>
      <c r="E78" s="89">
        <f t="shared" si="14"/>
        <v>0</v>
      </c>
    </row>
    <row r="79" spans="1:11" ht="19.95" customHeight="1" x14ac:dyDescent="0.3">
      <c r="A79" s="268"/>
      <c r="B79" s="203"/>
      <c r="C79" s="87">
        <f t="shared" si="12"/>
        <v>0</v>
      </c>
      <c r="D79" s="88">
        <f t="shared" si="13"/>
        <v>0</v>
      </c>
      <c r="E79" s="89">
        <f t="shared" si="14"/>
        <v>0</v>
      </c>
    </row>
    <row r="80" spans="1:11" ht="19.95" customHeight="1" x14ac:dyDescent="0.3">
      <c r="A80" s="268"/>
      <c r="B80" s="203"/>
      <c r="C80" s="87">
        <f t="shared" si="12"/>
        <v>0</v>
      </c>
      <c r="D80" s="88">
        <f t="shared" si="13"/>
        <v>0</v>
      </c>
      <c r="E80" s="89">
        <f t="shared" si="14"/>
        <v>0</v>
      </c>
    </row>
    <row r="81" spans="1:5" ht="19.95" customHeight="1" x14ac:dyDescent="0.3">
      <c r="A81" s="268"/>
      <c r="B81" s="203"/>
      <c r="C81" s="87">
        <f t="shared" si="12"/>
        <v>0</v>
      </c>
      <c r="D81" s="88">
        <f t="shared" si="13"/>
        <v>0</v>
      </c>
      <c r="E81" s="89">
        <f t="shared" si="14"/>
        <v>0</v>
      </c>
    </row>
    <row r="82" spans="1:5" ht="19.95" customHeight="1" x14ac:dyDescent="0.3">
      <c r="A82" s="268"/>
      <c r="B82" s="203"/>
      <c r="C82" s="87">
        <f t="shared" si="12"/>
        <v>0</v>
      </c>
      <c r="D82" s="88">
        <f t="shared" si="13"/>
        <v>0</v>
      </c>
      <c r="E82" s="89">
        <f t="shared" si="14"/>
        <v>0</v>
      </c>
    </row>
    <row r="83" spans="1:5" ht="19.95" customHeight="1" x14ac:dyDescent="0.3">
      <c r="A83" s="268"/>
      <c r="B83" s="203"/>
      <c r="C83" s="87">
        <f t="shared" si="12"/>
        <v>0</v>
      </c>
      <c r="D83" s="88">
        <f t="shared" si="13"/>
        <v>0</v>
      </c>
      <c r="E83" s="89">
        <f t="shared" si="14"/>
        <v>0</v>
      </c>
    </row>
    <row r="84" spans="1:5" ht="19.95" customHeight="1" x14ac:dyDescent="0.3">
      <c r="A84" s="268"/>
      <c r="B84" s="203"/>
      <c r="C84" s="87">
        <f t="shared" si="12"/>
        <v>0</v>
      </c>
      <c r="D84" s="88">
        <f t="shared" si="13"/>
        <v>0</v>
      </c>
      <c r="E84" s="89">
        <f t="shared" si="14"/>
        <v>0</v>
      </c>
    </row>
    <row r="85" spans="1:5" ht="19.95" customHeight="1" x14ac:dyDescent="0.3">
      <c r="A85" s="268"/>
      <c r="B85" s="203"/>
      <c r="C85" s="87">
        <f t="shared" si="12"/>
        <v>0</v>
      </c>
      <c r="D85" s="88">
        <f t="shared" si="13"/>
        <v>0</v>
      </c>
      <c r="E85" s="89">
        <f t="shared" si="14"/>
        <v>0</v>
      </c>
    </row>
    <row r="86" spans="1:5" ht="19.95" customHeight="1" x14ac:dyDescent="0.3">
      <c r="A86" s="268"/>
      <c r="B86" s="203"/>
      <c r="C86" s="87">
        <f t="shared" si="12"/>
        <v>0</v>
      </c>
      <c r="D86" s="88">
        <f t="shared" si="13"/>
        <v>0</v>
      </c>
      <c r="E86" s="89">
        <f t="shared" si="14"/>
        <v>0</v>
      </c>
    </row>
    <row r="87" spans="1:5" ht="19.95" customHeight="1" x14ac:dyDescent="0.3">
      <c r="A87" s="268"/>
      <c r="B87" s="203"/>
      <c r="C87" s="87">
        <f t="shared" si="12"/>
        <v>0</v>
      </c>
      <c r="D87" s="88">
        <f t="shared" si="13"/>
        <v>0</v>
      </c>
      <c r="E87" s="89">
        <f t="shared" si="14"/>
        <v>0</v>
      </c>
    </row>
    <row r="88" spans="1:5" ht="25.8" customHeight="1" x14ac:dyDescent="0.3">
      <c r="A88" s="268"/>
      <c r="B88" s="203"/>
      <c r="C88" s="87">
        <f t="shared" si="12"/>
        <v>0</v>
      </c>
      <c r="D88" s="88">
        <f t="shared" si="13"/>
        <v>0</v>
      </c>
      <c r="E88" s="89">
        <f t="shared" si="14"/>
        <v>0</v>
      </c>
    </row>
    <row r="89" spans="1:5" ht="22.8" customHeight="1" x14ac:dyDescent="0.3">
      <c r="A89" s="268"/>
      <c r="B89" s="203"/>
      <c r="C89" s="87">
        <f t="shared" si="12"/>
        <v>0</v>
      </c>
      <c r="D89" s="88">
        <f t="shared" si="13"/>
        <v>0</v>
      </c>
      <c r="E89" s="89">
        <f t="shared" si="14"/>
        <v>0</v>
      </c>
    </row>
    <row r="90" spans="1:5" ht="25.2" customHeight="1" thickBot="1" x14ac:dyDescent="0.35">
      <c r="A90" s="268"/>
      <c r="B90" s="203"/>
      <c r="C90" s="87">
        <f>IF( B90&gt;$B$93,"błąd",IF((ISBLANK(A90)=TRUE),0,DATEDIF(A90,B90+1,"Y")))</f>
        <v>0</v>
      </c>
      <c r="D90" s="88">
        <f>IF(B90&gt;$B$93, "błąd",IF((ISBLANK(A90)=TRUE),0,DATEDIF(A90,B90+1,"YM")))</f>
        <v>0</v>
      </c>
      <c r="E90" s="89">
        <f>IF(B90&gt;$B$93,"błąd",IF((ISBLANK(A90)=TRUE),0,DATEDIF(A90,B90+1,"MD")))</f>
        <v>0</v>
      </c>
    </row>
    <row r="91" spans="1:5" ht="29.4" customHeight="1" thickBot="1" x14ac:dyDescent="0.35">
      <c r="A91" s="342" t="s">
        <v>118</v>
      </c>
      <c r="B91" s="343"/>
      <c r="C91" s="92">
        <f>SUM(C60:C90)+INT((SUM(D60:D90)+INT(SUM(E60:E90)/30))/12)</f>
        <v>0</v>
      </c>
      <c r="D91" s="92">
        <f>MOD(SUM(D60:D90)+INT(SUM(E60:E90)/30),12)</f>
        <v>0</v>
      </c>
      <c r="E91" s="93">
        <f>MOD(SUM(E60:E90),30)</f>
        <v>0</v>
      </c>
    </row>
    <row r="92" spans="1:5" ht="28.8" customHeight="1" thickBot="1" x14ac:dyDescent="0.35">
      <c r="A92" s="344" t="s">
        <v>119</v>
      </c>
      <c r="B92" s="345"/>
      <c r="C92" s="181">
        <f>INT(C91*1.5)+INT((D91+IF(MOD(C91*1.5,1)=0.5,6,0))/12)</f>
        <v>0</v>
      </c>
      <c r="D92" s="94">
        <f>MOD((D91+IF(MOD(C91*1.5,1)=0.5,6,0)),12)</f>
        <v>0</v>
      </c>
      <c r="E92" s="95">
        <f>E91</f>
        <v>0</v>
      </c>
    </row>
    <row r="93" spans="1:5" ht="21.6" customHeight="1" x14ac:dyDescent="0.3">
      <c r="A93" s="25"/>
      <c r="B93" s="96">
        <v>41274</v>
      </c>
      <c r="C93" s="97"/>
      <c r="D93" s="97"/>
      <c r="E93" s="97"/>
    </row>
    <row r="94" spans="1:5" ht="30.6" customHeight="1" thickBot="1" x14ac:dyDescent="0.35">
      <c r="A94" s="346" t="s">
        <v>50</v>
      </c>
      <c r="B94" s="346"/>
      <c r="C94" s="346"/>
      <c r="D94" s="346"/>
      <c r="E94" s="346"/>
    </row>
    <row r="95" spans="1:5" ht="32.4" customHeight="1" thickBot="1" x14ac:dyDescent="0.35">
      <c r="A95" s="340" t="s">
        <v>53</v>
      </c>
      <c r="B95" s="341"/>
      <c r="C95" s="98">
        <f>C21</f>
        <v>0</v>
      </c>
      <c r="D95" s="99">
        <f>D21</f>
        <v>0</v>
      </c>
      <c r="E95" s="180">
        <f>E21</f>
        <v>0</v>
      </c>
    </row>
    <row r="96" spans="1:5" ht="48.6" customHeight="1" thickBot="1" x14ac:dyDescent="0.35">
      <c r="A96" s="338" t="s">
        <v>57</v>
      </c>
      <c r="B96" s="339"/>
      <c r="C96" s="100">
        <f>C92</f>
        <v>0</v>
      </c>
      <c r="D96" s="101">
        <f>D92</f>
        <v>0</v>
      </c>
      <c r="E96" s="102">
        <f>E92</f>
        <v>0</v>
      </c>
    </row>
    <row r="97" spans="1:5" ht="40.200000000000003" customHeight="1" thickBot="1" x14ac:dyDescent="0.35">
      <c r="A97" s="387" t="s">
        <v>91</v>
      </c>
      <c r="B97" s="388"/>
      <c r="C97" s="103">
        <f>SUM(C95:C96)+INT((SUM(D95:D96)+INT(SUM(E95:E96)/30))/12)</f>
        <v>0</v>
      </c>
      <c r="D97" s="104">
        <f>MOD((D95+D96)+INT((E95+E96)/30),12)</f>
        <v>0</v>
      </c>
      <c r="E97" s="105">
        <f>MOD((E95+E96),30)</f>
        <v>0</v>
      </c>
    </row>
    <row r="99" spans="1:5" ht="16.2" thickBot="1" x14ac:dyDescent="0.35">
      <c r="A99" s="346" t="s">
        <v>63</v>
      </c>
      <c r="B99" s="346"/>
      <c r="C99" s="346"/>
      <c r="D99" s="346"/>
      <c r="E99" s="346"/>
    </row>
    <row r="100" spans="1:5" ht="36.6" customHeight="1" thickBot="1" x14ac:dyDescent="0.35">
      <c r="A100" s="340" t="s">
        <v>53</v>
      </c>
      <c r="B100" s="341"/>
      <c r="C100" s="99">
        <f>C21</f>
        <v>0</v>
      </c>
      <c r="D100" s="99">
        <f t="shared" ref="D100:E100" si="15">D21</f>
        <v>0</v>
      </c>
      <c r="E100" s="180">
        <f t="shared" si="15"/>
        <v>0</v>
      </c>
    </row>
    <row r="101" spans="1:5" ht="36.6" customHeight="1" thickBot="1" x14ac:dyDescent="0.35">
      <c r="A101" s="349" t="s">
        <v>58</v>
      </c>
      <c r="B101" s="343"/>
      <c r="C101" s="101">
        <f>C91</f>
        <v>0</v>
      </c>
      <c r="D101" s="101">
        <f t="shared" ref="D101:E101" si="16">D91</f>
        <v>0</v>
      </c>
      <c r="E101" s="102">
        <f t="shared" si="16"/>
        <v>0</v>
      </c>
    </row>
    <row r="102" spans="1:5" ht="50.4" customHeight="1" thickBot="1" x14ac:dyDescent="0.35">
      <c r="A102" s="387" t="s">
        <v>92</v>
      </c>
      <c r="B102" s="388"/>
      <c r="C102" s="103">
        <f>SUM(C100:C101)+INT((SUM(D100:D101)+INT(SUM(E100:E101)/30))/12)</f>
        <v>0</v>
      </c>
      <c r="D102" s="104">
        <f>MOD((D100+D101)+INT((E100+E101)/30),12)</f>
        <v>0</v>
      </c>
      <c r="E102" s="105">
        <f>MOD((E100+E101),30)</f>
        <v>0</v>
      </c>
    </row>
  </sheetData>
  <sheetProtection algorithmName="SHA-512" hashValue="waHm1EAUm4yB6UYo71rTX6QIYn+AsMOOsW4DAAiFFHLRx1xVafRkkymccUYbSdv0wCiXI55TkzoLGMfmtGmZsQ==" saltValue="WZG5Exip+9b1ll2Yv2y8tA==" spinCount="100000" sheet="1" objects="1" scenarios="1"/>
  <mergeCells count="49">
    <mergeCell ref="G27:K29"/>
    <mergeCell ref="G21:J21"/>
    <mergeCell ref="G2:K2"/>
    <mergeCell ref="H7:J7"/>
    <mergeCell ref="G9:G10"/>
    <mergeCell ref="G12:J12"/>
    <mergeCell ref="G14:J14"/>
    <mergeCell ref="G13:J13"/>
    <mergeCell ref="A97:B97"/>
    <mergeCell ref="A99:E99"/>
    <mergeCell ref="A100:B100"/>
    <mergeCell ref="A101:B101"/>
    <mergeCell ref="A102:B102"/>
    <mergeCell ref="A1:E2"/>
    <mergeCell ref="A3:B3"/>
    <mergeCell ref="A4:B4"/>
    <mergeCell ref="E4:E5"/>
    <mergeCell ref="A5:B5"/>
    <mergeCell ref="A7:E7"/>
    <mergeCell ref="A8:E8"/>
    <mergeCell ref="G48:J48"/>
    <mergeCell ref="G49:J49"/>
    <mergeCell ref="G51:J51"/>
    <mergeCell ref="G16:J16"/>
    <mergeCell ref="G18:J18"/>
    <mergeCell ref="G20:J20"/>
    <mergeCell ref="A21:B21"/>
    <mergeCell ref="G15:J15"/>
    <mergeCell ref="A23:E23"/>
    <mergeCell ref="A41:B41"/>
    <mergeCell ref="A43:E43"/>
    <mergeCell ref="G17:J17"/>
    <mergeCell ref="G19:J19"/>
    <mergeCell ref="G23:K25"/>
    <mergeCell ref="G52:J52"/>
    <mergeCell ref="G46:H46"/>
    <mergeCell ref="G50:J50"/>
    <mergeCell ref="G53:J53"/>
    <mergeCell ref="G54:J54"/>
    <mergeCell ref="G55:J55"/>
    <mergeCell ref="G57:J57"/>
    <mergeCell ref="G58:J58"/>
    <mergeCell ref="A96:B96"/>
    <mergeCell ref="A95:B95"/>
    <mergeCell ref="A91:B91"/>
    <mergeCell ref="A92:B92"/>
    <mergeCell ref="A94:E94"/>
    <mergeCell ref="A56:B56"/>
    <mergeCell ref="A58:E58"/>
  </mergeCells>
  <conditionalFormatting sqref="K15">
    <cfRule type="expression" dxfId="2" priority="1">
      <formula>$H$10&lt;32</formula>
    </cfRule>
  </conditionalFormatting>
  <dataValidations xWindow="552" yWindow="547" count="3">
    <dataValidation type="date" allowBlank="1" showInputMessage="1" showErrorMessage="1" error="Data musi być wcześniejsza od 2013-01-01" prompt="Proszę wypenić pole w formacie daty, _x000a_tj.: RRRR-MM-DD, gdzie:_x000a_RRRR - rok_x000a_MM - miesiąc_x000a_DD - dzień" sqref="C4">
      <formula1>1</formula1>
      <formula2>41274</formula2>
    </dataValidation>
    <dataValidation operator="greaterThan" allowBlank="1" showInputMessage="1" showErrorMessage="1" sqref="C5"/>
    <dataValidation type="date" operator="greaterThan" allowBlank="1" showInputMessage="1" showErrorMessage="1" error="Data w formacie RRRR-MM-DD" sqref="A10:B20 A25:B40 A45:B55 A60:B90">
      <formula1>1</formula1>
    </dataValidation>
  </dataValidations>
  <pageMargins left="0.70866141732283472" right="0.70866141732283472" top="0.39370078740157483" bottom="0.2"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52" yWindow="547" count="2">
        <x14:dataValidation type="list" allowBlank="1">
          <x14:formula1>
            <xm:f>Roboczy!$D$5:$D$6</xm:f>
          </x14:formula1>
          <xm:sqref>D5</xm:sqref>
        </x14:dataValidation>
        <x14:dataValidation type="list" allowBlank="1" showInputMessage="1" showErrorMessage="1">
          <x14:formula1>
            <xm:f>Roboczy!$A$1:$A$16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89"/>
  <sheetViews>
    <sheetView showGridLines="0" topLeftCell="C3" workbookViewId="0">
      <selection activeCell="H9" sqref="H9"/>
    </sheetView>
  </sheetViews>
  <sheetFormatPr defaultRowHeight="14.4" x14ac:dyDescent="0.3"/>
  <cols>
    <col min="1" max="1" width="19" style="3" customWidth="1"/>
    <col min="2" max="2" width="20.77734375" style="3" customWidth="1"/>
    <col min="3" max="3" width="14.88671875" style="3" customWidth="1"/>
    <col min="4" max="4" width="13.21875" style="3" customWidth="1"/>
    <col min="5" max="5" width="15.6640625" style="3" customWidth="1"/>
    <col min="6" max="6" width="3.109375" style="3" customWidth="1"/>
    <col min="7" max="7" width="63" style="158" customWidth="1"/>
    <col min="8" max="8" width="12.6640625" style="158" customWidth="1"/>
    <col min="9" max="9" width="10.88671875" style="158" customWidth="1"/>
    <col min="10" max="10" width="12.21875" style="3" customWidth="1"/>
    <col min="11" max="11" width="13" style="3" customWidth="1"/>
    <col min="12" max="12" width="15.33203125" style="3" customWidth="1"/>
    <col min="13" max="13" width="12.77734375" style="3" customWidth="1"/>
    <col min="14" max="14" width="11.44140625" style="3" customWidth="1"/>
    <col min="15" max="15" width="11.5546875" style="3" customWidth="1"/>
    <col min="16" max="16" width="15.109375" style="3" customWidth="1"/>
    <col min="17" max="16384" width="8.88671875" style="3"/>
  </cols>
  <sheetData>
    <row r="1" spans="1:22" ht="15.6" customHeight="1" x14ac:dyDescent="0.3">
      <c r="A1" s="378" t="s">
        <v>110</v>
      </c>
      <c r="B1" s="378"/>
      <c r="C1" s="378"/>
      <c r="D1" s="378"/>
      <c r="E1" s="378"/>
      <c r="G1" s="3"/>
      <c r="H1" s="410"/>
      <c r="I1" s="410"/>
      <c r="J1" s="410"/>
      <c r="K1" s="410"/>
      <c r="M1" s="168">
        <v>36161</v>
      </c>
      <c r="N1" s="168">
        <v>36162</v>
      </c>
      <c r="O1" s="168">
        <v>37895</v>
      </c>
      <c r="P1" s="168">
        <v>41275</v>
      </c>
      <c r="Q1" s="166"/>
      <c r="R1" s="169">
        <v>0.09</v>
      </c>
      <c r="S1" s="169">
        <v>0.12</v>
      </c>
      <c r="T1" s="170">
        <v>300</v>
      </c>
      <c r="U1" s="166"/>
      <c r="V1" s="166"/>
    </row>
    <row r="2" spans="1:22" ht="16.8" customHeight="1" thickBot="1" x14ac:dyDescent="0.35">
      <c r="A2" s="378"/>
      <c r="B2" s="378"/>
      <c r="C2" s="378"/>
      <c r="D2" s="378"/>
      <c r="E2" s="378"/>
      <c r="G2" s="414" t="s">
        <v>100</v>
      </c>
      <c r="H2" s="414"/>
      <c r="I2" s="414"/>
      <c r="J2" s="414"/>
      <c r="K2" s="414"/>
      <c r="M2" s="168"/>
      <c r="N2" s="168"/>
      <c r="O2" s="168"/>
      <c r="P2" s="168"/>
      <c r="Q2" s="166"/>
      <c r="R2" s="169"/>
      <c r="S2" s="169"/>
      <c r="T2" s="170"/>
      <c r="U2" s="166"/>
      <c r="V2" s="166"/>
    </row>
    <row r="3" spans="1:22" ht="31.05" customHeight="1" thickBot="1" x14ac:dyDescent="0.35">
      <c r="A3" s="411" t="s">
        <v>98</v>
      </c>
      <c r="B3" s="412"/>
      <c r="C3" s="192" t="s">
        <v>14</v>
      </c>
      <c r="D3" s="189" t="s">
        <v>0</v>
      </c>
      <c r="E3" s="195" t="s">
        <v>32</v>
      </c>
      <c r="G3" s="173" t="s">
        <v>103</v>
      </c>
      <c r="H3" s="39" t="s">
        <v>15</v>
      </c>
      <c r="I3" s="40" t="s">
        <v>16</v>
      </c>
      <c r="J3" s="41" t="s">
        <v>17</v>
      </c>
      <c r="K3" s="42" t="s">
        <v>26</v>
      </c>
      <c r="L3" s="43"/>
      <c r="M3" s="168"/>
      <c r="N3" s="168"/>
      <c r="O3" s="168"/>
      <c r="P3" s="168"/>
      <c r="Q3" s="166"/>
      <c r="R3" s="169"/>
      <c r="S3" s="169"/>
      <c r="T3" s="170"/>
      <c r="U3" s="166"/>
      <c r="V3" s="166"/>
    </row>
    <row r="4" spans="1:22" ht="31.05" customHeight="1" thickBot="1" x14ac:dyDescent="0.35">
      <c r="A4" s="381" t="s">
        <v>90</v>
      </c>
      <c r="B4" s="382"/>
      <c r="C4" s="201"/>
      <c r="D4" s="194"/>
      <c r="E4" s="383" t="str">
        <f>IF(AND($C$4&lt;$O$1,$C$4&gt;$M$1),"art. 15aa",IF($C$4="","proszę obowiązkowo wprowadzić do komórki C4 datę wstąpienia po raz pierwszy do służby","poza zakresem"))</f>
        <v>proszę obowiązkowo wprowadzić do komórki C4 datę wstąpienia po raz pierwszy do służby</v>
      </c>
      <c r="G4" s="44" t="s">
        <v>33</v>
      </c>
      <c r="H4" s="106">
        <f>C84</f>
        <v>0</v>
      </c>
      <c r="I4" s="107">
        <f>D84</f>
        <v>0</v>
      </c>
      <c r="J4" s="108">
        <f>E84</f>
        <v>0</v>
      </c>
      <c r="K4" s="187" t="str">
        <f>IF(C89&lt;15, "brak prawa",ROUND(0.4+(H4-15)*0.026+I4*0.026/12,4))</f>
        <v>brak prawa</v>
      </c>
      <c r="L4" s="20"/>
      <c r="M4" s="168"/>
      <c r="N4" s="168"/>
      <c r="O4" s="168"/>
      <c r="P4" s="168"/>
      <c r="Q4" s="166"/>
      <c r="R4" s="169"/>
      <c r="S4" s="169"/>
      <c r="T4" s="170"/>
      <c r="U4" s="166"/>
      <c r="V4" s="166"/>
    </row>
    <row r="5" spans="1:22" ht="31.05" customHeight="1" thickBot="1" x14ac:dyDescent="0.35">
      <c r="A5" s="385" t="s">
        <v>73</v>
      </c>
      <c r="B5" s="386"/>
      <c r="C5" s="200" t="str">
        <f>IF('Podstawa wymiaru 10 lat SCS'!$A$49="","",('Podstawa wymiaru 10 lat SCS'!$A$49))</f>
        <v/>
      </c>
      <c r="D5" s="193" t="s">
        <v>11</v>
      </c>
      <c r="E5" s="384"/>
      <c r="G5" s="109" t="s">
        <v>34</v>
      </c>
      <c r="H5" s="110">
        <f>IF(AND($H$4&gt;=25,$C$4&gt;$M$1,$C$4&lt;$O$1),C41,0)</f>
        <v>0</v>
      </c>
      <c r="I5" s="110">
        <f>IF(AND($H$4&gt;=25,$C$4&gt;$M$1,$C$4&lt;$O$1),D41,0)</f>
        <v>0</v>
      </c>
      <c r="J5" s="110">
        <f>IF(AND($H$4&gt;=25,$C$4&gt;$M$1,$C$4&lt;$O$1),E41,0)</f>
        <v>0</v>
      </c>
      <c r="K5" s="111">
        <f>IF(H4&lt;25,0,ROUND(H5*0.013+I5*0.013/12,4))</f>
        <v>0</v>
      </c>
      <c r="L5" s="167" t="str">
        <f>IF($H$4&lt;25,"brak 25 lat służby","")</f>
        <v>brak 25 lat służby</v>
      </c>
      <c r="M5" s="168"/>
      <c r="N5" s="168"/>
      <c r="O5" s="168"/>
      <c r="P5" s="168"/>
      <c r="Q5" s="166"/>
      <c r="R5" s="169"/>
      <c r="S5" s="169"/>
      <c r="T5" s="170"/>
      <c r="U5" s="166"/>
      <c r="V5" s="166"/>
    </row>
    <row r="6" spans="1:22" ht="28.2" customHeight="1" thickBot="1" x14ac:dyDescent="0.35">
      <c r="A6" s="136"/>
      <c r="B6" s="172"/>
      <c r="C6" s="172"/>
      <c r="D6" s="172"/>
      <c r="E6" s="172"/>
      <c r="G6" s="57"/>
      <c r="H6" s="392" t="s">
        <v>104</v>
      </c>
      <c r="I6" s="393"/>
      <c r="J6" s="413"/>
      <c r="K6" s="111">
        <f>MIN(SUM(K4:K5),0.75)</f>
        <v>0</v>
      </c>
      <c r="L6" s="56"/>
      <c r="M6" s="168"/>
      <c r="N6" s="168"/>
      <c r="O6" s="168"/>
      <c r="P6" s="168"/>
      <c r="Q6" s="166"/>
      <c r="R6" s="169"/>
      <c r="S6" s="169"/>
      <c r="T6" s="170"/>
      <c r="U6" s="166"/>
      <c r="V6" s="166"/>
    </row>
    <row r="7" spans="1:22" ht="31.2" customHeight="1" thickBot="1" x14ac:dyDescent="0.35">
      <c r="A7" s="354" t="s">
        <v>109</v>
      </c>
      <c r="B7" s="354"/>
      <c r="C7" s="354"/>
      <c r="D7" s="354"/>
      <c r="E7" s="354"/>
      <c r="G7" s="57"/>
      <c r="H7" s="58"/>
      <c r="I7" s="58"/>
      <c r="J7" s="58"/>
      <c r="K7" s="59"/>
      <c r="L7" s="56"/>
      <c r="M7" s="168"/>
      <c r="N7" s="168"/>
      <c r="O7" s="168"/>
      <c r="P7" s="168"/>
      <c r="Q7" s="166"/>
      <c r="R7" s="169"/>
      <c r="S7" s="169"/>
      <c r="T7" s="170"/>
      <c r="U7" s="166"/>
      <c r="V7" s="166"/>
    </row>
    <row r="8" spans="1:22" ht="22.95" customHeight="1" thickBot="1" x14ac:dyDescent="0.35">
      <c r="A8" s="290" t="s">
        <v>47</v>
      </c>
      <c r="B8" s="355"/>
      <c r="C8" s="355"/>
      <c r="D8" s="355"/>
      <c r="E8" s="356"/>
      <c r="G8" s="394" t="s">
        <v>83</v>
      </c>
      <c r="H8" s="151" t="s">
        <v>15</v>
      </c>
      <c r="I8" s="40" t="s">
        <v>16</v>
      </c>
      <c r="J8" s="152" t="s">
        <v>17</v>
      </c>
      <c r="L8" s="56"/>
    </row>
    <row r="9" spans="1:22" ht="22.95" customHeight="1" thickBot="1" x14ac:dyDescent="0.35">
      <c r="A9" s="28" t="s">
        <v>30</v>
      </c>
      <c r="B9" s="29" t="s">
        <v>31</v>
      </c>
      <c r="C9" s="28" t="s">
        <v>25</v>
      </c>
      <c r="D9" s="30" t="s">
        <v>27</v>
      </c>
      <c r="E9" s="29" t="s">
        <v>17</v>
      </c>
      <c r="G9" s="395"/>
      <c r="H9" s="153">
        <f>IF($H$4&gt;=25,SUM(H4:H5)+INT((SUM(I4:I5)+INT(SUM(J4:J5)/30))/12),$H$4)</f>
        <v>0</v>
      </c>
      <c r="I9" s="153">
        <f>IF($H$4&gt;=25,MOD(SUM(I4:I5)+INT(SUM(J4:J5)/30),12),$I$4)</f>
        <v>0</v>
      </c>
      <c r="J9" s="154">
        <f>IF($H$4&gt;=25,MOD(SUM(J4:J5),30),$J$4)</f>
        <v>0</v>
      </c>
    </row>
    <row r="10" spans="1:22" ht="22.95" customHeight="1" x14ac:dyDescent="0.3">
      <c r="A10" s="270"/>
      <c r="B10" s="269"/>
      <c r="C10" s="31">
        <f>IF((ISBLANK(A10)=TRUE),0,DATEDIF(A10,B10+1,"Y"))</f>
        <v>0</v>
      </c>
      <c r="D10" s="32">
        <f>IF((ISBLANK(A10)=TRUE),0,DATEDIF(A10,B10+1,"YM"))</f>
        <v>0</v>
      </c>
      <c r="E10" s="33">
        <f>IF((ISBLANK(A10)=TRUE),0,DATEDIF(A10,B10+1,"MD"))</f>
        <v>0</v>
      </c>
    </row>
    <row r="11" spans="1:22" ht="22.95" customHeight="1" x14ac:dyDescent="0.3">
      <c r="A11" s="202"/>
      <c r="B11" s="269"/>
      <c r="C11" s="35">
        <f>IF((ISBLANK(A11)=TRUE),0,DATEDIF(A11,B11+1,"Y"))</f>
        <v>0</v>
      </c>
      <c r="D11" s="36">
        <f>IF((ISBLANK(A11)=TRUE),0,DATEDIF(A11,B11+1,"YM"))</f>
        <v>0</v>
      </c>
      <c r="E11" s="37">
        <f>IF((ISBLANK(A11)=TRUE),0,DATEDIF(A11,B11+1,"MD"))</f>
        <v>0</v>
      </c>
      <c r="G11" s="396" t="s">
        <v>75</v>
      </c>
      <c r="H11" s="396"/>
      <c r="I11" s="396"/>
      <c r="J11" s="396"/>
      <c r="K11" s="179"/>
    </row>
    <row r="12" spans="1:22" ht="22.95" customHeight="1" thickBot="1" x14ac:dyDescent="0.35">
      <c r="A12" s="268"/>
      <c r="B12" s="203"/>
      <c r="C12" s="35">
        <f>IF((ISBLANK(A12)=TRUE),0,DATEDIF(A12,B12+1,"Y"))</f>
        <v>0</v>
      </c>
      <c r="D12" s="36">
        <f>IF((ISBLANK(A12)=TRUE),0,DATEDIF(A12,B12+1,"YM"))</f>
        <v>0</v>
      </c>
      <c r="E12" s="37">
        <f>IF((ISBLANK(A12)=TRUE),0,DATEDIF(A12,B12+1,"MD"))</f>
        <v>0</v>
      </c>
      <c r="G12" s="399" t="str">
        <f>IF($E$4="art. 15aa","Obliczenie wysokości emerytury na podstawie art. 15aa ustawy","")</f>
        <v/>
      </c>
      <c r="H12" s="399"/>
      <c r="I12" s="399"/>
      <c r="J12" s="399"/>
    </row>
    <row r="13" spans="1:22" ht="22.95" customHeight="1" thickBot="1" x14ac:dyDescent="0.35">
      <c r="A13" s="268"/>
      <c r="B13" s="203"/>
      <c r="C13" s="35">
        <f t="shared" ref="C13:C20" si="0">IF((ISBLANK(A13)=TRUE),0,DATEDIF(A13,B13+1,"Y"))</f>
        <v>0</v>
      </c>
      <c r="D13" s="36">
        <f t="shared" ref="D13:D20" si="1">IF((ISBLANK(A13)=TRUE),0,DATEDIF(A13,B13+1,"YM"))</f>
        <v>0</v>
      </c>
      <c r="E13" s="37">
        <f t="shared" ref="E13:E20" si="2">IF((ISBLANK(A13)=TRUE),0,DATEDIF(A13,B13+1,"MD"))</f>
        <v>0</v>
      </c>
      <c r="G13" s="272" t="s">
        <v>86</v>
      </c>
      <c r="H13" s="273"/>
      <c r="I13" s="273"/>
      <c r="J13" s="276"/>
      <c r="K13" s="277">
        <f>'Podstawa wymiaru 10 lat SCS'!$D$50</f>
        <v>0</v>
      </c>
      <c r="M13" s="165"/>
      <c r="N13" s="165"/>
      <c r="O13" s="165"/>
      <c r="P13" s="165"/>
      <c r="Q13" s="165"/>
      <c r="R13" s="165"/>
      <c r="S13" s="165"/>
      <c r="T13" s="165"/>
      <c r="U13" s="165"/>
      <c r="V13" s="165"/>
    </row>
    <row r="14" spans="1:22" ht="22.95" customHeight="1" thickBot="1" x14ac:dyDescent="0.35">
      <c r="A14" s="268"/>
      <c r="B14" s="203"/>
      <c r="C14" s="35">
        <f t="shared" si="0"/>
        <v>0</v>
      </c>
      <c r="D14" s="36">
        <f t="shared" si="1"/>
        <v>0</v>
      </c>
      <c r="E14" s="37">
        <f t="shared" si="2"/>
        <v>0</v>
      </c>
      <c r="G14" s="365" t="s">
        <v>84</v>
      </c>
      <c r="H14" s="366"/>
      <c r="I14" s="366"/>
      <c r="J14" s="402"/>
      <c r="K14" s="160"/>
      <c r="L14" s="204" t="str">
        <f>IF($H$9&lt;32,"wysługa (H9) &lt;32 lata","")</f>
        <v>wysługa (H9) &lt;32 lata</v>
      </c>
      <c r="M14" s="165"/>
      <c r="N14" s="165"/>
      <c r="O14" s="165"/>
      <c r="P14" s="165"/>
      <c r="Q14" s="165"/>
      <c r="R14" s="165"/>
      <c r="S14" s="165"/>
      <c r="T14" s="165"/>
      <c r="U14" s="165"/>
      <c r="V14" s="165"/>
    </row>
    <row r="15" spans="1:22" ht="22.95" customHeight="1" thickBot="1" x14ac:dyDescent="0.35">
      <c r="A15" s="268"/>
      <c r="B15" s="203"/>
      <c r="C15" s="35">
        <f t="shared" si="0"/>
        <v>0</v>
      </c>
      <c r="D15" s="36">
        <f t="shared" si="1"/>
        <v>0</v>
      </c>
      <c r="E15" s="37">
        <f t="shared" si="2"/>
        <v>0</v>
      </c>
      <c r="G15" s="359" t="s">
        <v>87</v>
      </c>
      <c r="H15" s="360"/>
      <c r="I15" s="360"/>
      <c r="J15" s="403"/>
      <c r="K15" s="277">
        <f>K14+K13</f>
        <v>0</v>
      </c>
    </row>
    <row r="16" spans="1:22" ht="22.95" customHeight="1" thickBot="1" x14ac:dyDescent="0.35">
      <c r="A16" s="268"/>
      <c r="B16" s="203"/>
      <c r="C16" s="35">
        <f t="shared" si="0"/>
        <v>0</v>
      </c>
      <c r="D16" s="36">
        <f>IF((ISBLANK(A16)=TRUE),0,DATEDIF(A16,B16+1,"YM"))</f>
        <v>0</v>
      </c>
      <c r="E16" s="37">
        <f>IF((ISBLANK(A16)=TRUE),0,DATEDIF(A16,B16+1,"MD"))</f>
        <v>0</v>
      </c>
      <c r="G16" s="373" t="s">
        <v>24</v>
      </c>
      <c r="H16" s="374"/>
      <c r="I16" s="374"/>
      <c r="J16" s="404"/>
      <c r="K16" s="24">
        <f>K6</f>
        <v>0</v>
      </c>
    </row>
    <row r="17" spans="1:13" ht="22.95" customHeight="1" thickBot="1" x14ac:dyDescent="0.35">
      <c r="A17" s="268"/>
      <c r="B17" s="203"/>
      <c r="C17" s="35">
        <f t="shared" si="0"/>
        <v>0</v>
      </c>
      <c r="D17" s="36">
        <f>IF((ISBLANK(A17)=TRUE),0,DATEDIF(A17,B17+1,"YM"))</f>
        <v>0</v>
      </c>
      <c r="E17" s="37">
        <f>IF((ISBLANK(A17)=TRUE),0,DATEDIF(A17,B17+1,"MD"))</f>
        <v>0</v>
      </c>
      <c r="G17" s="405" t="s">
        <v>72</v>
      </c>
      <c r="H17" s="406"/>
      <c r="I17" s="406"/>
      <c r="J17" s="407"/>
      <c r="K17" s="159">
        <f>ROUND(K15*K16,2)</f>
        <v>0</v>
      </c>
    </row>
    <row r="18" spans="1:13" ht="22.95" customHeight="1" x14ac:dyDescent="0.3">
      <c r="A18" s="268"/>
      <c r="B18" s="203"/>
      <c r="C18" s="35">
        <f t="shared" si="0"/>
        <v>0</v>
      </c>
      <c r="D18" s="36">
        <f t="shared" si="1"/>
        <v>0</v>
      </c>
      <c r="E18" s="37">
        <f t="shared" si="2"/>
        <v>0</v>
      </c>
      <c r="G18" s="375" t="s">
        <v>59</v>
      </c>
      <c r="H18" s="376"/>
      <c r="I18" s="376"/>
      <c r="J18" s="408"/>
      <c r="K18" s="21">
        <f>MAX(ROUND(K17*$R$1,2),0)</f>
        <v>0</v>
      </c>
      <c r="M18" s="56"/>
    </row>
    <row r="19" spans="1:13" ht="22.95" customHeight="1" thickBot="1" x14ac:dyDescent="0.35">
      <c r="A19" s="268"/>
      <c r="B19" s="203"/>
      <c r="C19" s="35">
        <f t="shared" si="0"/>
        <v>0</v>
      </c>
      <c r="D19" s="36">
        <f t="shared" si="1"/>
        <v>0</v>
      </c>
      <c r="E19" s="37">
        <f t="shared" si="2"/>
        <v>0</v>
      </c>
      <c r="G19" s="363" t="s">
        <v>60</v>
      </c>
      <c r="H19" s="364"/>
      <c r="I19" s="364"/>
      <c r="J19" s="401"/>
      <c r="K19" s="22">
        <f>MAX(ROUND(ROUND(K17,0)*$S$1-$T$1,0),0)</f>
        <v>0</v>
      </c>
      <c r="M19" s="56"/>
    </row>
    <row r="20" spans="1:13" ht="22.95" customHeight="1" thickBot="1" x14ac:dyDescent="0.35">
      <c r="A20" s="268"/>
      <c r="B20" s="203"/>
      <c r="C20" s="60">
        <f t="shared" si="0"/>
        <v>0</v>
      </c>
      <c r="D20" s="61">
        <f t="shared" si="1"/>
        <v>0</v>
      </c>
      <c r="E20" s="62">
        <f t="shared" si="2"/>
        <v>0</v>
      </c>
      <c r="G20" s="389" t="s">
        <v>71</v>
      </c>
      <c r="H20" s="390"/>
      <c r="I20" s="390"/>
      <c r="J20" s="409"/>
      <c r="K20" s="23">
        <f>K17-K18-K19</f>
        <v>0</v>
      </c>
      <c r="L20" s="34"/>
      <c r="M20" s="56"/>
    </row>
    <row r="21" spans="1:13" ht="22.95" customHeight="1" thickBot="1" x14ac:dyDescent="0.35">
      <c r="A21" s="290" t="s">
        <v>28</v>
      </c>
      <c r="B21" s="291"/>
      <c r="C21" s="63">
        <f>SUM(C10:C20)+INT((SUM(D10:D20)+INT(SUM(E10:E20)/30))/12)</f>
        <v>0</v>
      </c>
      <c r="D21" s="63">
        <f>MOD(SUM(D10:D20)+INT(SUM(E10:E20)/30),12)</f>
        <v>0</v>
      </c>
      <c r="E21" s="64">
        <f>MOD(SUM(E10:E20),30)</f>
        <v>0</v>
      </c>
      <c r="L21" s="17"/>
      <c r="M21" s="56"/>
    </row>
    <row r="22" spans="1:13" ht="22.95" customHeight="1" thickBot="1" x14ac:dyDescent="0.35">
      <c r="A22" s="158"/>
      <c r="B22" s="158"/>
      <c r="C22" s="158"/>
      <c r="D22" s="158"/>
      <c r="E22" s="158"/>
      <c r="G22" s="377" t="s">
        <v>105</v>
      </c>
      <c r="H22" s="377"/>
      <c r="I22" s="377"/>
      <c r="J22" s="377"/>
      <c r="K22" s="377"/>
    </row>
    <row r="23" spans="1:13" ht="22.95" customHeight="1" thickBot="1" x14ac:dyDescent="0.35">
      <c r="A23" s="367" t="s">
        <v>48</v>
      </c>
      <c r="B23" s="368"/>
      <c r="C23" s="368"/>
      <c r="D23" s="368"/>
      <c r="E23" s="369"/>
      <c r="G23" s="377"/>
      <c r="H23" s="377"/>
      <c r="I23" s="377"/>
      <c r="J23" s="377"/>
      <c r="K23" s="377"/>
    </row>
    <row r="24" spans="1:13" ht="22.95" customHeight="1" thickBot="1" x14ac:dyDescent="0.35">
      <c r="A24" s="65" t="s">
        <v>30</v>
      </c>
      <c r="B24" s="66" t="s">
        <v>31</v>
      </c>
      <c r="C24" s="65" t="s">
        <v>25</v>
      </c>
      <c r="D24" s="67" t="s">
        <v>27</v>
      </c>
      <c r="E24" s="68" t="s">
        <v>17</v>
      </c>
      <c r="G24" s="377"/>
      <c r="H24" s="377"/>
      <c r="I24" s="377"/>
      <c r="J24" s="377"/>
      <c r="K24" s="377"/>
    </row>
    <row r="25" spans="1:13" ht="22.95" customHeight="1" x14ac:dyDescent="0.3">
      <c r="A25" s="268"/>
      <c r="B25" s="203"/>
      <c r="C25" s="31">
        <f>IF((ISBLANK(A25)=TRUE),0,DATEDIF(A25,B25+1,"Y"))</f>
        <v>0</v>
      </c>
      <c r="D25" s="32">
        <f t="shared" ref="D25:D40" si="3">IF((ISBLANK(A25)=TRUE),0,DATEDIF(A25,B25+1,"YM"))</f>
        <v>0</v>
      </c>
      <c r="E25" s="33">
        <f t="shared" ref="E25:E40" si="4">IF((ISBLANK(A25)=TRUE),0,DATEDIF(A25,B25+1,"MD"))</f>
        <v>0</v>
      </c>
    </row>
    <row r="26" spans="1:13" ht="22.95" customHeight="1" x14ac:dyDescent="0.3">
      <c r="A26" s="268"/>
      <c r="B26" s="203"/>
      <c r="C26" s="35">
        <f>IF((ISBLANK(A26)=TRUE),0,DATEDIF(A26,B26+1,"Y"))</f>
        <v>0</v>
      </c>
      <c r="D26" s="36">
        <f t="shared" si="3"/>
        <v>0</v>
      </c>
      <c r="E26" s="37">
        <f t="shared" si="4"/>
        <v>0</v>
      </c>
      <c r="G26" s="301" t="s">
        <v>62</v>
      </c>
      <c r="H26" s="301"/>
      <c r="I26" s="301"/>
      <c r="J26" s="301"/>
      <c r="K26" s="301"/>
    </row>
    <row r="27" spans="1:13" ht="22.95" customHeight="1" x14ac:dyDescent="0.3">
      <c r="A27" s="268"/>
      <c r="B27" s="203"/>
      <c r="C27" s="35">
        <f>IF((ISBLANK(A27)=TRUE),0,DATEDIF(A27,B27+1,"Y"))</f>
        <v>0</v>
      </c>
      <c r="D27" s="36">
        <f t="shared" si="3"/>
        <v>0</v>
      </c>
      <c r="E27" s="37">
        <f t="shared" si="4"/>
        <v>0</v>
      </c>
      <c r="G27" s="301"/>
      <c r="H27" s="301"/>
      <c r="I27" s="301"/>
      <c r="J27" s="301"/>
      <c r="K27" s="301"/>
    </row>
    <row r="28" spans="1:13" ht="22.95" customHeight="1" x14ac:dyDescent="0.3">
      <c r="A28" s="268"/>
      <c r="B28" s="203"/>
      <c r="C28" s="35">
        <f t="shared" ref="C28:C40" si="5">IF((ISBLANK(A28)=TRUE),0,DATEDIF(A28,B28+1,"Y"))</f>
        <v>0</v>
      </c>
      <c r="D28" s="36">
        <f t="shared" si="3"/>
        <v>0</v>
      </c>
      <c r="E28" s="37">
        <f t="shared" si="4"/>
        <v>0</v>
      </c>
      <c r="G28" s="301"/>
      <c r="H28" s="301"/>
      <c r="I28" s="301"/>
      <c r="J28" s="301"/>
      <c r="K28" s="301"/>
    </row>
    <row r="29" spans="1:13" ht="22.95" customHeight="1" x14ac:dyDescent="0.3">
      <c r="A29" s="268"/>
      <c r="B29" s="203"/>
      <c r="C29" s="35">
        <f t="shared" si="5"/>
        <v>0</v>
      </c>
      <c r="D29" s="36">
        <f t="shared" si="3"/>
        <v>0</v>
      </c>
      <c r="E29" s="37">
        <f t="shared" si="4"/>
        <v>0</v>
      </c>
      <c r="M29" s="17"/>
    </row>
    <row r="30" spans="1:13" ht="22.95" customHeight="1" x14ac:dyDescent="0.3">
      <c r="A30" s="268"/>
      <c r="B30" s="203"/>
      <c r="C30" s="35">
        <f t="shared" si="5"/>
        <v>0</v>
      </c>
      <c r="D30" s="36">
        <f t="shared" si="3"/>
        <v>0</v>
      </c>
      <c r="E30" s="37">
        <f t="shared" si="4"/>
        <v>0</v>
      </c>
      <c r="I30" s="70"/>
      <c r="J30" s="71"/>
      <c r="M30" s="34"/>
    </row>
    <row r="31" spans="1:13" ht="22.95" customHeight="1" x14ac:dyDescent="0.3">
      <c r="A31" s="268"/>
      <c r="B31" s="203"/>
      <c r="C31" s="35">
        <f t="shared" si="5"/>
        <v>0</v>
      </c>
      <c r="D31" s="36">
        <f t="shared" si="3"/>
        <v>0</v>
      </c>
      <c r="E31" s="37">
        <f t="shared" si="4"/>
        <v>0</v>
      </c>
      <c r="G31" s="3"/>
      <c r="H31" s="3"/>
      <c r="I31" s="3"/>
    </row>
    <row r="32" spans="1:13" ht="22.95" customHeight="1" x14ac:dyDescent="0.3">
      <c r="A32" s="268"/>
      <c r="B32" s="203"/>
      <c r="C32" s="35">
        <f t="shared" ref="C32:C37" si="6">IF((ISBLANK(A32)=TRUE),0,DATEDIF(A32,B32+1,"Y"))</f>
        <v>0</v>
      </c>
      <c r="D32" s="36">
        <f t="shared" ref="D32:D37" si="7">IF((ISBLANK(A32)=TRUE),0,DATEDIF(A32,B32+1,"YM"))</f>
        <v>0</v>
      </c>
      <c r="E32" s="37">
        <f t="shared" ref="E32:E37" si="8">IF((ISBLANK(A32)=TRUE),0,DATEDIF(A32,B32+1,"MD"))</f>
        <v>0</v>
      </c>
      <c r="G32" s="3"/>
      <c r="H32" s="3"/>
      <c r="I32" s="3"/>
    </row>
    <row r="33" spans="1:10" ht="22.95" customHeight="1" x14ac:dyDescent="0.3">
      <c r="A33" s="268"/>
      <c r="B33" s="203"/>
      <c r="C33" s="35">
        <f t="shared" si="6"/>
        <v>0</v>
      </c>
      <c r="D33" s="36">
        <f t="shared" si="7"/>
        <v>0</v>
      </c>
      <c r="E33" s="37">
        <f t="shared" si="8"/>
        <v>0</v>
      </c>
      <c r="G33" s="3"/>
      <c r="H33" s="3"/>
      <c r="I33" s="3"/>
    </row>
    <row r="34" spans="1:10" ht="22.95" customHeight="1" x14ac:dyDescent="0.3">
      <c r="A34" s="268"/>
      <c r="B34" s="203"/>
      <c r="C34" s="35">
        <f t="shared" si="6"/>
        <v>0</v>
      </c>
      <c r="D34" s="36">
        <f t="shared" si="7"/>
        <v>0</v>
      </c>
      <c r="E34" s="37">
        <f t="shared" si="8"/>
        <v>0</v>
      </c>
      <c r="G34" s="3"/>
      <c r="H34" s="3"/>
      <c r="I34" s="3"/>
    </row>
    <row r="35" spans="1:10" ht="22.95" customHeight="1" x14ac:dyDescent="0.3">
      <c r="A35" s="268"/>
      <c r="B35" s="203"/>
      <c r="C35" s="35">
        <f t="shared" si="6"/>
        <v>0</v>
      </c>
      <c r="D35" s="36">
        <f t="shared" si="7"/>
        <v>0</v>
      </c>
      <c r="E35" s="37">
        <f t="shared" si="8"/>
        <v>0</v>
      </c>
      <c r="G35" s="3"/>
      <c r="H35" s="3"/>
      <c r="I35" s="3"/>
    </row>
    <row r="36" spans="1:10" ht="22.95" customHeight="1" x14ac:dyDescent="0.3">
      <c r="A36" s="268"/>
      <c r="B36" s="203"/>
      <c r="C36" s="35">
        <f t="shared" si="6"/>
        <v>0</v>
      </c>
      <c r="D36" s="36">
        <f t="shared" si="7"/>
        <v>0</v>
      </c>
      <c r="E36" s="37">
        <f t="shared" si="8"/>
        <v>0</v>
      </c>
      <c r="G36" s="3"/>
      <c r="H36" s="3"/>
      <c r="I36" s="3"/>
    </row>
    <row r="37" spans="1:10" ht="22.95" customHeight="1" x14ac:dyDescent="0.3">
      <c r="A37" s="268"/>
      <c r="B37" s="203"/>
      <c r="C37" s="35">
        <f t="shared" si="6"/>
        <v>0</v>
      </c>
      <c r="D37" s="36">
        <f t="shared" si="7"/>
        <v>0</v>
      </c>
      <c r="E37" s="37">
        <f t="shared" si="8"/>
        <v>0</v>
      </c>
      <c r="G37" s="3"/>
      <c r="H37" s="3"/>
      <c r="I37" s="3"/>
    </row>
    <row r="38" spans="1:10" ht="22.95" customHeight="1" x14ac:dyDescent="0.3">
      <c r="A38" s="268"/>
      <c r="B38" s="203"/>
      <c r="C38" s="35">
        <f t="shared" si="5"/>
        <v>0</v>
      </c>
      <c r="D38" s="36">
        <f t="shared" si="3"/>
        <v>0</v>
      </c>
      <c r="E38" s="37">
        <f t="shared" si="4"/>
        <v>0</v>
      </c>
      <c r="G38" s="3"/>
      <c r="H38" s="3"/>
      <c r="I38" s="3"/>
    </row>
    <row r="39" spans="1:10" ht="22.95" customHeight="1" x14ac:dyDescent="0.3">
      <c r="A39" s="268"/>
      <c r="B39" s="203"/>
      <c r="C39" s="35">
        <f t="shared" si="5"/>
        <v>0</v>
      </c>
      <c r="D39" s="36">
        <f t="shared" si="3"/>
        <v>0</v>
      </c>
      <c r="E39" s="37">
        <f t="shared" si="4"/>
        <v>0</v>
      </c>
      <c r="G39" s="3"/>
      <c r="H39" s="3"/>
      <c r="I39" s="3"/>
    </row>
    <row r="40" spans="1:10" ht="22.95" customHeight="1" thickBot="1" x14ac:dyDescent="0.35">
      <c r="A40" s="268"/>
      <c r="B40" s="203"/>
      <c r="C40" s="60">
        <f t="shared" si="5"/>
        <v>0</v>
      </c>
      <c r="D40" s="61">
        <f t="shared" si="3"/>
        <v>0</v>
      </c>
      <c r="E40" s="62">
        <f t="shared" si="4"/>
        <v>0</v>
      </c>
      <c r="G40" s="3"/>
      <c r="H40" s="3"/>
      <c r="I40" s="3"/>
    </row>
    <row r="41" spans="1:10" ht="22.95" customHeight="1" thickBot="1" x14ac:dyDescent="0.35">
      <c r="A41" s="367" t="s">
        <v>28</v>
      </c>
      <c r="B41" s="370"/>
      <c r="C41" s="72">
        <f>SUM(C25:C40)+INT((SUM(D25:D40)+INT(SUM(E25:E40)/30))/12)</f>
        <v>0</v>
      </c>
      <c r="D41" s="73">
        <f>MOD(SUM(D25:D40)+INT(SUM(E25:E40)/30),12)</f>
        <v>0</v>
      </c>
      <c r="E41" s="74">
        <f>MOD(SUM(E25:E40),30)</f>
        <v>0</v>
      </c>
      <c r="G41" s="3"/>
      <c r="H41" s="3"/>
      <c r="I41" s="3"/>
    </row>
    <row r="42" spans="1:10" ht="19.95" customHeight="1" x14ac:dyDescent="0.3">
      <c r="A42" s="75"/>
      <c r="B42" s="75"/>
      <c r="C42" s="4"/>
      <c r="D42" s="4"/>
      <c r="E42" s="4"/>
      <c r="G42" s="3"/>
      <c r="H42" s="3"/>
      <c r="I42" s="3"/>
    </row>
    <row r="43" spans="1:10" ht="19.95" customHeight="1" thickBot="1" x14ac:dyDescent="0.35">
      <c r="A43" s="75"/>
      <c r="B43" s="75"/>
      <c r="C43" s="4"/>
      <c r="D43" s="4"/>
      <c r="E43" s="4"/>
      <c r="G43" s="3"/>
      <c r="H43" s="3"/>
      <c r="I43" s="3"/>
    </row>
    <row r="44" spans="1:10" ht="30" customHeight="1" thickBot="1" x14ac:dyDescent="0.35">
      <c r="A44" s="349" t="s">
        <v>111</v>
      </c>
      <c r="B44" s="350"/>
      <c r="C44" s="350"/>
      <c r="D44" s="350"/>
      <c r="E44" s="351"/>
      <c r="G44" s="3"/>
      <c r="H44" s="3"/>
      <c r="I44" s="3"/>
    </row>
    <row r="45" spans="1:10" ht="19.95" customHeight="1" thickBot="1" x14ac:dyDescent="0.35">
      <c r="A45" s="83" t="s">
        <v>30</v>
      </c>
      <c r="B45" s="84" t="s">
        <v>31</v>
      </c>
      <c r="C45" s="83" t="s">
        <v>25</v>
      </c>
      <c r="D45" s="85" t="s">
        <v>27</v>
      </c>
      <c r="E45" s="86" t="s">
        <v>17</v>
      </c>
    </row>
    <row r="46" spans="1:10" ht="19.95" customHeight="1" x14ac:dyDescent="0.3">
      <c r="A46" s="268"/>
      <c r="B46" s="203"/>
      <c r="C46" s="31">
        <f t="shared" ref="C46:C51" si="9">IF( B46&gt;$B$79,"błąd",IF((ISBLANK(A46)=TRUE),0,DATEDIF(A46,B46+1,"Y")))</f>
        <v>0</v>
      </c>
      <c r="D46" s="32">
        <f t="shared" ref="D46:D51" si="10">IF(B46&gt;$B$79, "błąd",IF((ISBLANK(A46)=TRUE),0,DATEDIF(A46,B46+1,"YM")))</f>
        <v>0</v>
      </c>
      <c r="E46" s="33">
        <f t="shared" ref="E46:E51" si="11">IF(B46&gt;$B$79,"błąd",IF((ISBLANK(A46)=TRUE),0,DATEDIF(A46,B46+1,"MD")))</f>
        <v>0</v>
      </c>
      <c r="G46" s="112"/>
      <c r="H46" s="90"/>
      <c r="I46" s="90"/>
      <c r="J46" s="17"/>
    </row>
    <row r="47" spans="1:10" ht="19.95" customHeight="1" x14ac:dyDescent="0.3">
      <c r="A47" s="268"/>
      <c r="B47" s="203"/>
      <c r="C47" s="87">
        <f t="shared" si="9"/>
        <v>0</v>
      </c>
      <c r="D47" s="88">
        <f t="shared" si="10"/>
        <v>0</v>
      </c>
      <c r="E47" s="89">
        <f t="shared" si="11"/>
        <v>0</v>
      </c>
      <c r="G47" s="112"/>
      <c r="H47" s="38"/>
      <c r="I47" s="38"/>
      <c r="J47" s="17"/>
    </row>
    <row r="48" spans="1:10" ht="19.95" customHeight="1" x14ac:dyDescent="0.3">
      <c r="A48" s="268"/>
      <c r="B48" s="203"/>
      <c r="C48" s="87">
        <f t="shared" si="9"/>
        <v>0</v>
      </c>
      <c r="D48" s="88">
        <f t="shared" si="10"/>
        <v>0</v>
      </c>
      <c r="E48" s="89">
        <f t="shared" si="11"/>
        <v>0</v>
      </c>
      <c r="G48" s="112"/>
      <c r="H48" s="91"/>
      <c r="I48" s="91"/>
      <c r="J48" s="17"/>
    </row>
    <row r="49" spans="1:10" ht="19.95" customHeight="1" x14ac:dyDescent="0.3">
      <c r="A49" s="268"/>
      <c r="B49" s="203"/>
      <c r="C49" s="87">
        <f t="shared" si="9"/>
        <v>0</v>
      </c>
      <c r="D49" s="88">
        <f t="shared" si="10"/>
        <v>0</v>
      </c>
      <c r="E49" s="89">
        <f t="shared" si="11"/>
        <v>0</v>
      </c>
      <c r="G49" s="112"/>
      <c r="H49" s="91"/>
      <c r="I49" s="91"/>
      <c r="J49" s="17"/>
    </row>
    <row r="50" spans="1:10" ht="19.95" customHeight="1" x14ac:dyDescent="0.3">
      <c r="A50" s="268"/>
      <c r="B50" s="203"/>
      <c r="C50" s="87">
        <f t="shared" si="9"/>
        <v>0</v>
      </c>
      <c r="D50" s="88">
        <f t="shared" si="10"/>
        <v>0</v>
      </c>
      <c r="E50" s="89">
        <f t="shared" si="11"/>
        <v>0</v>
      </c>
      <c r="G50" s="112"/>
      <c r="H50" s="58"/>
      <c r="I50" s="58"/>
      <c r="J50" s="17"/>
    </row>
    <row r="51" spans="1:10" ht="19.95" customHeight="1" x14ac:dyDescent="0.3">
      <c r="A51" s="268"/>
      <c r="B51" s="203"/>
      <c r="C51" s="87">
        <f t="shared" si="9"/>
        <v>0</v>
      </c>
      <c r="D51" s="88">
        <f t="shared" si="10"/>
        <v>0</v>
      </c>
      <c r="E51" s="89">
        <f t="shared" si="11"/>
        <v>0</v>
      </c>
      <c r="G51" s="112"/>
      <c r="H51" s="58"/>
      <c r="I51" s="58"/>
      <c r="J51" s="17"/>
    </row>
    <row r="52" spans="1:10" ht="19.95" customHeight="1" x14ac:dyDescent="0.3">
      <c r="A52" s="268"/>
      <c r="B52" s="203"/>
      <c r="C52" s="87">
        <f t="shared" ref="C52:C73" si="12">IF( B52&gt;$B$79,"błąd",IF((ISBLANK(A52)=TRUE),0,DATEDIF(A52,B52+1,"Y")))</f>
        <v>0</v>
      </c>
      <c r="D52" s="88">
        <f t="shared" ref="D52:D73" si="13">IF(B52&gt;$B$79, "błąd",IF((ISBLANK(A52)=TRUE),0,DATEDIF(A52,B52+1,"YM")))</f>
        <v>0</v>
      </c>
      <c r="E52" s="89">
        <f t="shared" ref="E52:E73" si="14">IF(B52&gt;$B$79,"błąd",IF((ISBLANK(A52)=TRUE),0,DATEDIF(A52,B52+1,"MD")))</f>
        <v>0</v>
      </c>
      <c r="G52" s="112"/>
      <c r="H52" s="58"/>
      <c r="I52" s="58"/>
      <c r="J52" s="17"/>
    </row>
    <row r="53" spans="1:10" ht="19.95" customHeight="1" x14ac:dyDescent="0.3">
      <c r="A53" s="268"/>
      <c r="B53" s="203"/>
      <c r="C53" s="87">
        <f t="shared" si="12"/>
        <v>0</v>
      </c>
      <c r="D53" s="88">
        <f t="shared" si="13"/>
        <v>0</v>
      </c>
      <c r="E53" s="89">
        <f t="shared" si="14"/>
        <v>0</v>
      </c>
      <c r="G53" s="112"/>
      <c r="H53" s="58"/>
      <c r="I53" s="58"/>
      <c r="J53" s="17"/>
    </row>
    <row r="54" spans="1:10" ht="19.95" customHeight="1" x14ac:dyDescent="0.3">
      <c r="A54" s="268"/>
      <c r="B54" s="203"/>
      <c r="C54" s="87">
        <f t="shared" si="12"/>
        <v>0</v>
      </c>
      <c r="D54" s="88">
        <f t="shared" si="13"/>
        <v>0</v>
      </c>
      <c r="E54" s="89">
        <f t="shared" si="14"/>
        <v>0</v>
      </c>
      <c r="G54" s="112"/>
      <c r="H54" s="58"/>
      <c r="I54" s="58"/>
      <c r="J54" s="17"/>
    </row>
    <row r="55" spans="1:10" ht="19.95" customHeight="1" x14ac:dyDescent="0.3">
      <c r="A55" s="268"/>
      <c r="B55" s="203"/>
      <c r="C55" s="87">
        <f t="shared" si="12"/>
        <v>0</v>
      </c>
      <c r="D55" s="88">
        <f t="shared" si="13"/>
        <v>0</v>
      </c>
      <c r="E55" s="89">
        <f t="shared" si="14"/>
        <v>0</v>
      </c>
      <c r="G55" s="112"/>
      <c r="H55" s="58"/>
      <c r="I55" s="58"/>
      <c r="J55" s="17"/>
    </row>
    <row r="56" spans="1:10" ht="19.95" customHeight="1" x14ac:dyDescent="0.3">
      <c r="A56" s="268"/>
      <c r="B56" s="203"/>
      <c r="C56" s="87">
        <f t="shared" si="12"/>
        <v>0</v>
      </c>
      <c r="D56" s="88">
        <f t="shared" si="13"/>
        <v>0</v>
      </c>
      <c r="E56" s="89">
        <f t="shared" si="14"/>
        <v>0</v>
      </c>
      <c r="G56" s="112"/>
      <c r="H56" s="58"/>
      <c r="I56" s="58"/>
      <c r="J56" s="17"/>
    </row>
    <row r="57" spans="1:10" ht="19.95" customHeight="1" x14ac:dyDescent="0.3">
      <c r="A57" s="268"/>
      <c r="B57" s="203"/>
      <c r="C57" s="87">
        <f t="shared" si="12"/>
        <v>0</v>
      </c>
      <c r="D57" s="88">
        <f t="shared" si="13"/>
        <v>0</v>
      </c>
      <c r="E57" s="89">
        <f t="shared" si="14"/>
        <v>0</v>
      </c>
      <c r="G57" s="112"/>
      <c r="H57" s="58"/>
      <c r="I57" s="58"/>
      <c r="J57" s="17"/>
    </row>
    <row r="58" spans="1:10" ht="19.95" customHeight="1" x14ac:dyDescent="0.3">
      <c r="A58" s="268"/>
      <c r="B58" s="203"/>
      <c r="C58" s="87">
        <f t="shared" si="12"/>
        <v>0</v>
      </c>
      <c r="D58" s="88">
        <f t="shared" si="13"/>
        <v>0</v>
      </c>
      <c r="E58" s="89">
        <f t="shared" si="14"/>
        <v>0</v>
      </c>
      <c r="G58" s="112"/>
      <c r="H58" s="58"/>
      <c r="I58" s="58"/>
      <c r="J58" s="17"/>
    </row>
    <row r="59" spans="1:10" ht="19.95" customHeight="1" x14ac:dyDescent="0.3">
      <c r="A59" s="268"/>
      <c r="B59" s="203"/>
      <c r="C59" s="87">
        <f t="shared" si="12"/>
        <v>0</v>
      </c>
      <c r="D59" s="88">
        <f t="shared" si="13"/>
        <v>0</v>
      </c>
      <c r="E59" s="89">
        <f t="shared" si="14"/>
        <v>0</v>
      </c>
      <c r="G59" s="112"/>
      <c r="H59" s="58"/>
      <c r="I59" s="58"/>
      <c r="J59" s="17"/>
    </row>
    <row r="60" spans="1:10" ht="19.95" customHeight="1" x14ac:dyDescent="0.3">
      <c r="A60" s="268"/>
      <c r="B60" s="203"/>
      <c r="C60" s="87">
        <f t="shared" si="12"/>
        <v>0</v>
      </c>
      <c r="D60" s="88">
        <f t="shared" si="13"/>
        <v>0</v>
      </c>
      <c r="E60" s="89">
        <f t="shared" si="14"/>
        <v>0</v>
      </c>
      <c r="G60" s="112"/>
      <c r="H60" s="58"/>
      <c r="I60" s="58"/>
      <c r="J60" s="17"/>
    </row>
    <row r="61" spans="1:10" ht="19.95" customHeight="1" x14ac:dyDescent="0.3">
      <c r="A61" s="268"/>
      <c r="B61" s="203"/>
      <c r="C61" s="87">
        <f t="shared" si="12"/>
        <v>0</v>
      </c>
      <c r="D61" s="88">
        <f t="shared" si="13"/>
        <v>0</v>
      </c>
      <c r="E61" s="89">
        <f t="shared" si="14"/>
        <v>0</v>
      </c>
      <c r="G61" s="112"/>
      <c r="H61" s="58"/>
      <c r="I61" s="58"/>
      <c r="J61" s="17"/>
    </row>
    <row r="62" spans="1:10" ht="19.95" customHeight="1" x14ac:dyDescent="0.3">
      <c r="A62" s="268"/>
      <c r="B62" s="203"/>
      <c r="C62" s="87">
        <f t="shared" si="12"/>
        <v>0</v>
      </c>
      <c r="D62" s="88">
        <f t="shared" si="13"/>
        <v>0</v>
      </c>
      <c r="E62" s="89">
        <f t="shared" si="14"/>
        <v>0</v>
      </c>
      <c r="G62" s="112"/>
      <c r="H62" s="58"/>
      <c r="I62" s="58"/>
      <c r="J62" s="17"/>
    </row>
    <row r="63" spans="1:10" ht="19.95" customHeight="1" x14ac:dyDescent="0.3">
      <c r="A63" s="268"/>
      <c r="B63" s="203"/>
      <c r="C63" s="87">
        <f t="shared" si="12"/>
        <v>0</v>
      </c>
      <c r="D63" s="88">
        <f t="shared" si="13"/>
        <v>0</v>
      </c>
      <c r="E63" s="89">
        <f t="shared" si="14"/>
        <v>0</v>
      </c>
      <c r="G63" s="112"/>
      <c r="H63" s="58"/>
      <c r="I63" s="58"/>
      <c r="J63" s="17"/>
    </row>
    <row r="64" spans="1:10" ht="19.95" customHeight="1" x14ac:dyDescent="0.3">
      <c r="A64" s="268"/>
      <c r="B64" s="203"/>
      <c r="C64" s="87">
        <f t="shared" si="12"/>
        <v>0</v>
      </c>
      <c r="D64" s="88">
        <f t="shared" si="13"/>
        <v>0</v>
      </c>
      <c r="E64" s="89">
        <f t="shared" si="14"/>
        <v>0</v>
      </c>
      <c r="G64" s="112"/>
      <c r="H64" s="58"/>
      <c r="I64" s="58"/>
      <c r="J64" s="17"/>
    </row>
    <row r="65" spans="1:10" ht="19.95" customHeight="1" x14ac:dyDescent="0.3">
      <c r="A65" s="268"/>
      <c r="B65" s="203"/>
      <c r="C65" s="87">
        <f t="shared" si="12"/>
        <v>0</v>
      </c>
      <c r="D65" s="88">
        <f t="shared" si="13"/>
        <v>0</v>
      </c>
      <c r="E65" s="89">
        <f t="shared" si="14"/>
        <v>0</v>
      </c>
      <c r="G65" s="112"/>
      <c r="H65" s="58"/>
      <c r="I65" s="58"/>
      <c r="J65" s="17"/>
    </row>
    <row r="66" spans="1:10" ht="19.95" customHeight="1" x14ac:dyDescent="0.3">
      <c r="A66" s="268"/>
      <c r="B66" s="203"/>
      <c r="C66" s="87">
        <f t="shared" si="12"/>
        <v>0</v>
      </c>
      <c r="D66" s="88">
        <f t="shared" si="13"/>
        <v>0</v>
      </c>
      <c r="E66" s="89">
        <f t="shared" si="14"/>
        <v>0</v>
      </c>
      <c r="G66" s="112"/>
      <c r="H66" s="58"/>
      <c r="I66" s="58"/>
      <c r="J66" s="17"/>
    </row>
    <row r="67" spans="1:10" ht="19.95" customHeight="1" x14ac:dyDescent="0.3">
      <c r="A67" s="268"/>
      <c r="B67" s="203"/>
      <c r="C67" s="87">
        <f t="shared" si="12"/>
        <v>0</v>
      </c>
      <c r="D67" s="88">
        <f t="shared" si="13"/>
        <v>0</v>
      </c>
      <c r="E67" s="89">
        <f t="shared" si="14"/>
        <v>0</v>
      </c>
      <c r="G67" s="112"/>
      <c r="H67" s="58"/>
      <c r="I67" s="58"/>
      <c r="J67" s="17"/>
    </row>
    <row r="68" spans="1:10" ht="19.95" customHeight="1" x14ac:dyDescent="0.3">
      <c r="A68" s="268"/>
      <c r="B68" s="203"/>
      <c r="C68" s="87">
        <f t="shared" si="12"/>
        <v>0</v>
      </c>
      <c r="D68" s="88">
        <f t="shared" si="13"/>
        <v>0</v>
      </c>
      <c r="E68" s="89">
        <f t="shared" si="14"/>
        <v>0</v>
      </c>
      <c r="G68" s="112"/>
      <c r="H68" s="58"/>
      <c r="I68" s="58"/>
      <c r="J68" s="17"/>
    </row>
    <row r="69" spans="1:10" ht="19.95" customHeight="1" x14ac:dyDescent="0.3">
      <c r="A69" s="268"/>
      <c r="B69" s="203"/>
      <c r="C69" s="87">
        <f t="shared" si="12"/>
        <v>0</v>
      </c>
      <c r="D69" s="88">
        <f t="shared" si="13"/>
        <v>0</v>
      </c>
      <c r="E69" s="89">
        <f t="shared" si="14"/>
        <v>0</v>
      </c>
      <c r="G69" s="112"/>
      <c r="H69" s="58"/>
      <c r="I69" s="58"/>
      <c r="J69" s="17"/>
    </row>
    <row r="70" spans="1:10" ht="19.95" customHeight="1" x14ac:dyDescent="0.3">
      <c r="A70" s="268"/>
      <c r="B70" s="203"/>
      <c r="C70" s="87">
        <f t="shared" si="12"/>
        <v>0</v>
      </c>
      <c r="D70" s="88">
        <f t="shared" si="13"/>
        <v>0</v>
      </c>
      <c r="E70" s="89">
        <f t="shared" si="14"/>
        <v>0</v>
      </c>
      <c r="G70" s="112"/>
      <c r="H70" s="58"/>
      <c r="I70" s="58"/>
      <c r="J70" s="17"/>
    </row>
    <row r="71" spans="1:10" ht="19.95" customHeight="1" x14ac:dyDescent="0.3">
      <c r="A71" s="268"/>
      <c r="B71" s="203"/>
      <c r="C71" s="87">
        <f t="shared" si="12"/>
        <v>0</v>
      </c>
      <c r="D71" s="88">
        <f t="shared" si="13"/>
        <v>0</v>
      </c>
      <c r="E71" s="89">
        <f t="shared" si="14"/>
        <v>0</v>
      </c>
      <c r="G71" s="112"/>
      <c r="H71" s="58"/>
      <c r="I71" s="58"/>
      <c r="J71" s="17"/>
    </row>
    <row r="72" spans="1:10" ht="19.95" customHeight="1" x14ac:dyDescent="0.3">
      <c r="A72" s="268"/>
      <c r="B72" s="203"/>
      <c r="C72" s="87">
        <f t="shared" si="12"/>
        <v>0</v>
      </c>
      <c r="D72" s="88">
        <f t="shared" si="13"/>
        <v>0</v>
      </c>
      <c r="E72" s="89">
        <f t="shared" si="14"/>
        <v>0</v>
      </c>
      <c r="G72" s="112"/>
      <c r="H72" s="58"/>
      <c r="I72" s="58"/>
      <c r="J72" s="17"/>
    </row>
    <row r="73" spans="1:10" ht="19.95" customHeight="1" x14ac:dyDescent="0.3">
      <c r="A73" s="268"/>
      <c r="B73" s="203"/>
      <c r="C73" s="87">
        <f t="shared" si="12"/>
        <v>0</v>
      </c>
      <c r="D73" s="88">
        <f t="shared" si="13"/>
        <v>0</v>
      </c>
      <c r="E73" s="89">
        <f t="shared" si="14"/>
        <v>0</v>
      </c>
      <c r="G73" s="112"/>
      <c r="H73" s="58"/>
      <c r="I73" s="58"/>
      <c r="J73" s="17"/>
    </row>
    <row r="74" spans="1:10" ht="19.95" customHeight="1" x14ac:dyDescent="0.3">
      <c r="A74" s="268"/>
      <c r="B74" s="203"/>
      <c r="C74" s="87">
        <f>IF( B74&gt;$B$79,"błąd",IF((ISBLANK(A74)=TRUE),0,DATEDIF(A74,B74+1,"Y")))</f>
        <v>0</v>
      </c>
      <c r="D74" s="88">
        <f>IF(B74&gt;$B$79, "błąd",IF((ISBLANK(A74)=TRUE),0,DATEDIF(A74,B74+1,"YM")))</f>
        <v>0</v>
      </c>
      <c r="E74" s="89">
        <f>IF(B74&gt;$B$79,"błąd",IF((ISBLANK(A74)=TRUE),0,DATEDIF(A74,B74+1,"MD")))</f>
        <v>0</v>
      </c>
      <c r="G74" s="112"/>
      <c r="H74" s="58"/>
      <c r="I74" s="58"/>
      <c r="J74" s="17"/>
    </row>
    <row r="75" spans="1:10" ht="19.95" customHeight="1" x14ac:dyDescent="0.3">
      <c r="A75" s="268"/>
      <c r="B75" s="203"/>
      <c r="C75" s="87">
        <f>IF( B75&gt;$B$79,"błąd",IF((ISBLANK(A75)=TRUE),0,DATEDIF(A75,B75+1,"Y")))</f>
        <v>0</v>
      </c>
      <c r="D75" s="88">
        <f>IF(B75&gt;$B$79, "błąd",IF((ISBLANK(A75)=TRUE),0,DATEDIF(A75,B75+1,"YM")))</f>
        <v>0</v>
      </c>
      <c r="E75" s="89">
        <f>IF(B75&gt;$B$79,"błąd",IF((ISBLANK(A75)=TRUE),0,DATEDIF(A75,B75+1,"MD")))</f>
        <v>0</v>
      </c>
      <c r="G75" s="112"/>
      <c r="H75" s="58"/>
      <c r="I75" s="58"/>
      <c r="J75" s="17"/>
    </row>
    <row r="76" spans="1:10" ht="19.95" customHeight="1" thickBot="1" x14ac:dyDescent="0.35">
      <c r="A76" s="268"/>
      <c r="B76" s="203"/>
      <c r="C76" s="87">
        <f>IF( B76&gt;$B$79,"błąd",IF((ISBLANK(A76)=TRUE),0,DATEDIF(A76,B76+1,"Y")))</f>
        <v>0</v>
      </c>
      <c r="D76" s="88">
        <f>IF(B76&gt;$B$79, "błąd",IF((ISBLANK(A76)=TRUE),0,DATEDIF(A76,B76+1,"YM")))</f>
        <v>0</v>
      </c>
      <c r="E76" s="89">
        <f>IF(B76&gt;$B$79,"błąd",IF((ISBLANK(A76)=TRUE),0,DATEDIF(A76,B76+1,"MD")))</f>
        <v>0</v>
      </c>
      <c r="G76" s="112"/>
      <c r="H76" s="58"/>
      <c r="I76" s="58"/>
      <c r="J76" s="17"/>
    </row>
    <row r="77" spans="1:10" ht="24" customHeight="1" thickBot="1" x14ac:dyDescent="0.35">
      <c r="A77" s="342" t="s">
        <v>118</v>
      </c>
      <c r="B77" s="343"/>
      <c r="C77" s="92">
        <f>SUM(C46:C76)+INT((SUM(D46:D76)+INT(SUM(E46:E76)/30))/12)</f>
        <v>0</v>
      </c>
      <c r="D77" s="92">
        <f>MOD(SUM(D46:D76)+INT(SUM(E46:E76)/30),12)</f>
        <v>0</v>
      </c>
      <c r="E77" s="93">
        <f>MOD(SUM(E46:E76),30)</f>
        <v>0</v>
      </c>
      <c r="G77" s="112"/>
    </row>
    <row r="78" spans="1:10" ht="25.8" customHeight="1" thickBot="1" x14ac:dyDescent="0.35">
      <c r="A78" s="344" t="s">
        <v>119</v>
      </c>
      <c r="B78" s="345"/>
      <c r="C78" s="181">
        <f>INT(C77*1.5)+INT((D77+IF(MOD(C77*1.5,1)=0.5,6,0))/12)</f>
        <v>0</v>
      </c>
      <c r="D78" s="94">
        <f>MOD((D77+IF(MOD(C77*1.5,1)=0.5,6,0)),12)</f>
        <v>0</v>
      </c>
      <c r="E78" s="95">
        <f>E77</f>
        <v>0</v>
      </c>
    </row>
    <row r="79" spans="1:10" ht="19.95" customHeight="1" x14ac:dyDescent="0.3">
      <c r="A79" s="25"/>
      <c r="B79" s="96">
        <v>41274</v>
      </c>
      <c r="C79" s="97"/>
      <c r="D79" s="97"/>
      <c r="E79" s="97"/>
    </row>
    <row r="80" spans="1:10" ht="19.95" customHeight="1" x14ac:dyDescent="0.3">
      <c r="A80" s="25"/>
      <c r="B80" s="25"/>
      <c r="C80" s="97"/>
      <c r="D80" s="97"/>
      <c r="E80" s="97"/>
    </row>
    <row r="81" spans="1:5" ht="15" thickBot="1" x14ac:dyDescent="0.35">
      <c r="A81" s="400" t="s">
        <v>50</v>
      </c>
      <c r="B81" s="400"/>
      <c r="C81" s="400"/>
      <c r="D81" s="400"/>
      <c r="E81" s="400"/>
    </row>
    <row r="82" spans="1:5" ht="34.799999999999997" customHeight="1" thickBot="1" x14ac:dyDescent="0.35">
      <c r="A82" s="340" t="s">
        <v>53</v>
      </c>
      <c r="B82" s="341"/>
      <c r="C82" s="98">
        <f>C21</f>
        <v>0</v>
      </c>
      <c r="D82" s="98">
        <f t="shared" ref="D82:E82" si="15">D21</f>
        <v>0</v>
      </c>
      <c r="E82" s="99">
        <f t="shared" si="15"/>
        <v>0</v>
      </c>
    </row>
    <row r="83" spans="1:5" ht="31.8" customHeight="1" thickBot="1" x14ac:dyDescent="0.35">
      <c r="A83" s="338" t="s">
        <v>57</v>
      </c>
      <c r="B83" s="339"/>
      <c r="C83" s="113">
        <f>C78</f>
        <v>0</v>
      </c>
      <c r="D83" s="114">
        <f t="shared" ref="D83:E83" si="16">D78</f>
        <v>0</v>
      </c>
      <c r="E83" s="102">
        <f t="shared" si="16"/>
        <v>0</v>
      </c>
    </row>
    <row r="84" spans="1:5" ht="40.200000000000003" customHeight="1" thickBot="1" x14ac:dyDescent="0.35">
      <c r="A84" s="387" t="s">
        <v>52</v>
      </c>
      <c r="B84" s="388"/>
      <c r="C84" s="103">
        <f>SUM(C82:C83)+INT((SUM(D82:D83)+INT(SUM(E82:E83)/30))/12)</f>
        <v>0</v>
      </c>
      <c r="D84" s="104">
        <f>MOD((D82+D83)+INT((E82+E83)/30),12)</f>
        <v>0</v>
      </c>
      <c r="E84" s="105">
        <f>MOD((E82+E83),30)</f>
        <v>0</v>
      </c>
    </row>
    <row r="86" spans="1:5" ht="15" thickBot="1" x14ac:dyDescent="0.35">
      <c r="A86" s="303" t="s">
        <v>65</v>
      </c>
      <c r="B86" s="303"/>
      <c r="C86" s="303"/>
      <c r="D86" s="303"/>
      <c r="E86" s="303"/>
    </row>
    <row r="87" spans="1:5" ht="36" customHeight="1" thickBot="1" x14ac:dyDescent="0.35">
      <c r="A87" s="340" t="s">
        <v>51</v>
      </c>
      <c r="B87" s="341"/>
      <c r="C87" s="99">
        <f>C21</f>
        <v>0</v>
      </c>
      <c r="D87" s="99">
        <f t="shared" ref="D87:E87" si="17">D8</f>
        <v>0</v>
      </c>
      <c r="E87" s="180">
        <f t="shared" si="17"/>
        <v>0</v>
      </c>
    </row>
    <row r="88" spans="1:5" ht="48.6" customHeight="1" thickBot="1" x14ac:dyDescent="0.35">
      <c r="A88" s="338" t="s">
        <v>58</v>
      </c>
      <c r="B88" s="339"/>
      <c r="C88" s="101">
        <f>C77</f>
        <v>0</v>
      </c>
      <c r="D88" s="101">
        <f>D77</f>
        <v>0</v>
      </c>
      <c r="E88" s="102">
        <f>E77</f>
        <v>0</v>
      </c>
    </row>
    <row r="89" spans="1:5" ht="58.8" customHeight="1" thickBot="1" x14ac:dyDescent="0.35">
      <c r="A89" s="387" t="s">
        <v>64</v>
      </c>
      <c r="B89" s="388"/>
      <c r="C89" s="103">
        <f>SUM(C87:C88)+INT((SUM(D87:D88)+INT(SUM(E87:E88)/30))/12)</f>
        <v>0</v>
      </c>
      <c r="D89" s="104">
        <f>MOD((D87+D88)+INT((E87+E88)/30),12)</f>
        <v>0</v>
      </c>
      <c r="E89" s="105">
        <f>MOD((E87+E88),30)</f>
        <v>0</v>
      </c>
    </row>
  </sheetData>
  <sheetProtection algorithmName="SHA-512" hashValue="J+ys2ZB0iX4AJ479uESKLMOnk/VVC6Uca+fdvLUzxp89Mm4ylHQiZhXPhHncWAuNQv6ZmzlbSGdlegdzdjWUvw==" saltValue="EPvl7i9QyKwq5FY2O34UDQ==" spinCount="100000" sheet="1" objects="1" scenarios="1"/>
  <mergeCells count="36">
    <mergeCell ref="A8:E8"/>
    <mergeCell ref="H1:K1"/>
    <mergeCell ref="E4:E5"/>
    <mergeCell ref="A7:E7"/>
    <mergeCell ref="A3:B3"/>
    <mergeCell ref="A4:B4"/>
    <mergeCell ref="A5:B5"/>
    <mergeCell ref="A1:E2"/>
    <mergeCell ref="H6:J6"/>
    <mergeCell ref="G2:K2"/>
    <mergeCell ref="G8:G9"/>
    <mergeCell ref="G12:J12"/>
    <mergeCell ref="G11:J11"/>
    <mergeCell ref="A44:E44"/>
    <mergeCell ref="A81:E81"/>
    <mergeCell ref="A21:B21"/>
    <mergeCell ref="A23:E23"/>
    <mergeCell ref="A41:B41"/>
    <mergeCell ref="G19:J19"/>
    <mergeCell ref="G22:K24"/>
    <mergeCell ref="G26:K28"/>
    <mergeCell ref="G14:J14"/>
    <mergeCell ref="G15:J15"/>
    <mergeCell ref="G16:J16"/>
    <mergeCell ref="G17:J17"/>
    <mergeCell ref="G18:J18"/>
    <mergeCell ref="G20:J20"/>
    <mergeCell ref="A88:B88"/>
    <mergeCell ref="A89:B89"/>
    <mergeCell ref="A84:B84"/>
    <mergeCell ref="A77:B77"/>
    <mergeCell ref="A78:B78"/>
    <mergeCell ref="A82:B82"/>
    <mergeCell ref="A83:B83"/>
    <mergeCell ref="A87:B87"/>
    <mergeCell ref="A86:E86"/>
  </mergeCells>
  <conditionalFormatting sqref="K14">
    <cfRule type="expression" dxfId="1" priority="1">
      <formula>$H$9&lt;32</formula>
    </cfRule>
  </conditionalFormatting>
  <dataValidations count="3">
    <dataValidation type="date" allowBlank="1" showInputMessage="1" showErrorMessage="1" error="Data musi być późniejsza od 1999-01-01 i wcześniejsza 2003-10-01" prompt="Proszę wypenić pole w formacie daty, _x000a_tj.: RRRR-MM-DD, gdzie:_x000a_RRRR - rok_x000a_MM - miesiąc_x000a_DD - dzień" sqref="C4">
      <formula1>36162</formula1>
      <formula2>37894</formula2>
    </dataValidation>
    <dataValidation operator="greaterThan" allowBlank="1" showInputMessage="1" showErrorMessage="1" sqref="C5"/>
    <dataValidation type="date" operator="greaterThan" allowBlank="1" showInputMessage="1" showErrorMessage="1" error="Data w formacie RRRR-MM-DD" sqref="A10:B20 A25:B40 A46:B76">
      <formula1>1</formula1>
    </dataValidation>
  </dataValidations>
  <pageMargins left="0.43307086614173229" right="0.39370078740157483" top="0.35433070866141736" bottom="0.15748031496062992" header="0.15748031496062992"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Roboczy!$H$3:$H$15</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59"/>
  <sheetViews>
    <sheetView showGridLines="0" topLeftCell="A3" zoomScale="90" zoomScaleNormal="90" workbookViewId="0">
      <selection activeCell="K15" sqref="K15"/>
    </sheetView>
  </sheetViews>
  <sheetFormatPr defaultRowHeight="14.4" x14ac:dyDescent="0.3"/>
  <cols>
    <col min="1" max="1" width="16.88671875" style="3" customWidth="1"/>
    <col min="2" max="2" width="19.6640625" style="3" customWidth="1"/>
    <col min="3" max="3" width="13.44140625" style="3" customWidth="1"/>
    <col min="4" max="4" width="12.44140625" style="3" customWidth="1"/>
    <col min="5" max="5" width="15" style="3" customWidth="1"/>
    <col min="6" max="6" width="8.88671875" style="3"/>
    <col min="7" max="7" width="65.5546875" style="3" customWidth="1"/>
    <col min="8" max="8" width="12.109375" style="158" customWidth="1"/>
    <col min="9" max="9" width="10.109375" style="158" customWidth="1"/>
    <col min="10" max="10" width="14.6640625" style="158" customWidth="1"/>
    <col min="11" max="11" width="14.77734375" style="3" customWidth="1"/>
    <col min="12" max="12" width="20.21875" style="3" customWidth="1"/>
    <col min="13" max="22" width="10.77734375" style="3" customWidth="1"/>
    <col min="23" max="16384" width="8.88671875" style="3"/>
  </cols>
  <sheetData>
    <row r="1" spans="1:22" ht="18.600000000000001" customHeight="1" x14ac:dyDescent="0.3">
      <c r="A1" s="378" t="s">
        <v>123</v>
      </c>
      <c r="B1" s="378"/>
      <c r="C1" s="378"/>
      <c r="D1" s="378"/>
      <c r="E1" s="378"/>
      <c r="L1" s="165"/>
      <c r="M1" s="168">
        <v>36161</v>
      </c>
      <c r="N1" s="168">
        <v>36162</v>
      </c>
      <c r="O1" s="168">
        <v>37895</v>
      </c>
      <c r="P1" s="168">
        <v>41275</v>
      </c>
      <c r="Q1" s="166"/>
      <c r="R1" s="169">
        <v>0.09</v>
      </c>
      <c r="S1" s="169">
        <v>0.12</v>
      </c>
      <c r="T1" s="170">
        <v>300</v>
      </c>
      <c r="U1" s="166"/>
      <c r="V1" s="165"/>
    </row>
    <row r="2" spans="1:22" ht="21" customHeight="1" thickBot="1" x14ac:dyDescent="0.35">
      <c r="A2" s="378"/>
      <c r="B2" s="378"/>
      <c r="C2" s="378"/>
      <c r="D2" s="378"/>
      <c r="E2" s="378"/>
      <c r="G2" s="421" t="s">
        <v>101</v>
      </c>
      <c r="H2" s="421"/>
      <c r="I2" s="421"/>
      <c r="J2" s="421"/>
      <c r="K2" s="421"/>
      <c r="L2" s="165"/>
      <c r="M2" s="168"/>
      <c r="N2" s="168"/>
      <c r="O2" s="168"/>
      <c r="P2" s="260"/>
      <c r="Q2" s="166"/>
      <c r="R2" s="169"/>
      <c r="S2" s="169"/>
      <c r="T2" s="170"/>
      <c r="U2" s="166"/>
      <c r="V2" s="165"/>
    </row>
    <row r="3" spans="1:22" ht="31.05" customHeight="1" thickBot="1" x14ac:dyDescent="0.35">
      <c r="A3" s="422" t="s">
        <v>126</v>
      </c>
      <c r="B3" s="423"/>
      <c r="C3" s="261" t="s">
        <v>14</v>
      </c>
      <c r="D3" s="41" t="s">
        <v>0</v>
      </c>
      <c r="E3" s="266" t="s">
        <v>32</v>
      </c>
      <c r="G3" s="173" t="s">
        <v>103</v>
      </c>
      <c r="H3" s="39" t="s">
        <v>15</v>
      </c>
      <c r="I3" s="40" t="s">
        <v>16</v>
      </c>
      <c r="J3" s="41" t="s">
        <v>17</v>
      </c>
      <c r="K3" s="42" t="s">
        <v>26</v>
      </c>
      <c r="L3" s="165"/>
      <c r="M3" s="168"/>
      <c r="N3" s="168"/>
      <c r="O3" s="168"/>
      <c r="P3" s="260"/>
      <c r="Q3" s="166"/>
      <c r="R3" s="169"/>
      <c r="S3" s="169"/>
      <c r="T3" s="170"/>
      <c r="U3" s="166"/>
      <c r="V3" s="165"/>
    </row>
    <row r="4" spans="1:22" ht="31.05" customHeight="1" thickBot="1" x14ac:dyDescent="0.35">
      <c r="A4" s="416" t="s">
        <v>90</v>
      </c>
      <c r="B4" s="417"/>
      <c r="C4" s="264"/>
      <c r="D4" s="265"/>
      <c r="E4" s="383" t="str">
        <f>IF($C$4&gt;=$P$1,"art. 18e",IF($C$4="","proszę obowiązkowo wprowadzić do komórki C4 datę wstąpienia po raz pierwszy do służby ","poza zakresem"))</f>
        <v xml:space="preserve">proszę obowiązkowo wprowadzić do komórki C4 datę wstąpienia po raz pierwszy do służby </v>
      </c>
      <c r="G4" s="115" t="s">
        <v>33</v>
      </c>
      <c r="H4" s="116">
        <f>$C$30</f>
        <v>0</v>
      </c>
      <c r="I4" s="116">
        <f>$D$30</f>
        <v>0</v>
      </c>
      <c r="J4" s="116">
        <f>E30</f>
        <v>0</v>
      </c>
      <c r="K4" s="117" t="str">
        <f>IF(C30&lt;25, "brak prawa",IF(H4&lt;25,0,ROUND(0.6+(H4-25)*0.03+I4*0.03/12,4)))</f>
        <v>brak prawa</v>
      </c>
      <c r="L4" s="165"/>
      <c r="M4" s="168"/>
      <c r="N4" s="168"/>
      <c r="O4" s="168"/>
      <c r="P4" s="168"/>
      <c r="Q4" s="166"/>
      <c r="R4" s="169"/>
      <c r="S4" s="169"/>
      <c r="T4" s="170"/>
      <c r="U4" s="166"/>
      <c r="V4" s="165"/>
    </row>
    <row r="5" spans="1:22" ht="31.05" customHeight="1" thickBot="1" x14ac:dyDescent="0.35">
      <c r="A5" s="418" t="s">
        <v>107</v>
      </c>
      <c r="B5" s="419"/>
      <c r="C5" s="262" t="str">
        <f>IF('Podstawa wymiaru 10 lat SCS'!$A$49="","",('Podstawa wymiaru 10 lat SCS'!$A$49))</f>
        <v/>
      </c>
      <c r="D5" s="263" t="s">
        <v>11</v>
      </c>
      <c r="E5" s="384"/>
      <c r="G5" s="57"/>
      <c r="H5" s="392" t="s">
        <v>104</v>
      </c>
      <c r="I5" s="393"/>
      <c r="J5" s="413"/>
      <c r="K5" s="118">
        <f>IF(K4="brak prawa",0,MIN(K4,0.75))</f>
        <v>0</v>
      </c>
      <c r="L5" s="165"/>
      <c r="M5" s="168"/>
      <c r="N5" s="168"/>
      <c r="O5" s="168"/>
      <c r="P5" s="168"/>
      <c r="Q5" s="166"/>
      <c r="R5" s="169"/>
      <c r="S5" s="169"/>
      <c r="T5" s="170"/>
      <c r="U5" s="166"/>
      <c r="V5" s="165"/>
    </row>
    <row r="6" spans="1:22" ht="13.2" customHeight="1" x14ac:dyDescent="0.3">
      <c r="A6" s="172"/>
      <c r="B6" s="172"/>
      <c r="C6" s="172"/>
      <c r="D6" s="172"/>
      <c r="E6" s="172"/>
      <c r="G6" s="57"/>
      <c r="H6" s="3"/>
      <c r="I6" s="3"/>
      <c r="J6" s="3"/>
      <c r="K6" s="16"/>
      <c r="L6" s="165"/>
      <c r="M6" s="168"/>
      <c r="N6" s="168"/>
      <c r="O6" s="168"/>
      <c r="P6" s="168"/>
      <c r="Q6" s="166"/>
      <c r="R6" s="169"/>
      <c r="S6" s="169"/>
      <c r="T6" s="170"/>
      <c r="U6" s="166"/>
      <c r="V6" s="165"/>
    </row>
    <row r="7" spans="1:22" ht="28.2" customHeight="1" thickBot="1" x14ac:dyDescent="0.35">
      <c r="A7" s="354" t="s">
        <v>109</v>
      </c>
      <c r="B7" s="354"/>
      <c r="C7" s="354"/>
      <c r="D7" s="354"/>
      <c r="E7" s="354"/>
      <c r="G7" s="57"/>
      <c r="H7" s="58"/>
      <c r="I7" s="58"/>
      <c r="J7" s="58"/>
      <c r="K7" s="59"/>
      <c r="L7" s="165"/>
      <c r="M7" s="168"/>
      <c r="N7" s="168"/>
      <c r="O7" s="168"/>
      <c r="P7" s="168"/>
      <c r="Q7" s="166"/>
      <c r="R7" s="169"/>
      <c r="S7" s="169"/>
      <c r="T7" s="170"/>
      <c r="U7" s="166"/>
      <c r="V7" s="165"/>
    </row>
    <row r="8" spans="1:22" ht="22.95" customHeight="1" thickBot="1" x14ac:dyDescent="0.35">
      <c r="A8" s="290" t="s">
        <v>29</v>
      </c>
      <c r="B8" s="424"/>
      <c r="C8" s="424"/>
      <c r="D8" s="424"/>
      <c r="E8" s="291"/>
      <c r="G8" s="394" t="s">
        <v>83</v>
      </c>
      <c r="H8" s="151" t="s">
        <v>15</v>
      </c>
      <c r="I8" s="152" t="s">
        <v>16</v>
      </c>
      <c r="J8" s="157" t="s">
        <v>17</v>
      </c>
      <c r="L8" s="27"/>
      <c r="M8" s="27"/>
    </row>
    <row r="9" spans="1:22" ht="22.95" customHeight="1" thickBot="1" x14ac:dyDescent="0.35">
      <c r="A9" s="28" t="s">
        <v>30</v>
      </c>
      <c r="B9" s="29" t="s">
        <v>31</v>
      </c>
      <c r="C9" s="28" t="s">
        <v>25</v>
      </c>
      <c r="D9" s="30" t="s">
        <v>27</v>
      </c>
      <c r="E9" s="29" t="s">
        <v>17</v>
      </c>
      <c r="G9" s="395"/>
      <c r="H9" s="153">
        <f>$C$30</f>
        <v>0</v>
      </c>
      <c r="I9" s="153">
        <f>$D$30</f>
        <v>0</v>
      </c>
      <c r="J9" s="154">
        <f>$E$30</f>
        <v>0</v>
      </c>
      <c r="L9" s="27"/>
      <c r="M9" s="27"/>
    </row>
    <row r="10" spans="1:22" ht="22.95" customHeight="1" x14ac:dyDescent="0.3">
      <c r="A10" s="270"/>
      <c r="B10" s="269"/>
      <c r="C10" s="31">
        <f>IF((ISBLANK(A10)=TRUE),0,DATEDIF(A10,B10+1,"Y"))</f>
        <v>0</v>
      </c>
      <c r="D10" s="32">
        <f>IF((ISBLANK(A10)=TRUE),0,DATEDIF(A10,B10+1,"YM"))</f>
        <v>0</v>
      </c>
      <c r="E10" s="33">
        <f>IF((ISBLANK(A10)=TRUE),0,DATEDIF(A10,B10+1,"MD"))</f>
        <v>0</v>
      </c>
      <c r="H10" s="3"/>
      <c r="I10" s="3"/>
      <c r="J10" s="3"/>
      <c r="L10" s="34"/>
      <c r="M10" s="27"/>
    </row>
    <row r="11" spans="1:22" ht="22.95" customHeight="1" x14ac:dyDescent="0.3">
      <c r="A11" s="202"/>
      <c r="B11" s="269"/>
      <c r="C11" s="35">
        <f>IF((ISBLANK(A11)=TRUE),0,DATEDIF(A11,B11+1,"Y"))</f>
        <v>0</v>
      </c>
      <c r="D11" s="36">
        <f>IF((ISBLANK(A11)=TRUE),0,DATEDIF(A11,B11+1,"YM"))</f>
        <v>0</v>
      </c>
      <c r="E11" s="37">
        <f>IF((ISBLANK(A11)=TRUE),0,DATEDIF(A11,B11+1,"MD"))</f>
        <v>0</v>
      </c>
      <c r="G11" s="420" t="s">
        <v>75</v>
      </c>
      <c r="H11" s="420"/>
      <c r="I11" s="420"/>
      <c r="J11" s="420"/>
      <c r="L11" s="27"/>
      <c r="M11" s="27"/>
    </row>
    <row r="12" spans="1:22" ht="22.95" customHeight="1" thickBot="1" x14ac:dyDescent="0.35">
      <c r="A12" s="268"/>
      <c r="B12" s="203"/>
      <c r="C12" s="35">
        <f>IF((ISBLANK(A12)=TRUE),0,DATEDIF(A12,B12+1,"Y"))</f>
        <v>0</v>
      </c>
      <c r="D12" s="36">
        <f>IF((ISBLANK(A12)=TRUE),0,DATEDIF(A12,B12+1,"YM"))</f>
        <v>0</v>
      </c>
      <c r="E12" s="37">
        <f>IF((ISBLANK(A12)=TRUE),0,DATEDIF(A12,B12+1,"MD"))</f>
        <v>0</v>
      </c>
      <c r="G12" s="399" t="str">
        <f>IF($E$4="art. 18e","Obliczenie wysokości emerytury na podstawie art. 18e ustawy","")</f>
        <v/>
      </c>
      <c r="H12" s="399"/>
      <c r="I12" s="399"/>
      <c r="J12" s="399"/>
      <c r="K12" s="171"/>
      <c r="L12" s="43"/>
      <c r="M12" s="43"/>
    </row>
    <row r="13" spans="1:22" ht="22.95" customHeight="1" thickBot="1" x14ac:dyDescent="0.35">
      <c r="A13" s="202"/>
      <c r="B13" s="269"/>
      <c r="C13" s="35">
        <f t="shared" ref="C13:C19" si="0">IF((ISBLANK(A13)=TRUE),0,DATEDIF(A13,B13+1,"Y"))</f>
        <v>0</v>
      </c>
      <c r="D13" s="36">
        <f t="shared" ref="D13:D19" si="1">IF((ISBLANK(A13)=TRUE),0,DATEDIF(A13,B13+1,"YM"))</f>
        <v>0</v>
      </c>
      <c r="E13" s="37">
        <f t="shared" ref="E13:E19" si="2">IF((ISBLANK(A13)=TRUE),0,DATEDIF(A13,B13+1,"MD"))</f>
        <v>0</v>
      </c>
      <c r="G13" s="397" t="s">
        <v>86</v>
      </c>
      <c r="H13" s="398"/>
      <c r="I13" s="398"/>
      <c r="J13" s="415"/>
      <c r="K13" s="277">
        <f>'Podstawa wymiaru 10 lat SCS'!$D$50</f>
        <v>0</v>
      </c>
      <c r="L13" s="20"/>
      <c r="M13" s="20"/>
    </row>
    <row r="14" spans="1:22" ht="22.95" customHeight="1" thickBot="1" x14ac:dyDescent="0.35">
      <c r="A14" s="268"/>
      <c r="B14" s="203"/>
      <c r="C14" s="35">
        <f t="shared" si="0"/>
        <v>0</v>
      </c>
      <c r="D14" s="36">
        <f t="shared" si="1"/>
        <v>0</v>
      </c>
      <c r="E14" s="37">
        <f t="shared" si="2"/>
        <v>0</v>
      </c>
      <c r="G14" s="365" t="s">
        <v>84</v>
      </c>
      <c r="H14" s="366"/>
      <c r="I14" s="366"/>
      <c r="J14" s="402"/>
      <c r="K14" s="160"/>
      <c r="L14" s="204" t="str">
        <f>IF($H$9&lt;32,"wysługa (H9) &lt;32 lata","")</f>
        <v>wysługa (H9) &lt;32 lata</v>
      </c>
      <c r="M14" s="20"/>
    </row>
    <row r="15" spans="1:22" ht="22.95" customHeight="1" thickBot="1" x14ac:dyDescent="0.35">
      <c r="A15" s="268"/>
      <c r="B15" s="203"/>
      <c r="C15" s="35">
        <f t="shared" si="0"/>
        <v>0</v>
      </c>
      <c r="D15" s="36">
        <f t="shared" si="1"/>
        <v>0</v>
      </c>
      <c r="E15" s="37">
        <f t="shared" si="2"/>
        <v>0</v>
      </c>
      <c r="G15" s="359" t="s">
        <v>87</v>
      </c>
      <c r="H15" s="360"/>
      <c r="I15" s="360"/>
      <c r="J15" s="403"/>
      <c r="K15" s="277">
        <f>K14+K13</f>
        <v>0</v>
      </c>
      <c r="M15" s="56"/>
    </row>
    <row r="16" spans="1:22" ht="22.95" customHeight="1" thickBot="1" x14ac:dyDescent="0.35">
      <c r="A16" s="268"/>
      <c r="B16" s="203"/>
      <c r="C16" s="35">
        <f t="shared" si="0"/>
        <v>0</v>
      </c>
      <c r="D16" s="36">
        <f>IF((ISBLANK(A16)=TRUE),0,DATEDIF(A16,B16+1,"YM"))</f>
        <v>0</v>
      </c>
      <c r="E16" s="37">
        <f>IF((ISBLANK(A16)=TRUE),0,DATEDIF(A16,B16+1,"MD"))</f>
        <v>0</v>
      </c>
      <c r="G16" s="373" t="s">
        <v>24</v>
      </c>
      <c r="H16" s="374"/>
      <c r="I16" s="374"/>
      <c r="J16" s="404"/>
      <c r="K16" s="14">
        <f>K5</f>
        <v>0</v>
      </c>
      <c r="L16" s="56"/>
      <c r="M16" s="56"/>
    </row>
    <row r="17" spans="1:14" ht="22.95" customHeight="1" thickBot="1" x14ac:dyDescent="0.35">
      <c r="A17" s="268"/>
      <c r="B17" s="203"/>
      <c r="C17" s="35">
        <f t="shared" si="0"/>
        <v>0</v>
      </c>
      <c r="D17" s="36">
        <f>IF((ISBLANK(A17)=TRUE),0,DATEDIF(A17,B17+1,"YM"))</f>
        <v>0</v>
      </c>
      <c r="E17" s="37">
        <f>IF((ISBLANK(A17)=TRUE),0,DATEDIF(A17,B17+1,"MD"))</f>
        <v>0</v>
      </c>
      <c r="G17" s="405" t="s">
        <v>72</v>
      </c>
      <c r="H17" s="406"/>
      <c r="I17" s="406"/>
      <c r="J17" s="407"/>
      <c r="K17" s="159">
        <f>ROUND(K15*K16,2)</f>
        <v>0</v>
      </c>
      <c r="L17" s="56"/>
      <c r="M17" s="56"/>
    </row>
    <row r="18" spans="1:14" ht="22.95" customHeight="1" x14ac:dyDescent="0.3">
      <c r="A18" s="268"/>
      <c r="B18" s="203"/>
      <c r="C18" s="35">
        <f t="shared" si="0"/>
        <v>0</v>
      </c>
      <c r="D18" s="36">
        <f t="shared" si="1"/>
        <v>0</v>
      </c>
      <c r="E18" s="37">
        <f t="shared" si="2"/>
        <v>0</v>
      </c>
      <c r="G18" s="375" t="s">
        <v>59</v>
      </c>
      <c r="H18" s="376"/>
      <c r="I18" s="376"/>
      <c r="J18" s="408"/>
      <c r="K18" s="21">
        <f>MAX(ROUND(K17*$R$1,2),0)</f>
        <v>0</v>
      </c>
      <c r="N18" s="56"/>
    </row>
    <row r="19" spans="1:14" ht="22.95" customHeight="1" thickBot="1" x14ac:dyDescent="0.35">
      <c r="A19" s="268"/>
      <c r="B19" s="203"/>
      <c r="C19" s="35">
        <f t="shared" si="0"/>
        <v>0</v>
      </c>
      <c r="D19" s="36">
        <f t="shared" si="1"/>
        <v>0</v>
      </c>
      <c r="E19" s="37">
        <f t="shared" si="2"/>
        <v>0</v>
      </c>
      <c r="G19" s="363" t="s">
        <v>60</v>
      </c>
      <c r="H19" s="364"/>
      <c r="I19" s="364"/>
      <c r="J19" s="401"/>
      <c r="K19" s="22">
        <f>MAX(ROUND(ROUND(K17,0)*$S$1-$T$1,0),0)</f>
        <v>0</v>
      </c>
      <c r="N19" s="56"/>
    </row>
    <row r="20" spans="1:14" ht="22.95" customHeight="1" thickBot="1" x14ac:dyDescent="0.35">
      <c r="A20" s="202"/>
      <c r="B20" s="269"/>
      <c r="C20" s="35">
        <f t="shared" ref="C20:C29" si="3">IF((ISBLANK(A20)=TRUE),0,DATEDIF(A20,B20+1,"Y"))</f>
        <v>0</v>
      </c>
      <c r="D20" s="36">
        <f t="shared" ref="D20:D29" si="4">IF((ISBLANK(A20)=TRUE),0,DATEDIF(A20,B20+1,"YM"))</f>
        <v>0</v>
      </c>
      <c r="E20" s="37">
        <f t="shared" ref="E20:E29" si="5">IF((ISBLANK(A20)=TRUE),0,DATEDIF(A20,B20+1,"MD"))</f>
        <v>0</v>
      </c>
      <c r="G20" s="389" t="s">
        <v>71</v>
      </c>
      <c r="H20" s="390"/>
      <c r="I20" s="390"/>
      <c r="J20" s="409"/>
      <c r="K20" s="23">
        <f>K17-K18-K19</f>
        <v>0</v>
      </c>
      <c r="L20" s="150"/>
      <c r="N20" s="56"/>
    </row>
    <row r="21" spans="1:14" ht="22.95" customHeight="1" x14ac:dyDescent="0.3">
      <c r="A21" s="268"/>
      <c r="B21" s="203"/>
      <c r="C21" s="35">
        <f t="shared" ref="C21:C27" si="6">IF((ISBLANK(A21)=TRUE),0,DATEDIF(A21,B21+1,"Y"))</f>
        <v>0</v>
      </c>
      <c r="D21" s="36">
        <f t="shared" ref="D21:D27" si="7">IF((ISBLANK(A21)=TRUE),0,DATEDIF(A21,B21+1,"YM"))</f>
        <v>0</v>
      </c>
      <c r="E21" s="37">
        <f t="shared" ref="E21:E27" si="8">IF((ISBLANK(A21)=TRUE),0,DATEDIF(A21,B21+1,"MD"))</f>
        <v>0</v>
      </c>
      <c r="G21" s="258"/>
      <c r="H21" s="258"/>
      <c r="I21" s="258"/>
      <c r="J21" s="258"/>
      <c r="K21" s="259"/>
      <c r="L21" s="150"/>
      <c r="N21" s="56"/>
    </row>
    <row r="22" spans="1:14" ht="22.95" customHeight="1" x14ac:dyDescent="0.3">
      <c r="A22" s="268"/>
      <c r="B22" s="203"/>
      <c r="C22" s="35">
        <f t="shared" si="6"/>
        <v>0</v>
      </c>
      <c r="D22" s="36">
        <f t="shared" si="7"/>
        <v>0</v>
      </c>
      <c r="E22" s="37">
        <f t="shared" si="8"/>
        <v>0</v>
      </c>
      <c r="G22" s="377" t="s">
        <v>102</v>
      </c>
      <c r="H22" s="377"/>
      <c r="I22" s="377"/>
      <c r="J22" s="377"/>
      <c r="K22" s="377"/>
      <c r="L22" s="150"/>
      <c r="N22" s="56"/>
    </row>
    <row r="23" spans="1:14" ht="22.95" customHeight="1" x14ac:dyDescent="0.3">
      <c r="A23" s="268"/>
      <c r="B23" s="203"/>
      <c r="C23" s="35">
        <f t="shared" si="6"/>
        <v>0</v>
      </c>
      <c r="D23" s="36">
        <f t="shared" si="7"/>
        <v>0</v>
      </c>
      <c r="E23" s="37">
        <f t="shared" si="8"/>
        <v>0</v>
      </c>
      <c r="G23" s="377"/>
      <c r="H23" s="377"/>
      <c r="I23" s="377"/>
      <c r="J23" s="377"/>
      <c r="K23" s="377"/>
      <c r="L23" s="150"/>
      <c r="N23" s="56"/>
    </row>
    <row r="24" spans="1:14" ht="22.95" customHeight="1" x14ac:dyDescent="0.3">
      <c r="A24" s="202"/>
      <c r="B24" s="269"/>
      <c r="C24" s="35">
        <f t="shared" si="6"/>
        <v>0</v>
      </c>
      <c r="D24" s="36">
        <f t="shared" si="7"/>
        <v>0</v>
      </c>
      <c r="E24" s="37">
        <f t="shared" si="8"/>
        <v>0</v>
      </c>
      <c r="G24" s="377"/>
      <c r="H24" s="377"/>
      <c r="I24" s="377"/>
      <c r="J24" s="377"/>
      <c r="K24" s="377"/>
      <c r="L24" s="150"/>
      <c r="N24" s="56"/>
    </row>
    <row r="25" spans="1:14" ht="22.95" customHeight="1" x14ac:dyDescent="0.3">
      <c r="A25" s="202"/>
      <c r="B25" s="269"/>
      <c r="C25" s="35">
        <f t="shared" si="6"/>
        <v>0</v>
      </c>
      <c r="D25" s="36">
        <f t="shared" si="7"/>
        <v>0</v>
      </c>
      <c r="E25" s="37">
        <f t="shared" si="8"/>
        <v>0</v>
      </c>
      <c r="G25" s="162"/>
      <c r="H25" s="162"/>
      <c r="I25" s="162"/>
      <c r="J25" s="162"/>
      <c r="K25" s="162"/>
      <c r="L25" s="150"/>
      <c r="N25" s="56"/>
    </row>
    <row r="26" spans="1:14" ht="22.95" customHeight="1" x14ac:dyDescent="0.3">
      <c r="A26" s="202"/>
      <c r="B26" s="269"/>
      <c r="C26" s="35">
        <f t="shared" si="6"/>
        <v>0</v>
      </c>
      <c r="D26" s="36">
        <f t="shared" si="7"/>
        <v>0</v>
      </c>
      <c r="E26" s="37">
        <f t="shared" si="8"/>
        <v>0</v>
      </c>
      <c r="G26" s="301" t="s">
        <v>62</v>
      </c>
      <c r="H26" s="301"/>
      <c r="I26" s="301"/>
      <c r="J26" s="301"/>
      <c r="K26" s="301"/>
      <c r="L26" s="150"/>
      <c r="N26" s="56"/>
    </row>
    <row r="27" spans="1:14" ht="22.95" customHeight="1" x14ac:dyDescent="0.3">
      <c r="A27" s="202"/>
      <c r="B27" s="269"/>
      <c r="C27" s="35">
        <f t="shared" si="6"/>
        <v>0</v>
      </c>
      <c r="D27" s="36">
        <f t="shared" si="7"/>
        <v>0</v>
      </c>
      <c r="E27" s="37">
        <f t="shared" si="8"/>
        <v>0</v>
      </c>
      <c r="G27" s="301"/>
      <c r="H27" s="301"/>
      <c r="I27" s="301"/>
      <c r="J27" s="301"/>
      <c r="K27" s="301"/>
      <c r="L27" s="150"/>
      <c r="N27" s="56"/>
    </row>
    <row r="28" spans="1:14" ht="22.95" customHeight="1" x14ac:dyDescent="0.3">
      <c r="A28" s="268"/>
      <c r="B28" s="203"/>
      <c r="C28" s="35">
        <f t="shared" si="3"/>
        <v>0</v>
      </c>
      <c r="D28" s="36">
        <f t="shared" si="4"/>
        <v>0</v>
      </c>
      <c r="E28" s="37">
        <f t="shared" si="5"/>
        <v>0</v>
      </c>
      <c r="G28" s="301"/>
      <c r="H28" s="301"/>
      <c r="I28" s="301"/>
      <c r="J28" s="301"/>
      <c r="K28" s="301"/>
      <c r="N28" s="56"/>
    </row>
    <row r="29" spans="1:14" ht="22.95" customHeight="1" thickBot="1" x14ac:dyDescent="0.35">
      <c r="A29" s="268"/>
      <c r="B29" s="271"/>
      <c r="C29" s="35">
        <f t="shared" si="3"/>
        <v>0</v>
      </c>
      <c r="D29" s="36">
        <f t="shared" si="4"/>
        <v>0</v>
      </c>
      <c r="E29" s="37">
        <f t="shared" si="5"/>
        <v>0</v>
      </c>
    </row>
    <row r="30" spans="1:14" ht="22.95" customHeight="1" thickBot="1" x14ac:dyDescent="0.35">
      <c r="A30" s="290" t="s">
        <v>28</v>
      </c>
      <c r="B30" s="291"/>
      <c r="C30" s="63">
        <f>SUM(C10:C29)+INT((SUM(D10:D29)+INT(SUM(E10:E29)/30))/12)</f>
        <v>0</v>
      </c>
      <c r="D30" s="63">
        <f>MOD(SUM(D10:D20)+INT(SUM(E10:E20)/30),12)</f>
        <v>0</v>
      </c>
      <c r="E30" s="64">
        <f>MOD(SUM(E10:E20),30)</f>
        <v>0</v>
      </c>
    </row>
    <row r="31" spans="1:14" ht="18.600000000000001" customHeight="1" x14ac:dyDescent="0.3"/>
    <row r="32" spans="1:14" ht="13.8" customHeight="1" x14ac:dyDescent="0.3"/>
    <row r="33" spans="1:10" ht="22.95" customHeight="1" x14ac:dyDescent="0.3"/>
    <row r="34" spans="1:10" ht="22.95" customHeight="1" x14ac:dyDescent="0.3"/>
    <row r="35" spans="1:10" ht="14.4" customHeight="1" x14ac:dyDescent="0.3"/>
    <row r="36" spans="1:10" ht="22.95" customHeight="1" x14ac:dyDescent="0.3">
      <c r="A36" s="425"/>
      <c r="B36" s="426"/>
      <c r="C36" s="426"/>
      <c r="D36" s="426"/>
      <c r="E36" s="426"/>
      <c r="H36" s="3"/>
      <c r="I36" s="3"/>
      <c r="J36" s="3"/>
    </row>
    <row r="37" spans="1:10" ht="31.95" customHeight="1" x14ac:dyDescent="0.3">
      <c r="A37" s="25"/>
      <c r="B37" s="25"/>
      <c r="C37" s="25"/>
      <c r="D37" s="163"/>
      <c r="E37" s="25"/>
      <c r="H37" s="3"/>
      <c r="I37" s="3"/>
      <c r="J37" s="3"/>
    </row>
    <row r="38" spans="1:10" ht="31.95" customHeight="1" x14ac:dyDescent="0.3">
      <c r="A38" s="164"/>
      <c r="B38" s="164"/>
      <c r="C38" s="112"/>
      <c r="D38" s="112"/>
      <c r="E38" s="112"/>
      <c r="H38" s="3"/>
      <c r="I38" s="3"/>
      <c r="J38" s="3"/>
    </row>
    <row r="39" spans="1:10" ht="31.95" customHeight="1" x14ac:dyDescent="0.3">
      <c r="A39" s="164"/>
      <c r="B39" s="164"/>
      <c r="C39" s="112"/>
      <c r="D39" s="112"/>
      <c r="E39" s="112"/>
      <c r="H39" s="3"/>
      <c r="I39" s="3"/>
      <c r="J39" s="3"/>
    </row>
    <row r="40" spans="1:10" ht="31.95" customHeight="1" x14ac:dyDescent="0.3">
      <c r="A40" s="164"/>
      <c r="B40" s="164"/>
      <c r="C40" s="112"/>
      <c r="D40" s="112"/>
      <c r="E40" s="112"/>
      <c r="H40" s="3"/>
      <c r="I40" s="3"/>
      <c r="J40" s="3"/>
    </row>
    <row r="41" spans="1:10" ht="31.95" customHeight="1" x14ac:dyDescent="0.3">
      <c r="A41" s="164"/>
      <c r="B41" s="164"/>
      <c r="C41" s="112"/>
      <c r="D41" s="112"/>
      <c r="E41" s="112"/>
    </row>
    <row r="42" spans="1:10" ht="31.95" customHeight="1" x14ac:dyDescent="0.3">
      <c r="A42" s="164"/>
      <c r="B42" s="164"/>
      <c r="C42" s="112"/>
      <c r="D42" s="112"/>
      <c r="E42" s="112"/>
    </row>
    <row r="43" spans="1:10" ht="31.95" customHeight="1" x14ac:dyDescent="0.3">
      <c r="A43" s="164"/>
      <c r="B43" s="164"/>
      <c r="C43" s="112"/>
      <c r="D43" s="112"/>
      <c r="E43" s="112"/>
    </row>
    <row r="44" spans="1:10" ht="31.95" customHeight="1" x14ac:dyDescent="0.3">
      <c r="A44" s="164"/>
      <c r="B44" s="164"/>
      <c r="C44" s="112"/>
      <c r="D44" s="112"/>
      <c r="E44" s="112"/>
    </row>
    <row r="45" spans="1:10" ht="31.95" customHeight="1" x14ac:dyDescent="0.3">
      <c r="A45" s="164"/>
      <c r="B45" s="164"/>
      <c r="C45" s="112"/>
      <c r="D45" s="112"/>
      <c r="E45" s="112"/>
    </row>
    <row r="46" spans="1:10" ht="31.95" customHeight="1" x14ac:dyDescent="0.3">
      <c r="A46" s="164"/>
      <c r="B46" s="164"/>
      <c r="C46" s="112"/>
      <c r="D46" s="112"/>
      <c r="E46" s="112"/>
    </row>
    <row r="47" spans="1:10" ht="31.95" customHeight="1" x14ac:dyDescent="0.3">
      <c r="A47" s="164"/>
      <c r="B47" s="164"/>
      <c r="C47" s="112"/>
      <c r="D47" s="112"/>
      <c r="E47" s="112"/>
    </row>
    <row r="48" spans="1:10" ht="15" customHeight="1" x14ac:dyDescent="0.3">
      <c r="A48" s="164"/>
      <c r="B48" s="164"/>
      <c r="C48" s="112"/>
      <c r="D48" s="112"/>
      <c r="E48" s="112"/>
    </row>
    <row r="49" spans="1:11" ht="15" customHeight="1" x14ac:dyDescent="0.3">
      <c r="A49" s="425"/>
      <c r="B49" s="425"/>
      <c r="C49" s="125"/>
      <c r="D49" s="125"/>
      <c r="E49" s="125"/>
    </row>
    <row r="50" spans="1:11" ht="14.4" customHeight="1" x14ac:dyDescent="0.3">
      <c r="A50" s="17"/>
      <c r="B50" s="17"/>
      <c r="C50" s="17"/>
      <c r="D50" s="17"/>
      <c r="E50" s="17"/>
      <c r="H50" s="3"/>
      <c r="I50" s="3"/>
      <c r="J50" s="3"/>
    </row>
    <row r="51" spans="1:11" ht="14.4" customHeight="1" x14ac:dyDescent="0.3">
      <c r="H51" s="3"/>
      <c r="I51" s="3"/>
      <c r="J51" s="3"/>
    </row>
    <row r="52" spans="1:11" ht="14.4" customHeight="1" x14ac:dyDescent="0.3">
      <c r="H52" s="3"/>
      <c r="I52" s="3"/>
      <c r="J52" s="3"/>
    </row>
    <row r="53" spans="1:11" ht="14.4" customHeight="1" x14ac:dyDescent="0.3">
      <c r="H53" s="3"/>
      <c r="I53" s="3"/>
      <c r="J53" s="3"/>
    </row>
    <row r="54" spans="1:11" ht="28.2" customHeight="1" x14ac:dyDescent="0.3"/>
    <row r="55" spans="1:11" ht="13.2" customHeight="1" x14ac:dyDescent="0.3"/>
    <row r="56" spans="1:11" ht="62.4" customHeight="1" x14ac:dyDescent="0.3"/>
    <row r="57" spans="1:11" ht="14.4" customHeight="1" x14ac:dyDescent="0.3">
      <c r="G57" s="161"/>
      <c r="H57" s="161"/>
      <c r="I57" s="161"/>
      <c r="J57" s="161"/>
      <c r="K57" s="161"/>
    </row>
    <row r="58" spans="1:11" ht="14.4" customHeight="1" x14ac:dyDescent="0.3">
      <c r="G58" s="161"/>
      <c r="H58" s="161"/>
      <c r="I58" s="161"/>
      <c r="J58" s="161"/>
      <c r="K58" s="161"/>
    </row>
    <row r="59" spans="1:11" ht="14.4" customHeight="1" x14ac:dyDescent="0.3"/>
  </sheetData>
  <sheetProtection algorithmName="SHA-512" hashValue="qe96z5Rv4gqfl8Hn1fHcMFW1tIjw3tDXZOhAugynX1WGffAzQrE+8g7ovaMSpJhNkBNlDl/jtDbvNxsXdvtpcw==" saltValue="xADbfqs+zxmvrsJrOWLFlA==" spinCount="100000" sheet="1" objects="1" scenarios="1"/>
  <mergeCells count="25">
    <mergeCell ref="A49:B49"/>
    <mergeCell ref="G18:J18"/>
    <mergeCell ref="A30:B30"/>
    <mergeCell ref="G22:K24"/>
    <mergeCell ref="A36:E36"/>
    <mergeCell ref="G19:J19"/>
    <mergeCell ref="G26:K28"/>
    <mergeCell ref="G20:J20"/>
    <mergeCell ref="G16:J16"/>
    <mergeCell ref="G14:J14"/>
    <mergeCell ref="G15:J15"/>
    <mergeCell ref="G17:J17"/>
    <mergeCell ref="A3:B3"/>
    <mergeCell ref="A8:E8"/>
    <mergeCell ref="A1:E2"/>
    <mergeCell ref="G13:J13"/>
    <mergeCell ref="E4:E5"/>
    <mergeCell ref="A4:B4"/>
    <mergeCell ref="A5:B5"/>
    <mergeCell ref="A7:E7"/>
    <mergeCell ref="H5:J5"/>
    <mergeCell ref="G8:G9"/>
    <mergeCell ref="G12:J12"/>
    <mergeCell ref="G11:J11"/>
    <mergeCell ref="G2:K2"/>
  </mergeCells>
  <conditionalFormatting sqref="K14">
    <cfRule type="expression" dxfId="0" priority="1">
      <formula>$H$9&lt;32</formula>
    </cfRule>
  </conditionalFormatting>
  <dataValidations xWindow="623" yWindow="580" count="4">
    <dataValidation operator="greaterThan" allowBlank="1" showInputMessage="1" showErrorMessage="1" sqref="C5"/>
    <dataValidation allowBlank="1" showInputMessage="1" showErrorMessage="1" prompt="Proszę wypenić pole w formacie daty, _x000a_tj.: RRRR-MM-DD, gdzie:_x000a_RRRR - rok_x000a_MM - miesiąc_x000a_DD - dzień" sqref="A5:B5"/>
    <dataValidation allowBlank="1" showInputMessage="1" showErrorMessage="1" error="Data musi być późniejsza od 2012-12-31 _x000a_" prompt="Proszę wypenić pole w formacie daty, _x000a_tj.: RRRR-MM-DD, gdzie:_x000a_RRRR - rok_x000a_MM - miesiąc_x000a_DD - dzień" sqref="C4"/>
    <dataValidation type="date" operator="greaterThan" allowBlank="1" showInputMessage="1" showErrorMessage="1" error="Data w formacie RRRR-MM-DD" sqref="A10:B29">
      <formula1>1</formula1>
    </dataValidation>
  </dataValidations>
  <pageMargins left="0.70866141732283472" right="0.70866141732283472" top="0.43307086614173229" bottom="0.19685039370078741" header="0.19685039370078741"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623" yWindow="580" count="2">
        <x14:dataValidation type="list" allowBlank="1" showInputMessage="1" showErrorMessage="1">
          <x14:formula1>
            <xm:f>Roboczy!$D$4:$D$6</xm:f>
          </x14:formula1>
          <xm:sqref>D5</xm:sqref>
        </x14:dataValidation>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9" sqref="D9"/>
    </sheetView>
  </sheetViews>
  <sheetFormatPr defaultColWidth="19.77734375" defaultRowHeight="14.4" x14ac:dyDescent="0.3"/>
  <cols>
    <col min="1" max="16384" width="19.77734375" style="166"/>
  </cols>
  <sheetData>
    <row r="1" spans="1:8" x14ac:dyDescent="0.3">
      <c r="A1" s="182"/>
      <c r="B1" s="166" t="s">
        <v>80</v>
      </c>
      <c r="H1" s="166" t="s">
        <v>69</v>
      </c>
    </row>
    <row r="2" spans="1:8" x14ac:dyDescent="0.3">
      <c r="A2" s="182" t="s">
        <v>2</v>
      </c>
      <c r="B2" s="182" t="s">
        <v>2</v>
      </c>
      <c r="C2" s="182" t="s">
        <v>2</v>
      </c>
      <c r="E2" s="166" t="s">
        <v>120</v>
      </c>
    </row>
    <row r="3" spans="1:8" x14ac:dyDescent="0.3">
      <c r="A3" s="182" t="s">
        <v>3</v>
      </c>
      <c r="B3" s="182" t="s">
        <v>3</v>
      </c>
      <c r="C3" s="182" t="s">
        <v>3</v>
      </c>
      <c r="E3" s="166" t="s">
        <v>121</v>
      </c>
      <c r="F3" s="166" t="s">
        <v>37</v>
      </c>
      <c r="G3" s="183">
        <v>1</v>
      </c>
      <c r="H3" s="182" t="s">
        <v>2</v>
      </c>
    </row>
    <row r="4" spans="1:8" x14ac:dyDescent="0.3">
      <c r="A4" s="182" t="s">
        <v>4</v>
      </c>
      <c r="B4" s="182" t="s">
        <v>4</v>
      </c>
      <c r="C4" s="182" t="s">
        <v>4</v>
      </c>
      <c r="F4" s="166" t="s">
        <v>35</v>
      </c>
      <c r="G4" s="183">
        <v>2</v>
      </c>
      <c r="H4" s="182" t="s">
        <v>3</v>
      </c>
    </row>
    <row r="5" spans="1:8" x14ac:dyDescent="0.3">
      <c r="A5" s="182" t="s">
        <v>5</v>
      </c>
      <c r="B5" s="182" t="s">
        <v>5</v>
      </c>
      <c r="C5" s="182" t="s">
        <v>18</v>
      </c>
      <c r="D5" s="267" t="s">
        <v>18</v>
      </c>
      <c r="F5" s="182" t="s">
        <v>36</v>
      </c>
      <c r="G5" s="183">
        <v>3</v>
      </c>
      <c r="H5" s="182" t="s">
        <v>4</v>
      </c>
    </row>
    <row r="6" spans="1:8" x14ac:dyDescent="0.3">
      <c r="A6" s="182" t="s">
        <v>18</v>
      </c>
      <c r="B6" s="182" t="s">
        <v>18</v>
      </c>
      <c r="C6" s="182" t="s">
        <v>5</v>
      </c>
      <c r="D6" s="267" t="s">
        <v>11</v>
      </c>
      <c r="F6" s="182" t="s">
        <v>38</v>
      </c>
      <c r="G6" s="183">
        <v>4</v>
      </c>
      <c r="H6" s="182" t="s">
        <v>5</v>
      </c>
    </row>
    <row r="7" spans="1:8" x14ac:dyDescent="0.3">
      <c r="A7" s="182" t="s">
        <v>11</v>
      </c>
      <c r="B7" s="182" t="s">
        <v>11</v>
      </c>
      <c r="C7" s="182" t="s">
        <v>11</v>
      </c>
      <c r="H7" s="182" t="s">
        <v>6</v>
      </c>
    </row>
    <row r="8" spans="1:8" x14ac:dyDescent="0.3">
      <c r="A8" s="182" t="s">
        <v>6</v>
      </c>
      <c r="B8" s="182" t="s">
        <v>6</v>
      </c>
      <c r="C8" s="182" t="s">
        <v>6</v>
      </c>
      <c r="H8" s="182" t="s">
        <v>7</v>
      </c>
    </row>
    <row r="9" spans="1:8" x14ac:dyDescent="0.3">
      <c r="A9" s="182" t="s">
        <v>7</v>
      </c>
      <c r="B9" s="182" t="s">
        <v>7</v>
      </c>
      <c r="C9" s="182" t="s">
        <v>7</v>
      </c>
      <c r="F9" s="182" t="s">
        <v>36</v>
      </c>
      <c r="G9" s="166" t="s">
        <v>41</v>
      </c>
      <c r="H9" s="182" t="s">
        <v>1</v>
      </c>
    </row>
    <row r="10" spans="1:8" x14ac:dyDescent="0.3">
      <c r="A10" s="182" t="s">
        <v>1</v>
      </c>
      <c r="B10" s="182" t="s">
        <v>1</v>
      </c>
      <c r="C10" s="182" t="s">
        <v>1</v>
      </c>
      <c r="F10" s="166" t="s">
        <v>35</v>
      </c>
      <c r="G10" s="166" t="s">
        <v>42</v>
      </c>
      <c r="H10" s="182" t="s">
        <v>9</v>
      </c>
    </row>
    <row r="11" spans="1:8" x14ac:dyDescent="0.3">
      <c r="A11" s="182" t="s">
        <v>13</v>
      </c>
      <c r="B11" s="182" t="s">
        <v>81</v>
      </c>
      <c r="C11" s="182" t="s">
        <v>13</v>
      </c>
      <c r="F11" s="166" t="s">
        <v>40</v>
      </c>
      <c r="G11" s="166" t="s">
        <v>43</v>
      </c>
      <c r="H11" s="182" t="s">
        <v>10</v>
      </c>
    </row>
    <row r="12" spans="1:8" x14ac:dyDescent="0.3">
      <c r="A12" s="182" t="s">
        <v>9</v>
      </c>
      <c r="B12" s="182" t="s">
        <v>9</v>
      </c>
      <c r="C12" s="182" t="s">
        <v>8</v>
      </c>
      <c r="F12" s="182" t="s">
        <v>39</v>
      </c>
      <c r="G12" s="166" t="s">
        <v>44</v>
      </c>
      <c r="H12" s="182" t="s">
        <v>12</v>
      </c>
    </row>
    <row r="13" spans="1:8" x14ac:dyDescent="0.3">
      <c r="A13" s="182" t="s">
        <v>10</v>
      </c>
      <c r="B13" s="182" t="s">
        <v>13</v>
      </c>
      <c r="C13" s="182"/>
      <c r="H13" s="182" t="s">
        <v>46</v>
      </c>
    </row>
    <row r="14" spans="1:8" x14ac:dyDescent="0.3">
      <c r="A14" s="182" t="s">
        <v>12</v>
      </c>
      <c r="B14" s="182" t="s">
        <v>10</v>
      </c>
      <c r="C14" s="182"/>
      <c r="H14" s="182" t="s">
        <v>8</v>
      </c>
    </row>
    <row r="15" spans="1:8" x14ac:dyDescent="0.3">
      <c r="A15" s="182" t="s">
        <v>46</v>
      </c>
      <c r="B15" s="182" t="s">
        <v>12</v>
      </c>
      <c r="C15" s="182"/>
    </row>
    <row r="16" spans="1:8" x14ac:dyDescent="0.3">
      <c r="A16" s="182" t="s">
        <v>8</v>
      </c>
      <c r="B16" s="182" t="s">
        <v>8</v>
      </c>
      <c r="C16" s="182"/>
    </row>
    <row r="17" spans="1:6" x14ac:dyDescent="0.3">
      <c r="C17" s="182" t="s">
        <v>45</v>
      </c>
      <c r="F17" s="182" t="s">
        <v>45</v>
      </c>
    </row>
    <row r="18" spans="1:6" x14ac:dyDescent="0.3">
      <c r="C18" s="182" t="s">
        <v>2</v>
      </c>
      <c r="F18" s="182" t="s">
        <v>2</v>
      </c>
    </row>
    <row r="19" spans="1:6" x14ac:dyDescent="0.3">
      <c r="C19" s="182" t="s">
        <v>3</v>
      </c>
      <c r="F19" s="182" t="s">
        <v>3</v>
      </c>
    </row>
    <row r="20" spans="1:6" x14ac:dyDescent="0.3">
      <c r="C20" s="182" t="s">
        <v>4</v>
      </c>
      <c r="F20" s="182" t="s">
        <v>5</v>
      </c>
    </row>
    <row r="21" spans="1:6" x14ac:dyDescent="0.3">
      <c r="A21" s="182" t="s">
        <v>21</v>
      </c>
      <c r="B21" s="182"/>
      <c r="C21" s="182" t="s">
        <v>5</v>
      </c>
      <c r="F21" s="182" t="s">
        <v>7</v>
      </c>
    </row>
    <row r="22" spans="1:6" x14ac:dyDescent="0.3">
      <c r="A22" s="182" t="s">
        <v>22</v>
      </c>
      <c r="B22" s="182"/>
      <c r="C22" s="182" t="s">
        <v>7</v>
      </c>
      <c r="F22" s="182" t="s">
        <v>1</v>
      </c>
    </row>
    <row r="23" spans="1:6" x14ac:dyDescent="0.3">
      <c r="C23" s="182" t="s">
        <v>1</v>
      </c>
      <c r="F23" s="182" t="s">
        <v>13</v>
      </c>
    </row>
    <row r="24" spans="1:6" x14ac:dyDescent="0.3">
      <c r="C24" s="182" t="s">
        <v>13</v>
      </c>
      <c r="F24" s="182"/>
    </row>
    <row r="28" spans="1:6" x14ac:dyDescent="0.3">
      <c r="C28" s="182"/>
    </row>
  </sheetData>
  <sheetProtection algorithmName="SHA-512" hashValue="/JZwFnP21py1Ef68CWM8sOAdN5a4n3DPy5Eh331TYc9f4kqzsuNqU5e3HA9p1V2mDPjBzolLKF3OJUlUUj9PBQ==" saltValue="JjJYkUnBOD/rKx0ppk2ye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INSTRUKCJA</vt:lpstr>
      <vt:lpstr>Podstawa wymiaru 10 lat SCS</vt:lpstr>
      <vt:lpstr>art. 15d albo 15e SCS</vt:lpstr>
      <vt:lpstr>art. 15aa SCS</vt:lpstr>
      <vt:lpstr>art. 18e SCS</vt:lpstr>
      <vt:lpstr>Roboczy</vt:lpstr>
      <vt:lpstr>'art. 15aa SCS'!Obszar_wydruku</vt:lpstr>
      <vt:lpstr>'art. 15d albo 15e SCS'!Obszar_wydruku</vt:lpstr>
      <vt:lpstr>'art. 18e SCS'!Obszar_wydruku</vt:lpstr>
      <vt:lpstr>INSTRUKCJA!Obszar_wydruku</vt:lpstr>
      <vt:lpstr>'Podstawa wymiaru 10 lat SCS'!Obszar_wydruku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2024-07-31T11:53:44Z</cp:lastPrinted>
  <dcterms:created xsi:type="dcterms:W3CDTF">2018-06-27T19:52:39Z</dcterms:created>
  <dcterms:modified xsi:type="dcterms:W3CDTF">2025-02-05T13:27:51Z</dcterms:modified>
</cp:coreProperties>
</file>