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W:\Wydział_Z-1\KN\!!! MAPY+TABELE SIEĆ - AKTUALNE\"/>
    </mc:Choice>
  </mc:AlternateContent>
  <xr:revisionPtr revIDLastSave="0" documentId="13_ncr:1_{6F4A0902-8D39-4C52-8F7D-395AB52AA094}" xr6:coauthVersionLast="47" xr6:coauthVersionMax="47" xr10:uidLastSave="{00000000-0000-0000-0000-000000000000}"/>
  <bookViews>
    <workbookView xWindow="31140" yWindow="2340" windowWidth="23940" windowHeight="13260" xr2:uid="{00000000-000D-0000-FFFF-FFFF00000000}"/>
  </bookViews>
  <sheets>
    <sheet name="2026.05.07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5" i="10" l="1"/>
  <c r="V42" i="10" l="1"/>
  <c r="C42" i="10" s="1"/>
  <c r="E42" i="10" s="1"/>
  <c r="E37" i="10" s="1"/>
  <c r="O37" i="10"/>
  <c r="V59" i="10"/>
  <c r="C59" i="10" s="1"/>
  <c r="V43" i="10"/>
  <c r="C43" i="10" s="1"/>
  <c r="D43" i="10" s="1"/>
  <c r="V41" i="10"/>
  <c r="C41" i="10" s="1"/>
  <c r="D41" i="10" s="1"/>
  <c r="I37" i="10"/>
  <c r="V40" i="10"/>
  <c r="C40" i="10" s="1"/>
  <c r="D40" i="10" s="1"/>
  <c r="V39" i="10"/>
  <c r="C39" i="10" s="1"/>
  <c r="D39" i="10" s="1"/>
  <c r="M19" i="10"/>
  <c r="V44" i="10"/>
  <c r="C44" i="10" s="1"/>
  <c r="D44" i="10" s="1"/>
  <c r="I55" i="10"/>
  <c r="V58" i="10"/>
  <c r="C58" i="10" s="1"/>
  <c r="D58" i="10" s="1"/>
  <c r="V57" i="10"/>
  <c r="C57" i="10" s="1"/>
  <c r="D59" i="10" l="1"/>
  <c r="E19" i="10"/>
  <c r="V21" i="10"/>
  <c r="C21" i="10" s="1"/>
  <c r="D21" i="10" s="1"/>
  <c r="K61" i="10" l="1"/>
  <c r="G61" i="10"/>
  <c r="O29" i="10" l="1"/>
  <c r="G24" i="10"/>
  <c r="M24" i="10"/>
  <c r="O24" i="10"/>
  <c r="V30" i="10"/>
  <c r="C30" i="10" s="1"/>
  <c r="V31" i="10"/>
  <c r="C31" i="10" s="1"/>
  <c r="D31" i="10" s="1"/>
  <c r="E30" i="10" l="1"/>
  <c r="D30" i="10" l="1"/>
  <c r="E29" i="10"/>
  <c r="G12" i="10" l="1"/>
  <c r="S13" i="10"/>
  <c r="G13" i="10"/>
  <c r="K33" i="10" l="1"/>
  <c r="O33" i="10"/>
  <c r="V62" i="10" l="1"/>
  <c r="V63" i="10"/>
  <c r="C63" i="10" s="1"/>
  <c r="V64" i="10"/>
  <c r="C64" i="10" s="1"/>
  <c r="E64" i="10"/>
  <c r="E63" i="10"/>
  <c r="S19" i="10"/>
  <c r="V19" i="10" s="1"/>
  <c r="E15" i="10"/>
  <c r="E14" i="10"/>
  <c r="C62" i="10" l="1"/>
  <c r="D64" i="10"/>
  <c r="D63" i="10"/>
  <c r="V67" i="10"/>
  <c r="C67" i="10" s="1"/>
  <c r="D67" i="10" s="1"/>
  <c r="V66" i="10"/>
  <c r="C66" i="10" s="1"/>
  <c r="D66" i="10" s="1"/>
  <c r="V65" i="10"/>
  <c r="C65" i="10" s="1"/>
  <c r="D65" i="10" s="1"/>
  <c r="V60" i="10"/>
  <c r="C60" i="10" s="1"/>
  <c r="D60" i="10" s="1"/>
  <c r="V56" i="10"/>
  <c r="C56" i="10" s="1"/>
  <c r="D56" i="10" s="1"/>
  <c r="E55" i="10"/>
  <c r="V53" i="10"/>
  <c r="C53" i="10" s="1"/>
  <c r="D53" i="10" s="1"/>
  <c r="V52" i="10"/>
  <c r="C52" i="10" s="1"/>
  <c r="D52" i="10" s="1"/>
  <c r="U51" i="10"/>
  <c r="Q51" i="10"/>
  <c r="E51" i="10"/>
  <c r="V50" i="10"/>
  <c r="C50" i="10" s="1"/>
  <c r="D50" i="10" s="1"/>
  <c r="V49" i="10"/>
  <c r="C49" i="10" s="1"/>
  <c r="D49" i="10" s="1"/>
  <c r="V48" i="10"/>
  <c r="C48" i="10" s="1"/>
  <c r="D48" i="10" s="1"/>
  <c r="V47" i="10"/>
  <c r="C47" i="10" s="1"/>
  <c r="D47" i="10" s="1"/>
  <c r="U46" i="10"/>
  <c r="O46" i="10"/>
  <c r="E46" i="10"/>
  <c r="V45" i="10"/>
  <c r="C45" i="10" s="1"/>
  <c r="D45" i="10" s="1"/>
  <c r="V38" i="10"/>
  <c r="C38" i="10" s="1"/>
  <c r="D38" i="10" s="1"/>
  <c r="V35" i="10"/>
  <c r="C35" i="10" s="1"/>
  <c r="D35" i="10" s="1"/>
  <c r="V34" i="10"/>
  <c r="C34" i="10" s="1"/>
  <c r="D34" i="10" s="1"/>
  <c r="V32" i="10"/>
  <c r="C32" i="10" s="1"/>
  <c r="D32" i="10" s="1"/>
  <c r="V28" i="10"/>
  <c r="V27" i="10"/>
  <c r="E27" i="10" s="1"/>
  <c r="V26" i="10"/>
  <c r="V25" i="10"/>
  <c r="V22" i="10"/>
  <c r="C22" i="10" s="1"/>
  <c r="D22" i="10" s="1"/>
  <c r="V20" i="10"/>
  <c r="C20" i="10" s="1"/>
  <c r="V18" i="10"/>
  <c r="C18" i="10" s="1"/>
  <c r="E18" i="10"/>
  <c r="E13" i="10" s="1"/>
  <c r="V17" i="10"/>
  <c r="C17" i="10" s="1"/>
  <c r="V16" i="10"/>
  <c r="C16" i="10" s="1"/>
  <c r="D16" i="10" s="1"/>
  <c r="V15" i="10"/>
  <c r="C15" i="10" s="1"/>
  <c r="V14" i="10"/>
  <c r="C14" i="10" s="1"/>
  <c r="V11" i="10"/>
  <c r="C11" i="10" s="1"/>
  <c r="D11" i="10" s="1"/>
  <c r="U10" i="10"/>
  <c r="V9" i="10"/>
  <c r="C9" i="10" s="1"/>
  <c r="D9" i="10" s="1"/>
  <c r="V8" i="10"/>
  <c r="C8" i="10" s="1"/>
  <c r="D8" i="10" s="1"/>
  <c r="U7" i="10"/>
  <c r="I7" i="10"/>
  <c r="V6" i="10"/>
  <c r="C6" i="10" s="1"/>
  <c r="D6" i="10" s="1"/>
  <c r="M5" i="10"/>
  <c r="U4" i="10"/>
  <c r="M4" i="10"/>
  <c r="I4" i="10"/>
  <c r="E62" i="10" l="1"/>
  <c r="D62" i="10" s="1"/>
  <c r="C13" i="10"/>
  <c r="D13" i="10" s="1"/>
  <c r="D17" i="10"/>
  <c r="E25" i="10"/>
  <c r="C25" i="10"/>
  <c r="E26" i="10"/>
  <c r="C26" i="10"/>
  <c r="M23" i="10"/>
  <c r="O36" i="10"/>
  <c r="E36" i="10"/>
  <c r="U36" i="10"/>
  <c r="G54" i="10"/>
  <c r="I54" i="10"/>
  <c r="I36" i="10"/>
  <c r="Q36" i="10"/>
  <c r="D18" i="10"/>
  <c r="V13" i="10"/>
  <c r="V12" i="10" s="1"/>
  <c r="C28" i="10"/>
  <c r="E28" i="10" s="1"/>
  <c r="D28" i="10" s="1"/>
  <c r="K54" i="10"/>
  <c r="K23" i="10"/>
  <c r="V29" i="10"/>
  <c r="M12" i="10"/>
  <c r="L68" i="10" s="1"/>
  <c r="C27" i="10"/>
  <c r="D27" i="10" s="1"/>
  <c r="V33" i="10"/>
  <c r="C33" i="10" s="1"/>
  <c r="D33" i="10" s="1"/>
  <c r="O23" i="10"/>
  <c r="V37" i="10"/>
  <c r="C37" i="10" s="1"/>
  <c r="D37" i="10" s="1"/>
  <c r="V46" i="10"/>
  <c r="C46" i="10" s="1"/>
  <c r="D46" i="10" s="1"/>
  <c r="V51" i="10"/>
  <c r="C51" i="10" s="1"/>
  <c r="D51" i="10" s="1"/>
  <c r="V5" i="10"/>
  <c r="C5" i="10" s="1"/>
  <c r="V7" i="10"/>
  <c r="C7" i="10" s="1"/>
  <c r="D7" i="10" s="1"/>
  <c r="E12" i="10"/>
  <c r="V24" i="10"/>
  <c r="V10" i="10"/>
  <c r="C10" i="10" s="1"/>
  <c r="D10" i="10" s="1"/>
  <c r="V61" i="10"/>
  <c r="C61" i="10" s="1"/>
  <c r="C19" i="10"/>
  <c r="D19" i="10" s="1"/>
  <c r="S12" i="10"/>
  <c r="D15" i="10"/>
  <c r="C29" i="10"/>
  <c r="D29" i="10" s="1"/>
  <c r="D14" i="10"/>
  <c r="D20" i="10"/>
  <c r="G23" i="10"/>
  <c r="V55" i="10"/>
  <c r="V54" i="10" l="1"/>
  <c r="C54" i="10" s="1"/>
  <c r="E61" i="10"/>
  <c r="E54" i="10" s="1"/>
  <c r="C12" i="10"/>
  <c r="D12" i="10" s="1"/>
  <c r="D26" i="10"/>
  <c r="V23" i="10"/>
  <c r="C23" i="10" s="1"/>
  <c r="N68" i="10"/>
  <c r="T68" i="10"/>
  <c r="P68" i="10"/>
  <c r="F68" i="10"/>
  <c r="J68" i="10"/>
  <c r="H68" i="10"/>
  <c r="R68" i="10"/>
  <c r="V4" i="10"/>
  <c r="C4" i="10" s="1"/>
  <c r="D4" i="10" s="1"/>
  <c r="V36" i="10"/>
  <c r="C36" i="10" s="1"/>
  <c r="D36" i="10" s="1"/>
  <c r="D25" i="10"/>
  <c r="C24" i="10"/>
  <c r="C55" i="10"/>
  <c r="D55" i="10" s="1"/>
  <c r="D5" i="10"/>
  <c r="D54" i="10" l="1"/>
  <c r="D61" i="10"/>
  <c r="V68" i="10"/>
  <c r="E24" i="10"/>
  <c r="C68" i="10"/>
  <c r="E23" i="10" l="1"/>
  <c r="D23" i="10" s="1"/>
  <c r="D68" i="10" s="1"/>
  <c r="E68" i="10"/>
  <c r="D24" i="10"/>
  <c r="D42" i="10" l="1"/>
</calcChain>
</file>

<file path=xl/sharedStrings.xml><?xml version="1.0" encoding="utf-8"?>
<sst xmlns="http://schemas.openxmlformats.org/spreadsheetml/2006/main" count="72" uniqueCount="55">
  <si>
    <t>OD BUSKO</t>
  </si>
  <si>
    <t>OD POŁANIEC</t>
  </si>
  <si>
    <t>OD NOWY KORCZYN</t>
  </si>
  <si>
    <t>OD JĘDRZEJÓW</t>
  </si>
  <si>
    <t>OD BRZEZINY</t>
  </si>
  <si>
    <t>OD GÓRNO</t>
  </si>
  <si>
    <t>OD JACENTÓW</t>
  </si>
  <si>
    <t>OD OPATÓW</t>
  </si>
  <si>
    <t>OD OŻARÓW</t>
  </si>
  <si>
    <t>OD SANDOMIERZ</t>
  </si>
  <si>
    <t>OD STARACHOWICE</t>
  </si>
  <si>
    <t>OD SKARŻYSKO-KAM</t>
  </si>
  <si>
    <t>74-S74</t>
  </si>
  <si>
    <t>razem</t>
  </si>
  <si>
    <t>ODDZIAŁ w KIELCACH</t>
  </si>
  <si>
    <t>Rejon BUSKO</t>
  </si>
  <si>
    <t>dk 73</t>
  </si>
  <si>
    <t>dk   9</t>
  </si>
  <si>
    <t>dk 79</t>
  </si>
  <si>
    <t>Rejon JĘDRZEJÓW</t>
  </si>
  <si>
    <t>dk 78</t>
  </si>
  <si>
    <t>Rejon KIELCE</t>
  </si>
  <si>
    <t>dk 74</t>
  </si>
  <si>
    <t>dk 42</t>
  </si>
  <si>
    <t>Rejon OPATÓW</t>
  </si>
  <si>
    <t>dk 77</t>
  </si>
  <si>
    <r>
      <t>ODDZIAŁ</t>
    </r>
    <r>
      <rPr>
        <sz val="9"/>
        <rFont val="Calibri"/>
        <family val="2"/>
        <charset val="238"/>
      </rPr>
      <t xml:space="preserve"> w KIELCACH</t>
    </r>
  </si>
  <si>
    <t>R. STARACHOWICE</t>
  </si>
  <si>
    <t>dł.  sieci
 w rozwin.</t>
  </si>
  <si>
    <t>OD KOSTOMŁOTY</t>
  </si>
  <si>
    <t>dk 42a</t>
  </si>
  <si>
    <t>długość
sieci</t>
  </si>
  <si>
    <t>dł. drugiej
jezdni</t>
  </si>
  <si>
    <t>S7l</t>
  </si>
  <si>
    <t>S7p</t>
  </si>
  <si>
    <t>S74 h</t>
  </si>
  <si>
    <t>dk 73 c</t>
  </si>
  <si>
    <t>S7 k</t>
  </si>
  <si>
    <t>dk 74 h</t>
  </si>
  <si>
    <t>S7 e</t>
  </si>
  <si>
    <t>S7 f</t>
  </si>
  <si>
    <t>S7r</t>
  </si>
  <si>
    <t>dk 78d</t>
  </si>
  <si>
    <t>dk 9</t>
  </si>
  <si>
    <t>dk 74 b</t>
  </si>
  <si>
    <t>dk 74 i</t>
  </si>
  <si>
    <t>S7 n</t>
  </si>
  <si>
    <t>S7</t>
  </si>
  <si>
    <t>dk 73f</t>
  </si>
  <si>
    <t>dk9c</t>
  </si>
  <si>
    <t>dk9</t>
  </si>
  <si>
    <t>dk 74m</t>
  </si>
  <si>
    <t>dk   9d</t>
  </si>
  <si>
    <t>S74n</t>
  </si>
  <si>
    <t>dk 74o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</si>
</sst>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0"/>
      <name val="Arial CE"/>
      <charset val="238"/>
    </font>
    <font>
      <sz val="9"/>
      <name val="Calibri"/>
      <family val="2"/>
      <charset val="238"/>
    </font>
    <font>
      <b/>
      <sz val="10"/>
      <name val="Calibri"/>
      <family val="2"/>
      <charset val="238"/>
    </font>
    <font>
      <b/>
      <sz val="11"/>
      <name val="Calibri"/>
      <family val="2"/>
      <charset val="238"/>
    </font>
    <font>
      <b/>
      <sz val="9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9"/>
      <color theme="1" tint="0.249977111117893"/>
      <name val="Calibr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ECFF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/>
      <right/>
      <top style="medium">
        <color indexed="64"/>
      </top>
      <bottom style="mediumDashed">
        <color indexed="64"/>
      </bottom>
      <diagonal/>
    </border>
    <border>
      <left/>
      <right style="thin">
        <color indexed="64"/>
      </right>
      <top style="medium">
        <color indexed="64"/>
      </top>
      <bottom style="mediumDashed">
        <color indexed="64"/>
      </bottom>
      <diagonal/>
    </border>
    <border>
      <left style="thin">
        <color indexed="64"/>
      </left>
      <right/>
      <top style="medium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Dash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mediumDashed">
        <color indexed="64"/>
      </top>
      <bottom style="dotted">
        <color indexed="64"/>
      </bottom>
      <diagonal/>
    </border>
    <border>
      <left style="medium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dotted">
        <color indexed="64"/>
      </bottom>
      <diagonal/>
    </border>
    <border>
      <left/>
      <right style="thin">
        <color indexed="64"/>
      </right>
      <top style="mediumDashed">
        <color indexed="64"/>
      </top>
      <bottom style="dotted">
        <color indexed="64"/>
      </bottom>
      <diagonal/>
    </border>
    <border>
      <left style="thin">
        <color indexed="64"/>
      </left>
      <right/>
      <top style="mediumDashed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 style="dotted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269">
    <xf numFmtId="0" fontId="0" fillId="0" borderId="0" xfId="0"/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164" fontId="1" fillId="0" borderId="15" xfId="0" applyNumberFormat="1" applyFont="1" applyBorder="1" applyAlignment="1">
      <alignment horizontal="center" vertical="center"/>
    </xf>
    <xf numFmtId="164" fontId="1" fillId="0" borderId="16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vertical="center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vertical="center"/>
    </xf>
    <xf numFmtId="164" fontId="1" fillId="0" borderId="12" xfId="0" applyNumberFormat="1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vertical="center"/>
    </xf>
    <xf numFmtId="164" fontId="1" fillId="0" borderId="9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right"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164" fontId="1" fillId="0" borderId="10" xfId="0" applyNumberFormat="1" applyFont="1" applyBorder="1" applyAlignment="1">
      <alignment vertical="center"/>
    </xf>
    <xf numFmtId="164" fontId="1" fillId="0" borderId="28" xfId="0" applyNumberFormat="1" applyFont="1" applyBorder="1" applyAlignment="1">
      <alignment horizontal="center" vertical="center"/>
    </xf>
    <xf numFmtId="164" fontId="1" fillId="0" borderId="30" xfId="0" applyNumberFormat="1" applyFont="1" applyBorder="1" applyAlignment="1">
      <alignment horizontal="center" vertical="center"/>
    </xf>
    <xf numFmtId="164" fontId="1" fillId="0" borderId="29" xfId="0" applyNumberFormat="1" applyFont="1" applyBorder="1" applyAlignment="1">
      <alignment horizontal="center" vertical="center" wrapText="1"/>
    </xf>
    <xf numFmtId="164" fontId="1" fillId="0" borderId="28" xfId="0" applyNumberFormat="1" applyFont="1" applyBorder="1" applyAlignment="1">
      <alignment horizontal="center" vertical="center" wrapText="1"/>
    </xf>
    <xf numFmtId="0" fontId="4" fillId="8" borderId="1" xfId="0" applyFont="1" applyFill="1" applyBorder="1" applyAlignment="1">
      <alignment vertical="center"/>
    </xf>
    <xf numFmtId="0" fontId="1" fillId="8" borderId="24" xfId="0" applyFont="1" applyFill="1" applyBorder="1" applyAlignment="1">
      <alignment horizontal="center" vertical="center" wrapText="1"/>
    </xf>
    <xf numFmtId="0" fontId="1" fillId="8" borderId="25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164" fontId="5" fillId="8" borderId="24" xfId="0" applyNumberFormat="1" applyFont="1" applyFill="1" applyBorder="1" applyAlignment="1">
      <alignment horizontal="center" vertical="center"/>
    </xf>
    <xf numFmtId="164" fontId="6" fillId="8" borderId="25" xfId="0" applyNumberFormat="1" applyFont="1" applyFill="1" applyBorder="1" applyAlignment="1">
      <alignment horizontal="center" vertical="center"/>
    </xf>
    <xf numFmtId="0" fontId="2" fillId="6" borderId="31" xfId="0" applyFont="1" applyFill="1" applyBorder="1" applyAlignment="1">
      <alignment vertical="center"/>
    </xf>
    <xf numFmtId="164" fontId="4" fillId="6" borderId="32" xfId="0" applyNumberFormat="1" applyFont="1" applyFill="1" applyBorder="1" applyAlignment="1">
      <alignment vertical="center"/>
    </xf>
    <xf numFmtId="164" fontId="1" fillId="6" borderId="33" xfId="0" applyNumberFormat="1" applyFont="1" applyFill="1" applyBorder="1" applyAlignment="1">
      <alignment vertical="center"/>
    </xf>
    <xf numFmtId="0" fontId="2" fillId="4" borderId="31" xfId="0" applyFont="1" applyFill="1" applyBorder="1" applyAlignment="1">
      <alignment vertical="center"/>
    </xf>
    <xf numFmtId="164" fontId="4" fillId="4" borderId="32" xfId="0" applyNumberFormat="1" applyFont="1" applyFill="1" applyBorder="1" applyAlignment="1">
      <alignment vertical="center"/>
    </xf>
    <xf numFmtId="164" fontId="1" fillId="4" borderId="33" xfId="0" applyNumberFormat="1" applyFont="1" applyFill="1" applyBorder="1" applyAlignment="1">
      <alignment vertical="center"/>
    </xf>
    <xf numFmtId="0" fontId="2" fillId="2" borderId="31" xfId="0" applyFont="1" applyFill="1" applyBorder="1" applyAlignment="1">
      <alignment vertical="center"/>
    </xf>
    <xf numFmtId="164" fontId="4" fillId="2" borderId="32" xfId="0" applyNumberFormat="1" applyFont="1" applyFill="1" applyBorder="1" applyAlignment="1">
      <alignment vertical="center"/>
    </xf>
    <xf numFmtId="164" fontId="1" fillId="2" borderId="33" xfId="0" applyNumberFormat="1" applyFont="1" applyFill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164" fontId="4" fillId="3" borderId="32" xfId="0" applyNumberFormat="1" applyFont="1" applyFill="1" applyBorder="1" applyAlignment="1">
      <alignment vertical="center"/>
    </xf>
    <xf numFmtId="164" fontId="1" fillId="3" borderId="33" xfId="0" applyNumberFormat="1" applyFont="1" applyFill="1" applyBorder="1" applyAlignment="1">
      <alignment vertical="center"/>
    </xf>
    <xf numFmtId="0" fontId="2" fillId="5" borderId="31" xfId="0" applyFont="1" applyFill="1" applyBorder="1" applyAlignment="1">
      <alignment vertical="center"/>
    </xf>
    <xf numFmtId="164" fontId="4" fillId="5" borderId="32" xfId="0" applyNumberFormat="1" applyFont="1" applyFill="1" applyBorder="1" applyAlignment="1">
      <alignment vertical="center"/>
    </xf>
    <xf numFmtId="164" fontId="1" fillId="5" borderId="33" xfId="0" applyNumberFormat="1" applyFont="1" applyFill="1" applyBorder="1" applyAlignment="1">
      <alignment vertical="center"/>
    </xf>
    <xf numFmtId="164" fontId="5" fillId="8" borderId="25" xfId="0" applyNumberFormat="1" applyFont="1" applyFill="1" applyBorder="1" applyAlignment="1">
      <alignment horizontal="center" vertical="center"/>
    </xf>
    <xf numFmtId="164" fontId="5" fillId="8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164" fontId="2" fillId="6" borderId="33" xfId="0" applyNumberFormat="1" applyFont="1" applyFill="1" applyBorder="1" applyAlignment="1">
      <alignment vertical="center"/>
    </xf>
    <xf numFmtId="164" fontId="2" fillId="6" borderId="34" xfId="0" applyNumberFormat="1" applyFont="1" applyFill="1" applyBorder="1" applyAlignment="1">
      <alignment vertical="center"/>
    </xf>
    <xf numFmtId="164" fontId="2" fillId="6" borderId="35" xfId="0" applyNumberFormat="1" applyFont="1" applyFill="1" applyBorder="1" applyAlignment="1">
      <alignment vertical="center"/>
    </xf>
    <xf numFmtId="164" fontId="2" fillId="6" borderId="36" xfId="0" applyNumberFormat="1" applyFont="1" applyFill="1" applyBorder="1" applyAlignment="1">
      <alignment vertical="center"/>
    </xf>
    <xf numFmtId="164" fontId="2" fillId="6" borderId="31" xfId="0" applyNumberFormat="1" applyFont="1" applyFill="1" applyBorder="1" applyAlignment="1">
      <alignment vertical="center"/>
    </xf>
    <xf numFmtId="164" fontId="2" fillId="4" borderId="33" xfId="0" applyNumberFormat="1" applyFont="1" applyFill="1" applyBorder="1" applyAlignment="1">
      <alignment vertical="center"/>
    </xf>
    <xf numFmtId="164" fontId="2" fillId="4" borderId="34" xfId="0" applyNumberFormat="1" applyFont="1" applyFill="1" applyBorder="1" applyAlignment="1">
      <alignment horizontal="center" vertical="center"/>
    </xf>
    <xf numFmtId="164" fontId="2" fillId="4" borderId="35" xfId="0" applyNumberFormat="1" applyFont="1" applyFill="1" applyBorder="1" applyAlignment="1">
      <alignment horizontal="center" vertical="center"/>
    </xf>
    <xf numFmtId="164" fontId="2" fillId="4" borderId="36" xfId="0" applyNumberFormat="1" applyFont="1" applyFill="1" applyBorder="1" applyAlignment="1">
      <alignment horizontal="center" vertical="center"/>
    </xf>
    <xf numFmtId="164" fontId="2" fillId="4" borderId="31" xfId="0" applyNumberFormat="1" applyFont="1" applyFill="1" applyBorder="1" applyAlignment="1">
      <alignment vertical="center"/>
    </xf>
    <xf numFmtId="164" fontId="2" fillId="3" borderId="33" xfId="0" applyNumberFormat="1" applyFont="1" applyFill="1" applyBorder="1" applyAlignment="1">
      <alignment vertical="center"/>
    </xf>
    <xf numFmtId="164" fontId="2" fillId="3" borderId="34" xfId="0" applyNumberFormat="1" applyFont="1" applyFill="1" applyBorder="1" applyAlignment="1">
      <alignment horizontal="center" vertical="center"/>
    </xf>
    <xf numFmtId="164" fontId="2" fillId="3" borderId="35" xfId="0" applyNumberFormat="1" applyFont="1" applyFill="1" applyBorder="1" applyAlignment="1">
      <alignment horizontal="center" vertical="center"/>
    </xf>
    <xf numFmtId="164" fontId="2" fillId="3" borderId="36" xfId="0" applyNumberFormat="1" applyFont="1" applyFill="1" applyBorder="1" applyAlignment="1">
      <alignment horizontal="center" vertical="center"/>
    </xf>
    <xf numFmtId="164" fontId="2" fillId="3" borderId="31" xfId="0" applyNumberFormat="1" applyFont="1" applyFill="1" applyBorder="1" applyAlignment="1">
      <alignment vertical="center"/>
    </xf>
    <xf numFmtId="164" fontId="2" fillId="5" borderId="33" xfId="0" applyNumberFormat="1" applyFont="1" applyFill="1" applyBorder="1" applyAlignment="1">
      <alignment vertical="center"/>
    </xf>
    <xf numFmtId="164" fontId="2" fillId="5" borderId="34" xfId="0" applyNumberFormat="1" applyFont="1" applyFill="1" applyBorder="1" applyAlignment="1">
      <alignment horizontal="center" vertical="center"/>
    </xf>
    <xf numFmtId="164" fontId="2" fillId="5" borderId="35" xfId="0" applyNumberFormat="1" applyFont="1" applyFill="1" applyBorder="1" applyAlignment="1">
      <alignment horizontal="center" vertical="center"/>
    </xf>
    <xf numFmtId="164" fontId="2" fillId="5" borderId="36" xfId="0" applyNumberFormat="1" applyFont="1" applyFill="1" applyBorder="1" applyAlignment="1">
      <alignment horizontal="center" vertical="center"/>
    </xf>
    <xf numFmtId="164" fontId="2" fillId="5" borderId="31" xfId="0" applyNumberFormat="1" applyFont="1" applyFill="1" applyBorder="1" applyAlignment="1">
      <alignment vertical="center"/>
    </xf>
    <xf numFmtId="164" fontId="2" fillId="2" borderId="33" xfId="0" applyNumberFormat="1" applyFont="1" applyFill="1" applyBorder="1" applyAlignment="1">
      <alignment vertical="center"/>
    </xf>
    <xf numFmtId="164" fontId="2" fillId="2" borderId="34" xfId="0" applyNumberFormat="1" applyFont="1" applyFill="1" applyBorder="1" applyAlignment="1">
      <alignment horizontal="center" vertical="center"/>
    </xf>
    <xf numFmtId="164" fontId="2" fillId="2" borderId="35" xfId="0" applyNumberFormat="1" applyFont="1" applyFill="1" applyBorder="1" applyAlignment="1">
      <alignment horizontal="center" vertical="center"/>
    </xf>
    <xf numFmtId="164" fontId="2" fillId="2" borderId="36" xfId="0" applyNumberFormat="1" applyFont="1" applyFill="1" applyBorder="1" applyAlignment="1">
      <alignment horizontal="center" vertical="center"/>
    </xf>
    <xf numFmtId="164" fontId="2" fillId="2" borderId="31" xfId="0" applyNumberFormat="1" applyFont="1" applyFill="1" applyBorder="1" applyAlignment="1">
      <alignment vertical="center"/>
    </xf>
    <xf numFmtId="0" fontId="1" fillId="7" borderId="37" xfId="0" applyFont="1" applyFill="1" applyBorder="1" applyAlignment="1">
      <alignment vertical="center"/>
    </xf>
    <xf numFmtId="164" fontId="1" fillId="7" borderId="39" xfId="0" applyNumberFormat="1" applyFont="1" applyFill="1" applyBorder="1" applyAlignment="1">
      <alignment horizontal="center" vertical="center"/>
    </xf>
    <xf numFmtId="0" fontId="1" fillId="0" borderId="40" xfId="0" applyFont="1" applyBorder="1" applyAlignment="1">
      <alignment horizontal="right" vertical="center"/>
    </xf>
    <xf numFmtId="164" fontId="1" fillId="0" borderId="42" xfId="0" applyNumberFormat="1" applyFont="1" applyBorder="1" applyAlignment="1">
      <alignment horizontal="center" vertical="center"/>
    </xf>
    <xf numFmtId="0" fontId="1" fillId="7" borderId="43" xfId="0" applyFont="1" applyFill="1" applyBorder="1" applyAlignment="1">
      <alignment vertical="center"/>
    </xf>
    <xf numFmtId="164" fontId="1" fillId="7" borderId="45" xfId="0" applyNumberFormat="1" applyFont="1" applyFill="1" applyBorder="1" applyAlignment="1">
      <alignment horizontal="center" vertical="center"/>
    </xf>
    <xf numFmtId="0" fontId="1" fillId="0" borderId="46" xfId="0" applyFont="1" applyBorder="1" applyAlignment="1">
      <alignment horizontal="right" vertical="center"/>
    </xf>
    <xf numFmtId="164" fontId="1" fillId="0" borderId="48" xfId="0" applyNumberFormat="1" applyFont="1" applyBorder="1" applyAlignment="1">
      <alignment horizontal="center" vertical="center"/>
    </xf>
    <xf numFmtId="164" fontId="1" fillId="0" borderId="48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164" fontId="1" fillId="0" borderId="40" xfId="0" applyNumberFormat="1" applyFont="1" applyBorder="1" applyAlignment="1">
      <alignment vertical="center"/>
    </xf>
    <xf numFmtId="164" fontId="1" fillId="0" borderId="51" xfId="0" applyNumberFormat="1" applyFont="1" applyBorder="1" applyAlignment="1">
      <alignment horizontal="center" vertical="center"/>
    </xf>
    <xf numFmtId="164" fontId="1" fillId="0" borderId="52" xfId="0" applyNumberFormat="1" applyFont="1" applyBorder="1" applyAlignment="1">
      <alignment horizontal="center" vertical="center"/>
    </xf>
    <xf numFmtId="164" fontId="1" fillId="0" borderId="53" xfId="0" applyNumberFormat="1" applyFont="1" applyBorder="1" applyAlignment="1">
      <alignment horizontal="center" vertical="center"/>
    </xf>
    <xf numFmtId="164" fontId="1" fillId="0" borderId="57" xfId="0" applyNumberFormat="1" applyFont="1" applyBorder="1" applyAlignment="1">
      <alignment horizontal="center" vertical="center"/>
    </xf>
    <xf numFmtId="164" fontId="1" fillId="0" borderId="58" xfId="0" applyNumberFormat="1" applyFont="1" applyBorder="1" applyAlignment="1">
      <alignment horizontal="center" vertical="center"/>
    </xf>
    <xf numFmtId="164" fontId="1" fillId="0" borderId="59" xfId="0" applyNumberFormat="1" applyFont="1" applyBorder="1" applyAlignment="1">
      <alignment horizontal="center" vertical="center"/>
    </xf>
    <xf numFmtId="164" fontId="1" fillId="0" borderId="60" xfId="0" applyNumberFormat="1" applyFont="1" applyBorder="1" applyAlignment="1">
      <alignment horizontal="center" vertical="center"/>
    </xf>
    <xf numFmtId="164" fontId="1" fillId="0" borderId="61" xfId="0" applyNumberFormat="1" applyFont="1" applyBorder="1" applyAlignment="1">
      <alignment horizontal="center" vertical="center"/>
    </xf>
    <xf numFmtId="164" fontId="1" fillId="0" borderId="62" xfId="0" applyNumberFormat="1" applyFont="1" applyBorder="1" applyAlignment="1">
      <alignment horizontal="center" vertical="center"/>
    </xf>
    <xf numFmtId="164" fontId="1" fillId="0" borderId="63" xfId="0" applyNumberFormat="1" applyFont="1" applyBorder="1" applyAlignment="1">
      <alignment horizontal="center" vertical="center"/>
    </xf>
    <xf numFmtId="164" fontId="1" fillId="0" borderId="64" xfId="0" applyNumberFormat="1" applyFont="1" applyBorder="1" applyAlignment="1">
      <alignment vertical="center"/>
    </xf>
    <xf numFmtId="164" fontId="1" fillId="0" borderId="46" xfId="0" applyNumberFormat="1" applyFont="1" applyBorder="1" applyAlignment="1">
      <alignment vertical="center"/>
    </xf>
    <xf numFmtId="164" fontId="1" fillId="7" borderId="65" xfId="0" applyNumberFormat="1" applyFont="1" applyFill="1" applyBorder="1" applyAlignment="1">
      <alignment horizontal="center" vertical="center"/>
    </xf>
    <xf numFmtId="164" fontId="1" fillId="7" borderId="66" xfId="0" applyNumberFormat="1" applyFont="1" applyFill="1" applyBorder="1" applyAlignment="1">
      <alignment horizontal="center" vertical="center"/>
    </xf>
    <xf numFmtId="164" fontId="1" fillId="7" borderId="67" xfId="0" applyNumberFormat="1" applyFont="1" applyFill="1" applyBorder="1" applyAlignment="1">
      <alignment horizontal="center" vertical="center"/>
    </xf>
    <xf numFmtId="164" fontId="1" fillId="0" borderId="68" xfId="0" applyNumberFormat="1" applyFont="1" applyBorder="1" applyAlignment="1">
      <alignment horizontal="center" vertical="center"/>
    </xf>
    <xf numFmtId="164" fontId="1" fillId="7" borderId="69" xfId="0" applyNumberFormat="1" applyFont="1" applyFill="1" applyBorder="1" applyAlignment="1">
      <alignment horizontal="center" vertical="center"/>
    </xf>
    <xf numFmtId="164" fontId="1" fillId="7" borderId="70" xfId="0" applyNumberFormat="1" applyFont="1" applyFill="1" applyBorder="1" applyAlignment="1">
      <alignment horizontal="center" vertical="center"/>
    </xf>
    <xf numFmtId="164" fontId="1" fillId="7" borderId="71" xfId="0" applyNumberFormat="1" applyFont="1" applyFill="1" applyBorder="1" applyAlignment="1">
      <alignment horizontal="center" vertical="center"/>
    </xf>
    <xf numFmtId="164" fontId="1" fillId="7" borderId="72" xfId="0" applyNumberFormat="1" applyFont="1" applyFill="1" applyBorder="1" applyAlignment="1">
      <alignment horizontal="center" vertical="center"/>
    </xf>
    <xf numFmtId="164" fontId="1" fillId="0" borderId="41" xfId="0" applyNumberFormat="1" applyFont="1" applyBorder="1" applyAlignment="1">
      <alignment horizontal="right" vertical="center" indent="1"/>
    </xf>
    <xf numFmtId="164" fontId="1" fillId="0" borderId="42" xfId="0" applyNumberFormat="1" applyFont="1" applyBorder="1" applyAlignment="1">
      <alignment horizontal="right" vertical="center" wrapText="1" indent="1"/>
    </xf>
    <xf numFmtId="164" fontId="1" fillId="0" borderId="47" xfId="0" applyNumberFormat="1" applyFont="1" applyBorder="1" applyAlignment="1">
      <alignment horizontal="right" vertical="center" indent="1"/>
    </xf>
    <xf numFmtId="164" fontId="1" fillId="0" borderId="48" xfId="0" applyNumberFormat="1" applyFont="1" applyBorder="1" applyAlignment="1">
      <alignment horizontal="right" vertical="center" indent="1"/>
    </xf>
    <xf numFmtId="164" fontId="1" fillId="0" borderId="27" xfId="0" applyNumberFormat="1" applyFont="1" applyBorder="1" applyAlignment="1">
      <alignment horizontal="right" vertical="center" indent="1"/>
    </xf>
    <xf numFmtId="164" fontId="1" fillId="0" borderId="28" xfId="0" applyNumberFormat="1" applyFont="1" applyBorder="1" applyAlignment="1">
      <alignment horizontal="right" vertical="center" indent="1"/>
    </xf>
    <xf numFmtId="164" fontId="1" fillId="0" borderId="47" xfId="0" applyNumberFormat="1" applyFont="1" applyBorder="1" applyAlignment="1">
      <alignment horizontal="right" vertical="center" wrapText="1" indent="1"/>
    </xf>
    <xf numFmtId="164" fontId="1" fillId="0" borderId="48" xfId="0" applyNumberFormat="1" applyFont="1" applyBorder="1" applyAlignment="1">
      <alignment horizontal="right" vertical="center" wrapText="1" indent="1"/>
    </xf>
    <xf numFmtId="164" fontId="1" fillId="0" borderId="20" xfId="0" applyNumberFormat="1" applyFont="1" applyBorder="1" applyAlignment="1">
      <alignment horizontal="right" vertical="center" wrapText="1" indent="1"/>
    </xf>
    <xf numFmtId="164" fontId="1" fillId="0" borderId="29" xfId="0" applyNumberFormat="1" applyFont="1" applyBorder="1" applyAlignment="1">
      <alignment horizontal="right" vertical="center" wrapText="1" indent="1"/>
    </xf>
    <xf numFmtId="164" fontId="1" fillId="0" borderId="27" xfId="0" applyNumberFormat="1" applyFont="1" applyBorder="1" applyAlignment="1">
      <alignment horizontal="right" vertical="center" wrapText="1" indent="1"/>
    </xf>
    <xf numFmtId="164" fontId="1" fillId="0" borderId="28" xfId="0" applyNumberFormat="1" applyFont="1" applyBorder="1" applyAlignment="1">
      <alignment horizontal="right" vertical="center" wrapText="1" indent="1"/>
    </xf>
    <xf numFmtId="164" fontId="1" fillId="0" borderId="21" xfId="0" applyNumberFormat="1" applyFont="1" applyBorder="1" applyAlignment="1">
      <alignment horizontal="right" vertical="center" indent="1"/>
    </xf>
    <xf numFmtId="164" fontId="1" fillId="0" borderId="30" xfId="0" applyNumberFormat="1" applyFont="1" applyBorder="1" applyAlignment="1">
      <alignment horizontal="right" vertical="center" indent="1"/>
    </xf>
    <xf numFmtId="164" fontId="1" fillId="0" borderId="21" xfId="0" applyNumberFormat="1" applyFont="1" applyBorder="1" applyAlignment="1">
      <alignment horizontal="right" vertical="center" wrapText="1" indent="1"/>
    </xf>
    <xf numFmtId="164" fontId="1" fillId="0" borderId="30" xfId="0" applyNumberFormat="1" applyFont="1" applyBorder="1" applyAlignment="1">
      <alignment horizontal="right" vertical="center" wrapText="1" indent="1"/>
    </xf>
    <xf numFmtId="164" fontId="1" fillId="7" borderId="38" xfId="0" applyNumberFormat="1" applyFont="1" applyFill="1" applyBorder="1" applyAlignment="1">
      <alignment horizontal="right" vertical="center"/>
    </xf>
    <xf numFmtId="164" fontId="1" fillId="7" borderId="39" xfId="0" applyNumberFormat="1" applyFont="1" applyFill="1" applyBorder="1" applyAlignment="1">
      <alignment horizontal="right" vertical="center"/>
    </xf>
    <xf numFmtId="164" fontId="1" fillId="7" borderId="44" xfId="0" applyNumberFormat="1" applyFont="1" applyFill="1" applyBorder="1" applyAlignment="1">
      <alignment horizontal="right" vertical="center"/>
    </xf>
    <xf numFmtId="164" fontId="1" fillId="7" borderId="45" xfId="0" applyNumberFormat="1" applyFont="1" applyFill="1" applyBorder="1" applyAlignment="1">
      <alignment horizontal="right" vertical="center"/>
    </xf>
    <xf numFmtId="164" fontId="1" fillId="9" borderId="67" xfId="0" applyNumberFormat="1" applyFont="1" applyFill="1" applyBorder="1" applyAlignment="1">
      <alignment horizontal="center" vertical="center"/>
    </xf>
    <xf numFmtId="164" fontId="1" fillId="9" borderId="66" xfId="0" applyNumberFormat="1" applyFont="1" applyFill="1" applyBorder="1" applyAlignment="1">
      <alignment horizontal="center" vertical="center"/>
    </xf>
    <xf numFmtId="0" fontId="1" fillId="9" borderId="43" xfId="0" applyFont="1" applyFill="1" applyBorder="1" applyAlignment="1">
      <alignment vertical="center"/>
    </xf>
    <xf numFmtId="164" fontId="1" fillId="9" borderId="44" xfId="0" applyNumberFormat="1" applyFont="1" applyFill="1" applyBorder="1" applyAlignment="1">
      <alignment horizontal="right" vertical="center"/>
    </xf>
    <xf numFmtId="164" fontId="1" fillId="9" borderId="45" xfId="0" applyNumberFormat="1" applyFont="1" applyFill="1" applyBorder="1" applyAlignment="1">
      <alignment horizontal="right" vertical="center"/>
    </xf>
    <xf numFmtId="164" fontId="1" fillId="7" borderId="43" xfId="0" applyNumberFormat="1" applyFont="1" applyFill="1" applyBorder="1" applyAlignment="1">
      <alignment horizontal="right" vertical="center" indent="1"/>
    </xf>
    <xf numFmtId="164" fontId="1" fillId="7" borderId="37" xfId="0" applyNumberFormat="1" applyFont="1" applyFill="1" applyBorder="1" applyAlignment="1">
      <alignment horizontal="right" vertical="center" indent="1"/>
    </xf>
    <xf numFmtId="164" fontId="1" fillId="9" borderId="54" xfId="0" applyNumberFormat="1" applyFont="1" applyFill="1" applyBorder="1" applyAlignment="1">
      <alignment horizontal="center" vertical="center"/>
    </xf>
    <xf numFmtId="164" fontId="1" fillId="9" borderId="55" xfId="0" applyNumberFormat="1" applyFont="1" applyFill="1" applyBorder="1" applyAlignment="1">
      <alignment horizontal="center" vertical="center"/>
    </xf>
    <xf numFmtId="164" fontId="1" fillId="9" borderId="56" xfId="0" applyNumberFormat="1" applyFont="1" applyFill="1" applyBorder="1" applyAlignment="1">
      <alignment horizontal="center" vertical="center"/>
    </xf>
    <xf numFmtId="164" fontId="1" fillId="9" borderId="43" xfId="0" applyNumberFormat="1" applyFont="1" applyFill="1" applyBorder="1" applyAlignment="1">
      <alignment horizontal="right" vertical="center" indent="1"/>
    </xf>
    <xf numFmtId="164" fontId="1" fillId="9" borderId="65" xfId="0" applyNumberFormat="1" applyFont="1" applyFill="1" applyBorder="1" applyAlignment="1">
      <alignment horizontal="center" vertical="center"/>
    </xf>
    <xf numFmtId="0" fontId="1" fillId="10" borderId="37" xfId="0" applyFont="1" applyFill="1" applyBorder="1" applyAlignment="1">
      <alignment vertical="center"/>
    </xf>
    <xf numFmtId="0" fontId="1" fillId="10" borderId="38" xfId="0" applyFont="1" applyFill="1" applyBorder="1" applyAlignment="1">
      <alignment horizontal="right" vertical="center"/>
    </xf>
    <xf numFmtId="164" fontId="1" fillId="10" borderId="39" xfId="0" applyNumberFormat="1" applyFont="1" applyFill="1" applyBorder="1" applyAlignment="1">
      <alignment horizontal="right" vertical="center"/>
    </xf>
    <xf numFmtId="164" fontId="1" fillId="10" borderId="66" xfId="0" applyNumberFormat="1" applyFont="1" applyFill="1" applyBorder="1" applyAlignment="1">
      <alignment horizontal="center" vertical="center"/>
    </xf>
    <xf numFmtId="164" fontId="1" fillId="10" borderId="55" xfId="0" applyNumberFormat="1" applyFont="1" applyFill="1" applyBorder="1" applyAlignment="1">
      <alignment horizontal="center" vertical="center"/>
    </xf>
    <xf numFmtId="0" fontId="1" fillId="10" borderId="43" xfId="0" applyFont="1" applyFill="1" applyBorder="1" applyAlignment="1">
      <alignment vertical="center"/>
    </xf>
    <xf numFmtId="164" fontId="1" fillId="10" borderId="44" xfId="0" applyNumberFormat="1" applyFont="1" applyFill="1" applyBorder="1" applyAlignment="1">
      <alignment horizontal="right" vertical="center"/>
    </xf>
    <xf numFmtId="164" fontId="1" fillId="10" borderId="45" xfId="0" applyNumberFormat="1" applyFont="1" applyFill="1" applyBorder="1" applyAlignment="1">
      <alignment horizontal="right" vertical="center"/>
    </xf>
    <xf numFmtId="164" fontId="1" fillId="10" borderId="45" xfId="0" applyNumberFormat="1" applyFont="1" applyFill="1" applyBorder="1" applyAlignment="1">
      <alignment horizontal="center" vertical="center"/>
    </xf>
    <xf numFmtId="164" fontId="1" fillId="10" borderId="72" xfId="0" applyNumberFormat="1" applyFont="1" applyFill="1" applyBorder="1" applyAlignment="1">
      <alignment horizontal="center" vertical="center"/>
    </xf>
    <xf numFmtId="164" fontId="1" fillId="10" borderId="43" xfId="0" applyNumberFormat="1" applyFont="1" applyFill="1" applyBorder="1" applyAlignment="1">
      <alignment horizontal="right" vertical="center" indent="1"/>
    </xf>
    <xf numFmtId="0" fontId="1" fillId="11" borderId="37" xfId="0" applyFont="1" applyFill="1" applyBorder="1" applyAlignment="1">
      <alignment vertical="center"/>
    </xf>
    <xf numFmtId="164" fontId="1" fillId="11" borderId="38" xfId="0" applyNumberFormat="1" applyFont="1" applyFill="1" applyBorder="1" applyAlignment="1">
      <alignment horizontal="right" vertical="center" wrapText="1"/>
    </xf>
    <xf numFmtId="164" fontId="1" fillId="11" borderId="39" xfId="0" applyNumberFormat="1" applyFont="1" applyFill="1" applyBorder="1" applyAlignment="1">
      <alignment horizontal="right" vertical="center" wrapText="1"/>
    </xf>
    <xf numFmtId="164" fontId="1" fillId="11" borderId="65" xfId="0" applyNumberFormat="1" applyFont="1" applyFill="1" applyBorder="1" applyAlignment="1">
      <alignment horizontal="center" vertical="center"/>
    </xf>
    <xf numFmtId="164" fontId="1" fillId="11" borderId="66" xfId="0" applyNumberFormat="1" applyFont="1" applyFill="1" applyBorder="1" applyAlignment="1">
      <alignment horizontal="center" vertical="center"/>
    </xf>
    <xf numFmtId="164" fontId="1" fillId="11" borderId="67" xfId="0" applyNumberFormat="1" applyFont="1" applyFill="1" applyBorder="1" applyAlignment="1">
      <alignment horizontal="center" vertical="center"/>
    </xf>
    <xf numFmtId="164" fontId="1" fillId="11" borderId="37" xfId="0" applyNumberFormat="1" applyFont="1" applyFill="1" applyBorder="1" applyAlignment="1">
      <alignment horizontal="right" vertical="center" indent="1"/>
    </xf>
    <xf numFmtId="0" fontId="1" fillId="11" borderId="43" xfId="0" applyFont="1" applyFill="1" applyBorder="1" applyAlignment="1">
      <alignment vertical="center"/>
    </xf>
    <xf numFmtId="164" fontId="1" fillId="11" borderId="44" xfId="0" applyNumberFormat="1" applyFont="1" applyFill="1" applyBorder="1" applyAlignment="1">
      <alignment horizontal="right" vertical="center"/>
    </xf>
    <xf numFmtId="164" fontId="1" fillId="11" borderId="45" xfId="0" applyNumberFormat="1" applyFont="1" applyFill="1" applyBorder="1" applyAlignment="1">
      <alignment horizontal="right" vertical="center"/>
    </xf>
    <xf numFmtId="164" fontId="1" fillId="11" borderId="69" xfId="0" applyNumberFormat="1" applyFont="1" applyFill="1" applyBorder="1" applyAlignment="1">
      <alignment horizontal="center" vertical="center"/>
    </xf>
    <xf numFmtId="164" fontId="1" fillId="11" borderId="70" xfId="0" applyNumberFormat="1" applyFont="1" applyFill="1" applyBorder="1" applyAlignment="1">
      <alignment horizontal="center" vertical="center"/>
    </xf>
    <xf numFmtId="164" fontId="1" fillId="11" borderId="71" xfId="0" applyNumberFormat="1" applyFont="1" applyFill="1" applyBorder="1" applyAlignment="1">
      <alignment horizontal="center" vertical="center"/>
    </xf>
    <xf numFmtId="164" fontId="1" fillId="11" borderId="43" xfId="0" applyNumberFormat="1" applyFont="1" applyFill="1" applyBorder="1" applyAlignment="1">
      <alignment horizontal="right" vertical="center" indent="1"/>
    </xf>
    <xf numFmtId="164" fontId="1" fillId="9" borderId="45" xfId="0" applyNumberFormat="1" applyFont="1" applyFill="1" applyBorder="1" applyAlignment="1">
      <alignment horizontal="center" vertical="center"/>
    </xf>
    <xf numFmtId="164" fontId="1" fillId="11" borderId="45" xfId="0" applyNumberFormat="1" applyFont="1" applyFill="1" applyBorder="1" applyAlignment="1">
      <alignment horizontal="center" vertical="center"/>
    </xf>
    <xf numFmtId="164" fontId="1" fillId="11" borderId="39" xfId="0" applyNumberFormat="1" applyFont="1" applyFill="1" applyBorder="1" applyAlignment="1">
      <alignment horizontal="center" vertical="center"/>
    </xf>
    <xf numFmtId="0" fontId="1" fillId="12" borderId="37" xfId="0" applyFont="1" applyFill="1" applyBorder="1" applyAlignment="1">
      <alignment vertical="center"/>
    </xf>
    <xf numFmtId="0" fontId="1" fillId="12" borderId="38" xfId="0" applyFont="1" applyFill="1" applyBorder="1" applyAlignment="1">
      <alignment horizontal="right" vertical="center"/>
    </xf>
    <xf numFmtId="164" fontId="1" fillId="12" borderId="39" xfId="0" applyNumberFormat="1" applyFont="1" applyFill="1" applyBorder="1" applyAlignment="1">
      <alignment horizontal="right" vertical="center" wrapText="1"/>
    </xf>
    <xf numFmtId="164" fontId="1" fillId="12" borderId="39" xfId="0" applyNumberFormat="1" applyFont="1" applyFill="1" applyBorder="1" applyAlignment="1">
      <alignment horizontal="center" vertical="center"/>
    </xf>
    <xf numFmtId="164" fontId="1" fillId="12" borderId="70" xfId="0" applyNumberFormat="1" applyFont="1" applyFill="1" applyBorder="1" applyAlignment="1">
      <alignment horizontal="center" vertical="center"/>
    </xf>
    <xf numFmtId="0" fontId="1" fillId="12" borderId="43" xfId="0" applyFont="1" applyFill="1" applyBorder="1" applyAlignment="1">
      <alignment vertical="center"/>
    </xf>
    <xf numFmtId="164" fontId="1" fillId="12" borderId="44" xfId="0" applyNumberFormat="1" applyFont="1" applyFill="1" applyBorder="1" applyAlignment="1">
      <alignment horizontal="right" vertical="center" wrapText="1"/>
    </xf>
    <xf numFmtId="164" fontId="1" fillId="12" borderId="45" xfId="0" applyNumberFormat="1" applyFont="1" applyFill="1" applyBorder="1" applyAlignment="1">
      <alignment horizontal="right" vertical="center"/>
    </xf>
    <xf numFmtId="164" fontId="1" fillId="12" borderId="56" xfId="0" applyNumberFormat="1" applyFont="1" applyFill="1" applyBorder="1" applyAlignment="1">
      <alignment horizontal="center" vertical="center" wrapText="1"/>
    </xf>
    <xf numFmtId="164" fontId="1" fillId="12" borderId="43" xfId="0" applyNumberFormat="1" applyFont="1" applyFill="1" applyBorder="1" applyAlignment="1">
      <alignment horizontal="right" vertical="center" indent="1"/>
    </xf>
    <xf numFmtId="164" fontId="1" fillId="0" borderId="57" xfId="0" applyNumberFormat="1" applyFont="1" applyBorder="1" applyAlignment="1">
      <alignment horizontal="center" vertical="center" wrapText="1"/>
    </xf>
    <xf numFmtId="164" fontId="1" fillId="0" borderId="58" xfId="0" applyNumberFormat="1" applyFont="1" applyBorder="1" applyAlignment="1">
      <alignment horizontal="center" vertical="center" wrapText="1"/>
    </xf>
    <xf numFmtId="164" fontId="1" fillId="0" borderId="59" xfId="0" applyNumberFormat="1" applyFont="1" applyBorder="1" applyAlignment="1">
      <alignment horizontal="center" vertical="center" wrapText="1"/>
    </xf>
    <xf numFmtId="164" fontId="1" fillId="10" borderId="54" xfId="0" applyNumberFormat="1" applyFont="1" applyFill="1" applyBorder="1" applyAlignment="1">
      <alignment horizontal="center" vertical="center"/>
    </xf>
    <xf numFmtId="164" fontId="1" fillId="10" borderId="56" xfId="0" applyNumberFormat="1" applyFont="1" applyFill="1" applyBorder="1" applyAlignment="1">
      <alignment horizontal="center" vertical="center"/>
    </xf>
    <xf numFmtId="0" fontId="1" fillId="10" borderId="49" xfId="0" applyFont="1" applyFill="1" applyBorder="1" applyAlignment="1">
      <alignment vertical="center"/>
    </xf>
    <xf numFmtId="0" fontId="1" fillId="10" borderId="50" xfId="0" applyFont="1" applyFill="1" applyBorder="1" applyAlignment="1">
      <alignment vertical="center"/>
    </xf>
    <xf numFmtId="164" fontId="1" fillId="10" borderId="37" xfId="0" applyNumberFormat="1" applyFont="1" applyFill="1" applyBorder="1" applyAlignment="1">
      <alignment vertical="center"/>
    </xf>
    <xf numFmtId="0" fontId="1" fillId="0" borderId="57" xfId="0" applyFont="1" applyBorder="1" applyAlignment="1">
      <alignment vertical="center"/>
    </xf>
    <xf numFmtId="0" fontId="1" fillId="0" borderId="58" xfId="0" applyFont="1" applyBorder="1" applyAlignment="1">
      <alignment vertical="center"/>
    </xf>
    <xf numFmtId="0" fontId="1" fillId="0" borderId="59" xfId="0" applyFont="1" applyBorder="1" applyAlignment="1">
      <alignment vertical="center"/>
    </xf>
    <xf numFmtId="164" fontId="1" fillId="0" borderId="58" xfId="0" applyNumberFormat="1" applyFont="1" applyBorder="1" applyAlignment="1">
      <alignment vertical="center"/>
    </xf>
    <xf numFmtId="0" fontId="1" fillId="12" borderId="49" xfId="0" applyFont="1" applyFill="1" applyBorder="1" applyAlignment="1">
      <alignment vertical="center"/>
    </xf>
    <xf numFmtId="0" fontId="1" fillId="12" borderId="50" xfId="0" applyFont="1" applyFill="1" applyBorder="1" applyAlignment="1">
      <alignment vertical="center"/>
    </xf>
    <xf numFmtId="164" fontId="1" fillId="12" borderId="66" xfId="0" applyNumberFormat="1" applyFont="1" applyFill="1" applyBorder="1" applyAlignment="1">
      <alignment horizontal="center" vertical="center"/>
    </xf>
    <xf numFmtId="164" fontId="1" fillId="12" borderId="50" xfId="0" applyNumberFormat="1" applyFont="1" applyFill="1" applyBorder="1" applyAlignment="1">
      <alignment horizontal="center" vertical="center" wrapText="1"/>
    </xf>
    <xf numFmtId="164" fontId="1" fillId="12" borderId="37" xfId="0" applyNumberFormat="1" applyFont="1" applyFill="1" applyBorder="1" applyAlignment="1">
      <alignment horizontal="right" vertical="center" indent="1"/>
    </xf>
    <xf numFmtId="164" fontId="1" fillId="0" borderId="47" xfId="0" quotePrefix="1" applyNumberFormat="1" applyFont="1" applyBorder="1" applyAlignment="1">
      <alignment horizontal="right" vertical="center" indent="1"/>
    </xf>
    <xf numFmtId="164" fontId="1" fillId="0" borderId="20" xfId="0" applyNumberFormat="1" applyFont="1" applyBorder="1" applyAlignment="1">
      <alignment horizontal="right" vertical="center" indent="1"/>
    </xf>
    <xf numFmtId="164" fontId="1" fillId="0" borderId="29" xfId="0" applyNumberFormat="1" applyFont="1" applyBorder="1" applyAlignment="1">
      <alignment horizontal="center" vertical="center"/>
    </xf>
    <xf numFmtId="0" fontId="1" fillId="0" borderId="64" xfId="0" applyFont="1" applyBorder="1" applyAlignment="1">
      <alignment horizontal="right" vertical="center"/>
    </xf>
    <xf numFmtId="164" fontId="1" fillId="0" borderId="74" xfId="0" applyNumberFormat="1" applyFont="1" applyBorder="1" applyAlignment="1">
      <alignment horizontal="right" vertical="center" indent="1"/>
    </xf>
    <xf numFmtId="164" fontId="1" fillId="0" borderId="60" xfId="0" applyNumberFormat="1" applyFont="1" applyBorder="1" applyAlignment="1">
      <alignment horizontal="right" vertical="center" wrapText="1" indent="1"/>
    </xf>
    <xf numFmtId="164" fontId="1" fillId="0" borderId="75" xfId="0" applyNumberFormat="1" applyFont="1" applyBorder="1" applyAlignment="1">
      <alignment horizontal="center" vertical="center"/>
    </xf>
    <xf numFmtId="164" fontId="1" fillId="10" borderId="39" xfId="0" applyNumberFormat="1" applyFont="1" applyFill="1" applyBorder="1" applyAlignment="1">
      <alignment horizontal="center" vertical="center"/>
    </xf>
    <xf numFmtId="0" fontId="1" fillId="9" borderId="37" xfId="0" applyFont="1" applyFill="1" applyBorder="1" applyAlignment="1">
      <alignment vertical="center"/>
    </xf>
    <xf numFmtId="164" fontId="1" fillId="9" borderId="38" xfId="0" applyNumberFormat="1" applyFont="1" applyFill="1" applyBorder="1" applyAlignment="1">
      <alignment horizontal="right" vertical="center" wrapText="1"/>
    </xf>
    <xf numFmtId="164" fontId="1" fillId="9" borderId="39" xfId="0" applyNumberFormat="1" applyFont="1" applyFill="1" applyBorder="1" applyAlignment="1">
      <alignment horizontal="right" vertical="center" wrapText="1"/>
    </xf>
    <xf numFmtId="164" fontId="1" fillId="9" borderId="39" xfId="0" applyNumberFormat="1" applyFont="1" applyFill="1" applyBorder="1" applyAlignment="1">
      <alignment horizontal="center" vertical="center" wrapText="1"/>
    </xf>
    <xf numFmtId="164" fontId="1" fillId="9" borderId="37" xfId="0" applyNumberFormat="1" applyFont="1" applyFill="1" applyBorder="1" applyAlignment="1">
      <alignment horizontal="right" vertical="center" indent="1"/>
    </xf>
    <xf numFmtId="164" fontId="1" fillId="0" borderId="73" xfId="0" applyNumberFormat="1" applyFont="1" applyBorder="1" applyAlignment="1">
      <alignment horizontal="center" vertical="center" wrapText="1"/>
    </xf>
    <xf numFmtId="164" fontId="1" fillId="0" borderId="76" xfId="0" applyNumberFormat="1" applyFont="1" applyBorder="1" applyAlignment="1">
      <alignment horizontal="right" vertical="center" indent="1"/>
    </xf>
    <xf numFmtId="164" fontId="1" fillId="0" borderId="26" xfId="0" applyNumberFormat="1" applyFont="1" applyBorder="1" applyAlignment="1">
      <alignment horizontal="right" vertical="center" indent="1"/>
    </xf>
    <xf numFmtId="164" fontId="1" fillId="0" borderId="26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vertical="center"/>
    </xf>
    <xf numFmtId="164" fontId="1" fillId="0" borderId="59" xfId="0" applyNumberFormat="1" applyFont="1" applyBorder="1" applyAlignment="1">
      <alignment vertical="center"/>
    </xf>
    <xf numFmtId="164" fontId="0" fillId="0" borderId="0" xfId="0" applyNumberFormat="1"/>
    <xf numFmtId="164" fontId="1" fillId="0" borderId="76" xfId="0" quotePrefix="1" applyNumberFormat="1" applyFont="1" applyBorder="1" applyAlignment="1">
      <alignment horizontal="right" vertical="center" indent="1"/>
    </xf>
    <xf numFmtId="164" fontId="1" fillId="0" borderId="26" xfId="0" applyNumberFormat="1" applyFont="1" applyBorder="1" applyAlignment="1">
      <alignment horizontal="right" vertical="center" wrapText="1" indent="1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164" fontId="1" fillId="0" borderId="7" xfId="0" applyNumberFormat="1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8" borderId="23" xfId="0" applyFont="1" applyFill="1" applyBorder="1" applyAlignment="1">
      <alignment horizontal="center" vertical="center"/>
    </xf>
    <xf numFmtId="0" fontId="3" fillId="8" borderId="22" xfId="0" applyFont="1" applyFill="1" applyBorder="1" applyAlignment="1">
      <alignment horizontal="center" vertical="center"/>
    </xf>
    <xf numFmtId="0" fontId="3" fillId="8" borderId="19" xfId="0" applyFont="1" applyFill="1" applyBorder="1" applyAlignment="1">
      <alignment horizontal="center" vertical="center"/>
    </xf>
    <xf numFmtId="164" fontId="5" fillId="8" borderId="18" xfId="0" applyNumberFormat="1" applyFont="1" applyFill="1" applyBorder="1" applyAlignment="1">
      <alignment horizontal="center" vertical="center"/>
    </xf>
    <xf numFmtId="164" fontId="5" fillId="8" borderId="22" xfId="0" applyNumberFormat="1" applyFont="1" applyFill="1" applyBorder="1" applyAlignment="1">
      <alignment horizontal="center" vertical="center"/>
    </xf>
    <xf numFmtId="164" fontId="5" fillId="8" borderId="23" xfId="0" applyNumberFormat="1" applyFont="1" applyFill="1" applyBorder="1" applyAlignment="1">
      <alignment horizontal="center" vertical="center"/>
    </xf>
    <xf numFmtId="164" fontId="5" fillId="8" borderId="19" xfId="0" applyNumberFormat="1" applyFont="1" applyFill="1" applyBorder="1" applyAlignment="1">
      <alignment horizontal="center" vertical="center"/>
    </xf>
    <xf numFmtId="0" fontId="3" fillId="8" borderId="18" xfId="0" applyFont="1" applyFill="1" applyBorder="1" applyAlignment="1">
      <alignment horizontal="center" vertical="center" wrapText="1"/>
    </xf>
    <xf numFmtId="0" fontId="3" fillId="8" borderId="22" xfId="0" applyFont="1" applyFill="1" applyBorder="1" applyAlignment="1">
      <alignment horizontal="center" vertical="center" wrapText="1"/>
    </xf>
    <xf numFmtId="0" fontId="3" fillId="8" borderId="2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right" vertical="center"/>
    </xf>
    <xf numFmtId="164" fontId="1" fillId="0" borderId="48" xfId="0" applyNumberFormat="1" applyFont="1" applyFill="1" applyBorder="1" applyAlignment="1">
      <alignment horizontal="center" vertical="center"/>
    </xf>
    <xf numFmtId="0" fontId="1" fillId="0" borderId="57" xfId="0" applyFont="1" applyFill="1" applyBorder="1" applyAlignment="1">
      <alignment vertical="center"/>
    </xf>
    <xf numFmtId="0" fontId="1" fillId="0" borderId="58" xfId="0" applyFont="1" applyFill="1" applyBorder="1" applyAlignment="1">
      <alignment vertical="center"/>
    </xf>
    <xf numFmtId="164" fontId="1" fillId="0" borderId="59" xfId="0" applyNumberFormat="1" applyFont="1" applyFill="1" applyBorder="1" applyAlignment="1">
      <alignment vertical="center"/>
    </xf>
    <xf numFmtId="164" fontId="1" fillId="0" borderId="58" xfId="0" applyNumberFormat="1" applyFont="1" applyFill="1" applyBorder="1" applyAlignment="1">
      <alignment horizontal="center" vertical="center" wrapText="1"/>
    </xf>
    <xf numFmtId="164" fontId="1" fillId="0" borderId="59" xfId="0" applyNumberFormat="1" applyFont="1" applyFill="1" applyBorder="1" applyAlignment="1">
      <alignment horizontal="center" vertical="center" wrapText="1"/>
    </xf>
    <xf numFmtId="164" fontId="1" fillId="0" borderId="28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164" fontId="1" fillId="0" borderId="10" xfId="0" applyNumberFormat="1" applyFont="1" applyFill="1" applyBorder="1" applyAlignment="1">
      <alignment horizontal="center" vertical="center" wrapText="1"/>
    </xf>
    <xf numFmtId="164" fontId="1" fillId="0" borderId="11" xfId="0" applyNumberFormat="1" applyFont="1" applyFill="1" applyBorder="1" applyAlignment="1">
      <alignment horizontal="center" vertical="center" wrapText="1"/>
    </xf>
    <xf numFmtId="164" fontId="1" fillId="0" borderId="26" xfId="0" applyNumberFormat="1" applyFont="1" applyFill="1" applyBorder="1" applyAlignment="1">
      <alignment horizontal="center" vertical="center" wrapText="1"/>
    </xf>
    <xf numFmtId="164" fontId="1" fillId="0" borderId="6" xfId="0" applyNumberFormat="1" applyFont="1" applyFill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164" fontId="1" fillId="0" borderId="29" xfId="0" applyNumberFormat="1" applyFont="1" applyFill="1" applyBorder="1" applyAlignment="1">
      <alignment horizontal="center" vertical="center" wrapText="1"/>
    </xf>
    <xf numFmtId="164" fontId="1" fillId="0" borderId="12" xfId="0" applyNumberFormat="1" applyFont="1" applyFill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horizontal="center" vertical="center" wrapText="1"/>
    </xf>
    <xf numFmtId="164" fontId="1" fillId="0" borderId="14" xfId="0" applyNumberFormat="1" applyFont="1" applyFill="1" applyBorder="1" applyAlignment="1">
      <alignment horizontal="center" vertical="center" wrapText="1"/>
    </xf>
    <xf numFmtId="164" fontId="1" fillId="0" borderId="30" xfId="0" applyNumberFormat="1" applyFont="1" applyFill="1" applyBorder="1" applyAlignment="1">
      <alignment horizontal="center" vertical="center" wrapText="1"/>
    </xf>
    <xf numFmtId="164" fontId="1" fillId="0" borderId="15" xfId="0" applyNumberFormat="1" applyFont="1" applyFill="1" applyBorder="1" applyAlignment="1">
      <alignment horizontal="center" vertical="center" wrapText="1"/>
    </xf>
    <xf numFmtId="164" fontId="1" fillId="0" borderId="16" xfId="0" applyNumberFormat="1" applyFont="1" applyFill="1" applyBorder="1" applyAlignment="1">
      <alignment horizontal="center" vertical="center" wrapText="1"/>
    </xf>
    <xf numFmtId="164" fontId="1" fillId="0" borderId="1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0000FF"/>
      <color rgb="FFCCECFF"/>
      <color rgb="FF9FE6FF"/>
      <color rgb="FF99FFCC"/>
      <color rgb="FFCCFFCC"/>
      <color rgb="FF000000"/>
      <color rgb="FFDDDDDD"/>
      <color rgb="FFFFCCFF"/>
      <color rgb="FFFF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68"/>
  <sheetViews>
    <sheetView tabSelected="1" topLeftCell="A53" zoomScaleNormal="100" workbookViewId="0">
      <selection activeCell="D83" sqref="D83"/>
    </sheetView>
  </sheetViews>
  <sheetFormatPr defaultRowHeight="12.75" x14ac:dyDescent="0.2"/>
  <cols>
    <col min="2" max="2" width="17.5703125" customWidth="1"/>
    <col min="26" max="26" width="9.140625" customWidth="1"/>
  </cols>
  <sheetData>
    <row r="1" spans="2:22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94"/>
    </row>
    <row r="2" spans="2:22" ht="13.5" thickBo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2:22" ht="24.75" thickBot="1" x14ac:dyDescent="0.25">
      <c r="B3" s="35" t="s">
        <v>26</v>
      </c>
      <c r="C3" s="36" t="s">
        <v>31</v>
      </c>
      <c r="D3" s="37" t="s">
        <v>28</v>
      </c>
      <c r="E3" s="37" t="s">
        <v>32</v>
      </c>
      <c r="F3" s="241" t="s">
        <v>47</v>
      </c>
      <c r="G3" s="242"/>
      <c r="H3" s="243">
        <v>9</v>
      </c>
      <c r="I3" s="242"/>
      <c r="J3" s="243">
        <v>42</v>
      </c>
      <c r="K3" s="242"/>
      <c r="L3" s="234">
        <v>73</v>
      </c>
      <c r="M3" s="235"/>
      <c r="N3" s="234" t="s">
        <v>12</v>
      </c>
      <c r="O3" s="235"/>
      <c r="P3" s="234">
        <v>77</v>
      </c>
      <c r="Q3" s="235"/>
      <c r="R3" s="234">
        <v>78</v>
      </c>
      <c r="S3" s="235"/>
      <c r="T3" s="234">
        <v>79</v>
      </c>
      <c r="U3" s="236"/>
      <c r="V3" s="58" t="s">
        <v>13</v>
      </c>
    </row>
    <row r="4" spans="2:22" ht="13.5" thickBot="1" x14ac:dyDescent="0.25">
      <c r="B4" s="41" t="s">
        <v>15</v>
      </c>
      <c r="C4" s="42">
        <f t="shared" ref="C4:C12" si="0">V4</f>
        <v>148.947</v>
      </c>
      <c r="D4" s="43">
        <f>C4</f>
        <v>148.947</v>
      </c>
      <c r="E4" s="59"/>
      <c r="F4" s="60"/>
      <c r="G4" s="61"/>
      <c r="H4" s="62"/>
      <c r="I4" s="61">
        <f>I8-H8</f>
        <v>14.789999999999992</v>
      </c>
      <c r="J4" s="60"/>
      <c r="K4" s="61"/>
      <c r="L4" s="62"/>
      <c r="M4" s="61">
        <f>M6-L6</f>
        <v>50.114000000000004</v>
      </c>
      <c r="N4" s="62"/>
      <c r="O4" s="61"/>
      <c r="P4" s="62"/>
      <c r="Q4" s="61"/>
      <c r="R4" s="62"/>
      <c r="S4" s="61"/>
      <c r="T4" s="62"/>
      <c r="U4" s="60">
        <f>U9-T9+U11-T11</f>
        <v>84.043000000000006</v>
      </c>
      <c r="V4" s="63">
        <f>SUM(V5:V11)-V5-V7-V10</f>
        <v>148.947</v>
      </c>
    </row>
    <row r="5" spans="2:22" x14ac:dyDescent="0.2">
      <c r="B5" s="84" t="s">
        <v>0</v>
      </c>
      <c r="C5" s="132">
        <f t="shared" si="0"/>
        <v>50.114000000000004</v>
      </c>
      <c r="D5" s="133">
        <f t="shared" ref="D5:D36" si="1">C5+E5</f>
        <v>50.114000000000004</v>
      </c>
      <c r="E5" s="85"/>
      <c r="F5" s="108"/>
      <c r="G5" s="109"/>
      <c r="H5" s="110"/>
      <c r="I5" s="109"/>
      <c r="J5" s="110"/>
      <c r="K5" s="109"/>
      <c r="L5" s="110"/>
      <c r="M5" s="109">
        <f>M6-L6</f>
        <v>50.114000000000004</v>
      </c>
      <c r="N5" s="110"/>
      <c r="O5" s="109"/>
      <c r="P5" s="110"/>
      <c r="Q5" s="109"/>
      <c r="R5" s="110"/>
      <c r="S5" s="109"/>
      <c r="T5" s="110"/>
      <c r="U5" s="109"/>
      <c r="V5" s="142">
        <f>SUM(F5:U5)</f>
        <v>50.114000000000004</v>
      </c>
    </row>
    <row r="6" spans="2:22" x14ac:dyDescent="0.2">
      <c r="B6" s="86" t="s">
        <v>16</v>
      </c>
      <c r="C6" s="116">
        <f t="shared" si="0"/>
        <v>50.114000000000004</v>
      </c>
      <c r="D6" s="117">
        <f t="shared" si="1"/>
        <v>50.114000000000004</v>
      </c>
      <c r="E6" s="87"/>
      <c r="F6" s="96"/>
      <c r="G6" s="97"/>
      <c r="H6" s="98"/>
      <c r="I6" s="97"/>
      <c r="J6" s="98"/>
      <c r="K6" s="97"/>
      <c r="L6" s="98">
        <v>42.076999999999998</v>
      </c>
      <c r="M6" s="97">
        <v>92.191000000000003</v>
      </c>
      <c r="N6" s="98"/>
      <c r="O6" s="97"/>
      <c r="P6" s="98"/>
      <c r="Q6" s="97"/>
      <c r="R6" s="98"/>
      <c r="S6" s="97"/>
      <c r="T6" s="98"/>
      <c r="U6" s="111"/>
      <c r="V6" s="95">
        <f>U6-T6+S6-R6+Q6-P6+O6-N6+M6-L6+K6-J6+I6-H6+G6-F6</f>
        <v>50.114000000000004</v>
      </c>
    </row>
    <row r="7" spans="2:22" x14ac:dyDescent="0.2">
      <c r="B7" s="88" t="s">
        <v>1</v>
      </c>
      <c r="C7" s="134">
        <f t="shared" si="0"/>
        <v>52.789999999999992</v>
      </c>
      <c r="D7" s="135">
        <f t="shared" si="1"/>
        <v>52.789999999999992</v>
      </c>
      <c r="E7" s="89"/>
      <c r="F7" s="112"/>
      <c r="G7" s="113"/>
      <c r="H7" s="114"/>
      <c r="I7" s="113">
        <f>I8-H8+I9-H9</f>
        <v>14.789999999999992</v>
      </c>
      <c r="J7" s="114"/>
      <c r="K7" s="113"/>
      <c r="L7" s="114"/>
      <c r="M7" s="113"/>
      <c r="N7" s="114"/>
      <c r="O7" s="113"/>
      <c r="P7" s="114"/>
      <c r="Q7" s="113"/>
      <c r="R7" s="114"/>
      <c r="S7" s="113"/>
      <c r="T7" s="114"/>
      <c r="U7" s="115">
        <f>U8-T8+U9-T9</f>
        <v>38</v>
      </c>
      <c r="V7" s="141">
        <f>SUM(F7:U7)</f>
        <v>52.789999999999992</v>
      </c>
    </row>
    <row r="8" spans="2:22" x14ac:dyDescent="0.2">
      <c r="B8" s="90" t="s">
        <v>17</v>
      </c>
      <c r="C8" s="118">
        <f t="shared" si="0"/>
        <v>14.789999999999992</v>
      </c>
      <c r="D8" s="119">
        <f t="shared" si="1"/>
        <v>14.789999999999992</v>
      </c>
      <c r="E8" s="91"/>
      <c r="F8" s="99"/>
      <c r="G8" s="100"/>
      <c r="H8" s="101">
        <v>111.93</v>
      </c>
      <c r="I8" s="100">
        <v>126.72</v>
      </c>
      <c r="J8" s="101"/>
      <c r="K8" s="100"/>
      <c r="L8" s="101"/>
      <c r="M8" s="100"/>
      <c r="N8" s="101"/>
      <c r="O8" s="100"/>
      <c r="P8" s="101"/>
      <c r="Q8" s="100"/>
      <c r="R8" s="101"/>
      <c r="S8" s="100"/>
      <c r="T8" s="101"/>
      <c r="U8" s="100"/>
      <c r="V8" s="107">
        <f>U8-T8+S8-R8+Q8-P8+O8-N8+M8-L8+K8-J8+I8-H8+G8-F8</f>
        <v>14.789999999999992</v>
      </c>
    </row>
    <row r="9" spans="2:22" x14ac:dyDescent="0.2">
      <c r="B9" s="26" t="s">
        <v>18</v>
      </c>
      <c r="C9" s="120">
        <f t="shared" si="0"/>
        <v>38</v>
      </c>
      <c r="D9" s="121">
        <f t="shared" si="1"/>
        <v>38</v>
      </c>
      <c r="E9" s="31"/>
      <c r="F9" s="23"/>
      <c r="G9" s="24"/>
      <c r="H9" s="25"/>
      <c r="I9" s="24"/>
      <c r="J9" s="25"/>
      <c r="K9" s="24"/>
      <c r="L9" s="25"/>
      <c r="M9" s="24"/>
      <c r="N9" s="25"/>
      <c r="O9" s="24"/>
      <c r="P9" s="25"/>
      <c r="Q9" s="24"/>
      <c r="R9" s="25"/>
      <c r="S9" s="24"/>
      <c r="T9" s="25">
        <v>208.45</v>
      </c>
      <c r="U9" s="209">
        <v>246.45</v>
      </c>
      <c r="V9" s="18">
        <f>U9-T9+S9-R9+Q9-P9+O9-N9+M9-L9+K9-J9+I9-H9+G9-F9</f>
        <v>38</v>
      </c>
    </row>
    <row r="10" spans="2:22" x14ac:dyDescent="0.2">
      <c r="B10" s="88" t="s">
        <v>2</v>
      </c>
      <c r="C10" s="134">
        <f t="shared" si="0"/>
        <v>46.043000000000006</v>
      </c>
      <c r="D10" s="135">
        <f t="shared" si="1"/>
        <v>46.043000000000006</v>
      </c>
      <c r="E10" s="89"/>
      <c r="F10" s="112"/>
      <c r="G10" s="113"/>
      <c r="H10" s="114"/>
      <c r="I10" s="113"/>
      <c r="J10" s="114"/>
      <c r="K10" s="113"/>
      <c r="L10" s="114"/>
      <c r="M10" s="113"/>
      <c r="N10" s="114"/>
      <c r="O10" s="113"/>
      <c r="P10" s="114"/>
      <c r="Q10" s="113"/>
      <c r="R10" s="114"/>
      <c r="S10" s="113"/>
      <c r="T10" s="114"/>
      <c r="U10" s="115">
        <f>U11-T11</f>
        <v>46.043000000000006</v>
      </c>
      <c r="V10" s="141">
        <f>SUM(F10:U10)</f>
        <v>46.043000000000006</v>
      </c>
    </row>
    <row r="11" spans="2:22" ht="13.5" thickBot="1" x14ac:dyDescent="0.25">
      <c r="B11" s="206" t="s">
        <v>18</v>
      </c>
      <c r="C11" s="207">
        <f t="shared" si="0"/>
        <v>46.043000000000006</v>
      </c>
      <c r="D11" s="208">
        <f t="shared" si="1"/>
        <v>46.043000000000006</v>
      </c>
      <c r="E11" s="102"/>
      <c r="F11" s="103"/>
      <c r="G11" s="104"/>
      <c r="H11" s="105"/>
      <c r="I11" s="104"/>
      <c r="J11" s="105"/>
      <c r="K11" s="104"/>
      <c r="L11" s="105"/>
      <c r="M11" s="104"/>
      <c r="N11" s="105"/>
      <c r="O11" s="104"/>
      <c r="P11" s="105"/>
      <c r="Q11" s="104"/>
      <c r="R11" s="105"/>
      <c r="S11" s="104"/>
      <c r="T11" s="105">
        <v>246.45</v>
      </c>
      <c r="U11" s="104">
        <v>292.49299999999999</v>
      </c>
      <c r="V11" s="106">
        <f>U11-T11+S11-R11+Q11-P11+O11-N11+M11-L11+K11-J11+I11-H11+G11-F11</f>
        <v>46.043000000000006</v>
      </c>
    </row>
    <row r="12" spans="2:22" ht="13.5" thickBot="1" x14ac:dyDescent="0.25">
      <c r="B12" s="44" t="s">
        <v>19</v>
      </c>
      <c r="C12" s="45">
        <f t="shared" si="0"/>
        <v>133.29400000000004</v>
      </c>
      <c r="D12" s="46">
        <f t="shared" si="1"/>
        <v>188.24000000000004</v>
      </c>
      <c r="E12" s="64">
        <f>E13+E19</f>
        <v>54.945999999999998</v>
      </c>
      <c r="F12" s="65"/>
      <c r="G12" s="66">
        <f>G14-F14+G15-F15+G16-F16</f>
        <v>43.759</v>
      </c>
      <c r="H12" s="67"/>
      <c r="I12" s="66"/>
      <c r="J12" s="65"/>
      <c r="K12" s="66"/>
      <c r="L12" s="67"/>
      <c r="M12" s="66">
        <f>M13+M19</f>
        <v>24.065999999999999</v>
      </c>
      <c r="N12" s="67"/>
      <c r="O12" s="66"/>
      <c r="P12" s="67"/>
      <c r="Q12" s="66"/>
      <c r="R12" s="67"/>
      <c r="S12" s="66">
        <f>S13+S19</f>
        <v>65.469000000000023</v>
      </c>
      <c r="T12" s="67"/>
      <c r="U12" s="65"/>
      <c r="V12" s="68">
        <f>SUM(V13:V22)-V13-V19</f>
        <v>133.29400000000004</v>
      </c>
    </row>
    <row r="13" spans="2:22" x14ac:dyDescent="0.2">
      <c r="B13" s="159" t="s">
        <v>3</v>
      </c>
      <c r="C13" s="160">
        <f>SUM(C14:C18)</f>
        <v>77.000000000000014</v>
      </c>
      <c r="D13" s="161">
        <f t="shared" si="1"/>
        <v>127.93300000000002</v>
      </c>
      <c r="E13" s="175">
        <f>SUM(E14:E18)</f>
        <v>50.933</v>
      </c>
      <c r="F13" s="162"/>
      <c r="G13" s="163">
        <f>G14-F14+G15-F15+G16-F16+G17-F17+G18-F18</f>
        <v>43.759</v>
      </c>
      <c r="H13" s="164"/>
      <c r="I13" s="163"/>
      <c r="J13" s="164"/>
      <c r="K13" s="163"/>
      <c r="L13" s="164"/>
      <c r="M13" s="163"/>
      <c r="N13" s="164"/>
      <c r="O13" s="163"/>
      <c r="P13" s="164"/>
      <c r="Q13" s="163"/>
      <c r="R13" s="164"/>
      <c r="S13" s="163">
        <f>S14-R14+S15-R15+S16-R16+S17-R17+S18-R18</f>
        <v>33.241000000000021</v>
      </c>
      <c r="T13" s="164"/>
      <c r="U13" s="163"/>
      <c r="V13" s="165">
        <f>SUM(F13:U13)</f>
        <v>77.000000000000028</v>
      </c>
    </row>
    <row r="14" spans="2:22" x14ac:dyDescent="0.2">
      <c r="B14" s="90" t="s">
        <v>41</v>
      </c>
      <c r="C14" s="122">
        <f t="shared" ref="C14:C18" si="2">V14</f>
        <v>21.553000000000001</v>
      </c>
      <c r="D14" s="123">
        <f t="shared" si="1"/>
        <v>43.106000000000002</v>
      </c>
      <c r="E14" s="92">
        <f>G14-F14</f>
        <v>21.553000000000001</v>
      </c>
      <c r="F14" s="186">
        <v>0</v>
      </c>
      <c r="G14" s="187">
        <v>21.553000000000001</v>
      </c>
      <c r="H14" s="188"/>
      <c r="I14" s="187"/>
      <c r="J14" s="188"/>
      <c r="K14" s="187"/>
      <c r="L14" s="188"/>
      <c r="M14" s="187"/>
      <c r="N14" s="188"/>
      <c r="O14" s="187"/>
      <c r="P14" s="188"/>
      <c r="Q14" s="187"/>
      <c r="R14" s="188"/>
      <c r="S14" s="187"/>
      <c r="T14" s="188"/>
      <c r="U14" s="187"/>
      <c r="V14" s="107">
        <f t="shared" ref="V14:V18" si="3">U14-T14+S14-R14+Q14-P14+O14-N14+M14-L14+K14-J14+I14-H14+G14-F14</f>
        <v>21.553000000000001</v>
      </c>
    </row>
    <row r="15" spans="2:22" x14ac:dyDescent="0.2">
      <c r="B15" s="2" t="s">
        <v>33</v>
      </c>
      <c r="C15" s="124">
        <f t="shared" si="2"/>
        <v>2.2839999999999998</v>
      </c>
      <c r="D15" s="125">
        <f t="shared" si="1"/>
        <v>4.5679999999999996</v>
      </c>
      <c r="E15" s="33">
        <f>G15-F15</f>
        <v>2.2839999999999998</v>
      </c>
      <c r="F15" s="14">
        <v>0.16900000000000001</v>
      </c>
      <c r="G15" s="9">
        <v>2.4529999999999998</v>
      </c>
      <c r="H15" s="10"/>
      <c r="I15" s="9"/>
      <c r="J15" s="10"/>
      <c r="K15" s="9"/>
      <c r="L15" s="10"/>
      <c r="M15" s="9"/>
      <c r="N15" s="10"/>
      <c r="O15" s="9"/>
      <c r="P15" s="10"/>
      <c r="Q15" s="9"/>
      <c r="R15" s="10"/>
      <c r="S15" s="9"/>
      <c r="T15" s="10"/>
      <c r="U15" s="9"/>
      <c r="V15" s="15">
        <f t="shared" si="3"/>
        <v>2.2839999999999998</v>
      </c>
    </row>
    <row r="16" spans="2:22" x14ac:dyDescent="0.2">
      <c r="B16" s="2" t="s">
        <v>34</v>
      </c>
      <c r="C16" s="124">
        <f t="shared" si="2"/>
        <v>19.922000000000001</v>
      </c>
      <c r="D16" s="125">
        <f t="shared" si="1"/>
        <v>39.844000000000001</v>
      </c>
      <c r="E16" s="33">
        <v>19.922000000000001</v>
      </c>
      <c r="F16" s="14">
        <v>0</v>
      </c>
      <c r="G16" s="9">
        <v>19.922000000000001</v>
      </c>
      <c r="H16" s="10"/>
      <c r="I16" s="9"/>
      <c r="J16" s="10"/>
      <c r="K16" s="9"/>
      <c r="L16" s="10"/>
      <c r="M16" s="9"/>
      <c r="N16" s="10"/>
      <c r="O16" s="9"/>
      <c r="P16" s="10"/>
      <c r="Q16" s="9"/>
      <c r="R16" s="10"/>
      <c r="S16" s="9"/>
      <c r="T16" s="10"/>
      <c r="U16" s="9"/>
      <c r="V16" s="15">
        <f t="shared" si="3"/>
        <v>19.922000000000001</v>
      </c>
    </row>
    <row r="17" spans="2:22" x14ac:dyDescent="0.2">
      <c r="B17" s="2" t="s">
        <v>20</v>
      </c>
      <c r="C17" s="124">
        <f t="shared" si="2"/>
        <v>25.14700000000002</v>
      </c>
      <c r="D17" s="125">
        <f t="shared" si="1"/>
        <v>25.14700000000002</v>
      </c>
      <c r="E17" s="33"/>
      <c r="F17" s="14"/>
      <c r="G17" s="9"/>
      <c r="H17" s="10"/>
      <c r="I17" s="9"/>
      <c r="J17" s="10"/>
      <c r="K17" s="9"/>
      <c r="L17" s="10"/>
      <c r="M17" s="9"/>
      <c r="N17" s="10"/>
      <c r="O17" s="9"/>
      <c r="P17" s="10"/>
      <c r="Q17" s="9"/>
      <c r="R17" s="10">
        <v>165.15299999999999</v>
      </c>
      <c r="S17" s="9">
        <v>190.3</v>
      </c>
      <c r="T17" s="10"/>
      <c r="U17" s="9"/>
      <c r="V17" s="15">
        <f t="shared" si="3"/>
        <v>25.14700000000002</v>
      </c>
    </row>
    <row r="18" spans="2:22" x14ac:dyDescent="0.2">
      <c r="B18" s="26" t="s">
        <v>42</v>
      </c>
      <c r="C18" s="126">
        <f t="shared" si="2"/>
        <v>8.0939999999999994</v>
      </c>
      <c r="D18" s="127">
        <f t="shared" si="1"/>
        <v>15.267999999999999</v>
      </c>
      <c r="E18" s="34">
        <f>7.864-0.69</f>
        <v>7.1739999999999995</v>
      </c>
      <c r="F18" s="16"/>
      <c r="G18" s="11"/>
      <c r="H18" s="17"/>
      <c r="I18" s="11"/>
      <c r="J18" s="17"/>
      <c r="K18" s="11"/>
      <c r="L18" s="17"/>
      <c r="M18" s="11"/>
      <c r="N18" s="17"/>
      <c r="O18" s="11"/>
      <c r="P18" s="17"/>
      <c r="Q18" s="11"/>
      <c r="R18" s="17">
        <v>0</v>
      </c>
      <c r="S18" s="11">
        <v>8.0939999999999994</v>
      </c>
      <c r="T18" s="17"/>
      <c r="U18" s="11"/>
      <c r="V18" s="18">
        <f t="shared" si="3"/>
        <v>8.0939999999999994</v>
      </c>
    </row>
    <row r="19" spans="2:22" x14ac:dyDescent="0.2">
      <c r="B19" s="166" t="s">
        <v>4</v>
      </c>
      <c r="C19" s="167">
        <f>SUM(C20:C22)</f>
        <v>56.294000000000004</v>
      </c>
      <c r="D19" s="168">
        <f t="shared" si="1"/>
        <v>60.307000000000002</v>
      </c>
      <c r="E19" s="174">
        <f>SUM(E20:E22)</f>
        <v>4.0129999999999999</v>
      </c>
      <c r="F19" s="169"/>
      <c r="G19" s="170"/>
      <c r="H19" s="171"/>
      <c r="I19" s="170"/>
      <c r="J19" s="171"/>
      <c r="K19" s="170"/>
      <c r="L19" s="171"/>
      <c r="M19" s="170">
        <f>M20-L20+M21-L21</f>
        <v>24.065999999999999</v>
      </c>
      <c r="N19" s="171"/>
      <c r="O19" s="170"/>
      <c r="P19" s="171"/>
      <c r="Q19" s="170"/>
      <c r="R19" s="171"/>
      <c r="S19" s="170">
        <f>S20-R20+S22-R22</f>
        <v>32.228000000000009</v>
      </c>
      <c r="T19" s="171"/>
      <c r="U19" s="170"/>
      <c r="V19" s="172">
        <f>SUM(F19:U19)</f>
        <v>56.294000000000011</v>
      </c>
    </row>
    <row r="20" spans="2:22" x14ac:dyDescent="0.2">
      <c r="B20" s="90" t="s">
        <v>48</v>
      </c>
      <c r="C20" s="118">
        <f>V20</f>
        <v>4.1639999999999997</v>
      </c>
      <c r="D20" s="119">
        <f t="shared" si="1"/>
        <v>8.1769999999999996</v>
      </c>
      <c r="E20" s="91">
        <v>4.0129999999999999</v>
      </c>
      <c r="F20" s="99"/>
      <c r="G20" s="100"/>
      <c r="H20" s="101"/>
      <c r="I20" s="100"/>
      <c r="J20" s="101"/>
      <c r="K20" s="100"/>
      <c r="L20" s="101">
        <v>0</v>
      </c>
      <c r="M20" s="100">
        <v>4.1639999999999997</v>
      </c>
      <c r="N20" s="101"/>
      <c r="O20" s="100"/>
      <c r="P20" s="101"/>
      <c r="Q20" s="100"/>
      <c r="R20" s="101"/>
      <c r="S20" s="100"/>
      <c r="T20" s="101"/>
      <c r="U20" s="100"/>
      <c r="V20" s="107">
        <f t="shared" ref="V20:V22" si="4">U20-T20+S20-R20+Q20-P20+O20-N20+M20-L20+K20-J20+I20-H20+G20-F20</f>
        <v>4.1639999999999997</v>
      </c>
    </row>
    <row r="21" spans="2:22" x14ac:dyDescent="0.2">
      <c r="B21" s="90" t="s">
        <v>16</v>
      </c>
      <c r="C21" s="118">
        <f>V21</f>
        <v>19.901999999999997</v>
      </c>
      <c r="D21" s="119">
        <f t="shared" ref="D21" si="5">C21+E21</f>
        <v>19.901999999999997</v>
      </c>
      <c r="E21" s="91"/>
      <c r="F21" s="99"/>
      <c r="G21" s="100"/>
      <c r="H21" s="101"/>
      <c r="I21" s="100"/>
      <c r="J21" s="101"/>
      <c r="K21" s="100"/>
      <c r="L21" s="101">
        <v>22.175000000000001</v>
      </c>
      <c r="M21" s="100">
        <v>42.076999999999998</v>
      </c>
      <c r="N21" s="101"/>
      <c r="O21" s="100"/>
      <c r="P21" s="101"/>
      <c r="Q21" s="100"/>
      <c r="R21" s="101"/>
      <c r="S21" s="100"/>
      <c r="T21" s="101"/>
      <c r="U21" s="100"/>
      <c r="V21" s="107">
        <f t="shared" ref="V21" si="6">U21-T21+S21-R21+Q21-P21+O21-N21+M21-L21+K21-J21+I21-H21+G21-F21</f>
        <v>19.901999999999997</v>
      </c>
    </row>
    <row r="22" spans="2:22" ht="13.5" thickBot="1" x14ac:dyDescent="0.25">
      <c r="B22" s="2" t="s">
        <v>20</v>
      </c>
      <c r="C22" s="124">
        <f>V22</f>
        <v>32.228000000000009</v>
      </c>
      <c r="D22" s="125">
        <f t="shared" si="1"/>
        <v>32.228000000000009</v>
      </c>
      <c r="E22" s="33"/>
      <c r="F22" s="14"/>
      <c r="G22" s="9"/>
      <c r="H22" s="10"/>
      <c r="I22" s="9"/>
      <c r="J22" s="10"/>
      <c r="K22" s="9"/>
      <c r="L22" s="10"/>
      <c r="M22" s="9"/>
      <c r="N22" s="10"/>
      <c r="O22" s="9"/>
      <c r="P22" s="10"/>
      <c r="Q22" s="9"/>
      <c r="R22" s="10">
        <v>198.589</v>
      </c>
      <c r="S22" s="9">
        <v>230.81700000000001</v>
      </c>
      <c r="T22" s="10"/>
      <c r="U22" s="9"/>
      <c r="V22" s="15">
        <f t="shared" si="4"/>
        <v>32.228000000000009</v>
      </c>
    </row>
    <row r="23" spans="2:22" ht="13.5" thickBot="1" x14ac:dyDescent="0.25">
      <c r="B23" s="47" t="s">
        <v>21</v>
      </c>
      <c r="C23" s="48">
        <f>V23</f>
        <v>149.90200000000002</v>
      </c>
      <c r="D23" s="49">
        <f t="shared" si="1"/>
        <v>190.21</v>
      </c>
      <c r="E23" s="79">
        <f>E24+E29+E33</f>
        <v>40.308</v>
      </c>
      <c r="F23" s="80"/>
      <c r="G23" s="81">
        <f>G24+G29+G33</f>
        <v>29.578000000000003</v>
      </c>
      <c r="H23" s="82"/>
      <c r="I23" s="81"/>
      <c r="J23" s="80"/>
      <c r="K23" s="81">
        <f>K24+K29+K33</f>
        <v>24.545000000000016</v>
      </c>
      <c r="L23" s="82"/>
      <c r="M23" s="81">
        <f>M24+M29+M33</f>
        <v>3.0379999999999998</v>
      </c>
      <c r="N23" s="82"/>
      <c r="O23" s="81">
        <f>O24+O29+O33</f>
        <v>92.740999999999985</v>
      </c>
      <c r="P23" s="82"/>
      <c r="Q23" s="81"/>
      <c r="R23" s="82"/>
      <c r="S23" s="81"/>
      <c r="T23" s="82"/>
      <c r="U23" s="80"/>
      <c r="V23" s="83">
        <f>SUM(V24:V35)-V24-V29-V33</f>
        <v>149.90200000000002</v>
      </c>
    </row>
    <row r="24" spans="2:22" x14ac:dyDescent="0.2">
      <c r="B24" s="211" t="s">
        <v>29</v>
      </c>
      <c r="C24" s="212">
        <f>SUM(C25:C28)</f>
        <v>33.99</v>
      </c>
      <c r="D24" s="213">
        <f t="shared" si="1"/>
        <v>67.784999999999997</v>
      </c>
      <c r="E24" s="214">
        <f>SUM(E25:E28)</f>
        <v>33.795000000000002</v>
      </c>
      <c r="F24" s="147"/>
      <c r="G24" s="137">
        <f>G25-F25+G26-F26+G27-F27+G28-F28</f>
        <v>29.578000000000003</v>
      </c>
      <c r="H24" s="136"/>
      <c r="I24" s="137"/>
      <c r="J24" s="136"/>
      <c r="K24" s="137"/>
      <c r="L24" s="136"/>
      <c r="M24" s="137">
        <f>M25-L25+M26-L26+M27-L27+M28-L28</f>
        <v>3.0379999999999998</v>
      </c>
      <c r="N24" s="136"/>
      <c r="O24" s="137">
        <f>O25-N25+O26-N26+O27-N27+O28-N28</f>
        <v>1.3740000000000001</v>
      </c>
      <c r="P24" s="136"/>
      <c r="Q24" s="137"/>
      <c r="R24" s="136"/>
      <c r="S24" s="137"/>
      <c r="T24" s="136"/>
      <c r="U24" s="137"/>
      <c r="V24" s="215">
        <f>SUM(F24:U24)</f>
        <v>33.99</v>
      </c>
    </row>
    <row r="25" spans="2:22" x14ac:dyDescent="0.2">
      <c r="B25" s="90" t="s">
        <v>39</v>
      </c>
      <c r="C25" s="122">
        <f>V25</f>
        <v>6.8470000000000004</v>
      </c>
      <c r="D25" s="123">
        <f t="shared" si="1"/>
        <v>13.694000000000001</v>
      </c>
      <c r="E25" s="92">
        <f>V25</f>
        <v>6.8470000000000004</v>
      </c>
      <c r="F25" s="186">
        <v>0.14899999999999999</v>
      </c>
      <c r="G25" s="187">
        <v>6.9960000000000004</v>
      </c>
      <c r="H25" s="188"/>
      <c r="I25" s="187"/>
      <c r="J25" s="188"/>
      <c r="K25" s="187"/>
      <c r="L25" s="188"/>
      <c r="M25" s="187"/>
      <c r="N25" s="188"/>
      <c r="O25" s="187"/>
      <c r="P25" s="188"/>
      <c r="Q25" s="187"/>
      <c r="R25" s="188"/>
      <c r="S25" s="187"/>
      <c r="T25" s="188"/>
      <c r="U25" s="216"/>
      <c r="V25" s="107">
        <f>U25-T25+S25-R25+Q25-P25+O25-N25+M25-L25+K25-J25+I25-H25+G25-F25</f>
        <v>6.8470000000000004</v>
      </c>
    </row>
    <row r="26" spans="2:22" x14ac:dyDescent="0.2">
      <c r="B26" s="2" t="s">
        <v>37</v>
      </c>
      <c r="C26" s="124">
        <f>V26</f>
        <v>22.731000000000002</v>
      </c>
      <c r="D26" s="125">
        <f t="shared" si="1"/>
        <v>45.462000000000003</v>
      </c>
      <c r="E26" s="33">
        <f>V26</f>
        <v>22.731000000000002</v>
      </c>
      <c r="F26" s="14">
        <v>0</v>
      </c>
      <c r="G26" s="9">
        <v>22.731000000000002</v>
      </c>
      <c r="H26" s="10"/>
      <c r="I26" s="9"/>
      <c r="J26" s="10"/>
      <c r="K26" s="9"/>
      <c r="L26" s="10"/>
      <c r="M26" s="9"/>
      <c r="N26" s="10"/>
      <c r="O26" s="9"/>
      <c r="P26" s="10"/>
      <c r="Q26" s="9"/>
      <c r="R26" s="10"/>
      <c r="S26" s="9"/>
      <c r="T26" s="10"/>
      <c r="U26" s="9"/>
      <c r="V26" s="15">
        <f t="shared" ref="V26:V28" si="7">U26-T26+S26-R26+Q26-P26+O26-N26+M26-L26+K26-J26+I26-H26+G26-F26</f>
        <v>22.731000000000002</v>
      </c>
    </row>
    <row r="27" spans="2:22" x14ac:dyDescent="0.2">
      <c r="B27" s="2" t="s">
        <v>36</v>
      </c>
      <c r="C27" s="124">
        <f>V27</f>
        <v>3.0379999999999998</v>
      </c>
      <c r="D27" s="125">
        <f t="shared" si="1"/>
        <v>6.0759999999999996</v>
      </c>
      <c r="E27" s="33">
        <f>V27</f>
        <v>3.0379999999999998</v>
      </c>
      <c r="F27" s="14"/>
      <c r="G27" s="9"/>
      <c r="H27" s="10"/>
      <c r="I27" s="9"/>
      <c r="J27" s="10"/>
      <c r="K27" s="9"/>
      <c r="L27" s="10">
        <v>0</v>
      </c>
      <c r="M27" s="9">
        <v>3.0379999999999998</v>
      </c>
      <c r="N27" s="10"/>
      <c r="O27" s="9"/>
      <c r="P27" s="10"/>
      <c r="Q27" s="9"/>
      <c r="R27" s="10"/>
      <c r="S27" s="9"/>
      <c r="T27" s="10"/>
      <c r="U27" s="9"/>
      <c r="V27" s="15">
        <f t="shared" si="7"/>
        <v>3.0379999999999998</v>
      </c>
    </row>
    <row r="28" spans="2:22" x14ac:dyDescent="0.2">
      <c r="B28" s="2" t="s">
        <v>45</v>
      </c>
      <c r="C28" s="124">
        <f>V28</f>
        <v>1.3740000000000001</v>
      </c>
      <c r="D28" s="125">
        <f t="shared" si="1"/>
        <v>2.5529999999999999</v>
      </c>
      <c r="E28" s="33">
        <f>-0.195+C28</f>
        <v>1.179</v>
      </c>
      <c r="F28" s="14"/>
      <c r="G28" s="9"/>
      <c r="H28" s="10"/>
      <c r="I28" s="9"/>
      <c r="J28" s="10"/>
      <c r="K28" s="9"/>
      <c r="L28" s="10"/>
      <c r="M28" s="9"/>
      <c r="N28" s="10">
        <v>0</v>
      </c>
      <c r="O28" s="9">
        <v>1.3740000000000001</v>
      </c>
      <c r="P28" s="10"/>
      <c r="Q28" s="9"/>
      <c r="R28" s="10"/>
      <c r="S28" s="9"/>
      <c r="T28" s="10"/>
      <c r="U28" s="9"/>
      <c r="V28" s="15">
        <f t="shared" si="7"/>
        <v>1.3740000000000001</v>
      </c>
    </row>
    <row r="29" spans="2:22" x14ac:dyDescent="0.2">
      <c r="B29" s="138" t="s">
        <v>5</v>
      </c>
      <c r="C29" s="139">
        <f>SUM(C30:C32)</f>
        <v>46.178000000000004</v>
      </c>
      <c r="D29" s="140">
        <f t="shared" si="1"/>
        <v>52.691000000000003</v>
      </c>
      <c r="E29" s="173">
        <f>SUM(E30:E32)</f>
        <v>6.5129999999999999</v>
      </c>
      <c r="F29" s="143"/>
      <c r="G29" s="144"/>
      <c r="H29" s="145"/>
      <c r="I29" s="144"/>
      <c r="J29" s="145"/>
      <c r="K29" s="144"/>
      <c r="L29" s="145"/>
      <c r="M29" s="144"/>
      <c r="N29" s="145"/>
      <c r="O29" s="144">
        <f>O30-N30+O31-N31+O32-N32</f>
        <v>46.177999999999997</v>
      </c>
      <c r="P29" s="145"/>
      <c r="Q29" s="144"/>
      <c r="R29" s="145"/>
      <c r="S29" s="144"/>
      <c r="T29" s="145"/>
      <c r="U29" s="144"/>
      <c r="V29" s="146">
        <f>SUM(F29:U29)</f>
        <v>46.177999999999997</v>
      </c>
    </row>
    <row r="30" spans="2:22" x14ac:dyDescent="0.2">
      <c r="B30" s="90" t="s">
        <v>35</v>
      </c>
      <c r="C30" s="122">
        <f>V30</f>
        <v>6.5129999999999999</v>
      </c>
      <c r="D30" s="123">
        <f t="shared" ref="D30" si="8">C30+E30</f>
        <v>13.026</v>
      </c>
      <c r="E30" s="92">
        <f>C30</f>
        <v>6.5129999999999999</v>
      </c>
      <c r="F30" s="186"/>
      <c r="G30" s="187"/>
      <c r="H30" s="188"/>
      <c r="I30" s="187"/>
      <c r="J30" s="188"/>
      <c r="K30" s="187"/>
      <c r="L30" s="188"/>
      <c r="M30" s="187"/>
      <c r="N30" s="188">
        <v>0</v>
      </c>
      <c r="O30" s="187">
        <v>6.5129999999999999</v>
      </c>
      <c r="P30" s="188"/>
      <c r="Q30" s="187"/>
      <c r="R30" s="188"/>
      <c r="S30" s="187"/>
      <c r="T30" s="188"/>
      <c r="U30" s="187"/>
      <c r="V30" s="107">
        <f>U30-T30+S30-R30+Q30-P30+O30-N30+M30-L30+K30-J30+I30-H30+G30-F30</f>
        <v>6.5129999999999999</v>
      </c>
    </row>
    <row r="31" spans="2:22" x14ac:dyDescent="0.2">
      <c r="B31" s="93" t="s">
        <v>38</v>
      </c>
      <c r="C31" s="217">
        <f t="shared" ref="C31" si="9">V31</f>
        <v>0.25900000000000034</v>
      </c>
      <c r="D31" s="218">
        <f t="shared" ref="D31" si="10">C31+E31</f>
        <v>0.25900000000000034</v>
      </c>
      <c r="E31" s="219"/>
      <c r="F31" s="220"/>
      <c r="G31" s="221"/>
      <c r="H31" s="222"/>
      <c r="I31" s="221"/>
      <c r="J31" s="222"/>
      <c r="K31" s="221"/>
      <c r="L31" s="222"/>
      <c r="M31" s="221"/>
      <c r="N31" s="222">
        <v>6.5129999999999999</v>
      </c>
      <c r="O31" s="221">
        <v>6.7720000000000002</v>
      </c>
      <c r="P31" s="222"/>
      <c r="Q31" s="221"/>
      <c r="R31" s="222"/>
      <c r="S31" s="221"/>
      <c r="T31" s="222"/>
      <c r="U31" s="221"/>
      <c r="V31" s="223">
        <f>U31-T31+S31-R31+Q31-P31+O31-N31+M31-L31+K31-J31+I31-H31+G31-F31</f>
        <v>0.25900000000000034</v>
      </c>
    </row>
    <row r="32" spans="2:22" x14ac:dyDescent="0.2">
      <c r="B32" s="26" t="s">
        <v>22</v>
      </c>
      <c r="C32" s="120">
        <f t="shared" ref="C32:C67" si="11">V32</f>
        <v>39.406000000000006</v>
      </c>
      <c r="D32" s="127">
        <f t="shared" si="1"/>
        <v>39.406000000000006</v>
      </c>
      <c r="E32" s="31"/>
      <c r="F32" s="23"/>
      <c r="G32" s="24"/>
      <c r="H32" s="25"/>
      <c r="I32" s="24"/>
      <c r="J32" s="25"/>
      <c r="K32" s="24"/>
      <c r="L32" s="25"/>
      <c r="M32" s="24"/>
      <c r="N32" s="25">
        <v>89.66</v>
      </c>
      <c r="O32" s="24">
        <v>129.066</v>
      </c>
      <c r="P32" s="25"/>
      <c r="Q32" s="24"/>
      <c r="R32" s="25"/>
      <c r="S32" s="24"/>
      <c r="T32" s="25"/>
      <c r="U32" s="24"/>
      <c r="V32" s="18">
        <f t="shared" ref="V32" si="12">U32-T32+S32-R32+Q32-P32+O32-N32+M32-L32+K32-J32+I32-H32+G32-F32</f>
        <v>39.406000000000006</v>
      </c>
    </row>
    <row r="33" spans="2:22" x14ac:dyDescent="0.2">
      <c r="B33" s="138" t="s">
        <v>6</v>
      </c>
      <c r="C33" s="139">
        <f t="shared" si="11"/>
        <v>69.734000000000009</v>
      </c>
      <c r="D33" s="140">
        <f t="shared" si="1"/>
        <v>69.734000000000009</v>
      </c>
      <c r="E33" s="173"/>
      <c r="F33" s="143"/>
      <c r="G33" s="144"/>
      <c r="H33" s="145"/>
      <c r="I33" s="144"/>
      <c r="J33" s="145"/>
      <c r="K33" s="144">
        <f>K34-J34+K35-J35</f>
        <v>24.545000000000016</v>
      </c>
      <c r="L33" s="145"/>
      <c r="M33" s="144"/>
      <c r="N33" s="145"/>
      <c r="O33" s="144">
        <f>O34-N34+O35-N35</f>
        <v>45.188999999999993</v>
      </c>
      <c r="P33" s="145"/>
      <c r="Q33" s="144"/>
      <c r="R33" s="145"/>
      <c r="S33" s="144"/>
      <c r="T33" s="145"/>
      <c r="U33" s="144"/>
      <c r="V33" s="146">
        <f>SUM(F33:U33)</f>
        <v>69.734000000000009</v>
      </c>
    </row>
    <row r="34" spans="2:22" x14ac:dyDescent="0.2">
      <c r="B34" s="90" t="s">
        <v>23</v>
      </c>
      <c r="C34" s="118">
        <f t="shared" si="11"/>
        <v>24.545000000000016</v>
      </c>
      <c r="D34" s="119">
        <f t="shared" si="1"/>
        <v>24.545000000000016</v>
      </c>
      <c r="E34" s="91"/>
      <c r="F34" s="99"/>
      <c r="G34" s="100"/>
      <c r="H34" s="101"/>
      <c r="I34" s="100"/>
      <c r="J34" s="101">
        <v>179.71899999999999</v>
      </c>
      <c r="K34" s="100">
        <v>204.26400000000001</v>
      </c>
      <c r="L34" s="101"/>
      <c r="M34" s="100"/>
      <c r="N34" s="101"/>
      <c r="O34" s="100"/>
      <c r="P34" s="101"/>
      <c r="Q34" s="100"/>
      <c r="R34" s="101"/>
      <c r="S34" s="100"/>
      <c r="T34" s="101"/>
      <c r="U34" s="100"/>
      <c r="V34" s="107">
        <f t="shared" ref="V34:V35" si="13">U34-T34+S34-R34+Q34-P34+O34-N34+M34-L34+K34-J34+I34-H34+G34-F34</f>
        <v>24.545000000000016</v>
      </c>
    </row>
    <row r="35" spans="2:22" ht="13.5" thickBot="1" x14ac:dyDescent="0.25">
      <c r="B35" s="2" t="s">
        <v>22</v>
      </c>
      <c r="C35" s="124">
        <f t="shared" si="11"/>
        <v>45.188999999999993</v>
      </c>
      <c r="D35" s="125">
        <f t="shared" si="1"/>
        <v>45.188999999999993</v>
      </c>
      <c r="E35" s="205"/>
      <c r="F35" s="19"/>
      <c r="G35" s="20"/>
      <c r="H35" s="21"/>
      <c r="I35" s="20"/>
      <c r="J35" s="21"/>
      <c r="K35" s="20"/>
      <c r="L35" s="21"/>
      <c r="M35" s="20"/>
      <c r="N35" s="21">
        <v>31.331</v>
      </c>
      <c r="O35" s="20">
        <v>76.52</v>
      </c>
      <c r="P35" s="21"/>
      <c r="Q35" s="20"/>
      <c r="R35" s="21"/>
      <c r="S35" s="20"/>
      <c r="T35" s="21"/>
      <c r="U35" s="20"/>
      <c r="V35" s="15">
        <f t="shared" si="13"/>
        <v>45.188999999999993</v>
      </c>
    </row>
    <row r="36" spans="2:22" ht="13.5" thickBot="1" x14ac:dyDescent="0.25">
      <c r="B36" s="50" t="s">
        <v>24</v>
      </c>
      <c r="C36" s="51">
        <f t="shared" si="11"/>
        <v>170.11899999999994</v>
      </c>
      <c r="D36" s="52">
        <f t="shared" si="1"/>
        <v>184.28399999999993</v>
      </c>
      <c r="E36" s="69">
        <f>E37+E46+E51</f>
        <v>14.164999999999997</v>
      </c>
      <c r="F36" s="70"/>
      <c r="G36" s="71"/>
      <c r="H36" s="72"/>
      <c r="I36" s="71">
        <f>I37+I46+I51</f>
        <v>32.622000000000014</v>
      </c>
      <c r="J36" s="70"/>
      <c r="K36" s="71"/>
      <c r="L36" s="72"/>
      <c r="M36" s="71"/>
      <c r="N36" s="72"/>
      <c r="O36" s="71">
        <f>O37+O46+O51</f>
        <v>49.113</v>
      </c>
      <c r="P36" s="72"/>
      <c r="Q36" s="71">
        <f>Q37+Q46+Q51</f>
        <v>23.972000000000001</v>
      </c>
      <c r="R36" s="72"/>
      <c r="S36" s="71"/>
      <c r="T36" s="72"/>
      <c r="U36" s="70">
        <f>U37+U46+U51</f>
        <v>64.411999999999978</v>
      </c>
      <c r="V36" s="73">
        <f>SUM(V37:V53)-V37-V46-V51</f>
        <v>170.11899999999994</v>
      </c>
    </row>
    <row r="37" spans="2:22" x14ac:dyDescent="0.2">
      <c r="B37" s="148" t="s">
        <v>7</v>
      </c>
      <c r="C37" s="149">
        <f t="shared" si="11"/>
        <v>55.956000000000017</v>
      </c>
      <c r="D37" s="150">
        <f t="shared" ref="D37:D67" si="14">C37+E37</f>
        <v>67.010000000000019</v>
      </c>
      <c r="E37" s="210">
        <f>SUM(E39+E42+E44)</f>
        <v>11.053999999999998</v>
      </c>
      <c r="F37" s="191"/>
      <c r="G37" s="151"/>
      <c r="H37" s="192"/>
      <c r="I37" s="151">
        <f>I38-H38+I39-H39+I40-H40</f>
        <v>32.622000000000014</v>
      </c>
      <c r="J37" s="192"/>
      <c r="K37" s="151"/>
      <c r="L37" s="192"/>
      <c r="M37" s="151"/>
      <c r="N37" s="192"/>
      <c r="O37" s="151">
        <f>O41-N41+O42-N42+O43-N43+O44-N44+O45-N45</f>
        <v>23.334000000000003</v>
      </c>
      <c r="P37" s="192"/>
      <c r="Q37" s="151"/>
      <c r="R37" s="192"/>
      <c r="S37" s="151"/>
      <c r="T37" s="192"/>
      <c r="U37" s="151"/>
      <c r="V37" s="193">
        <f>SUM(F37:U37)</f>
        <v>55.956000000000017</v>
      </c>
    </row>
    <row r="38" spans="2:22" x14ac:dyDescent="0.2">
      <c r="B38" s="90" t="s">
        <v>17</v>
      </c>
      <c r="C38" s="203">
        <f t="shared" si="11"/>
        <v>6.6640000000000015</v>
      </c>
      <c r="D38" s="123">
        <f t="shared" si="14"/>
        <v>6.6640000000000015</v>
      </c>
      <c r="E38" s="91"/>
      <c r="F38" s="194"/>
      <c r="G38" s="195"/>
      <c r="H38" s="196">
        <v>75.897000000000006</v>
      </c>
      <c r="I38" s="197">
        <v>82.561000000000007</v>
      </c>
      <c r="J38" s="196"/>
      <c r="K38" s="197"/>
      <c r="L38" s="196"/>
      <c r="M38" s="197"/>
      <c r="N38" s="196"/>
      <c r="O38" s="197"/>
      <c r="P38" s="196"/>
      <c r="Q38" s="197"/>
      <c r="R38" s="196"/>
      <c r="S38" s="197"/>
      <c r="T38" s="196"/>
      <c r="U38" s="197"/>
      <c r="V38" s="107">
        <f t="shared" ref="V38" si="15">U38-T38+S38-R38+Q38-P38+O38-N38+M38-L38+K38-J38+I38-H38+G38-F38</f>
        <v>6.6640000000000015</v>
      </c>
    </row>
    <row r="39" spans="2:22" x14ac:dyDescent="0.2">
      <c r="B39" s="93" t="s">
        <v>52</v>
      </c>
      <c r="C39" s="226">
        <f t="shared" ref="C39:C40" si="16">V39</f>
        <v>4.3940000000000001</v>
      </c>
      <c r="D39" s="227">
        <f t="shared" ref="D39:D42" si="17">C39+E39</f>
        <v>8.7880000000000003</v>
      </c>
      <c r="E39" s="219">
        <v>4.3940000000000001</v>
      </c>
      <c r="F39" s="228"/>
      <c r="G39" s="229"/>
      <c r="H39" s="230">
        <v>0</v>
      </c>
      <c r="I39" s="231">
        <v>4.3940000000000001</v>
      </c>
      <c r="J39" s="230"/>
      <c r="K39" s="231"/>
      <c r="L39" s="230"/>
      <c r="M39" s="231"/>
      <c r="N39" s="230"/>
      <c r="O39" s="231"/>
      <c r="P39" s="230"/>
      <c r="Q39" s="231"/>
      <c r="R39" s="230"/>
      <c r="S39" s="231"/>
      <c r="T39" s="230"/>
      <c r="U39" s="231"/>
      <c r="V39" s="223">
        <f t="shared" ref="V39:V40" si="18">U39-T39+S39-R39+Q39-P39+O39-N39+M39-L39+K39-J39+I39-H39+G39-F39</f>
        <v>4.3940000000000001</v>
      </c>
    </row>
    <row r="40" spans="2:22" x14ac:dyDescent="0.2">
      <c r="B40" s="93" t="s">
        <v>17</v>
      </c>
      <c r="C40" s="226">
        <f t="shared" si="16"/>
        <v>21.564000000000007</v>
      </c>
      <c r="D40" s="227">
        <f t="shared" si="17"/>
        <v>21.564000000000007</v>
      </c>
      <c r="E40" s="219"/>
      <c r="F40" s="228"/>
      <c r="G40" s="229"/>
      <c r="H40" s="230">
        <v>90.366</v>
      </c>
      <c r="I40" s="231">
        <v>111.93</v>
      </c>
      <c r="J40" s="230"/>
      <c r="K40" s="231"/>
      <c r="L40" s="230"/>
      <c r="M40" s="231"/>
      <c r="N40" s="230"/>
      <c r="O40" s="231"/>
      <c r="P40" s="230"/>
      <c r="Q40" s="231"/>
      <c r="R40" s="230"/>
      <c r="S40" s="231"/>
      <c r="T40" s="230"/>
      <c r="U40" s="231"/>
      <c r="V40" s="223">
        <f t="shared" si="18"/>
        <v>21.564000000000007</v>
      </c>
    </row>
    <row r="41" spans="2:22" x14ac:dyDescent="0.2">
      <c r="B41" s="93" t="s">
        <v>22</v>
      </c>
      <c r="C41" s="226">
        <f>V41</f>
        <v>9.5730000000000075</v>
      </c>
      <c r="D41" s="227">
        <f t="shared" si="17"/>
        <v>9.5730000000000075</v>
      </c>
      <c r="E41" s="219"/>
      <c r="F41" s="228"/>
      <c r="G41" s="229"/>
      <c r="H41" s="230"/>
      <c r="I41" s="231"/>
      <c r="J41" s="230"/>
      <c r="K41" s="231"/>
      <c r="L41" s="230"/>
      <c r="M41" s="231"/>
      <c r="N41" s="232">
        <v>129.066</v>
      </c>
      <c r="O41" s="221">
        <v>138.63900000000001</v>
      </c>
      <c r="P41" s="230"/>
      <c r="Q41" s="231"/>
      <c r="R41" s="230"/>
      <c r="S41" s="231"/>
      <c r="T41" s="230"/>
      <c r="U41" s="231"/>
      <c r="V41" s="223">
        <f>U41-T41+S41-R41+Q41-P41+O41-N41+M41-L41+K41-J41+I41-H41+G41-F41</f>
        <v>9.5730000000000075</v>
      </c>
    </row>
    <row r="42" spans="2:22" x14ac:dyDescent="0.2">
      <c r="B42" s="93" t="s">
        <v>54</v>
      </c>
      <c r="C42" s="226">
        <f>V42</f>
        <v>0.185</v>
      </c>
      <c r="D42" s="227">
        <f t="shared" si="17"/>
        <v>0.37</v>
      </c>
      <c r="E42" s="219">
        <f>C42</f>
        <v>0.185</v>
      </c>
      <c r="F42" s="228"/>
      <c r="G42" s="229"/>
      <c r="H42" s="230"/>
      <c r="I42" s="231"/>
      <c r="J42" s="230"/>
      <c r="K42" s="231"/>
      <c r="L42" s="230"/>
      <c r="M42" s="231"/>
      <c r="N42" s="222">
        <v>0</v>
      </c>
      <c r="O42" s="221">
        <v>0.185</v>
      </c>
      <c r="P42" s="230"/>
      <c r="Q42" s="231"/>
      <c r="R42" s="230"/>
      <c r="S42" s="231"/>
      <c r="T42" s="230"/>
      <c r="U42" s="231"/>
      <c r="V42" s="223">
        <f>U42-T42+S42-R42+Q42-P42+O42-N42+M42-L42+K42-J42+I42-H42+G42-F42</f>
        <v>0.185</v>
      </c>
    </row>
    <row r="43" spans="2:22" x14ac:dyDescent="0.2">
      <c r="B43" s="93" t="s">
        <v>51</v>
      </c>
      <c r="C43" s="217">
        <f>V43</f>
        <v>3.032</v>
      </c>
      <c r="D43" s="218">
        <f>C43+E43</f>
        <v>3.032</v>
      </c>
      <c r="E43" s="219"/>
      <c r="F43" s="220"/>
      <c r="G43" s="221"/>
      <c r="H43" s="222"/>
      <c r="I43" s="221"/>
      <c r="J43" s="222"/>
      <c r="K43" s="221"/>
      <c r="L43" s="222"/>
      <c r="M43" s="221"/>
      <c r="N43" s="222">
        <v>0</v>
      </c>
      <c r="O43" s="221">
        <v>3.032</v>
      </c>
      <c r="P43" s="222"/>
      <c r="Q43" s="221"/>
      <c r="R43" s="222"/>
      <c r="S43" s="221"/>
      <c r="T43" s="222"/>
      <c r="U43" s="221"/>
      <c r="V43" s="223">
        <f>U43-T43+S43-R43+Q43-P43+O43-N43+M43-L43+K43-J43+I43-H43+G43-F43</f>
        <v>3.032</v>
      </c>
    </row>
    <row r="44" spans="2:22" x14ac:dyDescent="0.2">
      <c r="B44" s="93" t="s">
        <v>53</v>
      </c>
      <c r="C44" s="217">
        <f>V44</f>
        <v>6.4749999999999996</v>
      </c>
      <c r="D44" s="218">
        <f>C44+E44</f>
        <v>12.95</v>
      </c>
      <c r="E44" s="219">
        <v>6.4749999999999996</v>
      </c>
      <c r="F44" s="220"/>
      <c r="G44" s="221"/>
      <c r="H44" s="222"/>
      <c r="I44" s="221"/>
      <c r="J44" s="222"/>
      <c r="K44" s="221"/>
      <c r="L44" s="222"/>
      <c r="M44" s="221"/>
      <c r="N44" s="222">
        <v>0</v>
      </c>
      <c r="O44" s="221">
        <v>6.4749999999999996</v>
      </c>
      <c r="P44" s="222"/>
      <c r="Q44" s="221"/>
      <c r="R44" s="222"/>
      <c r="S44" s="221"/>
      <c r="T44" s="222"/>
      <c r="U44" s="221"/>
      <c r="V44" s="223">
        <f>U44-T44+S44-R44+Q44-P44+O44-N44+M44-L44+K44-J44+I44-H44+G44-F44</f>
        <v>6.4749999999999996</v>
      </c>
    </row>
    <row r="45" spans="2:22" x14ac:dyDescent="0.2">
      <c r="B45" s="26" t="s">
        <v>22</v>
      </c>
      <c r="C45" s="120">
        <f t="shared" si="11"/>
        <v>4.0689999999999884</v>
      </c>
      <c r="D45" s="127">
        <f t="shared" si="14"/>
        <v>4.0689999999999884</v>
      </c>
      <c r="E45" s="31"/>
      <c r="F45" s="27"/>
      <c r="G45" s="28"/>
      <c r="H45" s="29"/>
      <c r="I45" s="30"/>
      <c r="J45" s="29"/>
      <c r="K45" s="30"/>
      <c r="L45" s="29"/>
      <c r="M45" s="30"/>
      <c r="N45" s="233">
        <v>144.667</v>
      </c>
      <c r="O45" s="24">
        <v>148.73599999999999</v>
      </c>
      <c r="P45" s="29"/>
      <c r="Q45" s="30"/>
      <c r="R45" s="29"/>
      <c r="S45" s="30"/>
      <c r="T45" s="29"/>
      <c r="U45" s="30"/>
      <c r="V45" s="18">
        <f>U45-T45+S45-R45+Q45-P45+O45-N45+M45-L45+K45-J45+I45-H45+G45-F45</f>
        <v>4.0689999999999884</v>
      </c>
    </row>
    <row r="46" spans="2:22" x14ac:dyDescent="0.2">
      <c r="B46" s="153" t="s">
        <v>8</v>
      </c>
      <c r="C46" s="154">
        <f t="shared" si="11"/>
        <v>57.210999999999984</v>
      </c>
      <c r="D46" s="155">
        <f t="shared" si="14"/>
        <v>57.490999999999985</v>
      </c>
      <c r="E46" s="156">
        <f>SUM(E47:E50)</f>
        <v>0.28000000000000003</v>
      </c>
      <c r="F46" s="189"/>
      <c r="G46" s="152"/>
      <c r="H46" s="190"/>
      <c r="I46" s="152"/>
      <c r="J46" s="190"/>
      <c r="K46" s="152"/>
      <c r="L46" s="190"/>
      <c r="M46" s="152"/>
      <c r="N46" s="190"/>
      <c r="O46" s="152">
        <f>O47-N47+O48-N48+O49-N49+O50-N50</f>
        <v>25.778999999999996</v>
      </c>
      <c r="P46" s="190"/>
      <c r="Q46" s="152"/>
      <c r="R46" s="190"/>
      <c r="S46" s="152"/>
      <c r="T46" s="190"/>
      <c r="U46" s="152">
        <f>U47-T47+U48-T48+U49-T49+U50-T50</f>
        <v>31.431999999999988</v>
      </c>
      <c r="V46" s="158">
        <f>SUM(F46:U46)</f>
        <v>57.210999999999984</v>
      </c>
    </row>
    <row r="47" spans="2:22" x14ac:dyDescent="0.2">
      <c r="B47" s="90" t="s">
        <v>22</v>
      </c>
      <c r="C47" s="118">
        <f t="shared" si="11"/>
        <v>12.323000000000008</v>
      </c>
      <c r="D47" s="123">
        <f t="shared" si="14"/>
        <v>12.323000000000008</v>
      </c>
      <c r="E47" s="91"/>
      <c r="F47" s="99"/>
      <c r="G47" s="100"/>
      <c r="H47" s="101"/>
      <c r="I47" s="100"/>
      <c r="J47" s="101"/>
      <c r="K47" s="100"/>
      <c r="L47" s="101"/>
      <c r="M47" s="100"/>
      <c r="N47" s="101">
        <v>148.73599999999999</v>
      </c>
      <c r="O47" s="100">
        <v>161.059</v>
      </c>
      <c r="P47" s="101"/>
      <c r="Q47" s="100"/>
      <c r="R47" s="101"/>
      <c r="S47" s="100"/>
      <c r="T47" s="101"/>
      <c r="U47" s="100"/>
      <c r="V47" s="107">
        <f t="shared" ref="V47:V49" si="19">U47-T47+S47-R47+Q47-P47+O47-N47+M47-L47+K47-J47+I47-H47+G47-F47</f>
        <v>12.323000000000008</v>
      </c>
    </row>
    <row r="48" spans="2:22" x14ac:dyDescent="0.2">
      <c r="B48" s="2" t="s">
        <v>44</v>
      </c>
      <c r="C48" s="204">
        <f t="shared" si="11"/>
        <v>3.8370000000000002</v>
      </c>
      <c r="D48" s="125">
        <f t="shared" si="14"/>
        <v>3.8370000000000002</v>
      </c>
      <c r="E48" s="205"/>
      <c r="F48" s="19"/>
      <c r="G48" s="20"/>
      <c r="H48" s="21"/>
      <c r="I48" s="20"/>
      <c r="J48" s="21"/>
      <c r="K48" s="20"/>
      <c r="L48" s="21"/>
      <c r="M48" s="20"/>
      <c r="N48" s="21">
        <v>0</v>
      </c>
      <c r="O48" s="20">
        <v>3.8370000000000002</v>
      </c>
      <c r="P48" s="21"/>
      <c r="Q48" s="20"/>
      <c r="R48" s="21"/>
      <c r="S48" s="20"/>
      <c r="T48" s="21"/>
      <c r="U48" s="20"/>
      <c r="V48" s="15">
        <f t="shared" si="19"/>
        <v>3.8370000000000002</v>
      </c>
    </row>
    <row r="49" spans="2:24" x14ac:dyDescent="0.2">
      <c r="B49" s="2" t="s">
        <v>22</v>
      </c>
      <c r="C49" s="204">
        <f t="shared" si="11"/>
        <v>9.6189999999999998</v>
      </c>
      <c r="D49" s="125">
        <f t="shared" si="14"/>
        <v>9.6189999999999998</v>
      </c>
      <c r="E49" s="205"/>
      <c r="F49" s="19"/>
      <c r="G49" s="20"/>
      <c r="H49" s="21"/>
      <c r="I49" s="20"/>
      <c r="J49" s="21"/>
      <c r="K49" s="20"/>
      <c r="L49" s="21"/>
      <c r="M49" s="20"/>
      <c r="N49" s="21">
        <v>165.29300000000001</v>
      </c>
      <c r="O49" s="20">
        <v>174.91200000000001</v>
      </c>
      <c r="P49" s="21"/>
      <c r="Q49" s="20"/>
      <c r="R49" s="21"/>
      <c r="S49" s="20"/>
      <c r="T49" s="21"/>
      <c r="U49" s="20"/>
      <c r="V49" s="15">
        <f t="shared" si="19"/>
        <v>9.6189999999999998</v>
      </c>
    </row>
    <row r="50" spans="2:24" x14ac:dyDescent="0.2">
      <c r="B50" s="26" t="s">
        <v>18</v>
      </c>
      <c r="C50" s="120">
        <f t="shared" si="11"/>
        <v>31.431999999999988</v>
      </c>
      <c r="D50" s="121">
        <f t="shared" si="14"/>
        <v>31.711999999999989</v>
      </c>
      <c r="E50" s="31">
        <v>0.28000000000000003</v>
      </c>
      <c r="F50" s="23"/>
      <c r="G50" s="24"/>
      <c r="H50" s="25"/>
      <c r="I50" s="24"/>
      <c r="J50" s="25"/>
      <c r="K50" s="24"/>
      <c r="L50" s="25"/>
      <c r="M50" s="24"/>
      <c r="N50" s="25"/>
      <c r="O50" s="24"/>
      <c r="P50" s="25"/>
      <c r="Q50" s="24"/>
      <c r="R50" s="25"/>
      <c r="S50" s="24"/>
      <c r="T50" s="25">
        <v>144.03800000000001</v>
      </c>
      <c r="U50" s="24">
        <v>175.47</v>
      </c>
      <c r="V50" s="18">
        <f>U50-T50+S50-R50+Q50-P50+O50-N50+M50-L50+K50-J50+I50-H50+G50-F50</f>
        <v>31.431999999999988</v>
      </c>
    </row>
    <row r="51" spans="2:24" x14ac:dyDescent="0.2">
      <c r="B51" s="153" t="s">
        <v>9</v>
      </c>
      <c r="C51" s="154">
        <f t="shared" si="11"/>
        <v>56.951999999999991</v>
      </c>
      <c r="D51" s="155">
        <f t="shared" si="14"/>
        <v>59.782999999999994</v>
      </c>
      <c r="E51" s="156">
        <f>SUM(E52:E53)</f>
        <v>2.831</v>
      </c>
      <c r="F51" s="189"/>
      <c r="G51" s="152"/>
      <c r="H51" s="190"/>
      <c r="I51" s="152"/>
      <c r="J51" s="190"/>
      <c r="K51" s="152"/>
      <c r="L51" s="190"/>
      <c r="M51" s="152"/>
      <c r="N51" s="190"/>
      <c r="O51" s="152"/>
      <c r="P51" s="190"/>
      <c r="Q51" s="152">
        <f>Q52-P52+Q53-P53</f>
        <v>23.972000000000001</v>
      </c>
      <c r="R51" s="190"/>
      <c r="S51" s="152"/>
      <c r="T51" s="190"/>
      <c r="U51" s="157">
        <f>U52-T52+U53-T53</f>
        <v>32.97999999999999</v>
      </c>
      <c r="V51" s="158">
        <f>SUM(F51:U51)</f>
        <v>56.951999999999991</v>
      </c>
    </row>
    <row r="52" spans="2:24" x14ac:dyDescent="0.2">
      <c r="B52" s="90" t="s">
        <v>25</v>
      </c>
      <c r="C52" s="118">
        <f t="shared" si="11"/>
        <v>23.972000000000001</v>
      </c>
      <c r="D52" s="119">
        <f t="shared" si="14"/>
        <v>26.803000000000001</v>
      </c>
      <c r="E52" s="91">
        <v>2.831</v>
      </c>
      <c r="F52" s="99"/>
      <c r="G52" s="100"/>
      <c r="H52" s="101"/>
      <c r="I52" s="100"/>
      <c r="J52" s="101"/>
      <c r="K52" s="100"/>
      <c r="L52" s="101"/>
      <c r="M52" s="100"/>
      <c r="N52" s="101"/>
      <c r="O52" s="100"/>
      <c r="P52" s="101">
        <v>0</v>
      </c>
      <c r="Q52" s="100">
        <v>23.972000000000001</v>
      </c>
      <c r="R52" s="101"/>
      <c r="S52" s="100"/>
      <c r="T52" s="101"/>
      <c r="U52" s="100"/>
      <c r="V52" s="107">
        <f t="shared" ref="V52:V53" si="20">U52-T52+S52-R52+Q52-P52+O52-N52+M52-L52+K52-J52+I52-H52+G52-F52</f>
        <v>23.972000000000001</v>
      </c>
    </row>
    <row r="53" spans="2:24" ht="13.5" thickBot="1" x14ac:dyDescent="0.25">
      <c r="B53" s="3" t="s">
        <v>18</v>
      </c>
      <c r="C53" s="128">
        <f t="shared" si="11"/>
        <v>32.97999999999999</v>
      </c>
      <c r="D53" s="131">
        <f t="shared" si="14"/>
        <v>32.97999999999999</v>
      </c>
      <c r="E53" s="32"/>
      <c r="F53" s="4"/>
      <c r="G53" s="5"/>
      <c r="H53" s="6"/>
      <c r="I53" s="5"/>
      <c r="J53" s="6"/>
      <c r="K53" s="5"/>
      <c r="L53" s="6"/>
      <c r="M53" s="5"/>
      <c r="N53" s="6"/>
      <c r="O53" s="5"/>
      <c r="P53" s="6"/>
      <c r="Q53" s="5"/>
      <c r="R53" s="6"/>
      <c r="S53" s="5"/>
      <c r="T53" s="6">
        <v>175.47</v>
      </c>
      <c r="U53" s="5">
        <v>208.45</v>
      </c>
      <c r="V53" s="22">
        <f t="shared" si="20"/>
        <v>32.97999999999999</v>
      </c>
    </row>
    <row r="54" spans="2:24" ht="13.5" thickBot="1" x14ac:dyDescent="0.25">
      <c r="B54" s="53" t="s">
        <v>27</v>
      </c>
      <c r="C54" s="54">
        <f>V54</f>
        <v>136.70099999999994</v>
      </c>
      <c r="D54" s="55">
        <f t="shared" si="14"/>
        <v>176.82299999999992</v>
      </c>
      <c r="E54" s="74">
        <f>E55+E61</f>
        <v>40.121999999999993</v>
      </c>
      <c r="F54" s="75"/>
      <c r="G54" s="76">
        <f>G55+G61</f>
        <v>25.622999999999998</v>
      </c>
      <c r="H54" s="77"/>
      <c r="I54" s="76">
        <f>I55+I61</f>
        <v>33.75800000000001</v>
      </c>
      <c r="J54" s="75"/>
      <c r="K54" s="76">
        <f>K55+K61</f>
        <v>77.319999999999936</v>
      </c>
      <c r="L54" s="77"/>
      <c r="M54" s="76"/>
      <c r="N54" s="77"/>
      <c r="O54" s="76"/>
      <c r="P54" s="77"/>
      <c r="Q54" s="76"/>
      <c r="R54" s="77"/>
      <c r="S54" s="76"/>
      <c r="T54" s="77"/>
      <c r="U54" s="75"/>
      <c r="V54" s="78">
        <f>SUM(V55:V67)-V55-V61</f>
        <v>136.70099999999994</v>
      </c>
    </row>
    <row r="55" spans="2:24" x14ac:dyDescent="0.2">
      <c r="B55" s="176" t="s">
        <v>10</v>
      </c>
      <c r="C55" s="177">
        <f t="shared" si="11"/>
        <v>63.093999999999966</v>
      </c>
      <c r="D55" s="178">
        <f t="shared" si="14"/>
        <v>74.865999999999957</v>
      </c>
      <c r="E55" s="179">
        <f>SUM(E56:E60)</f>
        <v>11.771999999999998</v>
      </c>
      <c r="F55" s="198"/>
      <c r="G55" s="200"/>
      <c r="H55" s="199"/>
      <c r="I55" s="200">
        <f>I56-H56+I57-H57+I58-H58+I60-H60</f>
        <v>33.75800000000001</v>
      </c>
      <c r="J55" s="201"/>
      <c r="K55" s="200">
        <f>K56-J56+K59-J59+K60-J60</f>
        <v>29.335999999999956</v>
      </c>
      <c r="L55" s="201"/>
      <c r="M55" s="200"/>
      <c r="N55" s="201"/>
      <c r="O55" s="200"/>
      <c r="P55" s="201"/>
      <c r="Q55" s="200"/>
      <c r="R55" s="201"/>
      <c r="S55" s="200"/>
      <c r="T55" s="201"/>
      <c r="U55" s="200"/>
      <c r="V55" s="202">
        <f>SUM(F55:U55)</f>
        <v>63.093999999999966</v>
      </c>
    </row>
    <row r="56" spans="2:24" x14ac:dyDescent="0.2">
      <c r="B56" s="90" t="s">
        <v>43</v>
      </c>
      <c r="C56" s="118">
        <f t="shared" si="11"/>
        <v>24.474000000000004</v>
      </c>
      <c r="D56" s="123">
        <f t="shared" si="14"/>
        <v>24.474000000000004</v>
      </c>
      <c r="E56" s="91"/>
      <c r="F56" s="194"/>
      <c r="G56" s="195"/>
      <c r="H56" s="196">
        <v>44.546999999999997</v>
      </c>
      <c r="I56" s="187">
        <v>69.021000000000001</v>
      </c>
      <c r="J56" s="188"/>
      <c r="K56" s="187"/>
      <c r="L56" s="188"/>
      <c r="M56" s="187"/>
      <c r="N56" s="188"/>
      <c r="O56" s="187"/>
      <c r="P56" s="188"/>
      <c r="Q56" s="187"/>
      <c r="R56" s="188"/>
      <c r="S56" s="187"/>
      <c r="T56" s="188"/>
      <c r="U56" s="187"/>
      <c r="V56" s="107">
        <f t="shared" ref="V56:V59" si="21">U56-T56+S56-R56+Q56-P56+O56-N56+M56-L56+K56-J56+I56-H56+G56-F56</f>
        <v>24.474000000000004</v>
      </c>
      <c r="X56" s="225"/>
    </row>
    <row r="57" spans="2:24" x14ac:dyDescent="0.2">
      <c r="B57" s="90" t="s">
        <v>49</v>
      </c>
      <c r="C57" s="118">
        <f t="shared" si="11"/>
        <v>5.8120000000000003</v>
      </c>
      <c r="D57" s="123">
        <v>5.8120000000000003</v>
      </c>
      <c r="E57" s="91"/>
      <c r="F57" s="194"/>
      <c r="G57" s="195"/>
      <c r="H57" s="224">
        <v>0</v>
      </c>
      <c r="I57" s="187">
        <v>5.8120000000000003</v>
      </c>
      <c r="J57" s="188"/>
      <c r="K57" s="187"/>
      <c r="L57" s="188"/>
      <c r="M57" s="187"/>
      <c r="N57" s="188"/>
      <c r="O57" s="187"/>
      <c r="P57" s="188"/>
      <c r="Q57" s="187"/>
      <c r="R57" s="188"/>
      <c r="S57" s="187"/>
      <c r="T57" s="188"/>
      <c r="U57" s="187"/>
      <c r="V57" s="107">
        <f t="shared" si="21"/>
        <v>5.8120000000000003</v>
      </c>
      <c r="X57" s="225"/>
    </row>
    <row r="58" spans="2:24" x14ac:dyDescent="0.2">
      <c r="B58" s="90" t="s">
        <v>50</v>
      </c>
      <c r="C58" s="118">
        <f t="shared" si="11"/>
        <v>3.4720000000000084</v>
      </c>
      <c r="D58" s="123">
        <f t="shared" si="14"/>
        <v>3.4720000000000084</v>
      </c>
      <c r="E58" s="91"/>
      <c r="F58" s="194"/>
      <c r="G58" s="195"/>
      <c r="H58" s="196">
        <v>72.424999999999997</v>
      </c>
      <c r="I58" s="187">
        <v>75.897000000000006</v>
      </c>
      <c r="J58" s="188"/>
      <c r="K58" s="187"/>
      <c r="L58" s="188"/>
      <c r="M58" s="187"/>
      <c r="N58" s="188"/>
      <c r="O58" s="187"/>
      <c r="P58" s="188"/>
      <c r="Q58" s="187"/>
      <c r="R58" s="188"/>
      <c r="S58" s="187"/>
      <c r="T58" s="188"/>
      <c r="U58" s="187"/>
      <c r="V58" s="107">
        <f t="shared" si="21"/>
        <v>3.4720000000000084</v>
      </c>
      <c r="X58" s="225"/>
    </row>
    <row r="59" spans="2:24" x14ac:dyDescent="0.2">
      <c r="B59" s="90" t="s">
        <v>30</v>
      </c>
      <c r="C59" s="118">
        <f t="shared" ref="C59" si="22">V59</f>
        <v>11.723999999999998</v>
      </c>
      <c r="D59" s="123">
        <f t="shared" ref="D59" si="23">C59+E59</f>
        <v>23.295999999999999</v>
      </c>
      <c r="E59" s="245">
        <v>11.571999999999999</v>
      </c>
      <c r="F59" s="246"/>
      <c r="G59" s="247"/>
      <c r="H59" s="248"/>
      <c r="I59" s="249"/>
      <c r="J59" s="250">
        <v>5.048</v>
      </c>
      <c r="K59" s="249">
        <v>16.771999999999998</v>
      </c>
      <c r="L59" s="188"/>
      <c r="M59" s="187"/>
      <c r="N59" s="188"/>
      <c r="O59" s="187"/>
      <c r="P59" s="188"/>
      <c r="Q59" s="187"/>
      <c r="R59" s="188"/>
      <c r="S59" s="187"/>
      <c r="T59" s="188"/>
      <c r="U59" s="187"/>
      <c r="V59" s="107">
        <f t="shared" si="21"/>
        <v>11.723999999999998</v>
      </c>
      <c r="X59" s="225"/>
    </row>
    <row r="60" spans="2:24" ht="13.5" thickBot="1" x14ac:dyDescent="0.25">
      <c r="B60" s="26" t="s">
        <v>23</v>
      </c>
      <c r="C60" s="120">
        <f t="shared" si="11"/>
        <v>17.611999999999966</v>
      </c>
      <c r="D60" s="127">
        <f t="shared" si="14"/>
        <v>17.811999999999966</v>
      </c>
      <c r="E60" s="251">
        <v>0.2</v>
      </c>
      <c r="F60" s="252"/>
      <c r="G60" s="253"/>
      <c r="H60" s="254"/>
      <c r="I60" s="255"/>
      <c r="J60" s="256">
        <v>264.06700000000001</v>
      </c>
      <c r="K60" s="255">
        <v>281.67899999999997</v>
      </c>
      <c r="L60" s="17"/>
      <c r="M60" s="11"/>
      <c r="N60" s="17"/>
      <c r="O60" s="11"/>
      <c r="P60" s="17"/>
      <c r="Q60" s="11"/>
      <c r="R60" s="17"/>
      <c r="S60" s="11"/>
      <c r="T60" s="17"/>
      <c r="U60" s="11"/>
      <c r="V60" s="18">
        <f>U60-T60+S60-R60+Q60-P60+O60-N60+M60-L60+K60-J60+I60-H60+G60-F60</f>
        <v>17.611999999999966</v>
      </c>
      <c r="X60" s="225"/>
    </row>
    <row r="61" spans="2:24" x14ac:dyDescent="0.2">
      <c r="B61" s="181" t="s">
        <v>11</v>
      </c>
      <c r="C61" s="182">
        <f t="shared" si="11"/>
        <v>73.606999999999971</v>
      </c>
      <c r="D61" s="183">
        <f t="shared" si="14"/>
        <v>101.95699999999997</v>
      </c>
      <c r="E61" s="179">
        <f>SUM(E62:E67)</f>
        <v>28.349999999999994</v>
      </c>
      <c r="F61" s="198"/>
      <c r="G61" s="200">
        <f>G62-F62+G63-F63+G64-F64+G65-F65+G67-F67</f>
        <v>25.622999999999998</v>
      </c>
      <c r="H61" s="199"/>
      <c r="I61" s="200"/>
      <c r="J61" s="201"/>
      <c r="K61" s="200">
        <f>K65-J65+K66-J66+K67-J67</f>
        <v>47.98399999999998</v>
      </c>
      <c r="L61" s="184"/>
      <c r="M61" s="180"/>
      <c r="N61" s="184"/>
      <c r="O61" s="180"/>
      <c r="P61" s="184"/>
      <c r="Q61" s="180"/>
      <c r="R61" s="184"/>
      <c r="S61" s="180"/>
      <c r="T61" s="184"/>
      <c r="U61" s="180"/>
      <c r="V61" s="185">
        <f>SUM(F61:U61)</f>
        <v>73.606999999999971</v>
      </c>
    </row>
    <row r="62" spans="2:24" x14ac:dyDescent="0.2">
      <c r="B62" s="93" t="s">
        <v>46</v>
      </c>
      <c r="C62" s="122">
        <f>V62</f>
        <v>8.9589999999999961</v>
      </c>
      <c r="D62" s="119">
        <f t="shared" si="14"/>
        <v>17.917999999999992</v>
      </c>
      <c r="E62" s="257">
        <f>C62</f>
        <v>8.9589999999999961</v>
      </c>
      <c r="F62" s="258">
        <v>46.651000000000003</v>
      </c>
      <c r="G62" s="259">
        <v>55.61</v>
      </c>
      <c r="H62" s="260"/>
      <c r="I62" s="259"/>
      <c r="J62" s="260"/>
      <c r="K62" s="259"/>
      <c r="L62" s="8"/>
      <c r="M62" s="7"/>
      <c r="N62" s="8"/>
      <c r="O62" s="7"/>
      <c r="P62" s="8"/>
      <c r="Q62" s="7"/>
      <c r="R62" s="8"/>
      <c r="S62" s="7"/>
      <c r="T62" s="8"/>
      <c r="U62" s="7"/>
      <c r="V62" s="107">
        <f t="shared" ref="V62:V67" si="24">U62-T62+S62-R62+Q62-P62+O62-N62+M62-L62+K62-J62+I62-H62+G62-F62</f>
        <v>8.9589999999999961</v>
      </c>
    </row>
    <row r="63" spans="2:24" x14ac:dyDescent="0.2">
      <c r="B63" s="93" t="s">
        <v>40</v>
      </c>
      <c r="C63" s="122">
        <f t="shared" si="11"/>
        <v>16.515000000000001</v>
      </c>
      <c r="D63" s="119">
        <f t="shared" si="14"/>
        <v>33.03</v>
      </c>
      <c r="E63" s="257">
        <f>G63</f>
        <v>16.515000000000001</v>
      </c>
      <c r="F63" s="258">
        <v>0</v>
      </c>
      <c r="G63" s="259">
        <v>16.515000000000001</v>
      </c>
      <c r="H63" s="260"/>
      <c r="I63" s="259"/>
      <c r="J63" s="260"/>
      <c r="K63" s="259"/>
      <c r="L63" s="8"/>
      <c r="M63" s="7"/>
      <c r="N63" s="8"/>
      <c r="O63" s="7"/>
      <c r="P63" s="8"/>
      <c r="Q63" s="7"/>
      <c r="R63" s="8"/>
      <c r="S63" s="7"/>
      <c r="T63" s="8"/>
      <c r="U63" s="7"/>
      <c r="V63" s="107">
        <f t="shared" si="24"/>
        <v>16.515000000000001</v>
      </c>
    </row>
    <row r="64" spans="2:24" x14ac:dyDescent="0.2">
      <c r="B64" s="93" t="s">
        <v>39</v>
      </c>
      <c r="C64" s="122">
        <f t="shared" si="11"/>
        <v>0.14899999999999999</v>
      </c>
      <c r="D64" s="119">
        <f t="shared" si="14"/>
        <v>0.29799999999999999</v>
      </c>
      <c r="E64" s="257">
        <f>G64</f>
        <v>0.14899999999999999</v>
      </c>
      <c r="F64" s="258">
        <v>0</v>
      </c>
      <c r="G64" s="259">
        <v>0.14899999999999999</v>
      </c>
      <c r="H64" s="260"/>
      <c r="I64" s="259"/>
      <c r="J64" s="260"/>
      <c r="K64" s="259"/>
      <c r="L64" s="8"/>
      <c r="M64" s="7"/>
      <c r="N64" s="8"/>
      <c r="O64" s="7"/>
      <c r="P64" s="8"/>
      <c r="Q64" s="7"/>
      <c r="R64" s="8"/>
      <c r="S64" s="7"/>
      <c r="T64" s="8"/>
      <c r="U64" s="7"/>
      <c r="V64" s="107">
        <f t="shared" si="24"/>
        <v>0.14899999999999999</v>
      </c>
    </row>
    <row r="65" spans="2:22" x14ac:dyDescent="0.2">
      <c r="B65" s="2" t="s">
        <v>23</v>
      </c>
      <c r="C65" s="124">
        <f t="shared" si="11"/>
        <v>42.935999999999979</v>
      </c>
      <c r="D65" s="125">
        <f t="shared" si="14"/>
        <v>42.935999999999979</v>
      </c>
      <c r="E65" s="261"/>
      <c r="F65" s="262"/>
      <c r="G65" s="263"/>
      <c r="H65" s="264"/>
      <c r="I65" s="263"/>
      <c r="J65" s="264">
        <v>204.26400000000001</v>
      </c>
      <c r="K65" s="263">
        <v>247.2</v>
      </c>
      <c r="L65" s="10"/>
      <c r="M65" s="9"/>
      <c r="N65" s="10"/>
      <c r="O65" s="9"/>
      <c r="P65" s="10"/>
      <c r="Q65" s="9"/>
      <c r="R65" s="10"/>
      <c r="S65" s="9"/>
      <c r="T65" s="10"/>
      <c r="U65" s="9"/>
      <c r="V65" s="15">
        <f t="shared" si="24"/>
        <v>42.935999999999979</v>
      </c>
    </row>
    <row r="66" spans="2:22" x14ac:dyDescent="0.2">
      <c r="B66" s="2" t="s">
        <v>30</v>
      </c>
      <c r="C66" s="124">
        <f t="shared" si="11"/>
        <v>2.4500000000000002</v>
      </c>
      <c r="D66" s="125">
        <f t="shared" si="14"/>
        <v>4.28</v>
      </c>
      <c r="E66" s="261">
        <v>1.83</v>
      </c>
      <c r="F66" s="262"/>
      <c r="G66" s="263"/>
      <c r="H66" s="264"/>
      <c r="I66" s="263"/>
      <c r="J66" s="264">
        <v>0</v>
      </c>
      <c r="K66" s="263">
        <v>2.4500000000000002</v>
      </c>
      <c r="L66" s="10"/>
      <c r="M66" s="9"/>
      <c r="N66" s="10"/>
      <c r="O66" s="9"/>
      <c r="P66" s="10"/>
      <c r="Q66" s="9"/>
      <c r="R66" s="10"/>
      <c r="S66" s="9"/>
      <c r="T66" s="10"/>
      <c r="U66" s="9"/>
      <c r="V66" s="15">
        <f t="shared" si="24"/>
        <v>2.4500000000000002</v>
      </c>
    </row>
    <row r="67" spans="2:22" ht="13.5" thickBot="1" x14ac:dyDescent="0.25">
      <c r="B67" s="244" t="s">
        <v>30</v>
      </c>
      <c r="C67" s="130">
        <f t="shared" si="11"/>
        <v>2.5979999999999999</v>
      </c>
      <c r="D67" s="129">
        <f t="shared" si="14"/>
        <v>3.4950000000000001</v>
      </c>
      <c r="E67" s="265">
        <v>0.89700000000000002</v>
      </c>
      <c r="F67" s="266"/>
      <c r="G67" s="267"/>
      <c r="H67" s="268"/>
      <c r="I67" s="267"/>
      <c r="J67" s="268">
        <v>2.4500000000000002</v>
      </c>
      <c r="K67" s="267">
        <v>5.048</v>
      </c>
      <c r="L67" s="13"/>
      <c r="M67" s="12"/>
      <c r="N67" s="13"/>
      <c r="O67" s="12"/>
      <c r="P67" s="13"/>
      <c r="Q67" s="12"/>
      <c r="R67" s="13"/>
      <c r="S67" s="12"/>
      <c r="T67" s="13"/>
      <c r="U67" s="12"/>
      <c r="V67" s="22">
        <f t="shared" si="24"/>
        <v>2.5979999999999999</v>
      </c>
    </row>
    <row r="68" spans="2:22" ht="16.5" thickBot="1" x14ac:dyDescent="0.25">
      <c r="B68" s="38" t="s">
        <v>14</v>
      </c>
      <c r="C68" s="39">
        <f>C5+C7+C10+C13+C19+C24+C29+C33+C37+C46+C51+C55+C61</f>
        <v>738.96299999999997</v>
      </c>
      <c r="D68" s="40">
        <f>D4+D12+D23+D36+D54</f>
        <v>888.50399999999991</v>
      </c>
      <c r="E68" s="56">
        <f>E5+E7+E10+E13+E19+E24+E29+E33+E37+E46+E51+E55+E61</f>
        <v>149.541</v>
      </c>
      <c r="F68" s="237">
        <f>G4+G12+G23+G36+G54</f>
        <v>98.960000000000008</v>
      </c>
      <c r="G68" s="238"/>
      <c r="H68" s="239">
        <f>I4+I12+I23+I36+I54</f>
        <v>81.170000000000016</v>
      </c>
      <c r="I68" s="238"/>
      <c r="J68" s="239">
        <f>K4+K12+K23+K36+K54</f>
        <v>101.86499999999995</v>
      </c>
      <c r="K68" s="238"/>
      <c r="L68" s="239">
        <f>M4+M12+M23+M36+M54</f>
        <v>77.218000000000004</v>
      </c>
      <c r="M68" s="238"/>
      <c r="N68" s="239">
        <f>O4+O12+O23+O36+O54</f>
        <v>141.85399999999998</v>
      </c>
      <c r="O68" s="238"/>
      <c r="P68" s="239">
        <f>Q4+Q12+Q23+Q36+Q54</f>
        <v>23.972000000000001</v>
      </c>
      <c r="Q68" s="238"/>
      <c r="R68" s="239">
        <f>S4+S12+S23+S36+S54</f>
        <v>65.469000000000023</v>
      </c>
      <c r="S68" s="238"/>
      <c r="T68" s="239">
        <f>U4+U12+U23+U36+U54</f>
        <v>148.45499999999998</v>
      </c>
      <c r="U68" s="240"/>
      <c r="V68" s="57">
        <f>V4+V12+V23+V36+V54</f>
        <v>738.96299999999985</v>
      </c>
    </row>
  </sheetData>
  <mergeCells count="16">
    <mergeCell ref="R3:S3"/>
    <mergeCell ref="T3:U3"/>
    <mergeCell ref="F68:G68"/>
    <mergeCell ref="H68:I68"/>
    <mergeCell ref="J68:K68"/>
    <mergeCell ref="L68:M68"/>
    <mergeCell ref="N68:O68"/>
    <mergeCell ref="P68:Q68"/>
    <mergeCell ref="R68:S68"/>
    <mergeCell ref="T68:U68"/>
    <mergeCell ref="F3:G3"/>
    <mergeCell ref="H3:I3"/>
    <mergeCell ref="J3:K3"/>
    <mergeCell ref="L3:M3"/>
    <mergeCell ref="N3:O3"/>
    <mergeCell ref="P3:Q3"/>
  </mergeCells>
  <conditionalFormatting sqref="E5 E13 E19 E24 E37 E55:U55 E61:U61">
    <cfRule type="cellIs" dxfId="3" priority="5" operator="equal">
      <formula>0</formula>
    </cfRule>
  </conditionalFormatting>
  <conditionalFormatting sqref="E7:U7 E10:U10 G19:U19">
    <cfRule type="cellIs" dxfId="2" priority="3" operator="equal">
      <formula>0</formula>
    </cfRule>
  </conditionalFormatting>
  <conditionalFormatting sqref="E29:U29 E33:U33 E46:U46 E51:U51">
    <cfRule type="cellIs" dxfId="1" priority="4" operator="equal">
      <formula>0</formula>
    </cfRule>
  </conditionalFormatting>
  <conditionalFormatting sqref="F4:U5 F12:U13 F23:U24 F36:U37 F54:U54">
    <cfRule type="cellIs" dxfId="0" priority="1" operator="equal">
      <formula>0</formula>
    </cfRule>
  </conditionalFormatting>
  <pageMargins left="0.7" right="0.7" top="0.75" bottom="0.75" header="0.3" footer="0.3"/>
  <pageSetup paperSize="8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2026.05.07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Nowakowski Kamil</cp:lastModifiedBy>
  <cp:lastPrinted>2019-10-04T08:48:48Z</cp:lastPrinted>
  <dcterms:created xsi:type="dcterms:W3CDTF">1997-02-26T13:46:56Z</dcterms:created>
  <dcterms:modified xsi:type="dcterms:W3CDTF">2026-05-05T11:03:24Z</dcterms:modified>
</cp:coreProperties>
</file>