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<sst xmlns="http://schemas.openxmlformats.org/spreadsheetml/2006/main" count="98" uniqueCount="79">
  <si>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</si>
  <si>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</si>
  <si>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</si>
  <si>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</si>
  <si>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</si>
  <si>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</si>
  <si>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</si>
  <si>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</si>
  <si>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</si>
  <si>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</si>
  <si>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</si>
  <si>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</si>
  <si>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</si>
  <si>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</si>
  <si>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</si>
  <si>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</si>
  <si>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</si>
  <si>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</si>
  <si>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</si>
  <si>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</si>
  <si>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</si>
  <si>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</si>
  <si>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</si>
  <si>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</si>
  <si>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</si>
  <si>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</si>
  <si>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</si>
  <si>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</si>
  <si>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</si>
  <si>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</si>
  <si>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</si>
  <si>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</si>
  <si>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</si>
  <si>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</si>
  <si>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</si>
  <si>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</si>
  <si>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</si>
  <si>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</si>
  <si>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</si>
  <si>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</si>
  <si>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</si>
  <si>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</si>
  <si>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</si>
  <si>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</si>
  <si>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</si>
  <si>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</si>
  <si>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</si>
  <si>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</si>
  <si>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</si>
  <si>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</si>
  <si>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</si>
  <si>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</si>
  <si>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</si>
  <si>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</si>
  <si>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</si>
  <si>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</si>
  <si>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</si>
  <si>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</si>
  <si>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</si>
  <si>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</si>
  <si>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</si>
  <si>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</si>
  <si>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</si>
  <si>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</si>
  <si>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</si>
  <si>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</si>
  <si>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</si>
  <si>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</si>
  <si>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</si>
  <si>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</si>
  <si>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</si>
  <si>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</si>
  <si>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</si>
  <si>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</si>
  <si>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</si>
  <si>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</si>
  <si>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</si>
  <si>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</si>
  <si>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IV Kwartały 2019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</si>
</sst>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6580247326.3</f>
        <v>6580247326.3</v>
      </c>
      <c r="C13" s="19">
        <f>6580247326.3</f>
        <v>6580247326.3</v>
      </c>
      <c r="D13" s="19">
        <f>302590124.91</f>
        <v>302590124.91</v>
      </c>
      <c r="E13" s="19">
        <f>244090754.27</f>
        <v>244090754.27</v>
      </c>
      <c r="F13" s="19">
        <f>20356496.47</f>
        <v>20356496.47</v>
      </c>
      <c r="G13" s="19">
        <f>37123210.1</f>
        <v>37123210.1</v>
      </c>
      <c r="H13" s="19">
        <f>1019664.07</f>
        <v>1019664.07</v>
      </c>
      <c r="I13" s="19">
        <f>0</f>
        <v>0</v>
      </c>
      <c r="J13" s="19">
        <f>6089469803.09</f>
        <v>6089469803.09</v>
      </c>
      <c r="K13" s="19">
        <f>182856259.46</f>
        <v>182856259.46</v>
      </c>
      <c r="L13" s="19">
        <f>4759861.46</f>
        <v>4759861.46</v>
      </c>
      <c r="M13" s="19">
        <f>567127.38</f>
        <v>567127.38</v>
      </c>
      <c r="N13" s="19">
        <f>4150</f>
        <v>4150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73745000</f>
        <v>73745000</v>
      </c>
      <c r="C14" s="19">
        <f>73745000</f>
        <v>73745000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73745000</f>
        <v>73745000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73745000</f>
        <v>73745000</v>
      </c>
      <c r="C16" s="20">
        <f>73745000</f>
        <v>73745000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73745000</f>
        <v>73745000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6502805775.37</f>
        <v>6502805775.37</v>
      </c>
      <c r="C17" s="19">
        <f>6502805775.37</f>
        <v>6502805775.37</v>
      </c>
      <c r="D17" s="19">
        <f>299822528.19</f>
        <v>299822528.19</v>
      </c>
      <c r="E17" s="19">
        <f>242534648.11</f>
        <v>242534648.11</v>
      </c>
      <c r="F17" s="19">
        <f>20238282.47</f>
        <v>20238282.47</v>
      </c>
      <c r="G17" s="19">
        <f>37049597.61</f>
        <v>37049597.61</v>
      </c>
      <c r="H17" s="19">
        <f>0</f>
        <v>0</v>
      </c>
      <c r="I17" s="19">
        <f>0</f>
        <v>0</v>
      </c>
      <c r="J17" s="19">
        <f>6015721990.09</f>
        <v>6015721990.09</v>
      </c>
      <c r="K17" s="19">
        <f>182407641.73</f>
        <v>182407641.73</v>
      </c>
      <c r="L17" s="19">
        <f>4651040.07</f>
        <v>4651040.07</v>
      </c>
      <c r="M17" s="19">
        <f>202575.29</f>
        <v>202575.29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14469175.82</f>
        <v>14469175.82</v>
      </c>
      <c r="C18" s="20">
        <f>14469175.82</f>
        <v>14469175.82</v>
      </c>
      <c r="D18" s="20">
        <f>498879</f>
        <v>498879</v>
      </c>
      <c r="E18" s="20">
        <f>498879</f>
        <v>498879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13593637</f>
        <v>13593637</v>
      </c>
      <c r="K18" s="20">
        <f>0</f>
        <v>0</v>
      </c>
      <c r="L18" s="20">
        <f>376659.82</f>
        <v>376659.82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6488336599.55</f>
        <v>6488336599.55</v>
      </c>
      <c r="C19" s="20">
        <f>6488336599.55</f>
        <v>6488336599.55</v>
      </c>
      <c r="D19" s="20">
        <f>299323649.19</f>
        <v>299323649.19</v>
      </c>
      <c r="E19" s="20">
        <f>242035769.11</f>
        <v>242035769.11</v>
      </c>
      <c r="F19" s="20">
        <f>20238282.47</f>
        <v>20238282.47</v>
      </c>
      <c r="G19" s="20">
        <f>37049597.61</f>
        <v>37049597.61</v>
      </c>
      <c r="H19" s="20">
        <f>0</f>
        <v>0</v>
      </c>
      <c r="I19" s="20">
        <f>0</f>
        <v>0</v>
      </c>
      <c r="J19" s="20">
        <f>6002128353.09</f>
        <v>6002128353.09</v>
      </c>
      <c r="K19" s="20">
        <f>182407641.73</f>
        <v>182407641.73</v>
      </c>
      <c r="L19" s="20">
        <f>4274380.25</f>
        <v>4274380.25</v>
      </c>
      <c r="M19" s="20">
        <f>202575.29</f>
        <v>202575.29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3696550.93</f>
        <v>3696550.93</v>
      </c>
      <c r="C21" s="19">
        <f>3696550.93</f>
        <v>3696550.93</v>
      </c>
      <c r="D21" s="19">
        <f>2767596.72</f>
        <v>2767596.72</v>
      </c>
      <c r="E21" s="19">
        <f>1556106.16</f>
        <v>1556106.16</v>
      </c>
      <c r="F21" s="19">
        <f>118214</f>
        <v>118214</v>
      </c>
      <c r="G21" s="19">
        <f>73612.49</f>
        <v>73612.49</v>
      </c>
      <c r="H21" s="19">
        <f>1019664.07</f>
        <v>1019664.07</v>
      </c>
      <c r="I21" s="19">
        <f>0</f>
        <v>0</v>
      </c>
      <c r="J21" s="19">
        <f>2813</f>
        <v>2813</v>
      </c>
      <c r="K21" s="19">
        <f>448617.73</f>
        <v>448617.73</v>
      </c>
      <c r="L21" s="19">
        <f>108821.39</f>
        <v>108821.39</v>
      </c>
      <c r="M21" s="19">
        <f>364552.09</f>
        <v>364552.09</v>
      </c>
      <c r="N21" s="19">
        <f>4150</f>
        <v>4150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68858.29</f>
        <v>68858.29</v>
      </c>
      <c r="C22" s="20">
        <f>68858.29</f>
        <v>68858.29</v>
      </c>
      <c r="D22" s="20">
        <f>11861.91</f>
        <v>11861.91</v>
      </c>
      <c r="E22" s="20">
        <f>0</f>
        <v>0</v>
      </c>
      <c r="F22" s="20">
        <f>0</f>
        <v>0</v>
      </c>
      <c r="G22" s="20">
        <f>11861.91</f>
        <v>11861.91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48936.86</f>
        <v>48936.86</v>
      </c>
      <c r="M22" s="20">
        <f>3909.52</f>
        <v>3909.52</v>
      </c>
      <c r="N22" s="20">
        <f>4150</f>
        <v>4150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3627692.64</f>
        <v>3627692.64</v>
      </c>
      <c r="C23" s="20">
        <f>3627692.64</f>
        <v>3627692.64</v>
      </c>
      <c r="D23" s="20">
        <f>2755734.81</f>
        <v>2755734.81</v>
      </c>
      <c r="E23" s="20">
        <f>1556106.16</f>
        <v>1556106.16</v>
      </c>
      <c r="F23" s="20">
        <f>118214</f>
        <v>118214</v>
      </c>
      <c r="G23" s="20">
        <f>61750.58</f>
        <v>61750.58</v>
      </c>
      <c r="H23" s="20">
        <f>1019664.07</f>
        <v>1019664.07</v>
      </c>
      <c r="I23" s="20">
        <f>0</f>
        <v>0</v>
      </c>
      <c r="J23" s="20">
        <f>2813</f>
        <v>2813</v>
      </c>
      <c r="K23" s="20">
        <f>448617.73</f>
        <v>448617.73</v>
      </c>
      <c r="L23" s="20">
        <f>59884.53</f>
        <v>59884.53</v>
      </c>
      <c r="M23" s="20">
        <f>360642.57</f>
        <v>360642.57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50000</f>
        <v>50000</v>
      </c>
      <c r="C39" s="21">
        <f>50000</f>
        <v>50000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0</f>
        <v>0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50000</f>
        <v>50000</v>
      </c>
      <c r="C41" s="22">
        <f>50000</f>
        <v>50000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120022974.44</f>
        <v>120022974.44</v>
      </c>
      <c r="C42" s="21">
        <f>120022974.44</f>
        <v>120022974.44</v>
      </c>
      <c r="D42" s="21">
        <f>66419863.29</f>
        <v>66419863.29</v>
      </c>
      <c r="E42" s="21">
        <f>232429.06</f>
        <v>232429.06</v>
      </c>
      <c r="F42" s="21">
        <f>1201039.13</f>
        <v>1201039.13</v>
      </c>
      <c r="G42" s="21">
        <f>64986395.1</f>
        <v>64986395.1</v>
      </c>
      <c r="H42" s="21">
        <f>0</f>
        <v>0</v>
      </c>
      <c r="I42" s="21">
        <f>0</f>
        <v>0</v>
      </c>
      <c r="J42" s="21">
        <f>0</f>
        <v>0</v>
      </c>
      <c r="K42" s="21">
        <f>4620.71</f>
        <v>4620.71</v>
      </c>
      <c r="L42" s="21">
        <f>32673200.06</f>
        <v>32673200.06</v>
      </c>
      <c r="M42" s="21">
        <f>19248003.57</f>
        <v>19248003.57</v>
      </c>
      <c r="N42" s="21">
        <f>1677286.81</f>
        <v>1677286.81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14778978.49</f>
        <v>14778978.49</v>
      </c>
      <c r="C43" s="22">
        <f>14778978.49</f>
        <v>14778978.49</v>
      </c>
      <c r="D43" s="22">
        <f>11481147.07</f>
        <v>11481147.07</v>
      </c>
      <c r="E43" s="22">
        <f>0</f>
        <v>0</v>
      </c>
      <c r="F43" s="22">
        <f>1200000</f>
        <v>1200000</v>
      </c>
      <c r="G43" s="22">
        <f>10281147.07</f>
        <v>10281147.07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2378259.05</f>
        <v>2378259.05</v>
      </c>
      <c r="M43" s="22">
        <f>700238.58</f>
        <v>700238.58</v>
      </c>
      <c r="N43" s="22">
        <f>219333.79</f>
        <v>219333.79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105243995.95</f>
        <v>105243995.95</v>
      </c>
      <c r="C44" s="22">
        <f>105243995.95</f>
        <v>105243995.95</v>
      </c>
      <c r="D44" s="22">
        <f>54938716.22</f>
        <v>54938716.22</v>
      </c>
      <c r="E44" s="22">
        <f>232429.06</f>
        <v>232429.06</v>
      </c>
      <c r="F44" s="22">
        <f>1039.13</f>
        <v>1039.13</v>
      </c>
      <c r="G44" s="22">
        <f>54705248.03</f>
        <v>54705248.03</v>
      </c>
      <c r="H44" s="22">
        <f>0</f>
        <v>0</v>
      </c>
      <c r="I44" s="22">
        <f>0</f>
        <v>0</v>
      </c>
      <c r="J44" s="22">
        <f>0</f>
        <v>0</v>
      </c>
      <c r="K44" s="22">
        <f>4620.71</f>
        <v>4620.71</v>
      </c>
      <c r="L44" s="22">
        <f>30294941.01</f>
        <v>30294941.01</v>
      </c>
      <c r="M44" s="22">
        <f>18547764.99</f>
        <v>18547764.99</v>
      </c>
      <c r="N44" s="22">
        <f>1457953.02</f>
        <v>1457953.02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3614387791.67</f>
        <v>3614387791.67</v>
      </c>
      <c r="C45" s="21">
        <f>3614387791.67</f>
        <v>3614387791.67</v>
      </c>
      <c r="D45" s="21">
        <f>477421.9</f>
        <v>477421.9</v>
      </c>
      <c r="E45" s="21">
        <f>368683.99</f>
        <v>368683.99</v>
      </c>
      <c r="F45" s="21">
        <f>7309.35</f>
        <v>7309.35</v>
      </c>
      <c r="G45" s="21">
        <f>101428.56</f>
        <v>101428.56</v>
      </c>
      <c r="H45" s="21">
        <f>0</f>
        <v>0</v>
      </c>
      <c r="I45" s="21">
        <f>364319.85</f>
        <v>364319.85</v>
      </c>
      <c r="J45" s="21">
        <f>3613400588.04</f>
        <v>3613400588.04</v>
      </c>
      <c r="K45" s="21">
        <f>10949</f>
        <v>10949</v>
      </c>
      <c r="L45" s="21">
        <f>38229.76</f>
        <v>38229.76</v>
      </c>
      <c r="M45" s="21">
        <f>2000</f>
        <v>2000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101428.56</f>
        <v>101428.56</v>
      </c>
      <c r="C46" s="22">
        <f>101428.56</f>
        <v>101428.56</v>
      </c>
      <c r="D46" s="22">
        <f>101428.56</f>
        <v>101428.56</v>
      </c>
      <c r="E46" s="22">
        <f>0</f>
        <v>0</v>
      </c>
      <c r="F46" s="22">
        <f>0</f>
        <v>0</v>
      </c>
      <c r="G46" s="22">
        <f>101428.56</f>
        <v>101428.56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3481762172.57</f>
        <v>3481762172.57</v>
      </c>
      <c r="C47" s="22">
        <f>3481762172.57</f>
        <v>3481762172.57</v>
      </c>
      <c r="D47" s="22">
        <f>357458</f>
        <v>357458</v>
      </c>
      <c r="E47" s="22">
        <f>350148.65</f>
        <v>350148.65</v>
      </c>
      <c r="F47" s="22">
        <f>7309.35</f>
        <v>7309.35</v>
      </c>
      <c r="G47" s="22">
        <f>0</f>
        <v>0</v>
      </c>
      <c r="H47" s="22">
        <f>0</f>
        <v>0</v>
      </c>
      <c r="I47" s="22">
        <f>364319.85</f>
        <v>364319.85</v>
      </c>
      <c r="J47" s="22">
        <f>3480944011.17</f>
        <v>3480944011.17</v>
      </c>
      <c r="K47" s="22">
        <f>0</f>
        <v>0</v>
      </c>
      <c r="L47" s="22">
        <f>2100.43</f>
        <v>2100.43</v>
      </c>
      <c r="M47" s="22">
        <f>0</f>
        <v>0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132524190.54</f>
        <v>132524190.54</v>
      </c>
      <c r="C48" s="22">
        <f>132524190.54</f>
        <v>132524190.54</v>
      </c>
      <c r="D48" s="22">
        <f>18535.34</f>
        <v>18535.34</v>
      </c>
      <c r="E48" s="22">
        <f>18535.34</f>
        <v>18535.34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132456576.87</f>
        <v>132456576.87</v>
      </c>
      <c r="K48" s="22">
        <f>10949</f>
        <v>10949</v>
      </c>
      <c r="L48" s="22">
        <f>36129.33</f>
        <v>36129.33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560297922.31</f>
        <v>560297922.31</v>
      </c>
      <c r="C49" s="21">
        <f>559205346.27</f>
        <v>559205346.27</v>
      </c>
      <c r="D49" s="21">
        <f>28307908.51</f>
        <v>28307908.51</v>
      </c>
      <c r="E49" s="21">
        <f>6760758.7</f>
        <v>6760758.7</v>
      </c>
      <c r="F49" s="21">
        <f>439792.73</f>
        <v>439792.73</v>
      </c>
      <c r="G49" s="21">
        <f>20511671.38</f>
        <v>20511671.38</v>
      </c>
      <c r="H49" s="21">
        <f>595685.7</f>
        <v>595685.7</v>
      </c>
      <c r="I49" s="21">
        <f>0</f>
        <v>0</v>
      </c>
      <c r="J49" s="21">
        <f>71123.88</f>
        <v>71123.88</v>
      </c>
      <c r="K49" s="21">
        <f>261665.83</f>
        <v>261665.83</v>
      </c>
      <c r="L49" s="21">
        <f>143545321.24</f>
        <v>143545321.24</v>
      </c>
      <c r="M49" s="21">
        <f>382765272.89</f>
        <v>382765272.89</v>
      </c>
      <c r="N49" s="21">
        <f>4254053.92</f>
        <v>4254053.92</v>
      </c>
      <c r="O49" s="21">
        <f>1092576.04</f>
        <v>1092576.04</v>
      </c>
      <c r="P49" s="21">
        <f>606843.27</f>
        <v>606843.27</v>
      </c>
      <c r="Q49" s="21">
        <f>485732.77</f>
        <v>485732.77</v>
      </c>
    </row>
    <row r="50" spans="1:17" ht="25.5" customHeight="1">
      <c r="A50" s="16" t="s">
        <v>34</v>
      </c>
      <c r="B50" s="22">
        <f>133791781.7</f>
        <v>133791781.7</v>
      </c>
      <c r="C50" s="22">
        <f>133633405.08</f>
        <v>133633405.08</v>
      </c>
      <c r="D50" s="22">
        <f>3129538.06</f>
        <v>3129538.06</v>
      </c>
      <c r="E50" s="22">
        <f>115987.45</f>
        <v>115987.45</v>
      </c>
      <c r="F50" s="22">
        <f>15240.4</f>
        <v>15240.4</v>
      </c>
      <c r="G50" s="22">
        <f>2409758.03</f>
        <v>2409758.03</v>
      </c>
      <c r="H50" s="22">
        <f>588552.18</f>
        <v>588552.18</v>
      </c>
      <c r="I50" s="22">
        <f>0</f>
        <v>0</v>
      </c>
      <c r="J50" s="22">
        <f>19831.04</f>
        <v>19831.04</v>
      </c>
      <c r="K50" s="22">
        <f>171347.96</f>
        <v>171347.96</v>
      </c>
      <c r="L50" s="22">
        <f>65459063.33</f>
        <v>65459063.33</v>
      </c>
      <c r="M50" s="22">
        <f>63647636.57</f>
        <v>63647636.57</v>
      </c>
      <c r="N50" s="22">
        <f>1205988.12</f>
        <v>1205988.12</v>
      </c>
      <c r="O50" s="22">
        <f>158376.62</f>
        <v>158376.62</v>
      </c>
      <c r="P50" s="22">
        <f>123876.62</f>
        <v>123876.62</v>
      </c>
      <c r="Q50" s="22">
        <f>34500</f>
        <v>34500</v>
      </c>
    </row>
    <row r="51" spans="1:17" ht="25.5" customHeight="1">
      <c r="A51" s="16" t="s">
        <v>35</v>
      </c>
      <c r="B51" s="22">
        <f>426506140.61</f>
        <v>426506140.61</v>
      </c>
      <c r="C51" s="22">
        <f>425571941.19</f>
        <v>425571941.19</v>
      </c>
      <c r="D51" s="22">
        <f>25178370.45</f>
        <v>25178370.45</v>
      </c>
      <c r="E51" s="22">
        <f>6644771.25</f>
        <v>6644771.25</v>
      </c>
      <c r="F51" s="22">
        <f>424552.33</f>
        <v>424552.33</v>
      </c>
      <c r="G51" s="22">
        <f>18101913.35</f>
        <v>18101913.35</v>
      </c>
      <c r="H51" s="22">
        <f>7133.52</f>
        <v>7133.52</v>
      </c>
      <c r="I51" s="22">
        <f>0</f>
        <v>0</v>
      </c>
      <c r="J51" s="22">
        <f>51292.84</f>
        <v>51292.84</v>
      </c>
      <c r="K51" s="22">
        <f>90317.87</f>
        <v>90317.87</v>
      </c>
      <c r="L51" s="22">
        <f>78086257.91</f>
        <v>78086257.91</v>
      </c>
      <c r="M51" s="22">
        <f>319117636.32</f>
        <v>319117636.32</v>
      </c>
      <c r="N51" s="22">
        <f>3048065.8</f>
        <v>3048065.8</v>
      </c>
      <c r="O51" s="22">
        <f>934199.42</f>
        <v>934199.42</v>
      </c>
      <c r="P51" s="22">
        <f>482966.65</f>
        <v>482966.65</v>
      </c>
      <c r="Q51" s="22">
        <f>451232.77</f>
        <v>451232.77</v>
      </c>
    </row>
    <row r="52" spans="1:17" ht="30" customHeight="1">
      <c r="A52" s="23" t="s">
        <v>42</v>
      </c>
      <c r="B52" s="21">
        <f>383410229.75</f>
        <v>383410229.75</v>
      </c>
      <c r="C52" s="21">
        <f>383246713.91</f>
        <v>383246713.91</v>
      </c>
      <c r="D52" s="21">
        <f>130252370.86</f>
        <v>130252370.86</v>
      </c>
      <c r="E52" s="21">
        <f>24048737.51</f>
        <v>24048737.51</v>
      </c>
      <c r="F52" s="21">
        <f>5005001.15</f>
        <v>5005001.15</v>
      </c>
      <c r="G52" s="21">
        <f>98696151.84</f>
        <v>98696151.84</v>
      </c>
      <c r="H52" s="21">
        <f>2502480.36</f>
        <v>2502480.36</v>
      </c>
      <c r="I52" s="21">
        <f>0</f>
        <v>0</v>
      </c>
      <c r="J52" s="21">
        <f>300313.7</f>
        <v>300313.7</v>
      </c>
      <c r="K52" s="21">
        <f>5212016.54</f>
        <v>5212016.54</v>
      </c>
      <c r="L52" s="21">
        <f>189555701.83</f>
        <v>189555701.83</v>
      </c>
      <c r="M52" s="21">
        <f>54576540.07</f>
        <v>54576540.07</v>
      </c>
      <c r="N52" s="21">
        <f>3349770.91</f>
        <v>3349770.91</v>
      </c>
      <c r="O52" s="21">
        <f>163515.84</f>
        <v>163515.84</v>
      </c>
      <c r="P52" s="21">
        <f>149179.83</f>
        <v>149179.83</v>
      </c>
      <c r="Q52" s="21">
        <f>14336.01</f>
        <v>14336.01</v>
      </c>
    </row>
    <row r="53" spans="1:17" ht="31.5" customHeight="1">
      <c r="A53" s="16" t="s">
        <v>36</v>
      </c>
      <c r="B53" s="22">
        <f>37983789.54</f>
        <v>37983789.54</v>
      </c>
      <c r="C53" s="22">
        <f>37820729.41</f>
        <v>37820729.41</v>
      </c>
      <c r="D53" s="22">
        <f>10570801.16</f>
        <v>10570801.16</v>
      </c>
      <c r="E53" s="22">
        <f>117899.2</f>
        <v>117899.2</v>
      </c>
      <c r="F53" s="22">
        <f>73077.85</f>
        <v>73077.85</v>
      </c>
      <c r="G53" s="22">
        <f>10335679.98</f>
        <v>10335679.98</v>
      </c>
      <c r="H53" s="22">
        <f>44144.13</f>
        <v>44144.13</v>
      </c>
      <c r="I53" s="22">
        <f>0</f>
        <v>0</v>
      </c>
      <c r="J53" s="22">
        <f>10923.22</f>
        <v>10923.22</v>
      </c>
      <c r="K53" s="22">
        <f>107082.72</f>
        <v>107082.72</v>
      </c>
      <c r="L53" s="22">
        <f>17741855.03</f>
        <v>17741855.03</v>
      </c>
      <c r="M53" s="22">
        <f>9058436.95</f>
        <v>9058436.95</v>
      </c>
      <c r="N53" s="22">
        <f>331630.33</f>
        <v>331630.33</v>
      </c>
      <c r="O53" s="22">
        <f>163060.13</f>
        <v>163060.13</v>
      </c>
      <c r="P53" s="22">
        <f>148730.13</f>
        <v>148730.13</v>
      </c>
      <c r="Q53" s="22">
        <f>14330</f>
        <v>14330</v>
      </c>
    </row>
    <row r="54" spans="1:17" ht="35.25" customHeight="1">
      <c r="A54" s="16" t="s">
        <v>77</v>
      </c>
      <c r="B54" s="22">
        <f>19685498.29</f>
        <v>19685498.29</v>
      </c>
      <c r="C54" s="22">
        <f>19685498.29</f>
        <v>19685498.29</v>
      </c>
      <c r="D54" s="22">
        <f>19599332.12</f>
        <v>19599332.12</v>
      </c>
      <c r="E54" s="22">
        <f>17740301.59</f>
        <v>17740301.59</v>
      </c>
      <c r="F54" s="22">
        <f>1279877.61</f>
        <v>1279877.61</v>
      </c>
      <c r="G54" s="22">
        <f>291063.93</f>
        <v>291063.93</v>
      </c>
      <c r="H54" s="22">
        <f>288088.99</f>
        <v>288088.99</v>
      </c>
      <c r="I54" s="22">
        <f>0</f>
        <v>0</v>
      </c>
      <c r="J54" s="22">
        <f>0</f>
        <v>0</v>
      </c>
      <c r="K54" s="22">
        <f>0</f>
        <v>0</v>
      </c>
      <c r="L54" s="22">
        <f>1153.19</f>
        <v>1153.19</v>
      </c>
      <c r="M54" s="22">
        <f>84930.51</f>
        <v>84930.51</v>
      </c>
      <c r="N54" s="22">
        <f>82.47</f>
        <v>82.47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325740941.92</f>
        <v>325740941.92</v>
      </c>
      <c r="C55" s="22">
        <f>325740486.21</f>
        <v>325740486.21</v>
      </c>
      <c r="D55" s="22">
        <f>100082237.58</f>
        <v>100082237.58</v>
      </c>
      <c r="E55" s="22">
        <f>6190536.72</f>
        <v>6190536.72</v>
      </c>
      <c r="F55" s="22">
        <f>3652045.69</f>
        <v>3652045.69</v>
      </c>
      <c r="G55" s="22">
        <f>88069407.93</f>
        <v>88069407.93</v>
      </c>
      <c r="H55" s="22">
        <f>2170247.24</f>
        <v>2170247.24</v>
      </c>
      <c r="I55" s="22">
        <f>0</f>
        <v>0</v>
      </c>
      <c r="J55" s="22">
        <f>289390.48</f>
        <v>289390.48</v>
      </c>
      <c r="K55" s="22">
        <f>5104933.82</f>
        <v>5104933.82</v>
      </c>
      <c r="L55" s="22">
        <f>171812693.61</f>
        <v>171812693.61</v>
      </c>
      <c r="M55" s="22">
        <f>45433172.61</f>
        <v>45433172.61</v>
      </c>
      <c r="N55" s="22">
        <f>3018058.11</f>
        <v>3018058.11</v>
      </c>
      <c r="O55" s="22">
        <f>455.71</f>
        <v>455.71</v>
      </c>
      <c r="P55" s="22">
        <f>449.7</f>
        <v>449.7</v>
      </c>
      <c r="Q55" s="22">
        <f>6.01</f>
        <v>6.01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539025347.2</f>
        <v>539025347.2</v>
      </c>
      <c r="G74" s="24">
        <f>261701554.38</f>
        <v>261701554.38</v>
      </c>
      <c r="H74" s="24">
        <f>4618389.29</f>
        <v>4618389.29</v>
      </c>
      <c r="I74" s="24">
        <f>34502007</f>
        <v>34502007</v>
      </c>
      <c r="J74" s="24">
        <f>217669450.14</f>
        <v>217669450.14</v>
      </c>
      <c r="K74" s="24">
        <f>4911707.95</f>
        <v>4911707.95</v>
      </c>
      <c r="L74" s="24">
        <f>277323792.82</f>
        <v>277323792.82</v>
      </c>
    </row>
    <row r="75" spans="2:12" ht="33.75" customHeight="1">
      <c r="B75" s="34" t="s">
        <v>52</v>
      </c>
      <c r="C75" s="35"/>
      <c r="D75" s="35"/>
      <c r="E75" s="36"/>
      <c r="F75" s="24">
        <f>1248760</f>
        <v>1248760</v>
      </c>
      <c r="G75" s="24">
        <f>1248760</f>
        <v>1248760</v>
      </c>
      <c r="H75" s="24">
        <f>0</f>
        <v>0</v>
      </c>
      <c r="I75" s="24">
        <f>1248760</f>
        <v>1248760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65861180.82</f>
        <v>65861180.82</v>
      </c>
      <c r="G76" s="24">
        <f>27855022.78</f>
        <v>27855022.78</v>
      </c>
      <c r="H76" s="24">
        <f>0</f>
        <v>0</v>
      </c>
      <c r="I76" s="24">
        <f>0</f>
        <v>0</v>
      </c>
      <c r="J76" s="24">
        <f>27855022.78</f>
        <v>27855022.78</v>
      </c>
      <c r="K76" s="24">
        <f>0</f>
        <v>0</v>
      </c>
      <c r="L76" s="24">
        <f>38006158.04</f>
        <v>38006158.04</v>
      </c>
    </row>
    <row r="77" spans="2:12" ht="22.5" customHeight="1">
      <c r="B77" s="34" t="s">
        <v>54</v>
      </c>
      <c r="C77" s="35"/>
      <c r="D77" s="35"/>
      <c r="E77" s="36"/>
      <c r="F77" s="24">
        <f>48454599.55</f>
        <v>48454599.55</v>
      </c>
      <c r="G77" s="24">
        <f>28882059.81</f>
        <v>28882059.81</v>
      </c>
      <c r="H77" s="24">
        <f>0</f>
        <v>0</v>
      </c>
      <c r="I77" s="24">
        <f>2487683.33</f>
        <v>2487683.33</v>
      </c>
      <c r="J77" s="24">
        <f>26394376.48</f>
        <v>26394376.48</v>
      </c>
      <c r="K77" s="24">
        <f>0</f>
        <v>0</v>
      </c>
      <c r="L77" s="24">
        <f>19572539.74</f>
        <v>19572539.74</v>
      </c>
    </row>
    <row r="78" spans="2:12" ht="33.75" customHeight="1">
      <c r="B78" s="34" t="s">
        <v>55</v>
      </c>
      <c r="C78" s="35"/>
      <c r="D78" s="35"/>
      <c r="E78" s="36"/>
      <c r="F78" s="24">
        <f>9434959.36</f>
        <v>9434959.36</v>
      </c>
      <c r="G78" s="24">
        <f>9357352.55</f>
        <v>9357352.55</v>
      </c>
      <c r="H78" s="24">
        <f>0</f>
        <v>0</v>
      </c>
      <c r="I78" s="24">
        <f>0</f>
        <v>0</v>
      </c>
      <c r="J78" s="24">
        <f>9357352.55</f>
        <v>9357352.55</v>
      </c>
      <c r="K78" s="24">
        <f>0</f>
        <v>0</v>
      </c>
      <c r="L78" s="24">
        <f>77606.81</f>
        <v>77606.81</v>
      </c>
    </row>
    <row r="79" spans="2:12" ht="33.75" customHeight="1">
      <c r="B79" s="34" t="s">
        <v>56</v>
      </c>
      <c r="C79" s="35"/>
      <c r="D79" s="35"/>
      <c r="E79" s="36"/>
      <c r="F79" s="24">
        <f>9608529.96</f>
        <v>9608529.96</v>
      </c>
      <c r="G79" s="24">
        <f>4373602.42</f>
        <v>4373602.42</v>
      </c>
      <c r="H79" s="24">
        <f>0</f>
        <v>0</v>
      </c>
      <c r="I79" s="24">
        <f>0</f>
        <v>0</v>
      </c>
      <c r="J79" s="24">
        <f>4373602.42</f>
        <v>4373602.42</v>
      </c>
      <c r="K79" s="24">
        <f>0</f>
        <v>0</v>
      </c>
      <c r="L79" s="24">
        <f>5234927.54</f>
        <v>5234927.54</v>
      </c>
    </row>
    <row r="80" spans="2:12" ht="22.5" customHeight="1">
      <c r="B80" s="34" t="s">
        <v>57</v>
      </c>
      <c r="C80" s="35"/>
      <c r="D80" s="35"/>
      <c r="E80" s="36"/>
      <c r="F80" s="24">
        <f>3264525.89</f>
        <v>3264525.89</v>
      </c>
      <c r="G80" s="24">
        <f>3097525.89</f>
        <v>3097525.89</v>
      </c>
      <c r="H80" s="24">
        <f>0</f>
        <v>0</v>
      </c>
      <c r="I80" s="24">
        <f>0</f>
        <v>0</v>
      </c>
      <c r="J80" s="24">
        <f>3097525.89</f>
        <v>3097525.89</v>
      </c>
      <c r="K80" s="24">
        <f>0</f>
        <v>0</v>
      </c>
      <c r="L80" s="24">
        <f>167000</f>
        <v>167000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237</f>
        <v>237</v>
      </c>
      <c r="H86" s="53"/>
      <c r="I86" s="37">
        <f>1357505441.09</f>
        <v>1357505441.09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77</f>
        <v>77</v>
      </c>
      <c r="H87" s="62"/>
      <c r="I87" s="63">
        <f>-291942410.54</f>
        <v>-291942410.54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2020-03-26T17:10:15Z</dcterms:modified>
  <cp:category/>
  <cp:version/>
  <cp:contentType/>
  <cp:contentStatus/>
</cp:coreProperties>
</file>