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hidePivotFieldList="1"/>
  <bookViews>
    <workbookView xWindow="0" yWindow="0" windowWidth="23040" windowHeight="8775" tabRatio="676" activeTab="3"/>
  </bookViews>
  <sheets>
    <sheet name="Ustawienia" sheetId="33" r:id="rId1"/>
    <sheet name="Q data" sheetId="60" r:id="rId2"/>
    <sheet name="Arkusz PxQ 1" sheetId="69" r:id="rId3"/>
    <sheet name="Czynności standardowe" sheetId="83" r:id="rId4"/>
    <sheet name="Q-drop down" sheetId="82" state="hidden" r:id="rId5"/>
  </sheets>
  <definedNames>
    <definedName name="def.large">Ustawienia!$D$8</definedName>
    <definedName name="def.medium">Ustawienia!$D$7</definedName>
    <definedName name="def.small">Ustawienia!$D$6</definedName>
    <definedName name="Ev.top">'Q data'!$B$31</definedName>
    <definedName name="event">'Q data'!$C$33:$C$57</definedName>
    <definedName name="large">Ustawienia!$C$8</definedName>
    <definedName name="list.activities">'Czynności standardowe'!$C$7:$C$72</definedName>
    <definedName name="list.function.levels">Ustawienia!$C$16:$C$29</definedName>
    <definedName name="list.size">Ustawienia!$C$6:$C$8</definedName>
    <definedName name="medium">Ustawienia!$C$7</definedName>
    <definedName name="_xlnm.Print_Area" localSheetId="2">'Arkusz PxQ 1'!$E:$X</definedName>
    <definedName name="small">Ustawienia!$C$6</definedName>
    <definedName name="TG.dropdown">'Q-drop down'!$D:$D</definedName>
    <definedName name="TG.top">'Q data'!$B$3</definedName>
    <definedName name="type1">Ustawienia!#REF!</definedName>
    <definedName name="type2">Ustawienia!#REF!</definedName>
    <definedName name="type3">Ustawienia!#REF!</definedName>
    <definedName name="type4">Ustawienia!#REF!</definedName>
    <definedName name="type5">Ustawienia!#REF!</definedName>
    <definedName name="typen">Ustawienia!#REF!</definedName>
    <definedName name="Types">Ustawienia!$C$39:$C$48</definedName>
    <definedName name="_xlnm.Print_Titles" localSheetId="2">'Arkusz PxQ 1'!$13:$15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4" i="69" l="1"/>
  <c r="M103" i="69"/>
  <c r="M102" i="69"/>
  <c r="M101" i="69"/>
  <c r="M100" i="69"/>
  <c r="M99" i="69"/>
  <c r="M98" i="69"/>
  <c r="M97" i="69"/>
  <c r="M96" i="69"/>
  <c r="M95" i="69"/>
  <c r="M94" i="69"/>
  <c r="M93" i="69"/>
  <c r="M92" i="69"/>
  <c r="M91" i="69"/>
  <c r="M90" i="69"/>
  <c r="M86" i="69"/>
  <c r="M85" i="69"/>
  <c r="M84" i="69"/>
  <c r="M83" i="69"/>
  <c r="M82" i="69"/>
  <c r="M81" i="69"/>
  <c r="M80" i="69"/>
  <c r="M79" i="69"/>
  <c r="M78" i="69"/>
  <c r="M77" i="69"/>
  <c r="M76" i="69"/>
  <c r="M75" i="69"/>
  <c r="M74" i="69"/>
  <c r="M73" i="69"/>
  <c r="M72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M50" i="69"/>
  <c r="M49" i="69"/>
  <c r="M48" i="69"/>
  <c r="M47" i="69"/>
  <c r="M46" i="69"/>
  <c r="M45" i="69"/>
  <c r="M44" i="69"/>
  <c r="M43" i="69"/>
  <c r="M42" i="69"/>
  <c r="M41" i="69"/>
  <c r="M40" i="69"/>
  <c r="M39" i="69"/>
  <c r="M38" i="69"/>
  <c r="M37" i="69"/>
  <c r="M36" i="69"/>
  <c r="M32" i="69"/>
  <c r="M31" i="69"/>
  <c r="M30" i="69"/>
  <c r="M29" i="69"/>
  <c r="M28" i="69"/>
  <c r="M27" i="69"/>
  <c r="M26" i="69"/>
  <c r="M25" i="69"/>
  <c r="M24" i="69"/>
  <c r="M23" i="69"/>
  <c r="M22" i="69"/>
  <c r="M21" i="69"/>
  <c r="M20" i="69"/>
  <c r="M19" i="69"/>
  <c r="H57" i="60" l="1"/>
  <c r="H56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R91" i="69" l="1"/>
  <c r="R92" i="69"/>
  <c r="R93" i="69"/>
  <c r="R94" i="69"/>
  <c r="R95" i="69"/>
  <c r="R96" i="69"/>
  <c r="R97" i="69"/>
  <c r="R98" i="69"/>
  <c r="R99" i="69"/>
  <c r="R100" i="69"/>
  <c r="R101" i="69"/>
  <c r="R102" i="69"/>
  <c r="R103" i="69"/>
  <c r="R104" i="69"/>
  <c r="R90" i="69"/>
  <c r="R73" i="69"/>
  <c r="R74" i="69"/>
  <c r="R75" i="69"/>
  <c r="R76" i="69"/>
  <c r="R77" i="69"/>
  <c r="R78" i="69"/>
  <c r="R79" i="69"/>
  <c r="R80" i="69"/>
  <c r="R81" i="69"/>
  <c r="R82" i="69"/>
  <c r="R83" i="69"/>
  <c r="R84" i="69"/>
  <c r="R85" i="69"/>
  <c r="R86" i="69"/>
  <c r="R72" i="69"/>
  <c r="R55" i="69"/>
  <c r="R56" i="69"/>
  <c r="R57" i="69"/>
  <c r="R58" i="69"/>
  <c r="R59" i="69"/>
  <c r="R60" i="69"/>
  <c r="R61" i="69"/>
  <c r="R62" i="69"/>
  <c r="R63" i="69"/>
  <c r="R64" i="69"/>
  <c r="R65" i="69"/>
  <c r="R66" i="69"/>
  <c r="R67" i="69"/>
  <c r="R68" i="69"/>
  <c r="R54" i="69"/>
  <c r="R37" i="69"/>
  <c r="R38" i="69"/>
  <c r="R39" i="69"/>
  <c r="R40" i="69"/>
  <c r="R41" i="69"/>
  <c r="R42" i="69"/>
  <c r="R43" i="69"/>
  <c r="R44" i="69"/>
  <c r="R45" i="69"/>
  <c r="R46" i="69"/>
  <c r="R47" i="69"/>
  <c r="R48" i="69"/>
  <c r="R49" i="69"/>
  <c r="R50" i="69"/>
  <c r="R36" i="69"/>
  <c r="R19" i="69"/>
  <c r="R22" i="69"/>
  <c r="R23" i="69"/>
  <c r="R24" i="69"/>
  <c r="R25" i="69"/>
  <c r="R26" i="69"/>
  <c r="R27" i="69"/>
  <c r="R28" i="69"/>
  <c r="R29" i="69"/>
  <c r="R30" i="69"/>
  <c r="R31" i="69"/>
  <c r="R32" i="69"/>
  <c r="N19" i="69"/>
  <c r="N20" i="69"/>
  <c r="N22" i="69"/>
  <c r="N23" i="69"/>
  <c r="N24" i="69"/>
  <c r="N25" i="69"/>
  <c r="N26" i="69"/>
  <c r="N27" i="69"/>
  <c r="N28" i="69"/>
  <c r="N29" i="69"/>
  <c r="N30" i="69"/>
  <c r="N31" i="69"/>
  <c r="N32" i="69"/>
  <c r="R20" i="69"/>
  <c r="J19" i="69"/>
  <c r="J20" i="69"/>
  <c r="J22" i="69"/>
  <c r="J23" i="69"/>
  <c r="J24" i="69"/>
  <c r="J25" i="69"/>
  <c r="J26" i="69"/>
  <c r="J27" i="69"/>
  <c r="J28" i="69"/>
  <c r="J29" i="69"/>
  <c r="J30" i="69"/>
  <c r="J31" i="69"/>
  <c r="J32" i="69"/>
  <c r="I19" i="69"/>
  <c r="I20" i="69"/>
  <c r="I22" i="69"/>
  <c r="I23" i="69"/>
  <c r="I24" i="69"/>
  <c r="I25" i="69"/>
  <c r="I26" i="69"/>
  <c r="I27" i="69"/>
  <c r="I28" i="69"/>
  <c r="I29" i="69"/>
  <c r="I30" i="69"/>
  <c r="I31" i="69"/>
  <c r="I32" i="69"/>
  <c r="Z36" i="69" l="1"/>
  <c r="U19" i="69"/>
  <c r="AF104" i="69" l="1"/>
  <c r="AF103" i="69"/>
  <c r="AF102" i="69"/>
  <c r="AF101" i="69"/>
  <c r="AF100" i="69"/>
  <c r="AF99" i="69"/>
  <c r="AF98" i="69"/>
  <c r="AF97" i="69"/>
  <c r="AF96" i="69"/>
  <c r="AF95" i="69"/>
  <c r="AF94" i="69"/>
  <c r="AF93" i="69"/>
  <c r="AF92" i="69"/>
  <c r="AF91" i="69"/>
  <c r="AF90" i="69"/>
  <c r="AF86" i="69"/>
  <c r="AF85" i="69"/>
  <c r="AF84" i="69"/>
  <c r="AF83" i="69"/>
  <c r="AF82" i="69"/>
  <c r="AF81" i="69"/>
  <c r="AF80" i="69"/>
  <c r="AF79" i="69"/>
  <c r="AF78" i="69"/>
  <c r="AF77" i="69"/>
  <c r="AF76" i="69"/>
  <c r="AF75" i="69"/>
  <c r="AF74" i="69"/>
  <c r="AF73" i="69"/>
  <c r="AF72" i="69"/>
  <c r="AF68" i="69"/>
  <c r="AF67" i="69"/>
  <c r="AF66" i="69"/>
  <c r="AF65" i="69"/>
  <c r="AF64" i="69"/>
  <c r="AF63" i="69"/>
  <c r="AF62" i="69"/>
  <c r="AF61" i="69"/>
  <c r="AF60" i="69"/>
  <c r="AF59" i="69"/>
  <c r="AF58" i="69"/>
  <c r="AF57" i="69"/>
  <c r="AF56" i="69"/>
  <c r="AF55" i="69"/>
  <c r="AF54" i="69"/>
  <c r="AF50" i="69"/>
  <c r="AF49" i="69"/>
  <c r="AF48" i="69"/>
  <c r="AF47" i="69"/>
  <c r="AF46" i="69"/>
  <c r="AF45" i="69"/>
  <c r="AF44" i="69"/>
  <c r="AF43" i="69"/>
  <c r="AF42" i="69"/>
  <c r="AF41" i="69"/>
  <c r="AF40" i="69"/>
  <c r="AF39" i="69"/>
  <c r="AF38" i="69"/>
  <c r="AF37" i="69"/>
  <c r="AF36" i="69"/>
  <c r="AF32" i="69"/>
  <c r="AF31" i="69"/>
  <c r="AF30" i="69"/>
  <c r="AF29" i="69"/>
  <c r="AF28" i="69"/>
  <c r="AF27" i="69"/>
  <c r="AF26" i="69"/>
  <c r="AF25" i="69"/>
  <c r="AF24" i="69"/>
  <c r="AF23" i="69"/>
  <c r="AF22" i="69"/>
  <c r="AF20" i="69"/>
  <c r="AF19" i="69"/>
  <c r="Z104" i="69"/>
  <c r="Z103" i="69"/>
  <c r="Z102" i="69"/>
  <c r="Z101" i="69"/>
  <c r="Z100" i="69"/>
  <c r="Z99" i="69"/>
  <c r="Z98" i="69"/>
  <c r="Z97" i="69"/>
  <c r="Z96" i="69"/>
  <c r="Z95" i="69"/>
  <c r="Z94" i="69"/>
  <c r="Z93" i="69"/>
  <c r="Z92" i="69"/>
  <c r="Z91" i="69"/>
  <c r="Z90" i="69"/>
  <c r="Z86" i="69"/>
  <c r="Z85" i="69"/>
  <c r="Z84" i="69"/>
  <c r="Z83" i="69"/>
  <c r="Z82" i="69"/>
  <c r="Z81" i="69"/>
  <c r="Z80" i="69"/>
  <c r="Z79" i="69"/>
  <c r="Z78" i="69"/>
  <c r="Z77" i="69"/>
  <c r="Z76" i="69"/>
  <c r="Z75" i="69"/>
  <c r="Z74" i="69"/>
  <c r="Z73" i="69"/>
  <c r="Z72" i="69"/>
  <c r="Z68" i="69"/>
  <c r="Z67" i="69"/>
  <c r="Z66" i="69"/>
  <c r="Z65" i="69"/>
  <c r="Z64" i="69"/>
  <c r="Z63" i="69"/>
  <c r="Z62" i="69"/>
  <c r="Z61" i="69"/>
  <c r="Z60" i="69"/>
  <c r="Z59" i="69"/>
  <c r="Z58" i="69"/>
  <c r="Z57" i="69"/>
  <c r="Z56" i="69"/>
  <c r="Z55" i="69"/>
  <c r="Z54" i="69"/>
  <c r="Z50" i="69"/>
  <c r="Z49" i="69"/>
  <c r="Z48" i="69"/>
  <c r="Z47" i="69"/>
  <c r="Z46" i="69"/>
  <c r="Z45" i="69"/>
  <c r="Z44" i="69"/>
  <c r="Z43" i="69"/>
  <c r="Z42" i="69"/>
  <c r="Z41" i="69"/>
  <c r="Z40" i="69"/>
  <c r="Z39" i="69"/>
  <c r="Z38" i="69"/>
  <c r="Z37" i="69"/>
  <c r="Z32" i="69"/>
  <c r="Z31" i="69"/>
  <c r="Z30" i="69"/>
  <c r="Z29" i="69"/>
  <c r="Z28" i="69"/>
  <c r="Z27" i="69"/>
  <c r="Z25" i="69"/>
  <c r="Z23" i="69"/>
  <c r="Z22" i="69"/>
  <c r="Z20" i="69"/>
  <c r="Z19" i="69"/>
  <c r="AH104" i="69"/>
  <c r="AG104" i="69"/>
  <c r="AA104" i="69"/>
  <c r="X104" i="69"/>
  <c r="V104" i="69"/>
  <c r="U104" i="69"/>
  <c r="AH103" i="69"/>
  <c r="AG103" i="69"/>
  <c r="AA103" i="69"/>
  <c r="X103" i="69"/>
  <c r="V103" i="69"/>
  <c r="U103" i="69"/>
  <c r="AH102" i="69"/>
  <c r="AG102" i="69"/>
  <c r="AA102" i="69"/>
  <c r="X102" i="69"/>
  <c r="V102" i="69"/>
  <c r="U102" i="69"/>
  <c r="AH101" i="69"/>
  <c r="AG101" i="69"/>
  <c r="AA101" i="69"/>
  <c r="X101" i="69"/>
  <c r="V101" i="69"/>
  <c r="U101" i="69"/>
  <c r="AH100" i="69"/>
  <c r="AG100" i="69"/>
  <c r="AA100" i="69"/>
  <c r="X100" i="69"/>
  <c r="V100" i="69"/>
  <c r="U100" i="69"/>
  <c r="AH99" i="69"/>
  <c r="AG99" i="69"/>
  <c r="AA99" i="69"/>
  <c r="X99" i="69"/>
  <c r="V99" i="69"/>
  <c r="U99" i="69"/>
  <c r="AH98" i="69"/>
  <c r="AG98" i="69"/>
  <c r="AA98" i="69"/>
  <c r="X98" i="69"/>
  <c r="V98" i="69"/>
  <c r="U98" i="69"/>
  <c r="AH97" i="69"/>
  <c r="AG97" i="69"/>
  <c r="AA97" i="69"/>
  <c r="X97" i="69"/>
  <c r="V97" i="69"/>
  <c r="U97" i="69"/>
  <c r="AH96" i="69"/>
  <c r="AG96" i="69"/>
  <c r="AA96" i="69"/>
  <c r="X96" i="69"/>
  <c r="V96" i="69"/>
  <c r="U96" i="69"/>
  <c r="AH95" i="69"/>
  <c r="AG95" i="69"/>
  <c r="AA95" i="69"/>
  <c r="X95" i="69"/>
  <c r="V95" i="69"/>
  <c r="U95" i="69"/>
  <c r="AH94" i="69"/>
  <c r="AG94" i="69"/>
  <c r="AA94" i="69"/>
  <c r="X94" i="69"/>
  <c r="V94" i="69"/>
  <c r="U94" i="69"/>
  <c r="AH93" i="69"/>
  <c r="AG93" i="69"/>
  <c r="AA93" i="69"/>
  <c r="X93" i="69"/>
  <c r="V93" i="69"/>
  <c r="U93" i="69"/>
  <c r="AH92" i="69"/>
  <c r="AG92" i="69"/>
  <c r="AA92" i="69"/>
  <c r="X92" i="69"/>
  <c r="V92" i="69"/>
  <c r="U92" i="69"/>
  <c r="AH91" i="69"/>
  <c r="AG91" i="69"/>
  <c r="AA91" i="69"/>
  <c r="X91" i="69"/>
  <c r="V91" i="69"/>
  <c r="U91" i="69"/>
  <c r="AH90" i="69"/>
  <c r="AG90" i="69"/>
  <c r="AA90" i="69"/>
  <c r="X90" i="69"/>
  <c r="V90" i="69"/>
  <c r="U90" i="69"/>
  <c r="AH86" i="69"/>
  <c r="AG86" i="69"/>
  <c r="AA86" i="69"/>
  <c r="X86" i="69"/>
  <c r="V86" i="69"/>
  <c r="U86" i="69"/>
  <c r="AH85" i="69"/>
  <c r="AG85" i="69"/>
  <c r="AA85" i="69"/>
  <c r="X85" i="69"/>
  <c r="V85" i="69"/>
  <c r="U85" i="69"/>
  <c r="AH84" i="69"/>
  <c r="AG84" i="69"/>
  <c r="AA84" i="69"/>
  <c r="X84" i="69"/>
  <c r="V84" i="69"/>
  <c r="U84" i="69"/>
  <c r="AH83" i="69"/>
  <c r="AG83" i="69"/>
  <c r="AA83" i="69"/>
  <c r="X83" i="69"/>
  <c r="V83" i="69"/>
  <c r="U83" i="69"/>
  <c r="AH82" i="69"/>
  <c r="AG82" i="69"/>
  <c r="AA82" i="69"/>
  <c r="X82" i="69"/>
  <c r="V82" i="69"/>
  <c r="U82" i="69"/>
  <c r="AH81" i="69"/>
  <c r="AG81" i="69"/>
  <c r="AA81" i="69"/>
  <c r="X81" i="69"/>
  <c r="V81" i="69"/>
  <c r="U81" i="69"/>
  <c r="AH80" i="69"/>
  <c r="AG80" i="69"/>
  <c r="AA80" i="69"/>
  <c r="X80" i="69"/>
  <c r="V80" i="69"/>
  <c r="U80" i="69"/>
  <c r="AH79" i="69"/>
  <c r="AG79" i="69"/>
  <c r="AA79" i="69"/>
  <c r="X79" i="69"/>
  <c r="V79" i="69"/>
  <c r="U79" i="69"/>
  <c r="AH78" i="69"/>
  <c r="AG78" i="69"/>
  <c r="AA78" i="69"/>
  <c r="X78" i="69"/>
  <c r="V78" i="69"/>
  <c r="U78" i="69"/>
  <c r="AH77" i="69"/>
  <c r="AG77" i="69"/>
  <c r="AA77" i="69"/>
  <c r="X77" i="69"/>
  <c r="V77" i="69"/>
  <c r="U77" i="69"/>
  <c r="AH76" i="69"/>
  <c r="AG76" i="69"/>
  <c r="AA76" i="69"/>
  <c r="X76" i="69"/>
  <c r="V76" i="69"/>
  <c r="U76" i="69"/>
  <c r="AH75" i="69"/>
  <c r="AG75" i="69"/>
  <c r="AA75" i="69"/>
  <c r="X75" i="69"/>
  <c r="V75" i="69"/>
  <c r="U75" i="69"/>
  <c r="AH74" i="69"/>
  <c r="AG74" i="69"/>
  <c r="AA74" i="69"/>
  <c r="X74" i="69"/>
  <c r="V74" i="69"/>
  <c r="U74" i="69"/>
  <c r="AH73" i="69"/>
  <c r="AG73" i="69"/>
  <c r="AA73" i="69"/>
  <c r="X73" i="69"/>
  <c r="V73" i="69"/>
  <c r="U73" i="69"/>
  <c r="AH72" i="69"/>
  <c r="AG72" i="69"/>
  <c r="AA72" i="69"/>
  <c r="X72" i="69"/>
  <c r="V72" i="69"/>
  <c r="U72" i="69"/>
  <c r="AH68" i="69"/>
  <c r="AG68" i="69"/>
  <c r="AA68" i="69"/>
  <c r="X68" i="69"/>
  <c r="V68" i="69"/>
  <c r="U68" i="69"/>
  <c r="AH67" i="69"/>
  <c r="AG67" i="69"/>
  <c r="AA67" i="69"/>
  <c r="X67" i="69"/>
  <c r="V67" i="69"/>
  <c r="U67" i="69"/>
  <c r="AH66" i="69"/>
  <c r="AG66" i="69"/>
  <c r="AA66" i="69"/>
  <c r="X66" i="69"/>
  <c r="V66" i="69"/>
  <c r="U66" i="69"/>
  <c r="AH65" i="69"/>
  <c r="AG65" i="69"/>
  <c r="AA65" i="69"/>
  <c r="X65" i="69"/>
  <c r="V65" i="69"/>
  <c r="U65" i="69"/>
  <c r="AH64" i="69"/>
  <c r="AG64" i="69"/>
  <c r="AA64" i="69"/>
  <c r="X64" i="69"/>
  <c r="V64" i="69"/>
  <c r="U64" i="69"/>
  <c r="AH63" i="69"/>
  <c r="AG63" i="69"/>
  <c r="AA63" i="69"/>
  <c r="X63" i="69"/>
  <c r="V63" i="69"/>
  <c r="U63" i="69"/>
  <c r="AH62" i="69"/>
  <c r="AG62" i="69"/>
  <c r="AA62" i="69"/>
  <c r="X62" i="69"/>
  <c r="V62" i="69"/>
  <c r="U62" i="69"/>
  <c r="AH61" i="69"/>
  <c r="AG61" i="69"/>
  <c r="AA61" i="69"/>
  <c r="X61" i="69"/>
  <c r="V61" i="69"/>
  <c r="U61" i="69"/>
  <c r="AH60" i="69"/>
  <c r="AG60" i="69"/>
  <c r="AA60" i="69"/>
  <c r="X60" i="69"/>
  <c r="V60" i="69"/>
  <c r="U60" i="69"/>
  <c r="AH59" i="69"/>
  <c r="AG59" i="69"/>
  <c r="AA59" i="69"/>
  <c r="X59" i="69"/>
  <c r="V59" i="69"/>
  <c r="U59" i="69"/>
  <c r="AH58" i="69"/>
  <c r="AG58" i="69"/>
  <c r="AA58" i="69"/>
  <c r="X58" i="69"/>
  <c r="V58" i="69"/>
  <c r="U58" i="69"/>
  <c r="AH57" i="69"/>
  <c r="AG57" i="69"/>
  <c r="AA57" i="69"/>
  <c r="X57" i="69"/>
  <c r="V57" i="69"/>
  <c r="U57" i="69"/>
  <c r="AH56" i="69"/>
  <c r="AG56" i="69"/>
  <c r="AA56" i="69"/>
  <c r="X56" i="69"/>
  <c r="V56" i="69"/>
  <c r="U56" i="69"/>
  <c r="AH55" i="69"/>
  <c r="AG55" i="69"/>
  <c r="AA55" i="69"/>
  <c r="X55" i="69"/>
  <c r="V55" i="69"/>
  <c r="U55" i="69"/>
  <c r="AH54" i="69"/>
  <c r="AG54" i="69"/>
  <c r="AA54" i="69"/>
  <c r="X54" i="69"/>
  <c r="V54" i="69"/>
  <c r="U54" i="69"/>
  <c r="AH50" i="69"/>
  <c r="AG50" i="69"/>
  <c r="AA50" i="69"/>
  <c r="X50" i="69"/>
  <c r="V50" i="69"/>
  <c r="U50" i="69"/>
  <c r="AH49" i="69"/>
  <c r="AG49" i="69"/>
  <c r="AA49" i="69"/>
  <c r="X49" i="69"/>
  <c r="V49" i="69"/>
  <c r="U49" i="69"/>
  <c r="AH48" i="69"/>
  <c r="AG48" i="69"/>
  <c r="AA48" i="69"/>
  <c r="X48" i="69"/>
  <c r="V48" i="69"/>
  <c r="U48" i="69"/>
  <c r="AH47" i="69"/>
  <c r="AG47" i="69"/>
  <c r="AA47" i="69"/>
  <c r="X47" i="69"/>
  <c r="V47" i="69"/>
  <c r="U47" i="69"/>
  <c r="AH46" i="69"/>
  <c r="AG46" i="69"/>
  <c r="AA46" i="69"/>
  <c r="X46" i="69"/>
  <c r="V46" i="69"/>
  <c r="U46" i="69"/>
  <c r="AH45" i="69"/>
  <c r="AG45" i="69"/>
  <c r="AA45" i="69"/>
  <c r="X45" i="69"/>
  <c r="V45" i="69"/>
  <c r="U45" i="69"/>
  <c r="AH44" i="69"/>
  <c r="AG44" i="69"/>
  <c r="AA44" i="69"/>
  <c r="X44" i="69"/>
  <c r="V44" i="69"/>
  <c r="U44" i="69"/>
  <c r="AH43" i="69"/>
  <c r="AG43" i="69"/>
  <c r="AA43" i="69"/>
  <c r="X43" i="69"/>
  <c r="V43" i="69"/>
  <c r="U43" i="69"/>
  <c r="AH42" i="69"/>
  <c r="AG42" i="69"/>
  <c r="AA42" i="69"/>
  <c r="X42" i="69"/>
  <c r="V42" i="69"/>
  <c r="U42" i="69"/>
  <c r="AH41" i="69"/>
  <c r="AG41" i="69"/>
  <c r="AA41" i="69"/>
  <c r="X41" i="69"/>
  <c r="V41" i="69"/>
  <c r="U41" i="69"/>
  <c r="AH40" i="69"/>
  <c r="AG40" i="69"/>
  <c r="AA40" i="69"/>
  <c r="X40" i="69"/>
  <c r="V40" i="69"/>
  <c r="U40" i="69"/>
  <c r="AH39" i="69"/>
  <c r="AG39" i="69"/>
  <c r="AA39" i="69"/>
  <c r="X39" i="69"/>
  <c r="V39" i="69"/>
  <c r="U39" i="69"/>
  <c r="AH38" i="69"/>
  <c r="AG38" i="69"/>
  <c r="AA38" i="69"/>
  <c r="X38" i="69"/>
  <c r="V38" i="69"/>
  <c r="U38" i="69"/>
  <c r="AH37" i="69"/>
  <c r="AG37" i="69"/>
  <c r="AA37" i="69"/>
  <c r="X37" i="69"/>
  <c r="V37" i="69"/>
  <c r="U37" i="69"/>
  <c r="AH36" i="69"/>
  <c r="AG36" i="69"/>
  <c r="AA36" i="69"/>
  <c r="X36" i="69"/>
  <c r="V36" i="69"/>
  <c r="U36" i="69"/>
  <c r="AH32" i="69"/>
  <c r="AG32" i="69"/>
  <c r="AA32" i="69"/>
  <c r="X32" i="69"/>
  <c r="V32" i="69"/>
  <c r="U32" i="69"/>
  <c r="C32" i="69" s="1"/>
  <c r="AH31" i="69"/>
  <c r="AG31" i="69"/>
  <c r="AA31" i="69"/>
  <c r="X31" i="69"/>
  <c r="V31" i="69"/>
  <c r="U31" i="69"/>
  <c r="AH30" i="69"/>
  <c r="AG30" i="69"/>
  <c r="AA30" i="69"/>
  <c r="X30" i="69"/>
  <c r="V30" i="69"/>
  <c r="U30" i="69"/>
  <c r="AH29" i="69"/>
  <c r="AG29" i="69"/>
  <c r="AA29" i="69"/>
  <c r="X29" i="69"/>
  <c r="V29" i="69"/>
  <c r="U29" i="69"/>
  <c r="AH28" i="69"/>
  <c r="AG28" i="69"/>
  <c r="AA28" i="69"/>
  <c r="X28" i="69"/>
  <c r="V28" i="69"/>
  <c r="U28" i="69"/>
  <c r="C28" i="69" s="1"/>
  <c r="AH27" i="69"/>
  <c r="AG27" i="69"/>
  <c r="AA27" i="69"/>
  <c r="X27" i="69"/>
  <c r="V27" i="69"/>
  <c r="U27" i="69"/>
  <c r="AH26" i="69"/>
  <c r="AG26" i="69"/>
  <c r="AH25" i="69"/>
  <c r="AG25" i="69"/>
  <c r="AA25" i="69"/>
  <c r="X25" i="69"/>
  <c r="V25" i="69"/>
  <c r="U25" i="69"/>
  <c r="AH24" i="69"/>
  <c r="AG24" i="69"/>
  <c r="AH23" i="69"/>
  <c r="AG23" i="69"/>
  <c r="AA23" i="69"/>
  <c r="X23" i="69"/>
  <c r="V23" i="69"/>
  <c r="U23" i="69"/>
  <c r="AH22" i="69"/>
  <c r="AG22" i="69"/>
  <c r="AA22" i="69"/>
  <c r="X22" i="69"/>
  <c r="V22" i="69"/>
  <c r="U22" i="69"/>
  <c r="C22" i="69" s="1"/>
  <c r="AH20" i="69"/>
  <c r="AG20" i="69"/>
  <c r="V20" i="69"/>
  <c r="X20" i="69" s="1"/>
  <c r="AA20" i="69" s="1"/>
  <c r="U20" i="69"/>
  <c r="AH19" i="69"/>
  <c r="AG19" i="69"/>
  <c r="AA19" i="69"/>
  <c r="X19" i="69"/>
  <c r="V19" i="69"/>
  <c r="I104" i="69"/>
  <c r="I103" i="69"/>
  <c r="I102" i="69"/>
  <c r="I101" i="69"/>
  <c r="I100" i="69"/>
  <c r="I99" i="69"/>
  <c r="I98" i="69"/>
  <c r="I97" i="69"/>
  <c r="I96" i="69"/>
  <c r="I95" i="69"/>
  <c r="I94" i="69"/>
  <c r="I93" i="69"/>
  <c r="I92" i="69"/>
  <c r="I91" i="69"/>
  <c r="I90" i="69"/>
  <c r="I86" i="69"/>
  <c r="I85" i="69"/>
  <c r="I84" i="69"/>
  <c r="I83" i="69"/>
  <c r="I82" i="69"/>
  <c r="I81" i="69"/>
  <c r="I80" i="69"/>
  <c r="I79" i="69"/>
  <c r="I78" i="69"/>
  <c r="I77" i="69"/>
  <c r="I76" i="69"/>
  <c r="I75" i="69"/>
  <c r="I74" i="69"/>
  <c r="I73" i="69"/>
  <c r="I72" i="69"/>
  <c r="I68" i="69"/>
  <c r="I67" i="69"/>
  <c r="I66" i="69"/>
  <c r="I65" i="69"/>
  <c r="I64" i="69"/>
  <c r="I63" i="69"/>
  <c r="I62" i="69"/>
  <c r="I61" i="69"/>
  <c r="I60" i="69"/>
  <c r="I59" i="69"/>
  <c r="I58" i="69"/>
  <c r="I57" i="69"/>
  <c r="I56" i="69"/>
  <c r="I55" i="69"/>
  <c r="I54" i="69"/>
  <c r="I50" i="69"/>
  <c r="I49" i="69"/>
  <c r="I48" i="69"/>
  <c r="I47" i="69"/>
  <c r="I46" i="69"/>
  <c r="I45" i="69"/>
  <c r="I44" i="69"/>
  <c r="I43" i="69"/>
  <c r="I42" i="69"/>
  <c r="I41" i="69"/>
  <c r="I40" i="69"/>
  <c r="I39" i="69"/>
  <c r="I38" i="69"/>
  <c r="I37" i="69"/>
  <c r="I36" i="69"/>
  <c r="O104" i="69"/>
  <c r="N104" i="69"/>
  <c r="O103" i="69"/>
  <c r="N103" i="69"/>
  <c r="O102" i="69"/>
  <c r="N102" i="69"/>
  <c r="O101" i="69"/>
  <c r="N101" i="69"/>
  <c r="O100" i="69"/>
  <c r="N100" i="69"/>
  <c r="O99" i="69"/>
  <c r="N99" i="69"/>
  <c r="O98" i="69"/>
  <c r="N98" i="69"/>
  <c r="O97" i="69"/>
  <c r="N97" i="69"/>
  <c r="O96" i="69"/>
  <c r="N96" i="69"/>
  <c r="O95" i="69"/>
  <c r="N95" i="69"/>
  <c r="O94" i="69"/>
  <c r="N94" i="69"/>
  <c r="O93" i="69"/>
  <c r="N93" i="69"/>
  <c r="O92" i="69"/>
  <c r="N92" i="69"/>
  <c r="O91" i="69"/>
  <c r="N91" i="69"/>
  <c r="O90" i="69"/>
  <c r="N90" i="69"/>
  <c r="O86" i="69"/>
  <c r="N86" i="69"/>
  <c r="O85" i="69"/>
  <c r="N85" i="69"/>
  <c r="O84" i="69"/>
  <c r="N84" i="69"/>
  <c r="O83" i="69"/>
  <c r="N83" i="69"/>
  <c r="O82" i="69"/>
  <c r="N82" i="69"/>
  <c r="O81" i="69"/>
  <c r="N81" i="69"/>
  <c r="O80" i="69"/>
  <c r="N80" i="69"/>
  <c r="O79" i="69"/>
  <c r="N79" i="69"/>
  <c r="O78" i="69"/>
  <c r="N78" i="69"/>
  <c r="O77" i="69"/>
  <c r="N77" i="69"/>
  <c r="O76" i="69"/>
  <c r="N76" i="69"/>
  <c r="O75" i="69"/>
  <c r="N75" i="69"/>
  <c r="O74" i="69"/>
  <c r="N74" i="69"/>
  <c r="O73" i="69"/>
  <c r="N73" i="69"/>
  <c r="O72" i="69"/>
  <c r="N72" i="69"/>
  <c r="O68" i="69"/>
  <c r="N68" i="69"/>
  <c r="O67" i="69"/>
  <c r="N67" i="69"/>
  <c r="O66" i="69"/>
  <c r="N66" i="69"/>
  <c r="O65" i="69"/>
  <c r="N65" i="69"/>
  <c r="O64" i="69"/>
  <c r="N64" i="69"/>
  <c r="O63" i="69"/>
  <c r="N63" i="69"/>
  <c r="O62" i="69"/>
  <c r="N62" i="69"/>
  <c r="O61" i="69"/>
  <c r="N61" i="69"/>
  <c r="O60" i="69"/>
  <c r="N60" i="69"/>
  <c r="O59" i="69"/>
  <c r="N59" i="69"/>
  <c r="O58" i="69"/>
  <c r="N58" i="69"/>
  <c r="O57" i="69"/>
  <c r="N57" i="69"/>
  <c r="O56" i="69"/>
  <c r="N56" i="69"/>
  <c r="O55" i="69"/>
  <c r="N55" i="69"/>
  <c r="O54" i="69"/>
  <c r="N54" i="69"/>
  <c r="O50" i="69"/>
  <c r="N50" i="69"/>
  <c r="O49" i="69"/>
  <c r="N49" i="69"/>
  <c r="O48" i="69"/>
  <c r="N48" i="69"/>
  <c r="O47" i="69"/>
  <c r="N47" i="69"/>
  <c r="O46" i="69"/>
  <c r="N46" i="69"/>
  <c r="O45" i="69"/>
  <c r="N45" i="69"/>
  <c r="O44" i="69"/>
  <c r="N44" i="69"/>
  <c r="O43" i="69"/>
  <c r="N43" i="69"/>
  <c r="O42" i="69"/>
  <c r="N42" i="69"/>
  <c r="O41" i="69"/>
  <c r="N41" i="69"/>
  <c r="O40" i="69"/>
  <c r="N40" i="69"/>
  <c r="O39" i="69"/>
  <c r="N39" i="69"/>
  <c r="O38" i="69"/>
  <c r="N38" i="69"/>
  <c r="O37" i="69"/>
  <c r="N37" i="69"/>
  <c r="O36" i="69"/>
  <c r="N36" i="69"/>
  <c r="O32" i="69"/>
  <c r="O31" i="69"/>
  <c r="O30" i="69"/>
  <c r="O29" i="69"/>
  <c r="O28" i="69"/>
  <c r="O27" i="69"/>
  <c r="O25" i="69"/>
  <c r="O23" i="69"/>
  <c r="O22" i="69"/>
  <c r="O20" i="69"/>
  <c r="O19" i="69"/>
  <c r="C19" i="69" l="1"/>
  <c r="C27" i="69"/>
  <c r="C31" i="69"/>
  <c r="C38" i="69"/>
  <c r="C39" i="69"/>
  <c r="C42" i="69"/>
  <c r="C43" i="69"/>
  <c r="C46" i="69"/>
  <c r="C47" i="69"/>
  <c r="C50" i="69"/>
  <c r="C54" i="69"/>
  <c r="C57" i="69"/>
  <c r="C58" i="69"/>
  <c r="C61" i="69"/>
  <c r="C62" i="69"/>
  <c r="C65" i="69"/>
  <c r="C66" i="69"/>
  <c r="C72" i="69"/>
  <c r="C73" i="69"/>
  <c r="C76" i="69"/>
  <c r="C77" i="69"/>
  <c r="C80" i="69"/>
  <c r="C81" i="69"/>
  <c r="C84" i="69"/>
  <c r="C85" i="69"/>
  <c r="C91" i="69"/>
  <c r="C92" i="69"/>
  <c r="C95" i="69"/>
  <c r="C96" i="69"/>
  <c r="C99" i="69"/>
  <c r="C100" i="69"/>
  <c r="C103" i="69"/>
  <c r="C104" i="69"/>
  <c r="C20" i="69"/>
  <c r="C23" i="69"/>
  <c r="C25" i="69"/>
  <c r="C29" i="69"/>
  <c r="C56" i="69"/>
  <c r="C93" i="69"/>
  <c r="C97" i="69"/>
  <c r="C101" i="69"/>
  <c r="C90" i="69"/>
  <c r="C94" i="69"/>
  <c r="C98" i="69"/>
  <c r="C102" i="69"/>
  <c r="C74" i="69"/>
  <c r="C78" i="69"/>
  <c r="C82" i="69"/>
  <c r="C86" i="69"/>
  <c r="C75" i="69"/>
  <c r="C79" i="69"/>
  <c r="C83" i="69"/>
  <c r="C55" i="69"/>
  <c r="C59" i="69"/>
  <c r="C63" i="69"/>
  <c r="C67" i="69"/>
  <c r="C60" i="69"/>
  <c r="C64" i="69"/>
  <c r="C68" i="69"/>
  <c r="C36" i="69"/>
  <c r="C40" i="69"/>
  <c r="C44" i="69"/>
  <c r="C48" i="69"/>
  <c r="C37" i="69"/>
  <c r="C41" i="69"/>
  <c r="C45" i="69"/>
  <c r="C49" i="69"/>
  <c r="C30" i="69"/>
  <c r="E19" i="33"/>
  <c r="E21" i="33"/>
  <c r="E20" i="33"/>
  <c r="E18" i="33"/>
  <c r="G6" i="33"/>
  <c r="D20" i="33" s="1"/>
  <c r="E17" i="33"/>
  <c r="D18" i="33" l="1"/>
  <c r="D19" i="33"/>
  <c r="D17" i="33"/>
  <c r="D16" i="33"/>
  <c r="D21" i="33"/>
  <c r="E16" i="33"/>
  <c r="G8" i="33" l="1"/>
  <c r="F19" i="33" l="1"/>
  <c r="F18" i="33"/>
  <c r="F20" i="33"/>
  <c r="F21" i="33"/>
  <c r="F17" i="33"/>
  <c r="F16" i="33"/>
  <c r="AC14" i="69"/>
  <c r="AD14" i="69"/>
  <c r="AE14" i="69"/>
  <c r="J104" i="69"/>
  <c r="K104" i="69" s="1"/>
  <c r="B104" i="69"/>
  <c r="E104" i="69" s="1"/>
  <c r="J103" i="69"/>
  <c r="K103" i="69" s="1"/>
  <c r="B103" i="69"/>
  <c r="E103" i="69" s="1"/>
  <c r="J102" i="69"/>
  <c r="K102" i="69" s="1"/>
  <c r="B102" i="69"/>
  <c r="E102" i="69" s="1"/>
  <c r="J101" i="69"/>
  <c r="K101" i="69" s="1"/>
  <c r="B101" i="69"/>
  <c r="E101" i="69" s="1"/>
  <c r="J100" i="69"/>
  <c r="K100" i="69" s="1"/>
  <c r="B100" i="69"/>
  <c r="E100" i="69" s="1"/>
  <c r="J99" i="69"/>
  <c r="K99" i="69" s="1"/>
  <c r="B99" i="69"/>
  <c r="E99" i="69" s="1"/>
  <c r="J98" i="69"/>
  <c r="K98" i="69" s="1"/>
  <c r="B98" i="69"/>
  <c r="E98" i="69" s="1"/>
  <c r="J97" i="69"/>
  <c r="K97" i="69" s="1"/>
  <c r="B97" i="69"/>
  <c r="E97" i="69" s="1"/>
  <c r="J96" i="69"/>
  <c r="K96" i="69" s="1"/>
  <c r="B96" i="69"/>
  <c r="E96" i="69" s="1"/>
  <c r="J95" i="69"/>
  <c r="K95" i="69" s="1"/>
  <c r="B95" i="69"/>
  <c r="E95" i="69" s="1"/>
  <c r="J94" i="69"/>
  <c r="K94" i="69" s="1"/>
  <c r="B94" i="69"/>
  <c r="E94" i="69" s="1"/>
  <c r="J93" i="69"/>
  <c r="K93" i="69" s="1"/>
  <c r="B93" i="69"/>
  <c r="E93" i="69" s="1"/>
  <c r="J92" i="69"/>
  <c r="K92" i="69" s="1"/>
  <c r="B92" i="69"/>
  <c r="E92" i="69" s="1"/>
  <c r="J91" i="69"/>
  <c r="K91" i="69" s="1"/>
  <c r="B91" i="69"/>
  <c r="E91" i="69" s="1"/>
  <c r="J90" i="69"/>
  <c r="K90" i="69" s="1"/>
  <c r="B90" i="69"/>
  <c r="E90" i="69" s="1"/>
  <c r="J86" i="69"/>
  <c r="K86" i="69" s="1"/>
  <c r="B86" i="69"/>
  <c r="E86" i="69" s="1"/>
  <c r="J85" i="69"/>
  <c r="K85" i="69" s="1"/>
  <c r="B85" i="69"/>
  <c r="E85" i="69" s="1"/>
  <c r="J84" i="69"/>
  <c r="K84" i="69" s="1"/>
  <c r="B84" i="69"/>
  <c r="E84" i="69" s="1"/>
  <c r="J83" i="69"/>
  <c r="K83" i="69" s="1"/>
  <c r="B83" i="69"/>
  <c r="E83" i="69" s="1"/>
  <c r="J82" i="69"/>
  <c r="K82" i="69" s="1"/>
  <c r="B82" i="69"/>
  <c r="E82" i="69" s="1"/>
  <c r="J81" i="69"/>
  <c r="K81" i="69" s="1"/>
  <c r="B81" i="69"/>
  <c r="E81" i="69" s="1"/>
  <c r="J80" i="69"/>
  <c r="K80" i="69" s="1"/>
  <c r="B80" i="69"/>
  <c r="E80" i="69" s="1"/>
  <c r="J79" i="69"/>
  <c r="K79" i="69" s="1"/>
  <c r="B79" i="69"/>
  <c r="E79" i="69" s="1"/>
  <c r="J78" i="69"/>
  <c r="K78" i="69" s="1"/>
  <c r="B78" i="69"/>
  <c r="E78" i="69" s="1"/>
  <c r="J77" i="69"/>
  <c r="K77" i="69" s="1"/>
  <c r="B77" i="69"/>
  <c r="E77" i="69" s="1"/>
  <c r="J76" i="69"/>
  <c r="K76" i="69" s="1"/>
  <c r="B76" i="69"/>
  <c r="E76" i="69" s="1"/>
  <c r="J75" i="69"/>
  <c r="K75" i="69" s="1"/>
  <c r="B75" i="69"/>
  <c r="E75" i="69" s="1"/>
  <c r="J74" i="69"/>
  <c r="K74" i="69" s="1"/>
  <c r="B74" i="69"/>
  <c r="E74" i="69" s="1"/>
  <c r="J73" i="69"/>
  <c r="K73" i="69" s="1"/>
  <c r="B73" i="69"/>
  <c r="E73" i="69" s="1"/>
  <c r="J72" i="69"/>
  <c r="K72" i="69" s="1"/>
  <c r="B72" i="69"/>
  <c r="E72" i="69" s="1"/>
  <c r="J68" i="69"/>
  <c r="K68" i="69" s="1"/>
  <c r="B68" i="69"/>
  <c r="E68" i="69" s="1"/>
  <c r="J67" i="69"/>
  <c r="K67" i="69" s="1"/>
  <c r="B67" i="69"/>
  <c r="E67" i="69" s="1"/>
  <c r="J66" i="69"/>
  <c r="K66" i="69" s="1"/>
  <c r="B66" i="69"/>
  <c r="E66" i="69" s="1"/>
  <c r="J65" i="69"/>
  <c r="K65" i="69" s="1"/>
  <c r="B65" i="69"/>
  <c r="E65" i="69" s="1"/>
  <c r="J64" i="69"/>
  <c r="K64" i="69" s="1"/>
  <c r="B64" i="69"/>
  <c r="E64" i="69" s="1"/>
  <c r="J63" i="69"/>
  <c r="K63" i="69" s="1"/>
  <c r="B63" i="69"/>
  <c r="E63" i="69" s="1"/>
  <c r="J62" i="69"/>
  <c r="K62" i="69" s="1"/>
  <c r="B62" i="69"/>
  <c r="E62" i="69" s="1"/>
  <c r="J61" i="69"/>
  <c r="K61" i="69" s="1"/>
  <c r="B61" i="69"/>
  <c r="E61" i="69" s="1"/>
  <c r="J60" i="69"/>
  <c r="K60" i="69" s="1"/>
  <c r="B60" i="69"/>
  <c r="E60" i="69" s="1"/>
  <c r="J59" i="69"/>
  <c r="K59" i="69" s="1"/>
  <c r="B59" i="69"/>
  <c r="E59" i="69" s="1"/>
  <c r="J58" i="69"/>
  <c r="K58" i="69" s="1"/>
  <c r="B58" i="69"/>
  <c r="E58" i="69" s="1"/>
  <c r="J57" i="69"/>
  <c r="K57" i="69" s="1"/>
  <c r="B57" i="69"/>
  <c r="E57" i="69" s="1"/>
  <c r="J56" i="69"/>
  <c r="K56" i="69" s="1"/>
  <c r="B56" i="69"/>
  <c r="E56" i="69" s="1"/>
  <c r="J55" i="69"/>
  <c r="K55" i="69" s="1"/>
  <c r="B55" i="69"/>
  <c r="E55" i="69" s="1"/>
  <c r="J54" i="69"/>
  <c r="K54" i="69" s="1"/>
  <c r="B54" i="69"/>
  <c r="E54" i="69" s="1"/>
  <c r="J50" i="69"/>
  <c r="K50" i="69" s="1"/>
  <c r="B50" i="69"/>
  <c r="E50" i="69" s="1"/>
  <c r="J49" i="69"/>
  <c r="K49" i="69" s="1"/>
  <c r="B49" i="69"/>
  <c r="E49" i="69" s="1"/>
  <c r="J48" i="69"/>
  <c r="K48" i="69" s="1"/>
  <c r="B48" i="69"/>
  <c r="E48" i="69" s="1"/>
  <c r="J47" i="69"/>
  <c r="K47" i="69" s="1"/>
  <c r="B47" i="69"/>
  <c r="E47" i="69" s="1"/>
  <c r="J46" i="69"/>
  <c r="K46" i="69" s="1"/>
  <c r="B46" i="69"/>
  <c r="E46" i="69" s="1"/>
  <c r="J45" i="69"/>
  <c r="K45" i="69" s="1"/>
  <c r="B45" i="69"/>
  <c r="E45" i="69" s="1"/>
  <c r="J44" i="69"/>
  <c r="K44" i="69" s="1"/>
  <c r="B44" i="69"/>
  <c r="E44" i="69" s="1"/>
  <c r="I6" i="83" l="1"/>
  <c r="H6" i="83"/>
  <c r="G6" i="83"/>
  <c r="I5" i="83"/>
  <c r="H5" i="83"/>
  <c r="G5" i="83"/>
  <c r="K27" i="69" l="1"/>
  <c r="K28" i="69"/>
  <c r="K29" i="69"/>
  <c r="K30" i="69"/>
  <c r="K31" i="69"/>
  <c r="K32" i="69"/>
  <c r="B57" i="60"/>
  <c r="B56" i="60"/>
  <c r="B55" i="60"/>
  <c r="B54" i="60"/>
  <c r="B53" i="60"/>
  <c r="B52" i="60"/>
  <c r="B51" i="60"/>
  <c r="B50" i="60"/>
  <c r="B49" i="60"/>
  <c r="B48" i="60"/>
  <c r="B47" i="60"/>
  <c r="B46" i="60"/>
  <c r="B45" i="60"/>
  <c r="B44" i="60"/>
  <c r="B43" i="60"/>
  <c r="B42" i="60"/>
  <c r="B41" i="60"/>
  <c r="B40" i="60"/>
  <c r="B39" i="60"/>
  <c r="B38" i="60"/>
  <c r="B37" i="60"/>
  <c r="B36" i="60"/>
  <c r="B35" i="60"/>
  <c r="B34" i="60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22" i="60"/>
  <c r="B23" i="60"/>
  <c r="B24" i="60"/>
  <c r="B25" i="60"/>
  <c r="B26" i="60"/>
  <c r="B27" i="60"/>
  <c r="B28" i="60"/>
  <c r="B29" i="60"/>
  <c r="F5" i="83"/>
  <c r="E5" i="83"/>
  <c r="D5" i="83"/>
  <c r="F6" i="83"/>
  <c r="E6" i="83"/>
  <c r="D6" i="83"/>
  <c r="F15" i="33"/>
  <c r="E15" i="33"/>
  <c r="D15" i="33"/>
  <c r="B5" i="60"/>
  <c r="B6" i="60" l="1"/>
  <c r="B33" i="60"/>
  <c r="B32" i="69" l="1"/>
  <c r="E32" i="69" s="1"/>
  <c r="A6" i="69"/>
  <c r="G21" i="60" l="1"/>
  <c r="G24" i="60"/>
  <c r="G25" i="60"/>
  <c r="G29" i="60"/>
  <c r="G20" i="60"/>
  <c r="G23" i="60"/>
  <c r="G27" i="60"/>
  <c r="G28" i="60"/>
  <c r="G10" i="60"/>
  <c r="G12" i="60"/>
  <c r="G15" i="60"/>
  <c r="G16" i="60"/>
  <c r="G17" i="60"/>
  <c r="G18" i="60"/>
  <c r="G19" i="60"/>
  <c r="G22" i="60"/>
  <c r="G26" i="60"/>
  <c r="G6" i="60"/>
  <c r="A7" i="69"/>
  <c r="G57" i="60" l="1"/>
  <c r="G53" i="60"/>
  <c r="G49" i="60"/>
  <c r="G45" i="60"/>
  <c r="G41" i="60"/>
  <c r="G56" i="60"/>
  <c r="G48" i="60"/>
  <c r="G44" i="60"/>
  <c r="G40" i="60"/>
  <c r="G55" i="60"/>
  <c r="G51" i="60"/>
  <c r="G47" i="60"/>
  <c r="G43" i="60"/>
  <c r="G39" i="60"/>
  <c r="G52" i="60"/>
  <c r="G54" i="60"/>
  <c r="G50" i="60"/>
  <c r="G46" i="60"/>
  <c r="G42" i="60"/>
  <c r="G5" i="60"/>
  <c r="G8" i="60"/>
  <c r="G9" i="60"/>
  <c r="G11" i="60"/>
  <c r="G13" i="60"/>
  <c r="G7" i="60"/>
  <c r="A8" i="69"/>
  <c r="G14" i="60" l="1"/>
  <c r="A9" i="69"/>
  <c r="G33" i="60" l="1"/>
  <c r="A10" i="69"/>
  <c r="G34" i="60" l="1"/>
  <c r="A13" i="69"/>
  <c r="B31" i="69"/>
  <c r="E31" i="69" s="1"/>
  <c r="B39" i="69"/>
  <c r="E39" i="69" s="1"/>
  <c r="B43" i="69"/>
  <c r="E43" i="69" s="1"/>
  <c r="B40" i="69"/>
  <c r="E40" i="69" s="1"/>
  <c r="B42" i="69"/>
  <c r="E42" i="69" s="1"/>
  <c r="B38" i="69"/>
  <c r="E38" i="69" s="1"/>
  <c r="B41" i="69"/>
  <c r="E41" i="69" s="1"/>
  <c r="B37" i="69"/>
  <c r="E37" i="69" s="1"/>
  <c r="A17" i="69"/>
  <c r="B26" i="69" l="1"/>
  <c r="G36" i="60"/>
  <c r="G35" i="60"/>
  <c r="E1" i="69"/>
  <c r="B30" i="69"/>
  <c r="E30" i="69" s="1"/>
  <c r="B29" i="69"/>
  <c r="E29" i="69" s="1"/>
  <c r="B28" i="69"/>
  <c r="E28" i="69" s="1"/>
  <c r="B27" i="69"/>
  <c r="E27" i="69" s="1"/>
  <c r="B23" i="69"/>
  <c r="E23" i="69" s="1"/>
  <c r="B19" i="69"/>
  <c r="E19" i="69" s="1"/>
  <c r="B22" i="69"/>
  <c r="E22" i="69" s="1"/>
  <c r="B36" i="69"/>
  <c r="E36" i="69" s="1"/>
  <c r="B21" i="69"/>
  <c r="B18" i="69"/>
  <c r="E33" i="69"/>
  <c r="A35" i="69"/>
  <c r="E35" i="69" l="1"/>
  <c r="E7" i="69" s="1"/>
  <c r="G37" i="60"/>
  <c r="A6" i="82"/>
  <c r="G38" i="60"/>
  <c r="E17" i="69"/>
  <c r="E6" i="69" s="1"/>
  <c r="B25" i="69"/>
  <c r="E25" i="69" s="1"/>
  <c r="E26" i="69"/>
  <c r="E21" i="69"/>
  <c r="B24" i="69"/>
  <c r="B20" i="69"/>
  <c r="E18" i="69"/>
  <c r="E51" i="69"/>
  <c r="A53" i="69"/>
  <c r="Z35" i="69" l="1"/>
  <c r="AH7" i="69"/>
  <c r="AF7" i="69"/>
  <c r="H7" i="69"/>
  <c r="Z7" i="69"/>
  <c r="AG7" i="69"/>
  <c r="X7" i="69"/>
  <c r="AA7" i="69"/>
  <c r="F6" i="69"/>
  <c r="E53" i="69"/>
  <c r="E8" i="69" s="1"/>
  <c r="AH53" i="69"/>
  <c r="AG53" i="69"/>
  <c r="Z53" i="69"/>
  <c r="X53" i="69"/>
  <c r="AF53" i="69"/>
  <c r="AA53" i="69"/>
  <c r="C2" i="82"/>
  <c r="F2" i="82" s="1"/>
  <c r="C3" i="82"/>
  <c r="F3" i="82" s="1"/>
  <c r="C4" i="82"/>
  <c r="F4" i="82" s="1"/>
  <c r="C5" i="82"/>
  <c r="F5" i="82" s="1"/>
  <c r="C6" i="82"/>
  <c r="F6" i="82" s="1"/>
  <c r="C7" i="82"/>
  <c r="F7" i="82" s="1"/>
  <c r="C8" i="82"/>
  <c r="F8" i="82" s="1"/>
  <c r="C9" i="82"/>
  <c r="F9" i="82" s="1"/>
  <c r="C10" i="82"/>
  <c r="F10" i="82" s="1"/>
  <c r="C11" i="82"/>
  <c r="F11" i="82" s="1"/>
  <c r="C12" i="82"/>
  <c r="F12" i="82" s="1"/>
  <c r="C13" i="82"/>
  <c r="F13" i="82" s="1"/>
  <c r="C14" i="82"/>
  <c r="F14" i="82" s="1"/>
  <c r="C15" i="82"/>
  <c r="F15" i="82" s="1"/>
  <c r="C16" i="82"/>
  <c r="F16" i="82" s="1"/>
  <c r="C17" i="82"/>
  <c r="F17" i="82" s="1"/>
  <c r="C18" i="82"/>
  <c r="F18" i="82" s="1"/>
  <c r="C19" i="82"/>
  <c r="F19" i="82" s="1"/>
  <c r="C20" i="82"/>
  <c r="F20" i="82" s="1"/>
  <c r="C21" i="82"/>
  <c r="F21" i="82" s="1"/>
  <c r="C22" i="82"/>
  <c r="F22" i="82" s="1"/>
  <c r="C23" i="82"/>
  <c r="F23" i="82" s="1"/>
  <c r="C24" i="82"/>
  <c r="F24" i="82" s="1"/>
  <c r="C25" i="82"/>
  <c r="F25" i="82" s="1"/>
  <c r="C26" i="82"/>
  <c r="F26" i="82" s="1"/>
  <c r="C27" i="82"/>
  <c r="F27" i="82" s="1"/>
  <c r="C28" i="82"/>
  <c r="F28" i="82" s="1"/>
  <c r="C29" i="82"/>
  <c r="F29" i="82" s="1"/>
  <c r="C30" i="82"/>
  <c r="F30" i="82" s="1"/>
  <c r="C31" i="82"/>
  <c r="F31" i="82" s="1"/>
  <c r="C32" i="82"/>
  <c r="F32" i="82" s="1"/>
  <c r="C33" i="82"/>
  <c r="F33" i="82" s="1"/>
  <c r="C34" i="82"/>
  <c r="F34" i="82" s="1"/>
  <c r="C35" i="82"/>
  <c r="F35" i="82" s="1"/>
  <c r="C36" i="82"/>
  <c r="F36" i="82" s="1"/>
  <c r="C37" i="82"/>
  <c r="F37" i="82" s="1"/>
  <c r="C38" i="82"/>
  <c r="F38" i="82" s="1"/>
  <c r="C39" i="82"/>
  <c r="F39" i="82" s="1"/>
  <c r="C40" i="82"/>
  <c r="F40" i="82" s="1"/>
  <c r="C41" i="82"/>
  <c r="F41" i="82" s="1"/>
  <c r="C42" i="82"/>
  <c r="F42" i="82" s="1"/>
  <c r="C43" i="82"/>
  <c r="F43" i="82" s="1"/>
  <c r="C44" i="82"/>
  <c r="F44" i="82" s="1"/>
  <c r="C45" i="82"/>
  <c r="F45" i="82" s="1"/>
  <c r="C46" i="82"/>
  <c r="F46" i="82" s="1"/>
  <c r="C47" i="82"/>
  <c r="F47" i="82" s="1"/>
  <c r="C48" i="82"/>
  <c r="F48" i="82" s="1"/>
  <c r="C49" i="82"/>
  <c r="F49" i="82" s="1"/>
  <c r="C50" i="82"/>
  <c r="F50" i="82" s="1"/>
  <c r="C51" i="82"/>
  <c r="F51" i="82" s="1"/>
  <c r="C52" i="82"/>
  <c r="F52" i="82" s="1"/>
  <c r="C53" i="82"/>
  <c r="F53" i="82" s="1"/>
  <c r="C54" i="82"/>
  <c r="F54" i="82" s="1"/>
  <c r="C55" i="82"/>
  <c r="F55" i="82" s="1"/>
  <c r="C56" i="82"/>
  <c r="F56" i="82" s="1"/>
  <c r="C57" i="82"/>
  <c r="F57" i="82" s="1"/>
  <c r="C58" i="82"/>
  <c r="F58" i="82" s="1"/>
  <c r="C59" i="82"/>
  <c r="F59" i="82" s="1"/>
  <c r="C60" i="82"/>
  <c r="F60" i="82" s="1"/>
  <c r="C61" i="82"/>
  <c r="F61" i="82" s="1"/>
  <c r="C62" i="82"/>
  <c r="F62" i="82" s="1"/>
  <c r="C63" i="82"/>
  <c r="F63" i="82" s="1"/>
  <c r="C64" i="82"/>
  <c r="F64" i="82" s="1"/>
  <c r="C65" i="82"/>
  <c r="F65" i="82" s="1"/>
  <c r="C66" i="82"/>
  <c r="F66" i="82" s="1"/>
  <c r="C67" i="82"/>
  <c r="F67" i="82" s="1"/>
  <c r="C68" i="82"/>
  <c r="F68" i="82" s="1"/>
  <c r="C69" i="82"/>
  <c r="F69" i="82" s="1"/>
  <c r="C70" i="82"/>
  <c r="F70" i="82" s="1"/>
  <c r="C71" i="82"/>
  <c r="F71" i="82" s="1"/>
  <c r="C72" i="82"/>
  <c r="F72" i="82" s="1"/>
  <c r="C73" i="82"/>
  <c r="F73" i="82" s="1"/>
  <c r="C74" i="82"/>
  <c r="F74" i="82" s="1"/>
  <c r="C75" i="82"/>
  <c r="F75" i="82" s="1"/>
  <c r="C76" i="82"/>
  <c r="F76" i="82" s="1"/>
  <c r="C77" i="82"/>
  <c r="F77" i="82" s="1"/>
  <c r="C78" i="82"/>
  <c r="F78" i="82" s="1"/>
  <c r="C79" i="82"/>
  <c r="F79" i="82" s="1"/>
  <c r="C80" i="82"/>
  <c r="F80" i="82" s="1"/>
  <c r="C81" i="82"/>
  <c r="F81" i="82" s="1"/>
  <c r="C82" i="82"/>
  <c r="F82" i="82" s="1"/>
  <c r="C83" i="82"/>
  <c r="F83" i="82" s="1"/>
  <c r="C84" i="82"/>
  <c r="F84" i="82" s="1"/>
  <c r="C85" i="82"/>
  <c r="F85" i="82" s="1"/>
  <c r="C86" i="82"/>
  <c r="F86" i="82" s="1"/>
  <c r="C87" i="82"/>
  <c r="F87" i="82" s="1"/>
  <c r="C88" i="82"/>
  <c r="F88" i="82" s="1"/>
  <c r="C89" i="82"/>
  <c r="F89" i="82" s="1"/>
  <c r="C90" i="82"/>
  <c r="F90" i="82" s="1"/>
  <c r="C91" i="82"/>
  <c r="F91" i="82" s="1"/>
  <c r="C92" i="82"/>
  <c r="F92" i="82" s="1"/>
  <c r="C93" i="82"/>
  <c r="F93" i="82" s="1"/>
  <c r="C94" i="82"/>
  <c r="F94" i="82" s="1"/>
  <c r="C95" i="82"/>
  <c r="F95" i="82" s="1"/>
  <c r="C96" i="82"/>
  <c r="F96" i="82" s="1"/>
  <c r="C97" i="82"/>
  <c r="F97" i="82" s="1"/>
  <c r="C98" i="82"/>
  <c r="F98" i="82" s="1"/>
  <c r="C99" i="82"/>
  <c r="F99" i="82" s="1"/>
  <c r="C100" i="82"/>
  <c r="F100" i="82" s="1"/>
  <c r="C101" i="82"/>
  <c r="F101" i="82" s="1"/>
  <c r="E24" i="69"/>
  <c r="E20" i="69"/>
  <c r="E69" i="69"/>
  <c r="A71" i="69"/>
  <c r="E71" i="69" l="1"/>
  <c r="E9" i="69" s="1"/>
  <c r="AA9" i="69" s="1"/>
  <c r="X71" i="69"/>
  <c r="AA71" i="69"/>
  <c r="AH71" i="69"/>
  <c r="AF71" i="69"/>
  <c r="AG71" i="69"/>
  <c r="Z71" i="69"/>
  <c r="F7" i="69"/>
  <c r="AD7" i="69"/>
  <c r="AC7" i="69"/>
  <c r="AE7" i="69"/>
  <c r="Y7" i="69"/>
  <c r="AG8" i="69"/>
  <c r="X8" i="69"/>
  <c r="AH8" i="69"/>
  <c r="AF8" i="69"/>
  <c r="AA8" i="69"/>
  <c r="H8" i="69"/>
  <c r="Z8" i="69"/>
  <c r="F8" i="69"/>
  <c r="AF9" i="69"/>
  <c r="H9" i="69"/>
  <c r="X9" i="69"/>
  <c r="F9" i="69"/>
  <c r="D2" i="82"/>
  <c r="E2" i="82"/>
  <c r="Y53" i="69"/>
  <c r="J39" i="69"/>
  <c r="K39" i="69" s="1"/>
  <c r="J42" i="69"/>
  <c r="K42" i="69" s="1"/>
  <c r="J40" i="69"/>
  <c r="K40" i="69" s="1"/>
  <c r="J41" i="69"/>
  <c r="K41" i="69" s="1"/>
  <c r="E97" i="82"/>
  <c r="D97" i="82"/>
  <c r="E89" i="82"/>
  <c r="D89" i="82"/>
  <c r="D81" i="82"/>
  <c r="E81" i="82"/>
  <c r="D73" i="82"/>
  <c r="E73" i="82"/>
  <c r="D65" i="82"/>
  <c r="E65" i="82"/>
  <c r="D57" i="82"/>
  <c r="E57" i="82"/>
  <c r="D49" i="82"/>
  <c r="E49" i="82"/>
  <c r="D41" i="82"/>
  <c r="E41" i="82"/>
  <c r="D33" i="82"/>
  <c r="E33" i="82"/>
  <c r="D25" i="82"/>
  <c r="E25" i="82"/>
  <c r="D17" i="82"/>
  <c r="E17" i="82"/>
  <c r="D13" i="82"/>
  <c r="E13" i="82"/>
  <c r="D9" i="82"/>
  <c r="E9" i="82"/>
  <c r="D5" i="82"/>
  <c r="E5" i="82"/>
  <c r="D100" i="82"/>
  <c r="E100" i="82"/>
  <c r="E88" i="82"/>
  <c r="D88" i="82"/>
  <c r="D80" i="82"/>
  <c r="E80" i="82"/>
  <c r="D72" i="82"/>
  <c r="E72" i="82"/>
  <c r="D64" i="82"/>
  <c r="E64" i="82"/>
  <c r="D56" i="82"/>
  <c r="E56" i="82"/>
  <c r="D48" i="82"/>
  <c r="E48" i="82"/>
  <c r="D40" i="82"/>
  <c r="E40" i="82"/>
  <c r="D32" i="82"/>
  <c r="E32" i="82"/>
  <c r="D24" i="82"/>
  <c r="E24" i="82"/>
  <c r="D16" i="82"/>
  <c r="E16" i="82"/>
  <c r="D4" i="82"/>
  <c r="E4" i="82"/>
  <c r="E99" i="82"/>
  <c r="D99" i="82"/>
  <c r="E95" i="82"/>
  <c r="D95" i="82"/>
  <c r="E91" i="82"/>
  <c r="D91" i="82"/>
  <c r="E87" i="82"/>
  <c r="D87" i="82"/>
  <c r="D83" i="82"/>
  <c r="E83" i="82"/>
  <c r="E79" i="82"/>
  <c r="D79" i="82"/>
  <c r="E75" i="82"/>
  <c r="D75" i="82"/>
  <c r="E71" i="82"/>
  <c r="D71" i="82"/>
  <c r="D67" i="82"/>
  <c r="E67" i="82"/>
  <c r="D63" i="82"/>
  <c r="E63" i="82"/>
  <c r="D59" i="82"/>
  <c r="E59" i="82"/>
  <c r="D55" i="82"/>
  <c r="E55" i="82"/>
  <c r="D51" i="82"/>
  <c r="E51" i="82"/>
  <c r="D47" i="82"/>
  <c r="E47" i="82"/>
  <c r="D43" i="82"/>
  <c r="E43" i="82"/>
  <c r="D39" i="82"/>
  <c r="E39" i="82"/>
  <c r="D35" i="82"/>
  <c r="E35" i="82"/>
  <c r="D31" i="82"/>
  <c r="E31" i="82"/>
  <c r="D27" i="82"/>
  <c r="E27" i="82"/>
  <c r="D23" i="82"/>
  <c r="E23" i="82"/>
  <c r="D19" i="82"/>
  <c r="E19" i="82"/>
  <c r="D15" i="82"/>
  <c r="E15" i="82"/>
  <c r="D11" i="82"/>
  <c r="E11" i="82"/>
  <c r="D7" i="82"/>
  <c r="E7" i="82"/>
  <c r="D3" i="82"/>
  <c r="E3" i="82"/>
  <c r="E101" i="82"/>
  <c r="D101" i="82"/>
  <c r="E93" i="82"/>
  <c r="D93" i="82"/>
  <c r="D85" i="82"/>
  <c r="E85" i="82"/>
  <c r="D77" i="82"/>
  <c r="E77" i="82"/>
  <c r="D69" i="82"/>
  <c r="E69" i="82"/>
  <c r="D61" i="82"/>
  <c r="E61" i="82"/>
  <c r="D53" i="82"/>
  <c r="E53" i="82"/>
  <c r="D45" i="82"/>
  <c r="E45" i="82"/>
  <c r="D37" i="82"/>
  <c r="E37" i="82"/>
  <c r="D29" i="82"/>
  <c r="E29" i="82"/>
  <c r="D21" i="82"/>
  <c r="E21" i="82"/>
  <c r="E96" i="82"/>
  <c r="D96" i="82"/>
  <c r="E92" i="82"/>
  <c r="D92" i="82"/>
  <c r="D84" i="82"/>
  <c r="E84" i="82"/>
  <c r="D76" i="82"/>
  <c r="E76" i="82"/>
  <c r="E68" i="82"/>
  <c r="D68" i="82"/>
  <c r="E60" i="82"/>
  <c r="D60" i="82"/>
  <c r="D52" i="82"/>
  <c r="E52" i="82"/>
  <c r="D44" i="82"/>
  <c r="E44" i="82"/>
  <c r="D36" i="82"/>
  <c r="E36" i="82"/>
  <c r="D28" i="82"/>
  <c r="E28" i="82"/>
  <c r="D20" i="82"/>
  <c r="E20" i="82"/>
  <c r="D12" i="82"/>
  <c r="E12" i="82"/>
  <c r="D8" i="82"/>
  <c r="E8" i="82"/>
  <c r="D98" i="82"/>
  <c r="E98" i="82"/>
  <c r="D94" i="82"/>
  <c r="E94" i="82"/>
  <c r="D90" i="82"/>
  <c r="E90" i="82"/>
  <c r="E86" i="82"/>
  <c r="D86" i="82"/>
  <c r="E82" i="82"/>
  <c r="D82" i="82"/>
  <c r="E78" i="82"/>
  <c r="D78" i="82"/>
  <c r="E74" i="82"/>
  <c r="D74" i="82"/>
  <c r="E70" i="82"/>
  <c r="D70" i="82"/>
  <c r="E66" i="82"/>
  <c r="D66" i="82"/>
  <c r="E62" i="82"/>
  <c r="D62" i="82"/>
  <c r="E58" i="82"/>
  <c r="D58" i="82"/>
  <c r="E54" i="82"/>
  <c r="D54" i="82"/>
  <c r="D50" i="82"/>
  <c r="E50" i="82"/>
  <c r="D46" i="82"/>
  <c r="E46" i="82"/>
  <c r="D42" i="82"/>
  <c r="E42" i="82"/>
  <c r="D38" i="82"/>
  <c r="E38" i="82"/>
  <c r="D34" i="82"/>
  <c r="E34" i="82"/>
  <c r="D30" i="82"/>
  <c r="E30" i="82"/>
  <c r="D26" i="82"/>
  <c r="E26" i="82"/>
  <c r="D22" i="82"/>
  <c r="E22" i="82"/>
  <c r="D18" i="82"/>
  <c r="E18" i="82"/>
  <c r="D14" i="82"/>
  <c r="E14" i="82"/>
  <c r="D10" i="82"/>
  <c r="E10" i="82"/>
  <c r="D6" i="82"/>
  <c r="E6" i="82"/>
  <c r="E87" i="69"/>
  <c r="A89" i="69"/>
  <c r="AF89" i="69" l="1"/>
  <c r="AG89" i="69"/>
  <c r="AA89" i="69"/>
  <c r="Z89" i="69"/>
  <c r="E89" i="69"/>
  <c r="E10" i="69" s="1"/>
  <c r="AH89" i="69"/>
  <c r="X89" i="69"/>
  <c r="AH9" i="69"/>
  <c r="Z9" i="69"/>
  <c r="Y9" i="69" s="1"/>
  <c r="AG9" i="69"/>
  <c r="J21" i="69"/>
  <c r="I21" i="69"/>
  <c r="Y71" i="69"/>
  <c r="I18" i="69"/>
  <c r="J18" i="69"/>
  <c r="AD8" i="69"/>
  <c r="AC8" i="69"/>
  <c r="Y8" i="69"/>
  <c r="AE8" i="69"/>
  <c r="J36" i="69"/>
  <c r="K36" i="69" s="1"/>
  <c r="J38" i="69"/>
  <c r="J37" i="69"/>
  <c r="K37" i="69" s="1"/>
  <c r="J43" i="69"/>
  <c r="K43" i="69" s="1"/>
  <c r="K20" i="69"/>
  <c r="E105" i="69"/>
  <c r="Y89" i="69" l="1"/>
  <c r="AD9" i="69"/>
  <c r="AE9" i="69"/>
  <c r="AC9" i="69"/>
  <c r="U21" i="69"/>
  <c r="V21" i="69" s="1"/>
  <c r="N21" i="69"/>
  <c r="O21" i="69"/>
  <c r="O24" i="69"/>
  <c r="U24" i="69"/>
  <c r="V24" i="69"/>
  <c r="K26" i="69"/>
  <c r="O26" i="69"/>
  <c r="U26" i="69"/>
  <c r="N18" i="69"/>
  <c r="O18" i="69"/>
  <c r="U18" i="69"/>
  <c r="V18" i="69" s="1"/>
  <c r="Z10" i="69"/>
  <c r="F10" i="69"/>
  <c r="AF10" i="69"/>
  <c r="AA10" i="69"/>
  <c r="H10" i="69"/>
  <c r="AH10" i="69"/>
  <c r="AG10" i="69"/>
  <c r="X10" i="69"/>
  <c r="K38" i="69"/>
  <c r="K18" i="69"/>
  <c r="M18" i="69" s="1"/>
  <c r="K19" i="69"/>
  <c r="K22" i="69"/>
  <c r="K21" i="69"/>
  <c r="K24" i="69"/>
  <c r="K23" i="69"/>
  <c r="K25" i="69"/>
  <c r="R18" i="69" l="1"/>
  <c r="X18" i="69" s="1"/>
  <c r="Z18" i="69" s="1"/>
  <c r="V26" i="69"/>
  <c r="R21" i="69"/>
  <c r="X24" i="69"/>
  <c r="X26" i="69"/>
  <c r="AE10" i="69"/>
  <c r="Y10" i="69"/>
  <c r="AC10" i="69"/>
  <c r="AD10" i="69"/>
  <c r="AF21" i="69" l="1"/>
  <c r="AG21" i="69"/>
  <c r="AH21" i="69"/>
  <c r="X21" i="69"/>
  <c r="Z24" i="69"/>
  <c r="Z26" i="69"/>
  <c r="AA18" i="69"/>
  <c r="X6" i="69"/>
  <c r="AA26" i="69" l="1"/>
  <c r="C26" i="69"/>
  <c r="AA24" i="69"/>
  <c r="C24" i="69"/>
  <c r="Z21" i="69"/>
  <c r="C21" i="69" s="1"/>
  <c r="AF18" i="69"/>
  <c r="AH18" i="69"/>
  <c r="AH6" i="69" s="1"/>
  <c r="AG18" i="69"/>
  <c r="AG6" i="69" s="1"/>
  <c r="X35" i="69"/>
  <c r="AF6" i="69" l="1"/>
  <c r="AE6" i="69" s="1"/>
  <c r="C18" i="69"/>
  <c r="L6" i="69" s="1"/>
  <c r="Z6" i="69"/>
  <c r="AA21" i="69"/>
  <c r="Y35" i="69"/>
  <c r="AA35" i="69"/>
  <c r="AG35" i="69"/>
  <c r="AH35" i="69"/>
  <c r="AD6" i="69" l="1"/>
  <c r="AC6" i="69"/>
  <c r="H6" i="69"/>
  <c r="AA6" i="69"/>
  <c r="Y6" i="69" s="1"/>
  <c r="AF35" i="69"/>
  <c r="X11" i="69" l="1"/>
  <c r="X17" i="69"/>
  <c r="H11" i="69" l="1"/>
  <c r="Z17" i="69"/>
  <c r="Y17" i="69" s="1"/>
  <c r="AA11" i="69"/>
  <c r="AA17" i="69"/>
  <c r="AG17" i="69" l="1"/>
  <c r="Z11" i="69"/>
  <c r="Y11" i="69" s="1"/>
  <c r="AH17" i="69"/>
  <c r="AF17" i="69"/>
  <c r="AF11" i="69" l="1"/>
  <c r="AG11" i="69"/>
  <c r="AH11" i="69"/>
  <c r="AE11" i="69" l="1"/>
  <c r="AD11" i="69"/>
  <c r="AC11" i="69"/>
</calcChain>
</file>

<file path=xl/comments1.xml><?xml version="1.0" encoding="utf-8"?>
<comments xmlns="http://schemas.openxmlformats.org/spreadsheetml/2006/main">
  <authors>
    <author>Patrick van der Poll</author>
  </authors>
  <commentList>
    <comment ref="AE13" authorId="0">
      <text>
        <r>
          <rPr>
            <sz val="9"/>
            <color indexed="81"/>
            <rFont val="Tahoma"/>
            <family val="2"/>
          </rPr>
          <t>Jeśli czynność dotyczy grupy docelowej, wpisać dokładną częstotliwość w liczbie razy w roku. 
Jeśli czynność jest związana z liczbą zdarzeń, wpisać % zdarzeń, z którymi czynność jest związana.</t>
        </r>
      </text>
    </comment>
    <comment ref="AJ13" authorId="0">
      <text>
        <r>
          <rPr>
            <sz val="9"/>
            <color indexed="81"/>
            <rFont val="Tahoma"/>
            <family val="2"/>
          </rPr>
          <t xml:space="preserve">Jeśli dokonano interpretacji lub wyborów, bądź użyto danych z alternatywnego źródła, umieścić uwagę w niniejszej rubryce. 
</t>
        </r>
      </text>
    </comment>
    <comment ref="F14" authorId="0">
      <text>
        <r>
          <rPr>
            <sz val="9"/>
            <color indexed="81"/>
            <rFont val="Tahoma"/>
            <family val="2"/>
          </rPr>
          <t xml:space="preserve">Wstawić odwołanie do artykułu aktu prawnego, który zobowiązuje firmy do wykonania określonej czynności. Jeśli akt prawny nie uwzględnia rozróżnienia poszczególnych czynności, można podać odwołanie do całego OI. </t>
        </r>
      </text>
    </comment>
    <comment ref="G14" authorId="0">
      <text>
        <r>
          <rPr>
            <sz val="9"/>
            <color indexed="81"/>
            <rFont val="Tahoma"/>
            <family val="2"/>
          </rPr>
          <t>Wybrać czynności standardowe, które przedsiębiorstwo musi wykonać, aby spełnićć OI z listy rozwijanej. Czynności powinny być dostępne w postaci formularza sprawozdawczego.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Wybrać grupę docelową lub zdarzenie, którego dotyczy czynność, z listy rozwijanej zawierającej dane wpisane w zakładce"Q Data"
</t>
        </r>
      </text>
    </comment>
    <comment ref="L14" authorId="0">
      <text>
        <r>
          <rPr>
            <sz val="9"/>
            <color indexed="81"/>
            <rFont val="Tahoma"/>
            <family val="2"/>
          </rPr>
          <t>Wpisać, jaki typ pracownika będzie (w głównej mierze) wykonywał czynność. Skorzystać z rozwijanego menu.</t>
        </r>
      </text>
    </comment>
    <comment ref="P14" authorId="0">
      <text>
        <r>
          <rPr>
            <sz val="9"/>
            <color indexed="81"/>
            <rFont val="Tahoma"/>
            <family val="2"/>
          </rPr>
          <t>Jeśli czynność niestandardowa: Wpisać łączny czas (wewnętrzny) niezbędny, aby wykonać czynność.</t>
        </r>
      </text>
    </comment>
    <comment ref="Q14" authorId="0">
      <text>
        <r>
          <rPr>
            <sz val="9"/>
            <color indexed="81"/>
            <rFont val="Tahoma"/>
            <family val="2"/>
          </rPr>
          <t>Jeśli czynność niestandardowa: Wpisać łączne koszty wewnętrzne/bieżące dla każdej czynności.</t>
        </r>
      </text>
    </comment>
    <comment ref="T14" authorId="0">
      <text>
        <r>
          <rPr>
            <sz val="9"/>
            <color indexed="81"/>
            <rFont val="Tahoma"/>
            <family val="2"/>
          </rPr>
          <t xml:space="preserve">Jeśli czynność dotyczy grupy docelowej, wpisać dokładną częstotliwość (ile razy w roku). Jeśli czynność dotyczy zdarzeń, podać procent zdarzeń, których dotyczy czynność.
</t>
        </r>
      </text>
    </comment>
    <comment ref="Y14" authorId="0">
      <text>
        <r>
          <rPr>
            <sz val="9"/>
            <color indexed="81"/>
            <rFont val="Tahoma"/>
            <family val="2"/>
          </rPr>
          <t>Ustalić stopień uznawania danej czynności przez przedsiębiorstwo za obciążenie</t>
        </r>
      </text>
    </comment>
  </commentList>
</comments>
</file>

<file path=xl/sharedStrings.xml><?xml version="1.0" encoding="utf-8"?>
<sst xmlns="http://schemas.openxmlformats.org/spreadsheetml/2006/main" count="364" uniqueCount="289">
  <si>
    <t>Nr.</t>
  </si>
  <si>
    <t>SCM start</t>
  </si>
  <si>
    <t>Check true?</t>
  </si>
  <si>
    <t>#</t>
  </si>
  <si>
    <t>Lenght:</t>
  </si>
  <si>
    <t>Type</t>
  </si>
  <si>
    <t>P</t>
  </si>
  <si>
    <t>Q</t>
  </si>
  <si>
    <t>%</t>
  </si>
  <si>
    <t>A</t>
  </si>
  <si>
    <t>B</t>
  </si>
  <si>
    <t>C</t>
  </si>
  <si>
    <t>TG/EV</t>
  </si>
  <si>
    <t>Art/ref</t>
  </si>
  <si>
    <t>&gt; 250</t>
  </si>
  <si>
    <t>0-10</t>
  </si>
  <si>
    <t>S</t>
  </si>
  <si>
    <t>M</t>
  </si>
  <si>
    <t>L</t>
  </si>
  <si>
    <t>Size type</t>
  </si>
  <si>
    <t>TG/EV drop down</t>
  </si>
  <si>
    <t>No.</t>
  </si>
  <si>
    <t>zl</t>
  </si>
  <si>
    <t xml:space="preserve">P*Q </t>
  </si>
  <si>
    <t>SCM subs</t>
  </si>
  <si>
    <t>&lt;</t>
  </si>
  <si>
    <t>11-250</t>
  </si>
  <si>
    <t>PKD 2007</t>
  </si>
  <si>
    <t>12, 13, 14</t>
  </si>
  <si>
    <t>5, 9</t>
  </si>
  <si>
    <t>3, 7, 8</t>
  </si>
  <si>
    <t>NL</t>
  </si>
  <si>
    <t>IE</t>
  </si>
  <si>
    <t>PL</t>
  </si>
  <si>
    <t>WS</t>
  </si>
  <si>
    <t>10/60 - 20/60</t>
  </si>
  <si>
    <t>10/60 - 30/60</t>
  </si>
  <si>
    <t>15/60 - 45/60</t>
  </si>
  <si>
    <t>1/60 - 10/60</t>
  </si>
  <si>
    <t>5/60 - 10/60</t>
  </si>
  <si>
    <t>30/60 - 60/60</t>
  </si>
  <si>
    <t>1/60 - 30/60</t>
  </si>
  <si>
    <t>5/60 - 30/60</t>
  </si>
  <si>
    <t>15/60</t>
  </si>
  <si>
    <t>mm/60</t>
  </si>
  <si>
    <t>Typ OI</t>
  </si>
  <si>
    <t>Opis</t>
  </si>
  <si>
    <t>Przykłady</t>
  </si>
  <si>
    <t>Ubieganie się o zezwolenie lub zwolnienie</t>
  </si>
  <si>
    <t>Certyfikacja</t>
  </si>
  <si>
    <t>Rejestracja</t>
  </si>
  <si>
    <t>Notyfikacja</t>
  </si>
  <si>
    <t>Sprawozdawczość</t>
  </si>
  <si>
    <t>Informowanie stron trzecich</t>
  </si>
  <si>
    <t>Ubieganie się o pomoc publiczną</t>
  </si>
  <si>
    <t>Inspekcje</t>
  </si>
  <si>
    <t>Obowiązkowe badania/ankiety</t>
  </si>
  <si>
    <t>Dotyczy wszystkich wniosków związanych z określonymi działaniami, w tym prowadzenie konkretnej działalności</t>
  </si>
  <si>
    <t>Oznacza wnioski o certyfikację określonych osób, procesów lub produktów. Pociągają za sobą działania mające na celu uzyskanie, utrzymanie i zapewnienie certyfikatów.</t>
  </si>
  <si>
    <t>Przechowywanie informacji w i/lub dostarczanie informacji do rejestru zgodnie z wymogami prawnymi.</t>
  </si>
  <si>
    <t>Powiadomienie o określonych wydarzeniach lub działaniach</t>
  </si>
  <si>
    <t>Katalog obowiązków informacyjnych (OI)</t>
  </si>
  <si>
    <t>Udostępnianie innym niż administracji informacji wymaganych przez prawo. Może to nastąpić poprzez trwałe oznaczenie lub w inny sposób.</t>
  </si>
  <si>
    <t>Dotyczy wszystkich działań związanych z inspekcjami, w tym współpraca z inspektorami i dostarczanie im informacji.</t>
  </si>
  <si>
    <t>Dostarczanie informacji statystycznych w imieniu rządu lub instytucji wyznaczonej przez rząd. Nie uwzględnia kontroli zgodności z prawem.</t>
  </si>
  <si>
    <t>- Dostarczenie statystyk dot. sprzedaży
- Informacje dot. Inwentarzu</t>
  </si>
  <si>
    <t>- Inspekcja pracy sprawdzająca warunki pracy</t>
  </si>
  <si>
    <t>- Granty kulturalne
- Subsydia rolne</t>
  </si>
  <si>
    <t>- Etykiety lub tagi na produktach
- Broszury finansowe
- Powiadamianie pracowników o obowiązkach pracodawcy</t>
  </si>
  <si>
    <t>- Roczne sprawozdania finansowe
- Deklaracje podatkowe</t>
  </si>
  <si>
    <t>- Transport niebezpiecznych ładunków
- Wypadki przemysłowe</t>
  </si>
  <si>
    <t>- Wpis do Rejestru Centralnego
- Konta nawożenia
- Rejestry odwiedzających</t>
  </si>
  <si>
    <t>- Certyfikaty CE 
- ISO jeśli wymagane prawem</t>
  </si>
  <si>
    <t>- Pozwolenie środowiskowe
- Pozwolenie na budowę
- Licencja bankowa</t>
  </si>
  <si>
    <t>Wybierz OI Typ</t>
  </si>
  <si>
    <t>Ustawienia MKS</t>
  </si>
  <si>
    <t>Określenie wielkości przedsiębiorstwa</t>
  </si>
  <si>
    <t>Rodzaj przedsiębiorstwa</t>
  </si>
  <si>
    <t>Małe</t>
  </si>
  <si>
    <t>Średnie</t>
  </si>
  <si>
    <t>Duże</t>
  </si>
  <si>
    <t>Wielkość zatrudnienia</t>
  </si>
  <si>
    <t>Skrót</t>
  </si>
  <si>
    <t>Średnie wynagrodzenie</t>
  </si>
  <si>
    <t>Koszty ogólne</t>
  </si>
  <si>
    <t>Stawki godzinowe</t>
  </si>
  <si>
    <t>(w tym 25% kosztów ogólnych)</t>
  </si>
  <si>
    <t>Poziom stanowiska</t>
  </si>
  <si>
    <t>Stawka godzinowa wg rodzaju przedsiębiorstwa</t>
  </si>
  <si>
    <t>Zarząd, właściciel, dyrektor generalny (wew)</t>
  </si>
  <si>
    <t>Kierownik, menadżer (wew)</t>
  </si>
  <si>
    <t>Księgowy (wew)</t>
  </si>
  <si>
    <t>Wykwalifikowana siła robocza (wew)</t>
  </si>
  <si>
    <t>Pracownicy biurowi (wew)</t>
  </si>
  <si>
    <t>Niewykwalifikowany robotnik (wew)</t>
  </si>
  <si>
    <t>Zarząd, właściciel, dyrektor generalny (zew)</t>
  </si>
  <si>
    <t>Kierownik, menadżer (zew)</t>
  </si>
  <si>
    <t>Księgowy (zew)</t>
  </si>
  <si>
    <t>Wykwalifikowana siła robocza (zew)</t>
  </si>
  <si>
    <t>Pracownicy biurowi (zew)</t>
  </si>
  <si>
    <t>Niewykwalifikowany robotnik (zew)</t>
  </si>
  <si>
    <t>Stawki godzinowe podane są w oparciu o informacje zawarte w raporcie pt. "Struktura wynagrodzeń według zawodów w październiku 2016 r." (Główny Urząd Statystyczny, 2018) . Pod uwagę wzięto wyłącznie wynagrodzenie pracowników sektora prywatnego. Do wszystkich stawek wewnętrznych dodano 25% kosztów ogólnych.
Stawki zewnętrzne podano w oparciu o informacje z paneli biznesowych, badań źródeł wtórnych i MKS z 2010 roku.</t>
  </si>
  <si>
    <t>Grupa docelowa (TG)</t>
  </si>
  <si>
    <t>Wielkość</t>
  </si>
  <si>
    <t>Liczba przedsiębiorstw</t>
  </si>
  <si>
    <t>Źródło</t>
  </si>
  <si>
    <t>Rodzaj</t>
  </si>
  <si>
    <t>Kontrola danych wejściowych</t>
  </si>
  <si>
    <t>Dodatkowe uwagi</t>
  </si>
  <si>
    <t>Zdarzenie (EV)</t>
  </si>
  <si>
    <t>Liczba zdarzeń</t>
  </si>
  <si>
    <t>Q data: grupy docelowe i zdarzenia</t>
  </si>
  <si>
    <t>&lt;&lt;opis&gt;&gt;</t>
  </si>
  <si>
    <t>Kontakt:</t>
  </si>
  <si>
    <t>&lt;&lt;organizacja&gt;&gt;</t>
  </si>
  <si>
    <t>&lt;&lt;imię i nazwisko&gt;&gt;</t>
  </si>
  <si>
    <t>Wersja MKS:</t>
  </si>
  <si>
    <t>Podsumowanie</t>
  </si>
  <si>
    <t>Grupa</t>
  </si>
  <si>
    <t>Obowiązek</t>
  </si>
  <si>
    <t>Obciążenia administracyjne razem</t>
  </si>
  <si>
    <t>Sprawdzenie danych</t>
  </si>
  <si>
    <t>Legenda: sprawdzenie danych</t>
  </si>
  <si>
    <t xml:space="preserve"> Błąd: Brak Q</t>
  </si>
  <si>
    <t xml:space="preserve"> Komunikat o błędzie</t>
  </si>
  <si>
    <t xml:space="preserve"> Brakująca wartość</t>
  </si>
  <si>
    <t xml:space="preserve"> Wartość OK</t>
  </si>
  <si>
    <t>&lt;&lt; Obowiązek &gt;&gt;</t>
  </si>
  <si>
    <t>Nr</t>
  </si>
  <si>
    <t>Czynność</t>
  </si>
  <si>
    <t>Grupa docelowa (TG) lub zdarzenie (EV)</t>
  </si>
  <si>
    <t>wielkość</t>
  </si>
  <si>
    <t>Cena za jednorazową zgodność (P)</t>
  </si>
  <si>
    <t>Stawka godzinowa</t>
  </si>
  <si>
    <t>zł / godz.</t>
  </si>
  <si>
    <t>Czas (czynność standardowa)</t>
  </si>
  <si>
    <t>Czas (ręcznie)</t>
  </si>
  <si>
    <t>Koszty bieżące (ręcznie)</t>
  </si>
  <si>
    <t>Koszty bieżące (czynność standardowa)</t>
  </si>
  <si>
    <t>Uwaga</t>
  </si>
  <si>
    <t>Edytować można wyłącznie komórki w kolorze jasnoniebieskim lub czerwonym. Nie wolno zmieniać formuł w białych komórkach.</t>
  </si>
  <si>
    <t>Liczba czynności (Q)</t>
  </si>
  <si>
    <r>
      <t>Częstotliwość (TG) lub istotność</t>
    </r>
    <r>
      <rPr>
        <i/>
        <sz val="10"/>
        <color theme="6" tint="-0.499984740745262"/>
        <rFont val="Verdana"/>
        <family val="2"/>
      </rPr>
      <t xml:space="preserve"> (EV)</t>
    </r>
  </si>
  <si>
    <r>
      <t xml:space="preserve">#/rok lub </t>
    </r>
    <r>
      <rPr>
        <b/>
        <sz val="10"/>
        <color theme="6" tint="-0.499984740745262"/>
        <rFont val="Verdana"/>
        <family val="2"/>
      </rPr>
      <t>%</t>
    </r>
    <r>
      <rPr>
        <sz val="10"/>
        <color theme="6" tint="-0.499984740745262"/>
        <rFont val="Verdana"/>
        <family val="2"/>
      </rPr>
      <t xml:space="preserve"> </t>
    </r>
  </si>
  <si>
    <r>
      <t xml:space="preserve">Wielkość grupy docelowej / </t>
    </r>
    <r>
      <rPr>
        <sz val="10"/>
        <color theme="6" tint="-0.499984740745262"/>
        <rFont val="Verdana"/>
        <family val="2"/>
      </rPr>
      <t>liczba zdarzeń</t>
    </r>
  </si>
  <si>
    <t>Koszty razem (PxQ)</t>
  </si>
  <si>
    <t>Koszty razem, podzielone na "dotychczasowe" i "obciążenia administracyjne"</t>
  </si>
  <si>
    <t>zł</t>
  </si>
  <si>
    <t>Koszty dotychczasowe</t>
  </si>
  <si>
    <t>Obciążenia administracyjne</t>
  </si>
  <si>
    <t>Źródło obciążeń administracyjnych</t>
  </si>
  <si>
    <t>% obciażeń UE (A)</t>
  </si>
  <si>
    <t>% obciażeń połączonych (B)</t>
  </si>
  <si>
    <t>% obciążeń krajowych (C)</t>
  </si>
  <si>
    <t>Uwagi, źródło itp.</t>
  </si>
  <si>
    <t>% kosztów dotychczasowych</t>
  </si>
  <si>
    <t>Czynności standardowe</t>
  </si>
  <si>
    <t>Czynność standardowa</t>
  </si>
  <si>
    <t>Czas/przedsiębiorstwo (gg:mm/sek)</t>
  </si>
  <si>
    <t>Koszty zewnętrzne (zł)</t>
  </si>
  <si>
    <t>Uzasadnienie</t>
  </si>
  <si>
    <t>Źródła</t>
  </si>
  <si>
    <t>nd.</t>
  </si>
  <si>
    <t>Pobieranie i wysyłanie formularzy</t>
  </si>
  <si>
    <t>Pobranie formularza z serwisu internetowego</t>
  </si>
  <si>
    <t>Otrzymanie formularza pocztą</t>
  </si>
  <si>
    <t>Osobiste pobranie formularza z urzędu</t>
  </si>
  <si>
    <t>Wykonanie kopii lub skanów dokumentów (na 10 stron)</t>
  </si>
  <si>
    <t>Przekazanie formularza w formie cyfrowej</t>
  </si>
  <si>
    <t>Uiszczenie opłaty za złożenie wniosku</t>
  </si>
  <si>
    <t>Przesłanie formularza pocztą</t>
  </si>
  <si>
    <t>Osobiste złożenie formularza w urzędzie</t>
  </si>
  <si>
    <t>Zbieranie i wpisywanie danych</t>
  </si>
  <si>
    <t>Wpisanie imienia, nazwiska i adresu</t>
  </si>
  <si>
    <t>Wpisanie numeru podmiotu</t>
  </si>
  <si>
    <t>Wpisanie przedmiotu wniosku (uproszczone)</t>
  </si>
  <si>
    <t>Wpisanie przedmiotu wniosku (złożone)</t>
  </si>
  <si>
    <t>Wpisanie danych dotyczących pozwolenia</t>
  </si>
  <si>
    <t>Zaangażowanie stron z zewnątrz (tylko w procesie przygotowawczym)</t>
  </si>
  <si>
    <t>Audyt księgowy</t>
  </si>
  <si>
    <t>Zorganizowanie analizy akustycznej</t>
  </si>
  <si>
    <t>Zorganizowanie analizy gleby</t>
  </si>
  <si>
    <t>Opracowanie (prostego) biznesplanu</t>
  </si>
  <si>
    <t>Opracowanie (złożonego) biznesplanu</t>
  </si>
  <si>
    <t>Szukanie danych identyfikacyjnych</t>
  </si>
  <si>
    <t>Sprawdzenie i skopiowanie wyciągu bankowego</t>
  </si>
  <si>
    <t>Sprawdzenie i skopiowanie zaświadczenia o polisie ubezpieczeniowej</t>
  </si>
  <si>
    <t>Uzyskanie mapy ewidencyjnej</t>
  </si>
  <si>
    <t>Wykonanie poświadczonej kopii dokumentu</t>
  </si>
  <si>
    <t>Załączenie zdjęcia</t>
  </si>
  <si>
    <t>Wykonanie prostego szkicu</t>
  </si>
  <si>
    <t>Odpis aktu urodzenia</t>
  </si>
  <si>
    <t>Wypis z rejestru gminnego</t>
  </si>
  <si>
    <t>Wizyta w urzędzie gminy</t>
  </si>
  <si>
    <t>Czynności innego rodzaju</t>
  </si>
  <si>
    <t>Wizyta w urzędzie regionalnym</t>
  </si>
  <si>
    <t>Spotkanie z urzędnikiem w celu omówienia wniosku</t>
  </si>
  <si>
    <t>Rozmowa telefoniczna z urzędnikiem w celu omówienia wniosku</t>
  </si>
  <si>
    <t>Wykonanie odpowiedniej liczby kopii, jeśli trzeba złożyć większą liczbę formularzy, wniosków czy innych dokumentów. Czas obejmuje także sprawdzenie kopii i dołączenie ich do formularzy.</t>
  </si>
  <si>
    <t>Przesłanie formularza pocztą elektroniczną, przez stronę internetową lub SMS-em.</t>
  </si>
  <si>
    <t>Składanie wniosku w formie elektronicznej może wymagać uiszczenia dodatkowej opłaty. W tym przypadku nie jest brany pod uwagę czas oczekiwania.</t>
  </si>
  <si>
    <t>Włożenie formularza i załączników do koperty, naklejenie znaczka, wybranie się do skrzynki pocztowej i wysłanie listu.</t>
  </si>
  <si>
    <t>Znalezienie odpowiedniego adresu, złożenie formularzy i załączników, oczekiwanie na odpowiedź od osoby otrzymującej dokumenty, udzielenie ewentualnych ustnych wyjaśnień. Czynność nie obejmuje dojazdu.</t>
  </si>
  <si>
    <t>Czas przeznaczony na tę czynność jest różny w poszczególnych urzędach. Zastosowano czas uśredniony. W przypadku Międzynarodowego Urzędu Transportowego zajmuje to ponad 30 minut (do 3 godzin). W urzędzie wojewódzkim - do godziny, włączając w to uzyskanie decyzji.</t>
  </si>
  <si>
    <t xml:space="preserve">Sprawdzenie i wpisanie imienia i nazwiska/nazwy wnioskodawcy (i firmy) oraz podpisanie formularza. </t>
  </si>
  <si>
    <t>Wpisanie czynności, miejsc, produktów oraz/lub zadań, których dotyczy wniosek. Trzeba tu wpisać dane inne niż nazwiska/nazwy i adres. Czynność tę być może trzeba będzie wykonać w jednym formularzu kilka razy, jeśli w formularzu zawarte są pytania o informacje dotyczące kilku tematów</t>
  </si>
  <si>
    <t>Sprawdzenie informacji z dostępnych w danej chwili pozwoleń i wpisanie wymaganych danych. Potrzebne, gdy wnioskodawca opiera się na informacjach, które były wcześniej omawiane z władzami w ramach wcześniejszych wniosków o pozwolenie.</t>
  </si>
  <si>
    <t>Większość czasu zabiera szukanie potrzebnych informacji.</t>
  </si>
  <si>
    <t>Normy międzynarodowe.</t>
  </si>
  <si>
    <t>W pustym rzędzie można wpisać nowe czynności standardowe. Aby to zrobić, trzeba skopiować cały rząd i wpisać informacje dotyczące nowej czynności standardowej. Czynność zostanie automatycznie dodana do rozwijanego menu w arkuszu PxQ.</t>
  </si>
  <si>
    <t>Angażowanie doradców zewnętrznych do obsługi określonych wniosków. Są to (przykładowo) księgowi i eksperci ds. środowiskowych mający przeprowadzić audyt lub określone badanie (zob. dalsze czynności). Czynność obejmuje wyłącznie czas przeznaczony na znalezienie i zawarcie umowy z podmiotem zewnętrznym.</t>
  </si>
  <si>
    <t>W przypadku sprawozdań finansowych, dotacji itp. konieczne jest przeprowadzenie audytu księgowego.</t>
  </si>
  <si>
    <t>W oparciu o informacje dodatkowe zebrane przez Ministerstwo Przedsiębiorczości i Technologii.</t>
  </si>
  <si>
    <t>Sprawdzenie dokumentu tożsamości (paszport, prawo jazdy, dowód osobisty lub pozwolenie na pobyt) i skopiowanie go.</t>
  </si>
  <si>
    <t>Sprawdzenie wyciągu z banku i skopiowanie go lub wysłanie prośby do banku (w formie elektronicznej).</t>
  </si>
  <si>
    <t>Sprawdzenie dokumentów ubezpieczeniowych i skopiowanie ich.</t>
  </si>
  <si>
    <t>Sprawdzenie i wpisanie w Internecie nazwy i adresu oraz wydrukowanie.</t>
  </si>
  <si>
    <t>Można to zrobić w formie elektronicznej.</t>
  </si>
  <si>
    <t>Znalezienie właściwego okienka w urzędzie, poczekanie, przekazanie kopii, poczekanie na kopię poświadczoną, dokonanie płatności i otrzymanie kopii poświadczonej. Czas przeznaczony na dojazd do notariusza lub urzędu gminy nie jest brany pod uwagę.</t>
  </si>
  <si>
    <t>Koszt zewnętrzny jest liczony od strony.</t>
  </si>
  <si>
    <t>Władze mogą poprosić o zdjęcie sytuacyjne jako uzupełnienie informacji.</t>
  </si>
  <si>
    <t>Przygotowanie prostego szkicu objaśniającego. Dotyczy np. wniosku o wprowadzenie zmian w zabytkowym budynku.</t>
  </si>
  <si>
    <t>Znalezienie odpowiedniej strony internetowej, poproszenie o formularz, otrzymanie i odesłanie formularza.</t>
  </si>
  <si>
    <t>Znalezienie odpowiedniej strony internetowej, poproszenie o formularz i otrzymanie formularza.</t>
  </si>
  <si>
    <t>Czas dojazdu pod określony adres i z powrotem.</t>
  </si>
  <si>
    <t>Czas może być bardzo różny, w zależności od sytuacji lokalnej (wiejskiej/miejskiej). W tym przypadku nie bierze się pod uwagę korków spowodowanych wzmożonym ruchem ulicznym.</t>
  </si>
  <si>
    <t>Rozmowa z urzędnikiem. Może być niezbędna, aby omówić zamierzone czynności i wymagane procedury rządowe.</t>
  </si>
  <si>
    <t>Wykonanie/zlecenie wykonania mapy/planu architektonicznego.</t>
  </si>
  <si>
    <t>Wykonanie/Zlecenie wykonania mapy/planu architektonicznego</t>
  </si>
  <si>
    <t>Znalezienie właściwej osoby może zająć dodatkowy czas.</t>
  </si>
  <si>
    <t>W pustych rzędach można wpisać nowe czynności standardowe. Aby to zrobić, trzeba wpisać informacje dotyczące nowej czynności standardowej. Czynność zostanie automatycznie dodana do rozwijanego menu w arkuszu PxQ.</t>
  </si>
  <si>
    <t>Znalezienie formularza w Internecie, pobranie go (jeśli to konieczne) lub poproszenie o przesłanie go pocztą elektroniczną oraz wydrukowanie go.</t>
  </si>
  <si>
    <t>Napisanie listu z prośbą o przesłanie formularza, naklejenie znaczków, wybranie się do skrzynki pocztowej, aby wysłać list.</t>
  </si>
  <si>
    <t>Znalezienie właściwego okienka w urzędzie, poproszenie o formularz, otrzymanie formularza. Czynność nie uwzględnia czasu przeznaczonego na dojazd.</t>
  </si>
  <si>
    <t>Czas przeznaczony na tę czynność jest różny w poszczególnych urzędach.</t>
  </si>
  <si>
    <t>Szczegółowa analiza i plany</t>
  </si>
  <si>
    <t>Wykonanie planu reakcji służb ratowniczych</t>
  </si>
  <si>
    <t>W przypadku niektórych zastosowań należy wykonać plan reakcji służb ratunkowych. Jeśli w zapytaniu jest to wyraźnie wskazane, w modelu zostanie uwzględniony czas trwania.</t>
  </si>
  <si>
    <t>30/60 - 1 godz.</t>
  </si>
  <si>
    <t>24-36 godzin</t>
  </si>
  <si>
    <t>20-80 godzin</t>
  </si>
  <si>
    <t>8-24 godzin</t>
  </si>
  <si>
    <t>80-120 godzin</t>
  </si>
  <si>
    <t>15/60 - 2 godz.</t>
  </si>
  <si>
    <t>30/60 - 2 godz.</t>
  </si>
  <si>
    <t>5/60 - 1 godz.</t>
  </si>
  <si>
    <t>Akt prawny:</t>
  </si>
  <si>
    <t>Łącznie</t>
  </si>
  <si>
    <t>wskaźnik</t>
  </si>
  <si>
    <t>0.1.9.1 PL</t>
  </si>
  <si>
    <t>Organ:</t>
  </si>
  <si>
    <t>Większe przedsiębiorstwa mają więcej zasobów umożliwiających tę czynność. Mniejsze przedsiębiorstwa mogą nie mieć wystarczających zasobów, aby same wykonać kopie.</t>
  </si>
  <si>
    <t>Użyte informacje uzyskane od polskich przedsiębiorstw zostały sprawdzone pod kątem zgodności z normami międzynarodowymi. W innych krajach bierze się pod uwagę tylko "czynność kopiowania", bez uwzględnienia dodatkowych czynności niezbędnych, aby to kopiowanie wykonać.</t>
  </si>
  <si>
    <t>Opcja wysłania SMS-a być może nie jest (jeszcze) stosowana w Polsce.</t>
  </si>
  <si>
    <t xml:space="preserve">Użyte informacje uzyskane od polskich przedsiębiorstw zostały sprawdzone pod kątem zgodności z normami międzynarodowymi. </t>
  </si>
  <si>
    <t>Użyto informacji udzielonych przez polskie przedsiębiorstwa. Normy międzynarodowe nie przewidują tej czynności.</t>
  </si>
  <si>
    <t>Użyte informacje uzyskane od polskich przedsiębiorstw zostały sprawdzone pod kątem zgodności z normami międzynarodowymi. Norma międzynarodowa nie przewiduje dodatkowego czasu na znalezienie osoby, która sprawdzi i podpisze formularz.</t>
  </si>
  <si>
    <t>Sprawdzić i wpisać numer podmiotu. To może być jakikolwiek numer identyfikujący przedsiębiorstwo, np. numer z rejestru Izby Handlowej.</t>
  </si>
  <si>
    <t>W większych przedsiębiorstwach uzyskanie potrzebnych podpisów od upoważnionych osób może zająć dużo czasu.</t>
  </si>
  <si>
    <t>Niektóre przedsiębiorstwa znają swój numer na pamięć lub są w stanie bardzo szybko go znaleźć.</t>
  </si>
  <si>
    <t>Użyte informacje uzyskane od polskich przedsiębiorstw zostały sprawdzone pod kątem zgodności z normami międzynarodowymi. Firmy holenderskie rzadko korzystają z tego numeru, dlatego znalezienie go może zajmować im więcej czasu.</t>
  </si>
  <si>
    <t>Czas przeznaczany na tę czynność wydłuża się z wielkością przedsiębiorstwa ponieważ zwiększa się także stopień złożoności czynności.</t>
  </si>
  <si>
    <t>Użyte informacje uzyskane od polskich przedsiębiorstw zostały sprawdzone pod kątem zgodności z normami międzynarodowymi. W NL nie ma rozróżnienia między uproszczonymi a złożonymi.</t>
  </si>
  <si>
    <t xml:space="preserve">Użyto informacji udzielonych przez polskie przedsiębiorstwa.  Normy międzynarodowe uwzględniają tylko ograniczoną część niezbędnych przygotowań. </t>
  </si>
  <si>
    <t>Większe przedsiębiorstwa potrzebują więcej czasu i ponoszą większe koszty, ponieważ ich procesy biznesowe są bardziej złożone.</t>
  </si>
  <si>
    <t xml:space="preserve">Użyto informacji udzielonych przez polskie przedsiębiorstwa. Inne normy międzynarodowe nie uznają tego za czynność standardową. </t>
  </si>
  <si>
    <t>Użyto informacji udzielonych przez polskie przedsiębiorstwa. Porównanie z normami międzynarodowymi nie jest możliwe, ponieważ na koszty mają wpływ ceny rynkowe w poszczególnych krajach.</t>
  </si>
  <si>
    <r>
      <t xml:space="preserve">Zorganizowanie analizy </t>
    </r>
    <r>
      <rPr>
        <u/>
        <sz val="8"/>
        <rFont val="Verdana"/>
        <family val="2"/>
        <charset val="238"/>
      </rPr>
      <t xml:space="preserve">zanieczyszczenia gleby </t>
    </r>
    <r>
      <rPr>
        <sz val="8"/>
        <rFont val="Verdana"/>
        <family val="2"/>
      </rPr>
      <t>i w razie potrzeby udzielanie wsparcia zespołowi badawczemu. Koszty zależą od wielkości i złożoności struktury przedsiębiorstwa oraz od skutków środowiskowych czynności przez niego prowadzonych.</t>
    </r>
  </si>
  <si>
    <t>W przypadku niektórych zastosowań należy sporządzić prosty biznesplan. Zawiera on szczegółowy opis konkretnych planów przedsiębiorstwa oraz aspekty finansowe, takie jak niezbędne inwestycje i ewentualny zwrot. Jeśli w zapytaniu jest to wyraźnie wskazane, w modelu zostanie uwzględniony czas trwania.</t>
  </si>
  <si>
    <t>Użyte informacje uzyskane od polskich przedsiębiorstw zostały sprawdzone pod kątem zgodności z normami międzynarodowymi. W normach międzynarodowych nie ma rozróżnienia między planami prostymi i złożonymi.</t>
  </si>
  <si>
    <t>W przypadku niektórych zastosowań należy sporządzić szczegółowy biznesplan. Zawiera on szczegółowy opis konkretnych planów przedsiębiorstwa oraz aspekty finansowe, takie jak niezbędne inwestycje i ewentualny zwrot. Jeśli w zapytaniu jest to wyraźnie wskazane, w modelu zostanie uwzględniony czas trwania.</t>
  </si>
  <si>
    <t>Im większe przedsiębiorstwo, tym bardziej złożony biznesplan.</t>
  </si>
  <si>
    <t>Informacje udzielone przez polskie przedsiębiorstwa. Informacje zakładają, że rysunki te już istnieją i należy je jedynie znaleźć. Inne normy międzynarodowe zakładają konieczność wykonania map.</t>
  </si>
  <si>
    <t>Użyte informacje uzyskane od polskich przedsiębiorstw zostały sprawdzone pod kątem zgodności z normami międzynarodowymi. NL: norma została wprowadzona przed uruchomieniem usługi internetowej.</t>
  </si>
  <si>
    <t>Użyte informacje uzyskane od polskich przedsiębiorstw zostały sprawdzone pod kątem zgodności z normami międzynarodowymi.</t>
  </si>
  <si>
    <t>Użyte informacje uzyskane od polskich przedsiębiorstw zostały sprawdzone pod kątem zgodności z normami międzynarodowymi. NL: norma obejmuje czas dojazdu.</t>
  </si>
  <si>
    <t>Informacje udzielone przez polskie przedsiębiorstwa. Normy międzynarodowe nie zostały w tym zakresie zaktualizowane.</t>
  </si>
  <si>
    <t>Normy międzynarodowe zweryfikowane przy pomocy informacji od polskich przedsiębiorstw.</t>
  </si>
  <si>
    <t>Użyte informacje uzyskane od polskich przedsiębiorstw zostały sprawdzone pod kątem zgodności z normami międzynarodowymi. W innych normach międzynarodowych nie ma rozróżnienia między urzędami lokalnymi i regionalnymi.</t>
  </si>
  <si>
    <t>Polskie przedsiębiorstwa podawały różne dane na ten temat, bez podania przyczyny występujących w tym obszarze rozbieżności. Dlatego podczas szacowania tej normy w większym stopniu uwzględniono normy międzynarodowe. W NL nie ma rozróżnienia między rozmowami przez telefon a rozmowami twarzą w twarz.</t>
  </si>
  <si>
    <t>Im większe przedsiębiorstwo, tym więcej czasu musi ona przeznaczyć na tę czynność, ponieważ sytuacja w niej jest bardziej złożona.</t>
  </si>
  <si>
    <t>Szukanie/znajdowanie konkretnych informacji</t>
  </si>
  <si>
    <r>
      <t xml:space="preserve">Poniżej podano czas na podstawie różnych źródeł. Pierwsza kolumna zawiera dane z polskich paneli biznesowych (PL). Kolejne kolumny zawierają dane z Holandii (NL), Irlandii (IE) i ze stanu Waszyngton (WS). </t>
    </r>
    <r>
      <rPr>
        <b/>
        <sz val="8"/>
        <rFont val="Verdana"/>
        <family val="2"/>
      </rPr>
      <t>Należy mieć na uwadze,</t>
    </r>
    <r>
      <rPr>
        <sz val="8"/>
        <rFont val="Verdana"/>
        <family val="2"/>
      </rPr>
      <t xml:space="preserve"> że standardowe czasy w innych krajach nie uwzględniają podziału na małe, średnie i duże przedsiębiorstwa, lecz dotyczą uśrednionego przedsiębiorstwa. Ponieważ większość przedsiębiorstw to MŚP, liczby te odnoszą się w większości przypadków do małych i średnich przedsiębiorstw.</t>
    </r>
  </si>
  <si>
    <t>Najwięcej czasu zajmuje znalezienie właściwego formularza w Internecie. Dużym przedsiębiorstwom zwykle zajmuje to mniej czasu, ponieważ lepiej wiedzą, gdzie szukać odpowiedniego formularza.</t>
  </si>
  <si>
    <t>Użyte informacje uzyskane od polskich przedsiębiorstw zostały sprawdzone pod kątem zgodności z normami międzynarodowymi. Czasy oczekiwania w Polsce wydają się nieco dłuższe.</t>
  </si>
  <si>
    <t>Użyto informacji udzielonych przez polskie przedsiębiorstwa. W IE i WS obowiązuje tylko opis uproszczony.</t>
  </si>
  <si>
    <r>
      <t xml:space="preserve">Zorganizowanie analizy akustycznej i w razie potrzeby udzielanie wsparcia zespołowi badawczemu. </t>
    </r>
    <r>
      <rPr>
        <b/>
        <sz val="8"/>
        <rFont val="Verdana"/>
        <family val="2"/>
        <charset val="238"/>
      </rPr>
      <t>UWAGA:</t>
    </r>
    <r>
      <rPr>
        <sz val="8"/>
        <rFont val="Verdana"/>
        <family val="2"/>
        <charset val="238"/>
      </rPr>
      <t xml:space="preserve"> koszty różnią się nie w zależności od wielkości przedsiębiorstwa, lecz od złożoności badania. </t>
    </r>
    <r>
      <rPr>
        <b/>
        <sz val="8"/>
        <rFont val="Verdana"/>
        <family val="2"/>
        <charset val="238"/>
      </rPr>
      <t>Jak zastosować</t>
    </r>
    <r>
      <rPr>
        <sz val="8"/>
        <rFont val="Verdana"/>
        <family val="2"/>
        <charset val="238"/>
      </rPr>
      <t xml:space="preserve">: utworzyć grupę docelową w zakładce "Q Data". Określić typ badania:
</t>
    </r>
    <r>
      <rPr>
        <i/>
        <sz val="8"/>
        <rFont val="Verdana"/>
        <family val="2"/>
        <charset val="238"/>
      </rPr>
      <t>Małe</t>
    </r>
    <r>
      <rPr>
        <sz val="8"/>
        <rFont val="Verdana"/>
        <family val="2"/>
        <charset val="238"/>
      </rPr>
      <t xml:space="preserve"> - Proste badanie hałasu w miejscu pracy
</t>
    </r>
    <r>
      <rPr>
        <i/>
        <sz val="8"/>
        <rFont val="Verdana"/>
        <family val="2"/>
        <charset val="238"/>
      </rPr>
      <t>Średnie</t>
    </r>
    <r>
      <rPr>
        <sz val="8"/>
        <rFont val="Verdana"/>
        <family val="2"/>
        <charset val="238"/>
      </rPr>
      <t xml:space="preserve"> - Badanie poziomu dźwięku
</t>
    </r>
    <r>
      <rPr>
        <i/>
        <sz val="8"/>
        <rFont val="Verdana"/>
        <family val="2"/>
        <charset val="238"/>
      </rPr>
      <t>Duże</t>
    </r>
    <r>
      <rPr>
        <sz val="8"/>
        <rFont val="Verdana"/>
        <family val="2"/>
        <charset val="238"/>
      </rPr>
      <t xml:space="preserve"> - Pomiar emisji dźwięku z instalacji i zakładów przemysłowych.
Koszty liczone są od każdego punktu pomiaru. Oszacować średnią liczbę punktów pomiaru i wpisać ją w kolumnie "Częstotliwość" w arkuszu PxQ.</t>
    </r>
  </si>
  <si>
    <t>Przekazywanie administracji informacji na temat prowadzonego przedsiębiorstwa, zgodnie z wymogami prawnymi, z wyłączeniem statystyki (pkt 9).</t>
  </si>
  <si>
    <t>Dotyczy wszystkich wniosków o publiczną pomoc finansową w odniesieniu do określonych działań przedsiębiorstw.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</si>
</sst>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 * #,##0_ ;_ * \-#,##0_ ;_ * &quot;-&quot;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-&quot;€&quot;\ * #,##0_-;_-&quot;€&quot;\ * #,##0\-;_-&quot;€&quot;\ * &quot;-&quot;_-;_-@_-"/>
    <numFmt numFmtId="168" formatCode="#,##0;[Red]#,##0"/>
    <numFmt numFmtId="169" formatCode="#,##0_ ;\-#,##0\ "/>
    <numFmt numFmtId="170" formatCode="#,###\ \ \ ??/60"/>
    <numFmt numFmtId="171" formatCode="#,##0\ &quot;uur&quot;"/>
    <numFmt numFmtId="172" formatCode="#\ ???/???"/>
    <numFmt numFmtId="173" formatCode="_-&quot;€&quot;* #,##0.00_-;\-&quot;€&quot;* #,##0.00_-;_-&quot;€&quot;* &quot;-&quot;??_-;_-@_-"/>
    <numFmt numFmtId="174" formatCode="_ [$€-413]\ * #,##0_ ;_ [$€-413]\ * \-#,##0_ ;_ [$€-413]\ * &quot;-&quot;??_ ;_ @_ "/>
    <numFmt numFmtId="175" formatCode="_ * #,##0_ ;_ * \-#,##0_ ;_ * &quot;-&quot;??_ ;_ @_ "/>
    <numFmt numFmtId="176" formatCode="0.0000"/>
    <numFmt numFmtId="177" formatCode="#,##0_);\(#,##0\);0_)"/>
    <numFmt numFmtId="178" formatCode="_-* #,##0.00\ [$€]_-;\-* #,##0.00\ [$€]_-;_-* &quot;-&quot;??\ [$€]_-;_-@_-"/>
    <numFmt numFmtId="179" formatCode="#.00"/>
    <numFmt numFmtId="180" formatCode="&quot;Fr.&quot;\ #,##0;[Red]&quot;Fr.&quot;\ \-#,##0"/>
    <numFmt numFmtId="181" formatCode="&quot;Fr.&quot;\ #,##0.00;[Red]&quot;Fr.&quot;\ \-#,##0.00"/>
    <numFmt numFmtId="182" formatCode="#,##0\ [$zł-415]"/>
    <numFmt numFmtId="183" formatCode="#,###&quot;:&quot;??/60"/>
    <numFmt numFmtId="184" formatCode="_-* #,##0.00\ [$zł-415]_-;\-* #,##0.00\ [$zł-415]_-;_-* &quot;-&quot;??\ [$zł-415]_-;_-@_-"/>
    <numFmt numFmtId="185" formatCode="_-* #,##0\ [$zł-415]_-;\-* #,##0\ [$zł-415]_-;_-* &quot;-&quot;\ [$zł-415]_-;_-@_-"/>
    <numFmt numFmtId="186" formatCode="_-* #,##0\ [$zł-415]_-;\-* #,##0\ [$zł-415]_-;_-* &quot;-&quot;??\ [$zł-415]_-;_-@_-"/>
    <numFmt numFmtId="187" formatCode="??/60"/>
  </numFmts>
  <fonts count="6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4"/>
      <color indexed="9"/>
      <name val="Verdana"/>
      <family val="2"/>
    </font>
    <font>
      <b/>
      <sz val="8"/>
      <name val="Verdana"/>
      <family val="2"/>
    </font>
    <font>
      <sz val="8"/>
      <color rgb="FFFF0000"/>
      <name val="Verdana"/>
      <family val="2"/>
    </font>
    <font>
      <sz val="14"/>
      <name val="Verdana"/>
      <family val="2"/>
    </font>
    <font>
      <sz val="1"/>
      <name val="Verdana"/>
      <family val="2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color indexed="32"/>
      <name val="Arial CE"/>
      <family val="2"/>
      <charset val="238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theme="10"/>
      <name val="Arial"/>
      <family val="2"/>
      <charset val="238"/>
    </font>
    <font>
      <u/>
      <sz val="12"/>
      <color theme="10"/>
      <name val="Times New Roman"/>
      <family val="2"/>
      <charset val="238"/>
    </font>
    <font>
      <sz val="10"/>
      <name val="Arial CE"/>
      <charset val="238"/>
    </font>
    <font>
      <sz val="12"/>
      <color theme="1"/>
      <name val="Times New Roman"/>
      <family val="2"/>
    </font>
    <font>
      <b/>
      <sz val="10"/>
      <name val="Arial Narrow"/>
      <family val="2"/>
      <charset val="204"/>
    </font>
    <font>
      <sz val="10"/>
      <name val="MS Sans Serif"/>
      <family val="2"/>
      <charset val="238"/>
    </font>
    <font>
      <sz val="10"/>
      <name val="BellStone Sans"/>
    </font>
    <font>
      <u/>
      <sz val="9"/>
      <color theme="10"/>
      <name val="Times New Roman"/>
      <family val="2"/>
      <charset val="238"/>
    </font>
    <font>
      <b/>
      <sz val="11"/>
      <color theme="4"/>
      <name val="Verdana"/>
      <family val="2"/>
    </font>
    <font>
      <b/>
      <sz val="8"/>
      <color rgb="FFC00000"/>
      <name val="Verdana"/>
      <family val="2"/>
    </font>
    <font>
      <b/>
      <sz val="11"/>
      <color indexed="9"/>
      <name val="Verdana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b/>
      <sz val="10"/>
      <name val="Verdana"/>
      <family val="2"/>
    </font>
    <font>
      <b/>
      <sz val="16"/>
      <color rgb="FFC00000"/>
      <name val="Verdana"/>
      <family val="2"/>
    </font>
    <font>
      <b/>
      <sz val="16"/>
      <name val="Verdana"/>
      <family val="2"/>
    </font>
    <font>
      <b/>
      <sz val="11"/>
      <color rgb="FFC00000"/>
      <name val="Verdana"/>
      <family val="2"/>
    </font>
    <font>
      <b/>
      <sz val="10"/>
      <color rgb="FFC00000"/>
      <name val="Verdana"/>
      <family val="2"/>
    </font>
    <font>
      <sz val="10"/>
      <color rgb="FF00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i/>
      <sz val="10"/>
      <color theme="6" tint="-0.499984740745262"/>
      <name val="Verdana"/>
      <family val="2"/>
    </font>
    <font>
      <sz val="10"/>
      <color theme="6" tint="-0.499984740745262"/>
      <name val="Verdana"/>
      <family val="2"/>
    </font>
    <font>
      <b/>
      <sz val="14"/>
      <name val="Verdana"/>
      <family val="2"/>
    </font>
    <font>
      <b/>
      <sz val="10"/>
      <color theme="6" tint="-0.499984740745262"/>
      <name val="Verdana"/>
      <family val="2"/>
    </font>
    <font>
      <sz val="10"/>
      <color rgb="FFFF0000"/>
      <name val="Verdana"/>
      <family val="2"/>
    </font>
    <font>
      <sz val="10"/>
      <color theme="0" tint="-0.34998626667073579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Verdana"/>
      <family val="2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i/>
      <sz val="8"/>
      <name val="Verdana"/>
      <family val="2"/>
      <charset val="238"/>
    </font>
    <font>
      <u/>
      <sz val="8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0FA"/>
        <bgColor indexed="64"/>
      </patternFill>
    </fill>
    <fill>
      <patternFill patternType="solid">
        <fgColor theme="4" tint="0.79998168889431442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4"/>
      </bottom>
      <diagonal/>
    </border>
    <border>
      <left/>
      <right style="thick">
        <color theme="0"/>
      </right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/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ck">
        <color theme="0"/>
      </left>
      <right style="medium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2499465926084170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theme="0" tint="-0.24994659260841701"/>
      </bottom>
      <diagonal/>
    </border>
    <border>
      <left style="medium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0" tint="-0.24994659260841701"/>
      </top>
      <bottom/>
      <diagonal/>
    </border>
    <border>
      <left style="medium">
        <color theme="0"/>
      </left>
      <right style="thick">
        <color theme="0"/>
      </right>
      <top style="medium">
        <color theme="4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0"/>
      </right>
      <top style="medium">
        <color theme="4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medium">
        <color theme="4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 tint="-0.24994659260841701"/>
      </bottom>
      <diagonal/>
    </border>
    <border>
      <left/>
      <right style="medium">
        <color theme="0"/>
      </right>
      <top/>
      <bottom style="thin">
        <color theme="0" tint="-0.24994659260841701"/>
      </bottom>
      <diagonal/>
    </border>
    <border>
      <left/>
      <right style="medium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/>
      </right>
      <top style="thin">
        <color theme="0" tint="-0.24994659260841701"/>
      </top>
      <bottom/>
      <diagonal/>
    </border>
    <border>
      <left style="thick">
        <color theme="0"/>
      </left>
      <right/>
      <top style="medium">
        <color theme="4"/>
      </top>
      <bottom style="thin">
        <color theme="0" tint="-0.24994659260841701"/>
      </bottom>
      <diagonal/>
    </border>
    <border>
      <left/>
      <right style="thick">
        <color theme="0"/>
      </right>
      <top style="medium">
        <color theme="4"/>
      </top>
      <bottom style="thin">
        <color theme="0" tint="-0.2499465926084170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thin">
        <color theme="0"/>
      </right>
      <top/>
      <bottom style="medium">
        <color rgb="FFFFFFFF"/>
      </bottom>
      <diagonal/>
    </border>
    <border>
      <left style="medium">
        <color rgb="FFFFFFFF"/>
      </left>
      <right/>
      <top style="thin">
        <color theme="0"/>
      </top>
      <bottom/>
      <diagonal/>
    </border>
  </borders>
  <cellStyleXfs count="57">
    <xf numFmtId="0" fontId="0" fillId="0" borderId="0"/>
    <xf numFmtId="0" fontId="3" fillId="0" borderId="0"/>
    <xf numFmtId="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8" fillId="0" borderId="0"/>
    <xf numFmtId="0" fontId="19" fillId="0" borderId="0"/>
    <xf numFmtId="177" fontId="20" fillId="0" borderId="0" applyFill="0" applyBorder="0">
      <alignment shrinkToFit="1"/>
      <protection locked="0"/>
    </xf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1" fillId="0" borderId="0">
      <protection locked="0"/>
    </xf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179" fontId="21" fillId="0" borderId="0">
      <protection locked="0"/>
    </xf>
    <xf numFmtId="38" fontId="19" fillId="0" borderId="0"/>
    <xf numFmtId="0" fontId="23" fillId="0" borderId="0">
      <protection locked="0"/>
    </xf>
    <xf numFmtId="0" fontId="23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8" fillId="0" borderId="0"/>
    <xf numFmtId="0" fontId="1" fillId="0" borderId="0"/>
    <xf numFmtId="0" fontId="27" fillId="0" borderId="0"/>
    <xf numFmtId="0" fontId="19" fillId="0" borderId="0"/>
    <xf numFmtId="0" fontId="18" fillId="0" borderId="0"/>
    <xf numFmtId="0" fontId="26" fillId="0" borderId="0"/>
    <xf numFmtId="9" fontId="18" fillId="0" borderId="0" applyFont="0" applyFill="0" applyBorder="0" applyAlignment="0" applyProtection="0"/>
    <xf numFmtId="1" fontId="28" fillId="0" borderId="4">
      <alignment horizontal="right"/>
    </xf>
    <xf numFmtId="0" fontId="29" fillId="0" borderId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1" fillId="0" borderId="0"/>
    <xf numFmtId="0" fontId="27" fillId="0" borderId="0"/>
    <xf numFmtId="177" fontId="19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43" fontId="19" fillId="0" borderId="0" applyFont="0" applyFill="0" applyBorder="0" applyAlignment="0" applyProtection="0"/>
  </cellStyleXfs>
  <cellXfs count="332">
    <xf numFmtId="0" fontId="0" fillId="0" borderId="0" xfId="0"/>
    <xf numFmtId="0" fontId="0" fillId="0" borderId="2" xfId="0" applyBorder="1"/>
    <xf numFmtId="0" fontId="2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1" fillId="4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1" fillId="0" borderId="2" xfId="0" applyFont="1" applyBorder="1"/>
    <xf numFmtId="0" fontId="9" fillId="3" borderId="0" xfId="0" applyFont="1" applyFill="1"/>
    <xf numFmtId="0" fontId="13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13" fillId="8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6" fillId="8" borderId="0" xfId="0" applyFont="1" applyFill="1" applyAlignment="1">
      <alignment vertical="top" wrapText="1"/>
    </xf>
    <xf numFmtId="0" fontId="12" fillId="7" borderId="16" xfId="0" applyFont="1" applyFill="1" applyBorder="1" applyAlignment="1">
      <alignment vertical="top" wrapText="1"/>
    </xf>
    <xf numFmtId="183" fontId="12" fillId="7" borderId="17" xfId="0" applyNumberFormat="1" applyFont="1" applyFill="1" applyBorder="1" applyAlignment="1">
      <alignment horizontal="right" vertical="top"/>
    </xf>
    <xf numFmtId="184" fontId="12" fillId="7" borderId="17" xfId="0" applyNumberFormat="1" applyFont="1" applyFill="1" applyBorder="1" applyAlignment="1">
      <alignment horizontal="right" vertical="top"/>
    </xf>
    <xf numFmtId="184" fontId="12" fillId="7" borderId="15" xfId="0" applyNumberFormat="1" applyFont="1" applyFill="1" applyBorder="1" applyAlignment="1">
      <alignment vertical="top"/>
    </xf>
    <xf numFmtId="0" fontId="12" fillId="7" borderId="19" xfId="0" applyFont="1" applyFill="1" applyBorder="1" applyAlignment="1">
      <alignment vertical="top" wrapText="1"/>
    </xf>
    <xf numFmtId="0" fontId="12" fillId="7" borderId="2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 wrapText="1"/>
    </xf>
    <xf numFmtId="175" fontId="12" fillId="0" borderId="0" xfId="7" applyNumberFormat="1" applyFont="1" applyAlignment="1">
      <alignment horizontal="right" vertical="top"/>
    </xf>
    <xf numFmtId="175" fontId="12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top" wrapText="1"/>
    </xf>
    <xf numFmtId="1" fontId="12" fillId="0" borderId="0" xfId="0" applyNumberFormat="1" applyFont="1" applyAlignment="1">
      <alignment vertical="top"/>
    </xf>
    <xf numFmtId="0" fontId="13" fillId="8" borderId="0" xfId="0" applyFont="1" applyFill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2" fillId="0" borderId="14" xfId="0" applyFont="1" applyBorder="1" applyAlignment="1">
      <alignment horizontal="left" vertical="top"/>
    </xf>
    <xf numFmtId="0" fontId="14" fillId="2" borderId="10" xfId="0" applyFont="1" applyFill="1" applyBorder="1" applyAlignment="1">
      <alignment vertical="top"/>
    </xf>
    <xf numFmtId="0" fontId="14" fillId="2" borderId="10" xfId="0" applyFont="1" applyFill="1" applyBorder="1" applyAlignment="1">
      <alignment vertical="top" wrapText="1"/>
    </xf>
    <xf numFmtId="0" fontId="14" fillId="2" borderId="10" xfId="0" applyFont="1" applyFill="1" applyBorder="1" applyAlignment="1">
      <alignment horizontal="center" vertical="top" wrapText="1"/>
    </xf>
    <xf numFmtId="49" fontId="12" fillId="7" borderId="12" xfId="0" applyNumberFormat="1" applyFont="1" applyFill="1" applyBorder="1" applyAlignment="1" applyProtection="1">
      <alignment horizontal="left" vertical="top" wrapText="1"/>
      <protection locked="0"/>
    </xf>
    <xf numFmtId="49" fontId="12" fillId="7" borderId="13" xfId="0" applyNumberFormat="1" applyFont="1" applyFill="1" applyBorder="1" applyAlignment="1" applyProtection="1">
      <alignment horizontal="left" vertical="top" wrapText="1"/>
      <protection locked="0"/>
    </xf>
    <xf numFmtId="49" fontId="12" fillId="7" borderId="22" xfId="0" applyNumberFormat="1" applyFont="1" applyFill="1" applyBorder="1" applyAlignment="1" applyProtection="1">
      <alignment vertical="top" wrapText="1"/>
      <protection locked="0"/>
    </xf>
    <xf numFmtId="49" fontId="12" fillId="7" borderId="23" xfId="0" applyNumberFormat="1" applyFont="1" applyFill="1" applyBorder="1" applyAlignment="1" applyProtection="1">
      <alignment vertical="top" wrapText="1"/>
      <protection locked="0"/>
    </xf>
    <xf numFmtId="49" fontId="12" fillId="7" borderId="22" xfId="0" applyNumberFormat="1" applyFont="1" applyFill="1" applyBorder="1" applyAlignment="1" applyProtection="1">
      <alignment horizontal="left" vertical="top" wrapText="1"/>
      <protection locked="0"/>
    </xf>
    <xf numFmtId="49" fontId="12" fillId="7" borderId="23" xfId="0" applyNumberFormat="1" applyFont="1" applyFill="1" applyBorder="1" applyAlignment="1" applyProtection="1">
      <alignment horizontal="left" vertical="top" wrapText="1"/>
      <protection locked="0"/>
    </xf>
    <xf numFmtId="3" fontId="12" fillId="7" borderId="12" xfId="0" applyNumberFormat="1" applyFont="1" applyFill="1" applyBorder="1" applyAlignment="1" applyProtection="1">
      <alignment horizontal="right" vertical="top" shrinkToFit="1"/>
      <protection locked="0"/>
    </xf>
    <xf numFmtId="3" fontId="12" fillId="7" borderId="13" xfId="0" applyNumberFormat="1" applyFont="1" applyFill="1" applyBorder="1" applyAlignment="1" applyProtection="1">
      <alignment horizontal="right" vertical="top" shrinkToFit="1"/>
      <protection locked="0"/>
    </xf>
    <xf numFmtId="0" fontId="14" fillId="2" borderId="2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4" fillId="2" borderId="25" xfId="0" applyFont="1" applyFill="1" applyBorder="1" applyAlignment="1">
      <alignment vertical="top" wrapText="1"/>
    </xf>
    <xf numFmtId="0" fontId="17" fillId="0" borderId="11" xfId="0" applyFont="1" applyBorder="1" applyAlignment="1">
      <alignment vertical="top"/>
    </xf>
    <xf numFmtId="0" fontId="33" fillId="0" borderId="9" xfId="0" applyFont="1" applyBorder="1" applyAlignment="1">
      <alignment vertical="top" wrapText="1"/>
    </xf>
    <xf numFmtId="0" fontId="14" fillId="5" borderId="28" xfId="0" applyFont="1" applyFill="1" applyBorder="1" applyAlignment="1">
      <alignment vertical="top"/>
    </xf>
    <xf numFmtId="0" fontId="14" fillId="5" borderId="28" xfId="0" applyFont="1" applyFill="1" applyBorder="1" applyAlignment="1">
      <alignment horizontal="right" vertical="top" wrapText="1"/>
    </xf>
    <xf numFmtId="0" fontId="14" fillId="5" borderId="28" xfId="0" applyFont="1" applyFill="1" applyBorder="1" applyAlignment="1">
      <alignment horizontal="right" vertical="top"/>
    </xf>
    <xf numFmtId="49" fontId="12" fillId="7" borderId="29" xfId="0" applyNumberFormat="1" applyFont="1" applyFill="1" applyBorder="1" applyAlignment="1">
      <alignment vertical="top"/>
    </xf>
    <xf numFmtId="49" fontId="12" fillId="7" borderId="29" xfId="0" applyNumberFormat="1" applyFont="1" applyFill="1" applyBorder="1" applyAlignment="1">
      <alignment horizontal="right" vertical="top"/>
    </xf>
    <xf numFmtId="49" fontId="12" fillId="7" borderId="28" xfId="0" applyNumberFormat="1" applyFont="1" applyFill="1" applyBorder="1" applyAlignment="1">
      <alignment vertical="top"/>
    </xf>
    <xf numFmtId="49" fontId="12" fillId="7" borderId="28" xfId="0" applyNumberFormat="1" applyFont="1" applyFill="1" applyBorder="1" applyAlignment="1">
      <alignment horizontal="right" vertical="top"/>
    </xf>
    <xf numFmtId="182" fontId="12" fillId="7" borderId="28" xfId="0" applyNumberFormat="1" applyFont="1" applyFill="1" applyBorder="1" applyAlignment="1">
      <alignment horizontal="right" vertical="top"/>
    </xf>
    <xf numFmtId="0" fontId="14" fillId="5" borderId="50" xfId="0" applyFont="1" applyFill="1" applyBorder="1" applyAlignment="1">
      <alignment vertical="top"/>
    </xf>
    <xf numFmtId="0" fontId="14" fillId="5" borderId="29" xfId="0" applyFont="1" applyFill="1" applyBorder="1" applyAlignment="1">
      <alignment vertical="top"/>
    </xf>
    <xf numFmtId="0" fontId="12" fillId="5" borderId="29" xfId="0" applyFont="1" applyFill="1" applyBorder="1" applyAlignment="1">
      <alignment vertical="top"/>
    </xf>
    <xf numFmtId="0" fontId="14" fillId="5" borderId="37" xfId="0" applyFont="1" applyFill="1" applyBorder="1" applyAlignment="1">
      <alignment vertical="top"/>
    </xf>
    <xf numFmtId="0" fontId="14" fillId="5" borderId="73" xfId="0" applyFont="1" applyFill="1" applyBorder="1" applyAlignment="1">
      <alignment vertical="top" wrapText="1"/>
    </xf>
    <xf numFmtId="0" fontId="14" fillId="5" borderId="74" xfId="0" applyFont="1" applyFill="1" applyBorder="1" applyAlignment="1">
      <alignment vertical="top"/>
    </xf>
    <xf numFmtId="0" fontId="14" fillId="5" borderId="48" xfId="0" applyFont="1" applyFill="1" applyBorder="1" applyAlignment="1">
      <alignment vertical="top"/>
    </xf>
    <xf numFmtId="0" fontId="14" fillId="5" borderId="38" xfId="0" applyFont="1" applyFill="1" applyBorder="1" applyAlignment="1">
      <alignment vertical="top" wrapText="1"/>
    </xf>
    <xf numFmtId="0" fontId="12" fillId="5" borderId="75" xfId="0" applyFont="1" applyFill="1" applyBorder="1" applyAlignment="1">
      <alignment horizontal="right" vertical="top"/>
    </xf>
    <xf numFmtId="0" fontId="12" fillId="5" borderId="21" xfId="0" applyFont="1" applyFill="1" applyBorder="1" applyAlignment="1">
      <alignment horizontal="right" vertical="top"/>
    </xf>
    <xf numFmtId="0" fontId="12" fillId="5" borderId="72" xfId="0" applyFont="1" applyFill="1" applyBorder="1" applyAlignment="1">
      <alignment horizontal="right" vertical="top"/>
    </xf>
    <xf numFmtId="0" fontId="12" fillId="5" borderId="76" xfId="0" applyFont="1" applyFill="1" applyBorder="1" applyAlignment="1">
      <alignment horizontal="right" vertical="top"/>
    </xf>
    <xf numFmtId="0" fontId="12" fillId="5" borderId="55" xfId="0" applyFont="1" applyFill="1" applyBorder="1" applyAlignment="1">
      <alignment horizontal="right" vertical="top"/>
    </xf>
    <xf numFmtId="0" fontId="12" fillId="5" borderId="71" xfId="0" applyFont="1" applyFill="1" applyBorder="1" applyAlignment="1">
      <alignment horizontal="right" vertical="top"/>
    </xf>
    <xf numFmtId="0" fontId="14" fillId="5" borderId="77" xfId="0" applyFont="1" applyFill="1" applyBorder="1" applyAlignment="1">
      <alignment vertical="top" wrapText="1"/>
    </xf>
    <xf numFmtId="0" fontId="34" fillId="8" borderId="0" xfId="0" applyFont="1" applyFill="1" applyAlignment="1">
      <alignment horizontal="center"/>
    </xf>
    <xf numFmtId="0" fontId="35" fillId="8" borderId="0" xfId="0" applyFont="1" applyFill="1" applyAlignment="1">
      <alignment horizontal="left"/>
    </xf>
    <xf numFmtId="0" fontId="34" fillId="8" borderId="0" xfId="0" applyFont="1" applyFill="1" applyAlignment="1">
      <alignment horizontal="right"/>
    </xf>
    <xf numFmtId="0" fontId="34" fillId="8" borderId="0" xfId="0" applyFont="1" applyFill="1" applyAlignment="1">
      <alignment horizontal="right" wrapText="1"/>
    </xf>
    <xf numFmtId="0" fontId="34" fillId="8" borderId="0" xfId="0" applyFont="1" applyFill="1" applyAlignment="1">
      <alignment horizontal="left" wrapText="1"/>
    </xf>
    <xf numFmtId="0" fontId="36" fillId="8" borderId="0" xfId="0" applyFont="1" applyFill="1"/>
    <xf numFmtId="0" fontId="37" fillId="8" borderId="0" xfId="0" applyFont="1" applyFill="1"/>
    <xf numFmtId="0" fontId="34" fillId="8" borderId="0" xfId="0" applyFont="1" applyFill="1" applyAlignment="1">
      <alignment wrapText="1"/>
    </xf>
    <xf numFmtId="0" fontId="34" fillId="8" borderId="0" xfId="0" applyFont="1" applyFill="1"/>
    <xf numFmtId="0" fontId="34" fillId="8" borderId="0" xfId="0" applyFont="1" applyFill="1" applyAlignment="1">
      <alignment horizontal="left"/>
    </xf>
    <xf numFmtId="0" fontId="34" fillId="8" borderId="0" xfId="0" applyFont="1" applyFill="1" applyAlignment="1">
      <alignment horizontal="center" shrinkToFit="1"/>
    </xf>
    <xf numFmtId="0" fontId="36" fillId="8" borderId="0" xfId="0" applyFont="1" applyFill="1" applyAlignment="1">
      <alignment horizontal="left"/>
    </xf>
    <xf numFmtId="0" fontId="38" fillId="8" borderId="0" xfId="0" applyFont="1" applyFill="1"/>
    <xf numFmtId="0" fontId="38" fillId="8" borderId="0" xfId="0" applyFont="1" applyFill="1" applyAlignment="1">
      <alignment horizontal="left"/>
    </xf>
    <xf numFmtId="0" fontId="37" fillId="0" borderId="0" xfId="0" applyFont="1" applyAlignment="1">
      <alignment horizontal="center"/>
    </xf>
    <xf numFmtId="0" fontId="37" fillId="2" borderId="0" xfId="0" applyFont="1" applyFill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wrapText="1"/>
    </xf>
    <xf numFmtId="0" fontId="39" fillId="0" borderId="0" xfId="0" applyFont="1"/>
    <xf numFmtId="0" fontId="40" fillId="5" borderId="48" xfId="0" applyFont="1" applyFill="1" applyBorder="1" applyAlignment="1">
      <alignment horizontal="left"/>
    </xf>
    <xf numFmtId="0" fontId="37" fillId="5" borderId="48" xfId="0" applyFont="1" applyFill="1" applyBorder="1"/>
    <xf numFmtId="0" fontId="37" fillId="5" borderId="48" xfId="0" applyFont="1" applyFill="1" applyBorder="1" applyAlignment="1">
      <alignment wrapText="1"/>
    </xf>
    <xf numFmtId="0" fontId="40" fillId="5" borderId="48" xfId="0" applyFont="1" applyFill="1" applyBorder="1" applyAlignment="1">
      <alignment vertical="top" wrapText="1"/>
    </xf>
    <xf numFmtId="0" fontId="37" fillId="0" borderId="78" xfId="0" applyFont="1" applyBorder="1" applyAlignment="1">
      <alignment horizontal="center"/>
    </xf>
    <xf numFmtId="0" fontId="37" fillId="0" borderId="79" xfId="0" applyFont="1" applyBorder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center"/>
    </xf>
    <xf numFmtId="0" fontId="40" fillId="5" borderId="47" xfId="0" applyFont="1" applyFill="1" applyBorder="1"/>
    <xf numFmtId="0" fontId="40" fillId="5" borderId="48" xfId="0" applyFont="1" applyFill="1" applyBorder="1"/>
    <xf numFmtId="0" fontId="40" fillId="5" borderId="49" xfId="0" applyFont="1" applyFill="1" applyBorder="1"/>
    <xf numFmtId="0" fontId="40" fillId="5" borderId="39" xfId="0" applyFont="1" applyFill="1" applyBorder="1" applyAlignment="1">
      <alignment horizontal="left" vertical="center"/>
    </xf>
    <xf numFmtId="0" fontId="40" fillId="5" borderId="21" xfId="0" applyFont="1" applyFill="1" applyBorder="1" applyAlignment="1">
      <alignment vertical="center"/>
    </xf>
    <xf numFmtId="0" fontId="40" fillId="5" borderId="56" xfId="0" applyFont="1" applyFill="1" applyBorder="1" applyAlignment="1">
      <alignment vertical="top" wrapText="1"/>
    </xf>
    <xf numFmtId="0" fontId="40" fillId="2" borderId="81" xfId="0" applyFont="1" applyFill="1" applyBorder="1" applyAlignment="1">
      <alignment horizontal="left" vertical="top" indent="3"/>
    </xf>
    <xf numFmtId="0" fontId="40" fillId="0" borderId="0" xfId="0" applyFont="1" applyAlignment="1">
      <alignment vertical="top"/>
    </xf>
    <xf numFmtId="0" fontId="37" fillId="0" borderId="82" xfId="0" applyFont="1" applyBorder="1" applyAlignment="1">
      <alignment horizontal="center"/>
    </xf>
    <xf numFmtId="0" fontId="37" fillId="5" borderId="63" xfId="0" applyFont="1" applyFill="1" applyBorder="1" applyAlignment="1">
      <alignment horizontal="center" vertical="center" wrapText="1"/>
    </xf>
    <xf numFmtId="0" fontId="37" fillId="5" borderId="64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42" fillId="5" borderId="6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0" fontId="37" fillId="2" borderId="0" xfId="0" applyFont="1" applyFill="1" applyAlignment="1">
      <alignment horizontal="center" vertical="top"/>
    </xf>
    <xf numFmtId="0" fontId="37" fillId="2" borderId="27" xfId="0" applyFont="1" applyFill="1" applyBorder="1" applyAlignment="1">
      <alignment horizontal="left"/>
    </xf>
    <xf numFmtId="0" fontId="37" fillId="2" borderId="57" xfId="0" applyFont="1" applyFill="1" applyBorder="1" applyAlignment="1">
      <alignment horizontal="left"/>
    </xf>
    <xf numFmtId="0" fontId="37" fillId="2" borderId="58" xfId="0" applyFont="1" applyFill="1" applyBorder="1" applyAlignment="1">
      <alignment horizontal="left"/>
    </xf>
    <xf numFmtId="185" fontId="40" fillId="2" borderId="27" xfId="0" applyNumberFormat="1" applyFont="1" applyFill="1" applyBorder="1" applyAlignment="1">
      <alignment horizontal="left" shrinkToFit="1"/>
    </xf>
    <xf numFmtId="174" fontId="37" fillId="0" borderId="0" xfId="0" applyNumberFormat="1" applyFont="1" applyAlignment="1">
      <alignment horizontal="left"/>
    </xf>
    <xf numFmtId="0" fontId="44" fillId="2" borderId="27" xfId="0" applyFont="1" applyFill="1" applyBorder="1" applyAlignment="1">
      <alignment horizontal="center"/>
    </xf>
    <xf numFmtId="0" fontId="37" fillId="0" borderId="0" xfId="0" quotePrefix="1" applyFont="1" applyAlignment="1">
      <alignment horizontal="left" indent="1"/>
    </xf>
    <xf numFmtId="174" fontId="37" fillId="0" borderId="82" xfId="0" applyNumberFormat="1" applyFont="1" applyBorder="1" applyAlignment="1">
      <alignment horizontal="center"/>
    </xf>
    <xf numFmtId="9" fontId="40" fillId="0" borderId="27" xfId="5" applyFont="1" applyBorder="1" applyAlignment="1">
      <alignment horizontal="right" shrinkToFit="1"/>
    </xf>
    <xf numFmtId="9" fontId="40" fillId="0" borderId="32" xfId="5" applyFont="1" applyBorder="1" applyAlignment="1">
      <alignment horizontal="center" shrinkToFit="1"/>
    </xf>
    <xf numFmtId="0" fontId="37" fillId="2" borderId="26" xfId="0" applyFont="1" applyFill="1" applyBorder="1" applyAlignment="1">
      <alignment horizontal="left"/>
    </xf>
    <xf numFmtId="0" fontId="37" fillId="2" borderId="59" xfId="0" applyFont="1" applyFill="1" applyBorder="1" applyAlignment="1">
      <alignment horizontal="left"/>
    </xf>
    <xf numFmtId="9" fontId="40" fillId="0" borderId="26" xfId="5" applyFont="1" applyBorder="1" applyAlignment="1">
      <alignment horizontal="right" shrinkToFit="1"/>
    </xf>
    <xf numFmtId="9" fontId="40" fillId="0" borderId="26" xfId="5" applyFont="1" applyBorder="1" applyAlignment="1">
      <alignment horizontal="center" shrinkToFit="1"/>
    </xf>
    <xf numFmtId="0" fontId="37" fillId="6" borderId="0" xfId="0" applyFont="1" applyFill="1" applyAlignment="1">
      <alignment horizontal="center"/>
    </xf>
    <xf numFmtId="0" fontId="37" fillId="0" borderId="0" xfId="0" applyFont="1" applyAlignment="1">
      <alignment horizontal="left" indent="1"/>
    </xf>
    <xf numFmtId="174" fontId="37" fillId="0" borderId="0" xfId="0" applyNumberFormat="1" applyFont="1" applyAlignment="1">
      <alignment horizontal="center"/>
    </xf>
    <xf numFmtId="0" fontId="37" fillId="2" borderId="51" xfId="0" applyFont="1" applyFill="1" applyBorder="1" applyAlignment="1">
      <alignment horizontal="left"/>
    </xf>
    <xf numFmtId="0" fontId="37" fillId="2" borderId="60" xfId="0" applyFont="1" applyFill="1" applyBorder="1" applyAlignment="1">
      <alignment horizontal="left"/>
    </xf>
    <xf numFmtId="185" fontId="40" fillId="2" borderId="50" xfId="0" applyNumberFormat="1" applyFont="1" applyFill="1" applyBorder="1" applyAlignment="1">
      <alignment horizontal="left" shrinkToFit="1"/>
    </xf>
    <xf numFmtId="170" fontId="37" fillId="7" borderId="28" xfId="0" applyNumberFormat="1" applyFont="1" applyFill="1" applyBorder="1" applyAlignment="1">
      <alignment horizontal="right" vertical="top" wrapText="1"/>
    </xf>
    <xf numFmtId="9" fontId="40" fillId="0" borderId="51" xfId="5" applyFont="1" applyBorder="1" applyAlignment="1">
      <alignment horizontal="right" shrinkToFit="1"/>
    </xf>
    <xf numFmtId="9" fontId="40" fillId="0" borderId="51" xfId="5" applyFont="1" applyBorder="1" applyAlignment="1">
      <alignment horizontal="center" shrinkToFit="1"/>
    </xf>
    <xf numFmtId="0" fontId="40" fillId="2" borderId="54" xfId="0" applyFont="1" applyFill="1" applyBorder="1" applyAlignment="1">
      <alignment horizontal="left"/>
    </xf>
    <xf numFmtId="0" fontId="40" fillId="2" borderId="61" xfId="0" applyFont="1" applyFill="1" applyBorder="1"/>
    <xf numFmtId="167" fontId="40" fillId="2" borderId="62" xfId="0" applyNumberFormat="1" applyFont="1" applyFill="1" applyBorder="1" applyAlignment="1">
      <alignment horizontal="left"/>
    </xf>
    <xf numFmtId="185" fontId="40" fillId="2" borderId="54" xfId="0" applyNumberFormat="1" applyFont="1" applyFill="1" applyBorder="1" applyAlignment="1">
      <alignment horizontal="left" shrinkToFit="1"/>
    </xf>
    <xf numFmtId="174" fontId="37" fillId="0" borderId="83" xfId="0" applyNumberFormat="1" applyFont="1" applyBorder="1" applyAlignment="1">
      <alignment horizontal="center"/>
    </xf>
    <xf numFmtId="174" fontId="37" fillId="0" borderId="8" xfId="0" applyNumberFormat="1" applyFont="1" applyBorder="1" applyAlignment="1">
      <alignment horizontal="center"/>
    </xf>
    <xf numFmtId="0" fontId="37" fillId="0" borderId="8" xfId="0" applyFont="1" applyBorder="1"/>
    <xf numFmtId="174" fontId="37" fillId="0" borderId="84" xfId="0" applyNumberFormat="1" applyFont="1" applyBorder="1" applyAlignment="1">
      <alignment horizontal="center"/>
    </xf>
    <xf numFmtId="174" fontId="40" fillId="0" borderId="52" xfId="0" applyNumberFormat="1" applyFont="1" applyBorder="1" applyAlignment="1">
      <alignment horizontal="left" shrinkToFit="1"/>
    </xf>
    <xf numFmtId="9" fontId="40" fillId="0" borderId="54" xfId="5" applyFont="1" applyBorder="1" applyAlignment="1">
      <alignment horizontal="right" shrinkToFit="1"/>
    </xf>
    <xf numFmtId="9" fontId="40" fillId="0" borderId="54" xfId="5" applyFont="1" applyBorder="1" applyAlignment="1">
      <alignment horizontal="center" shrinkToFit="1"/>
    </xf>
    <xf numFmtId="0" fontId="46" fillId="2" borderId="0" xfId="0" applyFont="1" applyFill="1" applyAlignment="1">
      <alignment horizontal="center"/>
    </xf>
    <xf numFmtId="0" fontId="47" fillId="3" borderId="85" xfId="0" applyFont="1" applyFill="1" applyBorder="1" applyAlignment="1">
      <alignment horizontal="center"/>
    </xf>
    <xf numFmtId="0" fontId="47" fillId="3" borderId="20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0" fillId="5" borderId="0" xfId="0" applyFont="1" applyFill="1" applyAlignment="1">
      <alignment horizontal="left"/>
    </xf>
    <xf numFmtId="0" fontId="40" fillId="5" borderId="0" xfId="0" applyFont="1" applyFill="1"/>
    <xf numFmtId="0" fontId="37" fillId="5" borderId="0" xfId="0" applyFont="1" applyFill="1"/>
    <xf numFmtId="0" fontId="37" fillId="5" borderId="0" xfId="0" applyFont="1" applyFill="1" applyAlignment="1">
      <alignment horizontal="left"/>
    </xf>
    <xf numFmtId="0" fontId="40" fillId="5" borderId="34" xfId="0" applyFont="1" applyFill="1" applyBorder="1" applyAlignment="1">
      <alignment horizontal="left"/>
    </xf>
    <xf numFmtId="0" fontId="40" fillId="5" borderId="33" xfId="0" applyFont="1" applyFill="1" applyBorder="1"/>
    <xf numFmtId="0" fontId="47" fillId="3" borderId="86" xfId="0" applyFont="1" applyFill="1" applyBorder="1" applyAlignment="1">
      <alignment horizontal="center" vertical="center"/>
    </xf>
    <xf numFmtId="0" fontId="47" fillId="3" borderId="20" xfId="0" applyFont="1" applyFill="1" applyBorder="1" applyAlignment="1">
      <alignment horizontal="center" vertical="center" wrapText="1"/>
    </xf>
    <xf numFmtId="0" fontId="47" fillId="3" borderId="20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37" fillId="5" borderId="39" xfId="0" applyFont="1" applyFill="1" applyBorder="1" applyAlignment="1">
      <alignment horizontal="left" vertical="center" wrapText="1"/>
    </xf>
    <xf numFmtId="0" fontId="37" fillId="5" borderId="21" xfId="0" applyFont="1" applyFill="1" applyBorder="1" applyAlignment="1">
      <alignment vertical="center" wrapText="1"/>
    </xf>
    <xf numFmtId="0" fontId="37" fillId="5" borderId="21" xfId="0" applyFont="1" applyFill="1" applyBorder="1" applyAlignment="1">
      <alignment vertical="top" wrapText="1"/>
    </xf>
    <xf numFmtId="0" fontId="37" fillId="5" borderId="40" xfId="0" applyFont="1" applyFill="1" applyBorder="1" applyAlignment="1">
      <alignment vertical="top" wrapText="1"/>
    </xf>
    <xf numFmtId="0" fontId="37" fillId="5" borderId="41" xfId="0" applyFont="1" applyFill="1" applyBorder="1" applyAlignment="1">
      <alignment horizontal="center" vertical="center" wrapText="1"/>
    </xf>
    <xf numFmtId="0" fontId="37" fillId="5" borderId="21" xfId="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 wrapText="1"/>
    </xf>
    <xf numFmtId="0" fontId="42" fillId="5" borderId="40" xfId="0" applyFont="1" applyFill="1" applyBorder="1" applyAlignment="1">
      <alignment horizontal="center" vertical="center" wrapText="1"/>
    </xf>
    <xf numFmtId="0" fontId="50" fillId="5" borderId="41" xfId="0" applyFont="1" applyFill="1" applyBorder="1" applyAlignment="1">
      <alignment horizontal="center" vertical="center" wrapText="1"/>
    </xf>
    <xf numFmtId="0" fontId="40" fillId="5" borderId="42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5" borderId="39" xfId="0" applyFont="1" applyFill="1" applyBorder="1" applyAlignment="1">
      <alignment horizontal="center" vertical="center" wrapText="1"/>
    </xf>
    <xf numFmtId="0" fontId="42" fillId="5" borderId="2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5" borderId="37" xfId="0" applyFont="1" applyFill="1" applyBorder="1" applyAlignment="1">
      <alignment horizontal="left" vertical="center" wrapText="1"/>
    </xf>
    <xf numFmtId="0" fontId="37" fillId="5" borderId="20" xfId="0" applyFont="1" applyFill="1" applyBorder="1" applyAlignment="1">
      <alignment vertical="center" wrapText="1"/>
    </xf>
    <xf numFmtId="0" fontId="37" fillId="5" borderId="38" xfId="0" applyFont="1" applyFill="1" applyBorder="1" applyAlignment="1">
      <alignment vertical="center" wrapText="1"/>
    </xf>
    <xf numFmtId="0" fontId="37" fillId="5" borderId="43" xfId="0" applyFont="1" applyFill="1" applyBorder="1" applyAlignment="1">
      <alignment vertical="center" wrapText="1"/>
    </xf>
    <xf numFmtId="0" fontId="37" fillId="5" borderId="20" xfId="0" applyFont="1" applyFill="1" applyBorder="1" applyAlignment="1">
      <alignment horizontal="center" vertical="center" wrapText="1"/>
    </xf>
    <xf numFmtId="0" fontId="37" fillId="5" borderId="20" xfId="0" applyFont="1" applyFill="1" applyBorder="1" applyAlignment="1">
      <alignment horizontal="center" vertical="center"/>
    </xf>
    <xf numFmtId="0" fontId="40" fillId="5" borderId="44" xfId="0" applyFont="1" applyFill="1" applyBorder="1" applyAlignment="1">
      <alignment horizontal="center" vertical="center" wrapText="1"/>
    </xf>
    <xf numFmtId="0" fontId="37" fillId="5" borderId="43" xfId="0" applyFont="1" applyFill="1" applyBorder="1" applyAlignment="1">
      <alignment horizontal="center" vertical="center" wrapText="1"/>
    </xf>
    <xf numFmtId="0" fontId="40" fillId="5" borderId="38" xfId="0" applyFont="1" applyFill="1" applyBorder="1" applyAlignment="1">
      <alignment horizontal="center" vertical="center" wrapText="1"/>
    </xf>
    <xf numFmtId="0" fontId="40" fillId="5" borderId="43" xfId="0" applyFont="1" applyFill="1" applyBorder="1" applyAlignment="1">
      <alignment horizontal="center" vertical="center" wrapText="1"/>
    </xf>
    <xf numFmtId="0" fontId="37" fillId="5" borderId="44" xfId="0" applyFont="1" applyFill="1" applyBorder="1" applyAlignment="1">
      <alignment horizontal="center" vertical="center" wrapText="1"/>
    </xf>
    <xf numFmtId="0" fontId="37" fillId="5" borderId="37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9" fillId="0" borderId="0" xfId="0" applyFont="1" applyAlignment="1">
      <alignment wrapText="1"/>
    </xf>
    <xf numFmtId="0" fontId="39" fillId="0" borderId="34" xfId="0" applyFont="1" applyBorder="1" applyAlignment="1">
      <alignment wrapText="1"/>
    </xf>
    <xf numFmtId="0" fontId="39" fillId="0" borderId="33" xfId="0" applyFont="1" applyBorder="1" applyAlignment="1">
      <alignment wrapText="1"/>
    </xf>
    <xf numFmtId="174" fontId="52" fillId="0" borderId="0" xfId="0" applyNumberFormat="1" applyFont="1" applyAlignment="1">
      <alignment wrapText="1"/>
    </xf>
    <xf numFmtId="0" fontId="39" fillId="0" borderId="0" xfId="0" applyFont="1" applyAlignment="1">
      <alignment horizontal="left" wrapText="1"/>
    </xf>
    <xf numFmtId="0" fontId="40" fillId="6" borderId="0" xfId="0" applyFont="1" applyFill="1" applyAlignment="1">
      <alignment horizontal="center" vertical="top"/>
    </xf>
    <xf numFmtId="0" fontId="40" fillId="2" borderId="0" xfId="0" applyFont="1" applyFill="1" applyAlignment="1">
      <alignment horizontal="center" vertical="top"/>
    </xf>
    <xf numFmtId="0" fontId="40" fillId="5" borderId="66" xfId="0" applyFont="1" applyFill="1" applyBorder="1" applyAlignment="1">
      <alignment horizontal="left"/>
    </xf>
    <xf numFmtId="0" fontId="40" fillId="5" borderId="67" xfId="0" applyFont="1" applyFill="1" applyBorder="1"/>
    <xf numFmtId="0" fontId="40" fillId="5" borderId="68" xfId="0" applyFont="1" applyFill="1" applyBorder="1"/>
    <xf numFmtId="0" fontId="40" fillId="5" borderId="69" xfId="0" applyFont="1" applyFill="1" applyBorder="1" applyAlignment="1">
      <alignment horizontal="center"/>
    </xf>
    <xf numFmtId="0" fontId="40" fillId="5" borderId="70" xfId="0" applyFont="1" applyFill="1" applyBorder="1"/>
    <xf numFmtId="186" fontId="37" fillId="5" borderId="69" xfId="0" applyNumberFormat="1" applyFont="1" applyFill="1" applyBorder="1" applyAlignment="1">
      <alignment horizontal="right"/>
    </xf>
    <xf numFmtId="9" fontId="37" fillId="5" borderId="67" xfId="5" applyFont="1" applyFill="1" applyBorder="1" applyAlignment="1">
      <alignment horizontal="right"/>
    </xf>
    <xf numFmtId="186" fontId="37" fillId="5" borderId="67" xfId="0" applyNumberFormat="1" applyFont="1" applyFill="1" applyBorder="1"/>
    <xf numFmtId="186" fontId="40" fillId="5" borderId="70" xfId="0" applyNumberFormat="1" applyFont="1" applyFill="1" applyBorder="1"/>
    <xf numFmtId="0" fontId="40" fillId="0" borderId="0" xfId="0" applyFont="1"/>
    <xf numFmtId="0" fontId="40" fillId="5" borderId="50" xfId="0" applyFont="1" applyFill="1" applyBorder="1"/>
    <xf numFmtId="168" fontId="40" fillId="5" borderId="50" xfId="0" applyNumberFormat="1" applyFont="1" applyFill="1" applyBorder="1"/>
    <xf numFmtId="171" fontId="40" fillId="5" borderId="20" xfId="0" applyNumberFormat="1" applyFont="1" applyFill="1" applyBorder="1" applyAlignment="1">
      <alignment horizontal="left"/>
    </xf>
    <xf numFmtId="0" fontId="37" fillId="0" borderId="27" xfId="0" applyFont="1" applyBorder="1" applyAlignment="1">
      <alignment horizontal="center" vertical="top"/>
    </xf>
    <xf numFmtId="0" fontId="37" fillId="2" borderId="27" xfId="0" applyFont="1" applyFill="1" applyBorder="1" applyAlignment="1">
      <alignment horizontal="left" vertical="top"/>
    </xf>
    <xf numFmtId="0" fontId="37" fillId="7" borderId="29" xfId="0" applyFont="1" applyFill="1" applyBorder="1" applyAlignment="1" applyProtection="1">
      <alignment horizontal="left" vertical="top" wrapText="1"/>
      <protection locked="0"/>
    </xf>
    <xf numFmtId="0" fontId="37" fillId="0" borderId="26" xfId="0" applyFont="1" applyBorder="1" applyAlignment="1">
      <alignment horizontal="left" vertical="top" wrapText="1"/>
    </xf>
    <xf numFmtId="0" fontId="37" fillId="0" borderId="27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7" borderId="35" xfId="0" applyFont="1" applyFill="1" applyBorder="1" applyAlignment="1" applyProtection="1">
      <alignment horizontal="left" vertical="top" wrapText="1"/>
      <protection locked="0"/>
    </xf>
    <xf numFmtId="186" fontId="37" fillId="0" borderId="30" xfId="0" applyNumberFormat="1" applyFont="1" applyBorder="1" applyAlignment="1">
      <alignment horizontal="right" vertical="top" wrapText="1"/>
    </xf>
    <xf numFmtId="184" fontId="37" fillId="0" borderId="30" xfId="0" applyNumberFormat="1" applyFont="1" applyBorder="1" applyAlignment="1">
      <alignment horizontal="right" vertical="top" wrapText="1"/>
    </xf>
    <xf numFmtId="185" fontId="40" fillId="0" borderId="27" xfId="0" applyNumberFormat="1" applyFont="1" applyBorder="1" applyAlignment="1">
      <alignment horizontal="right" vertical="top" wrapText="1"/>
    </xf>
    <xf numFmtId="172" fontId="37" fillId="7" borderId="29" xfId="0" applyNumberFormat="1" applyFont="1" applyFill="1" applyBorder="1" applyAlignment="1">
      <alignment horizontal="right" vertical="top"/>
    </xf>
    <xf numFmtId="169" fontId="37" fillId="0" borderId="32" xfId="0" applyNumberFormat="1" applyFont="1" applyBorder="1" applyAlignment="1">
      <alignment horizontal="right" vertical="top" wrapText="1"/>
    </xf>
    <xf numFmtId="169" fontId="37" fillId="0" borderId="45" xfId="0" applyNumberFormat="1" applyFont="1" applyBorder="1" applyAlignment="1">
      <alignment horizontal="right" vertical="top" wrapText="1"/>
    </xf>
    <xf numFmtId="185" fontId="37" fillId="0" borderId="27" xfId="0" applyNumberFormat="1" applyFont="1" applyBorder="1" applyAlignment="1">
      <alignment horizontal="right" vertical="top" wrapText="1"/>
    </xf>
    <xf numFmtId="9" fontId="37" fillId="7" borderId="29" xfId="5" applyFont="1" applyFill="1" applyBorder="1" applyAlignment="1">
      <alignment horizontal="right" vertical="top"/>
    </xf>
    <xf numFmtId="0" fontId="37" fillId="0" borderId="0" xfId="0" applyFont="1" applyAlignment="1">
      <alignment vertical="top"/>
    </xf>
    <xf numFmtId="9" fontId="37" fillId="7" borderId="29" xfId="5" applyFont="1" applyFill="1" applyBorder="1" applyAlignment="1">
      <alignment horizontal="center" vertical="top"/>
    </xf>
    <xf numFmtId="49" fontId="37" fillId="7" borderId="55" xfId="0" applyNumberFormat="1" applyFont="1" applyFill="1" applyBorder="1" applyAlignment="1">
      <alignment horizontal="left" vertical="top" wrapText="1"/>
    </xf>
    <xf numFmtId="0" fontId="37" fillId="0" borderId="26" xfId="0" applyFont="1" applyBorder="1" applyAlignment="1">
      <alignment horizontal="center" vertical="top"/>
    </xf>
    <xf numFmtId="0" fontId="37" fillId="2" borderId="26" xfId="0" applyFont="1" applyFill="1" applyBorder="1" applyAlignment="1">
      <alignment horizontal="left" vertical="top"/>
    </xf>
    <xf numFmtId="49" fontId="37" fillId="7" borderId="28" xfId="0" applyNumberFormat="1" applyFont="1" applyFill="1" applyBorder="1" applyAlignment="1" applyProtection="1">
      <alignment horizontal="left" vertical="top" wrapText="1"/>
      <protection locked="0"/>
    </xf>
    <xf numFmtId="0" fontId="37" fillId="7" borderId="28" xfId="0" applyFont="1" applyFill="1" applyBorder="1" applyAlignment="1" applyProtection="1">
      <alignment horizontal="left" vertical="top" wrapText="1"/>
      <protection locked="0"/>
    </xf>
    <xf numFmtId="0" fontId="37" fillId="7" borderId="36" xfId="0" applyFont="1" applyFill="1" applyBorder="1" applyAlignment="1" applyProtection="1">
      <alignment horizontal="left" vertical="top" wrapText="1"/>
      <protection locked="0"/>
    </xf>
    <xf numFmtId="172" fontId="37" fillId="7" borderId="28" xfId="0" applyNumberFormat="1" applyFont="1" applyFill="1" applyBorder="1" applyAlignment="1">
      <alignment horizontal="right" vertical="top"/>
    </xf>
    <xf numFmtId="169" fontId="37" fillId="0" borderId="26" xfId="0" applyNumberFormat="1" applyFont="1" applyBorder="1" applyAlignment="1">
      <alignment horizontal="right" vertical="top" wrapText="1"/>
    </xf>
    <xf numFmtId="169" fontId="37" fillId="0" borderId="46" xfId="0" applyNumberFormat="1" applyFont="1" applyBorder="1" applyAlignment="1">
      <alignment horizontal="right" vertical="top" wrapText="1"/>
    </xf>
    <xf numFmtId="9" fontId="37" fillId="7" borderId="28" xfId="5" applyFont="1" applyFill="1" applyBorder="1" applyAlignment="1">
      <alignment horizontal="right" vertical="top"/>
    </xf>
    <xf numFmtId="9" fontId="37" fillId="7" borderId="28" xfId="5" applyFont="1" applyFill="1" applyBorder="1" applyAlignment="1">
      <alignment horizontal="center" vertical="top"/>
    </xf>
    <xf numFmtId="49" fontId="37" fillId="7" borderId="15" xfId="0" applyNumberFormat="1" applyFont="1" applyFill="1" applyBorder="1" applyAlignment="1">
      <alignment horizontal="left" vertical="top" wrapText="1"/>
    </xf>
    <xf numFmtId="49" fontId="40" fillId="7" borderId="28" xfId="0" applyNumberFormat="1" applyFont="1" applyFill="1" applyBorder="1" applyAlignment="1" applyProtection="1">
      <alignment horizontal="left" vertical="top"/>
      <protection locked="0"/>
    </xf>
    <xf numFmtId="0" fontId="53" fillId="2" borderId="0" xfId="0" applyFont="1" applyFill="1" applyAlignment="1">
      <alignment horizontal="center"/>
    </xf>
    <xf numFmtId="0" fontId="53" fillId="0" borderId="0" xfId="0" applyFont="1" applyAlignment="1">
      <alignment horizontal="left"/>
    </xf>
    <xf numFmtId="184" fontId="34" fillId="8" borderId="0" xfId="0" applyNumberFormat="1" applyFont="1" applyFill="1" applyAlignment="1">
      <alignment horizontal="left"/>
    </xf>
    <xf numFmtId="184" fontId="34" fillId="8" borderId="0" xfId="0" applyNumberFormat="1" applyFont="1" applyFill="1" applyAlignment="1">
      <alignment horizontal="right"/>
    </xf>
    <xf numFmtId="184" fontId="37" fillId="0" borderId="0" xfId="0" applyNumberFormat="1" applyFont="1"/>
    <xf numFmtId="184" fontId="37" fillId="0" borderId="0" xfId="0" applyNumberFormat="1" applyFont="1" applyAlignment="1">
      <alignment horizontal="center"/>
    </xf>
    <xf numFmtId="184" fontId="37" fillId="5" borderId="21" xfId="0" applyNumberFormat="1" applyFont="1" applyFill="1" applyBorder="1" applyAlignment="1">
      <alignment horizontal="center" vertical="center" wrapText="1"/>
    </xf>
    <xf numFmtId="184" fontId="37" fillId="5" borderId="20" xfId="0" applyNumberFormat="1" applyFont="1" applyFill="1" applyBorder="1" applyAlignment="1">
      <alignment horizontal="center" vertical="center" wrapText="1"/>
    </xf>
    <xf numFmtId="184" fontId="39" fillId="0" borderId="0" xfId="0" applyNumberFormat="1" applyFont="1" applyAlignment="1">
      <alignment wrapText="1"/>
    </xf>
    <xf numFmtId="184" fontId="40" fillId="5" borderId="67" xfId="0" applyNumberFormat="1" applyFont="1" applyFill="1" applyBorder="1"/>
    <xf numFmtId="184" fontId="37" fillId="7" borderId="31" xfId="0" applyNumberFormat="1" applyFont="1" applyFill="1" applyBorder="1" applyAlignment="1">
      <alignment horizontal="right" vertical="top" shrinkToFit="1"/>
    </xf>
    <xf numFmtId="184" fontId="37" fillId="7" borderId="28" xfId="0" applyNumberFormat="1" applyFont="1" applyFill="1" applyBorder="1" applyAlignment="1">
      <alignment horizontal="right" vertical="top" shrinkToFit="1"/>
    </xf>
    <xf numFmtId="0" fontId="16" fillId="8" borderId="0" xfId="0" applyFont="1" applyFill="1" applyAlignment="1">
      <alignment horizontal="right" vertical="top"/>
    </xf>
    <xf numFmtId="186" fontId="12" fillId="7" borderId="18" xfId="0" applyNumberFormat="1" applyFont="1" applyFill="1" applyBorder="1" applyAlignment="1">
      <alignment vertical="top"/>
    </xf>
    <xf numFmtId="49" fontId="12" fillId="2" borderId="29" xfId="0" applyNumberFormat="1" applyFont="1" applyFill="1" applyBorder="1" applyAlignment="1">
      <alignment vertical="top"/>
    </xf>
    <xf numFmtId="9" fontId="12" fillId="7" borderId="29" xfId="5" applyFont="1" applyFill="1" applyBorder="1" applyAlignment="1">
      <alignment horizontal="right" vertical="top"/>
    </xf>
    <xf numFmtId="2" fontId="12" fillId="7" borderId="28" xfId="0" applyNumberFormat="1" applyFont="1" applyFill="1" applyBorder="1" applyAlignment="1">
      <alignment horizontal="right" vertical="top"/>
    </xf>
    <xf numFmtId="184" fontId="12" fillId="7" borderId="29" xfId="6" applyNumberFormat="1" applyFont="1" applyFill="1" applyBorder="1" applyAlignment="1">
      <alignment horizontal="right" vertical="top"/>
    </xf>
    <xf numFmtId="184" fontId="12" fillId="7" borderId="28" xfId="6" applyNumberFormat="1" applyFont="1" applyFill="1" applyBorder="1" applyAlignment="1">
      <alignment horizontal="right" vertical="top"/>
    </xf>
    <xf numFmtId="0" fontId="47" fillId="0" borderId="0" xfId="0" applyFont="1" applyAlignment="1">
      <alignment horizontal="left" vertical="top" wrapText="1"/>
    </xf>
    <xf numFmtId="0" fontId="56" fillId="0" borderId="0" xfId="0" applyFont="1" applyAlignment="1">
      <alignment vertical="top"/>
    </xf>
    <xf numFmtId="0" fontId="14" fillId="5" borderId="0" xfId="0" applyFont="1" applyFill="1" applyAlignment="1">
      <alignment vertical="top" wrapText="1"/>
    </xf>
    <xf numFmtId="187" fontId="12" fillId="7" borderId="17" xfId="0" applyNumberFormat="1" applyFont="1" applyFill="1" applyBorder="1" applyAlignment="1">
      <alignment horizontal="right" vertical="top"/>
    </xf>
    <xf numFmtId="187" fontId="12" fillId="7" borderId="18" xfId="0" applyNumberFormat="1" applyFont="1" applyFill="1" applyBorder="1" applyAlignment="1">
      <alignment horizontal="right" vertical="top" wrapText="1"/>
    </xf>
    <xf numFmtId="187" fontId="12" fillId="7" borderId="18" xfId="0" applyNumberFormat="1" applyFont="1" applyFill="1" applyBorder="1" applyAlignment="1">
      <alignment vertical="top"/>
    </xf>
    <xf numFmtId="187" fontId="12" fillId="7" borderId="18" xfId="0" applyNumberFormat="1" applyFont="1" applyFill="1" applyBorder="1" applyAlignment="1">
      <alignment horizontal="right" vertical="top"/>
    </xf>
    <xf numFmtId="187" fontId="12" fillId="0" borderId="0" xfId="0" applyNumberFormat="1" applyFont="1" applyAlignment="1">
      <alignment vertical="top"/>
    </xf>
    <xf numFmtId="187" fontId="12" fillId="9" borderId="18" xfId="0" applyNumberFormat="1" applyFont="1" applyFill="1" applyBorder="1" applyAlignment="1">
      <alignment horizontal="right" vertical="top" wrapText="1"/>
    </xf>
    <xf numFmtId="187" fontId="12" fillId="9" borderId="17" xfId="0" applyNumberFormat="1" applyFont="1" applyFill="1" applyBorder="1" applyAlignment="1">
      <alignment horizontal="right" vertical="top"/>
    </xf>
    <xf numFmtId="187" fontId="12" fillId="7" borderId="18" xfId="0" quotePrefix="1" applyNumberFormat="1" applyFont="1" applyFill="1" applyBorder="1" applyAlignment="1">
      <alignment horizontal="right" vertical="top" wrapText="1"/>
    </xf>
    <xf numFmtId="187" fontId="12" fillId="7" borderId="72" xfId="0" applyNumberFormat="1" applyFont="1" applyFill="1" applyBorder="1" applyAlignment="1">
      <alignment horizontal="right" vertical="top" wrapText="1"/>
    </xf>
    <xf numFmtId="187" fontId="12" fillId="7" borderId="75" xfId="0" applyNumberFormat="1" applyFont="1" applyFill="1" applyBorder="1" applyAlignment="1">
      <alignment horizontal="right" vertical="top"/>
    </xf>
    <xf numFmtId="187" fontId="40" fillId="5" borderId="67" xfId="0" applyNumberFormat="1" applyFont="1" applyFill="1" applyBorder="1"/>
    <xf numFmtId="187" fontId="37" fillId="0" borderId="30" xfId="0" applyNumberFormat="1" applyFont="1" applyBorder="1" applyAlignment="1">
      <alignment horizontal="right" vertical="top" wrapText="1"/>
    </xf>
    <xf numFmtId="187" fontId="37" fillId="0" borderId="0" xfId="0" applyNumberFormat="1" applyFont="1"/>
    <xf numFmtId="187" fontId="37" fillId="7" borderId="31" xfId="0" applyNumberFormat="1" applyFont="1" applyFill="1" applyBorder="1" applyAlignment="1">
      <alignment horizontal="right" vertical="top" wrapText="1"/>
    </xf>
    <xf numFmtId="187" fontId="37" fillId="7" borderId="28" xfId="0" applyNumberFormat="1" applyFont="1" applyFill="1" applyBorder="1" applyAlignment="1">
      <alignment horizontal="right" vertical="top" wrapText="1"/>
    </xf>
    <xf numFmtId="0" fontId="14" fillId="5" borderId="28" xfId="0" applyFont="1" applyFill="1" applyBorder="1" applyAlignment="1">
      <alignment horizontal="left" vertical="top" wrapText="1"/>
    </xf>
    <xf numFmtId="0" fontId="14" fillId="5" borderId="29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49" fontId="37" fillId="7" borderId="29" xfId="0" applyNumberFormat="1" applyFont="1" applyFill="1" applyBorder="1" applyAlignment="1" applyProtection="1">
      <alignment horizontal="left" vertical="top"/>
      <protection locked="0"/>
    </xf>
    <xf numFmtId="49" fontId="37" fillId="7" borderId="28" xfId="0" applyNumberFormat="1" applyFont="1" applyFill="1" applyBorder="1" applyAlignment="1" applyProtection="1">
      <alignment horizontal="left" vertical="top"/>
      <protection locked="0"/>
    </xf>
    <xf numFmtId="0" fontId="57" fillId="10" borderId="90" xfId="0" applyFont="1" applyFill="1" applyBorder="1" applyAlignment="1">
      <alignment vertical="center" wrapText="1"/>
    </xf>
    <xf numFmtId="0" fontId="57" fillId="10" borderId="91" xfId="0" applyFont="1" applyFill="1" applyBorder="1" applyAlignment="1">
      <alignment vertical="center" wrapText="1"/>
    </xf>
    <xf numFmtId="0" fontId="57" fillId="10" borderId="92" xfId="0" applyFont="1" applyFill="1" applyBorder="1" applyAlignment="1">
      <alignment vertical="center" wrapText="1"/>
    </xf>
    <xf numFmtId="0" fontId="57" fillId="10" borderId="93" xfId="0" applyFont="1" applyFill="1" applyBorder="1" applyAlignment="1">
      <alignment vertical="center" wrapText="1"/>
    </xf>
    <xf numFmtId="0" fontId="57" fillId="10" borderId="0" xfId="0" applyFont="1" applyFill="1" applyAlignment="1">
      <alignment vertical="center" wrapText="1"/>
    </xf>
    <xf numFmtId="0" fontId="37" fillId="5" borderId="20" xfId="0" applyNumberFormat="1" applyFont="1" applyFill="1" applyBorder="1" applyAlignment="1" applyProtection="1">
      <alignment vertical="center" wrapText="1"/>
    </xf>
    <xf numFmtId="0" fontId="40" fillId="11" borderId="67" xfId="0" applyFont="1" applyFill="1" applyBorder="1"/>
    <xf numFmtId="0" fontId="14" fillId="5" borderId="28" xfId="0" applyFont="1" applyFill="1" applyBorder="1" applyAlignment="1">
      <alignment horizontal="center" vertical="top" wrapText="1"/>
    </xf>
    <xf numFmtId="44" fontId="40" fillId="0" borderId="54" xfId="0" applyNumberFormat="1" applyFont="1" applyBorder="1" applyAlignment="1">
      <alignment horizontal="left" shrinkToFit="1"/>
    </xf>
    <xf numFmtId="44" fontId="40" fillId="0" borderId="53" xfId="0" applyNumberFormat="1" applyFont="1" applyBorder="1" applyAlignment="1">
      <alignment horizontal="left" shrinkToFit="1"/>
    </xf>
    <xf numFmtId="0" fontId="12" fillId="0" borderId="0" xfId="0" applyFont="1" applyAlignment="1">
      <alignment horizontal="left" vertical="top" wrapText="1"/>
    </xf>
    <xf numFmtId="0" fontId="14" fillId="5" borderId="34" xfId="0" applyFont="1" applyFill="1" applyBorder="1" applyAlignment="1">
      <alignment horizontal="left" vertical="top" wrapText="1"/>
    </xf>
    <xf numFmtId="0" fontId="0" fillId="0" borderId="33" xfId="0" applyBorder="1" applyAlignment="1">
      <alignment vertical="top" wrapText="1"/>
    </xf>
    <xf numFmtId="49" fontId="12" fillId="7" borderId="34" xfId="0" applyNumberFormat="1" applyFont="1" applyFill="1" applyBorder="1" applyAlignment="1">
      <alignment vertical="top" wrapText="1"/>
    </xf>
    <xf numFmtId="0" fontId="0" fillId="0" borderId="33" xfId="0" applyBorder="1" applyAlignment="1">
      <alignment vertical="top"/>
    </xf>
    <xf numFmtId="0" fontId="14" fillId="5" borderId="34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5" borderId="44" xfId="0" applyFont="1" applyFill="1" applyBorder="1" applyAlignment="1">
      <alignment horizontal="left" vertical="top" wrapText="1"/>
    </xf>
    <xf numFmtId="0" fontId="37" fillId="5" borderId="44" xfId="0" applyFont="1" applyFill="1" applyBorder="1" applyAlignment="1">
      <alignment vertical="top" wrapText="1"/>
    </xf>
    <xf numFmtId="0" fontId="37" fillId="5" borderId="20" xfId="0" applyFont="1" applyFill="1" applyBorder="1" applyAlignment="1">
      <alignment horizontal="left" vertical="center" wrapText="1"/>
    </xf>
    <xf numFmtId="0" fontId="40" fillId="5" borderId="34" xfId="0" applyFont="1" applyFill="1" applyBorder="1" applyAlignment="1">
      <alignment horizontal="left"/>
    </xf>
    <xf numFmtId="0" fontId="40" fillId="5" borderId="0" xfId="0" applyFont="1" applyFill="1" applyAlignment="1">
      <alignment horizontal="left"/>
    </xf>
    <xf numFmtId="0" fontId="41" fillId="0" borderId="87" xfId="0" applyFont="1" applyBorder="1" applyAlignment="1">
      <alignment horizontal="center" vertical="center" wrapText="1"/>
    </xf>
    <xf numFmtId="0" fontId="41" fillId="0" borderId="88" xfId="0" applyFont="1" applyBorder="1" applyAlignment="1">
      <alignment horizontal="center" vertical="center" wrapText="1"/>
    </xf>
    <xf numFmtId="0" fontId="40" fillId="5" borderId="20" xfId="0" applyFont="1" applyFill="1" applyBorder="1" applyAlignment="1">
      <alignment horizontal="left" vertical="top" wrapText="1"/>
    </xf>
    <xf numFmtId="0" fontId="37" fillId="5" borderId="20" xfId="0" applyFont="1" applyFill="1" applyBorder="1" applyAlignment="1">
      <alignment vertical="top" wrapText="1"/>
    </xf>
    <xf numFmtId="0" fontId="45" fillId="0" borderId="88" xfId="0" applyFont="1" applyBorder="1" applyAlignment="1">
      <alignment horizontal="center" vertical="center" wrapText="1"/>
    </xf>
    <xf numFmtId="0" fontId="45" fillId="0" borderId="89" xfId="0" applyFont="1" applyBorder="1" applyAlignment="1">
      <alignment horizontal="center" vertical="center" wrapText="1"/>
    </xf>
    <xf numFmtId="0" fontId="40" fillId="5" borderId="47" xfId="0" applyFont="1" applyFill="1" applyBorder="1" applyAlignment="1">
      <alignment horizontal="left"/>
    </xf>
    <xf numFmtId="0" fontId="40" fillId="5" borderId="48" xfId="0" applyFont="1" applyFill="1" applyBorder="1" applyAlignment="1">
      <alignment horizontal="left"/>
    </xf>
    <xf numFmtId="0" fontId="40" fillId="5" borderId="49" xfId="0" applyFont="1" applyFill="1" applyBorder="1" applyAlignment="1">
      <alignment horizontal="left"/>
    </xf>
    <xf numFmtId="0" fontId="40" fillId="5" borderId="43" xfId="0" applyFont="1" applyFill="1" applyBorder="1" applyAlignment="1">
      <alignment horizontal="left" vertical="top" wrapText="1"/>
    </xf>
    <xf numFmtId="0" fontId="37" fillId="5" borderId="43" xfId="0" applyFont="1" applyFill="1" applyBorder="1" applyAlignment="1">
      <alignment vertical="top" wrapText="1"/>
    </xf>
    <xf numFmtId="0" fontId="43" fillId="2" borderId="81" xfId="0" applyFont="1" applyFill="1" applyBorder="1" applyAlignment="1" applyProtection="1">
      <alignment horizontal="left" vertical="center" wrapText="1" indent="2"/>
    </xf>
    <xf numFmtId="0" fontId="43" fillId="2" borderId="0" xfId="0" applyFont="1" applyFill="1" applyBorder="1" applyAlignment="1" applyProtection="1">
      <alignment horizontal="left" vertical="center" wrapText="1" indent="2"/>
    </xf>
    <xf numFmtId="0" fontId="57" fillId="10" borderId="95" xfId="0" applyFont="1" applyFill="1" applyBorder="1" applyAlignment="1">
      <alignment vertical="center" wrapText="1"/>
    </xf>
    <xf numFmtId="0" fontId="57" fillId="10" borderId="94" xfId="0" applyFont="1" applyFill="1" applyBorder="1" applyAlignment="1">
      <alignment vertical="center" wrapText="1"/>
    </xf>
    <xf numFmtId="0" fontId="57" fillId="10" borderId="98" xfId="0" applyFont="1" applyFill="1" applyBorder="1" applyAlignment="1">
      <alignment vertical="center" wrapText="1"/>
    </xf>
    <xf numFmtId="0" fontId="57" fillId="10" borderId="92" xfId="0" applyFont="1" applyFill="1" applyBorder="1" applyAlignment="1">
      <alignment vertical="center" wrapText="1"/>
    </xf>
    <xf numFmtId="0" fontId="57" fillId="10" borderId="39" xfId="0" applyFont="1" applyFill="1" applyBorder="1" applyAlignment="1">
      <alignment vertical="center" wrapText="1"/>
    </xf>
    <xf numFmtId="0" fontId="57" fillId="10" borderId="97" xfId="0" applyFont="1" applyFill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57" fillId="10" borderId="9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57">
    <cellStyle name="_vstup" xfId="10"/>
    <cellStyle name="Comma 2" xfId="11"/>
    <cellStyle name="Comma 2 2" xfId="49"/>
    <cellStyle name="Comma 3" xfId="12"/>
    <cellStyle name="Comma 4" xfId="13"/>
    <cellStyle name="Comma 5" xfId="46"/>
    <cellStyle name="Comma 6" xfId="56"/>
    <cellStyle name="Date" xfId="14"/>
    <cellStyle name="Dezimal [0]_BS" xfId="15"/>
    <cellStyle name="Dezimal_BS" xfId="16"/>
    <cellStyle name="Dziesiętny" xfId="7" builtinId="3"/>
    <cellStyle name="Euro" xfId="17"/>
    <cellStyle name="F2" xfId="18"/>
    <cellStyle name="F3" xfId="19"/>
    <cellStyle name="F4" xfId="20"/>
    <cellStyle name="F5" xfId="21"/>
    <cellStyle name="F6" xfId="22"/>
    <cellStyle name="F7" xfId="23"/>
    <cellStyle name="F8" xfId="24"/>
    <cellStyle name="Fixed" xfId="25"/>
    <cellStyle name="G. Hofer" xfId="26"/>
    <cellStyle name="Heading1" xfId="27"/>
    <cellStyle name="Heading2" xfId="28"/>
    <cellStyle name="Hyperlink 2" xfId="29"/>
    <cellStyle name="Hyperlink 3" xfId="30"/>
    <cellStyle name="Hyperlink 4" xfId="55"/>
    <cellStyle name="Navadno_fin_rez_14_02-04" xfId="31"/>
    <cellStyle name="Normal 2" xfId="9"/>
    <cellStyle name="Normal 2 2" xfId="32"/>
    <cellStyle name="Normal 2 2 2" xfId="50"/>
    <cellStyle name="Normal 2 3" xfId="47"/>
    <cellStyle name="Normal 2 4" xfId="48"/>
    <cellStyle name="Normal 3" xfId="33"/>
    <cellStyle name="Normal 3 2" xfId="51"/>
    <cellStyle name="Normal 4" xfId="34"/>
    <cellStyle name="Normal 5" xfId="35"/>
    <cellStyle name="Normal 6" xfId="36"/>
    <cellStyle name="Normal 7" xfId="43"/>
    <cellStyle name="Normal_Fianancial_Model" xfId="54"/>
    <cellStyle name="normální_CPFIS97F" xfId="37"/>
    <cellStyle name="Normalny" xfId="0" builtinId="0"/>
    <cellStyle name="Percent 2" xfId="38"/>
    <cellStyle name="Percent 2 2" xfId="52"/>
    <cellStyle name="Percent 3" xfId="44"/>
    <cellStyle name="Percent 4" xfId="45"/>
    <cellStyle name="Procent 2" xfId="2"/>
    <cellStyle name="Procent 3" xfId="4"/>
    <cellStyle name="Procent 4" xfId="53"/>
    <cellStyle name="Procentowy" xfId="5" builtinId="5"/>
    <cellStyle name="spravki" xfId="39"/>
    <cellStyle name="Standaard 2" xfId="1"/>
    <cellStyle name="Standaard 3" xfId="8"/>
    <cellStyle name="Standard_ASXXXXYY" xfId="40"/>
    <cellStyle name="Valuta 2" xfId="3"/>
    <cellStyle name="Währung [0]_ASXXXXYY" xfId="41"/>
    <cellStyle name="Währung_ASXXXXYY" xfId="42"/>
    <cellStyle name="Walutowy" xfId="6" builtinId="4"/>
  </cellStyles>
  <dxfs count="176">
    <dxf>
      <border>
        <top style="thin">
          <color theme="0"/>
        </top>
        <vertical/>
        <horizontal/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b/>
        <i val="0"/>
        <color rgb="FFC00000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b/>
        <i val="0"/>
        <color rgb="FFC00000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color theme="0" tint="-0.24994659260841701"/>
      </font>
    </dxf>
    <dxf>
      <font>
        <b/>
        <i val="0"/>
        <color rgb="FFC00000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ill>
        <patternFill>
          <bgColor rgb="FFFFCCCC"/>
        </patternFill>
      </fill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  <numFmt numFmtId="13" formatCode="0%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</dxf>
    <dxf>
      <fill>
        <patternFill>
          <bgColor rgb="FFFFCCCC"/>
        </patternFill>
      </fill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  <numFmt numFmtId="13" formatCode="0%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</dxf>
    <dxf>
      <fill>
        <patternFill>
          <bgColor rgb="FFFFCCCC"/>
        </patternFill>
      </fill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  <numFmt numFmtId="13" formatCode="0%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</dxf>
    <dxf>
      <fill>
        <patternFill>
          <bgColor rgb="FFFFCCCC"/>
        </patternFill>
      </fill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  <numFmt numFmtId="13" formatCode="0%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</dxf>
    <dxf>
      <fill>
        <patternFill>
          <bgColor rgb="FFFFCCCC"/>
        </patternFill>
      </fill>
    </dxf>
    <dxf>
      <font>
        <color theme="0" tint="-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ill>
        <patternFill>
          <bgColor rgb="FFFFCCCC"/>
        </patternFill>
      </fill>
    </dxf>
    <dxf>
      <font>
        <b/>
        <i val="0"/>
        <color rgb="FFC00000"/>
      </font>
    </dxf>
    <dxf>
      <font>
        <color theme="0" tint="-0.24994659260841701"/>
      </font>
    </dxf>
    <dxf>
      <font>
        <b val="0"/>
        <i val="0"/>
        <color theme="0" tint="-0.34998626667073579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  <numFmt numFmtId="13" formatCode="0%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/>
        <color theme="6" tint="-0.24994659260841701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CCCC"/>
        </patternFill>
      </fill>
    </dxf>
    <dxf>
      <font>
        <b val="0"/>
        <i val="0"/>
        <color auto="1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ndense val="0"/>
        <extend val="0"/>
        <color indexed="24"/>
      </font>
    </dxf>
    <dxf>
      <fill>
        <patternFill>
          <bgColor rgb="FFFFCCCC"/>
        </patternFill>
      </fill>
    </dxf>
    <dxf>
      <font>
        <condense val="0"/>
        <extend val="0"/>
        <color indexed="24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ndense val="0"/>
        <extend val="0"/>
        <color indexed="24"/>
      </font>
    </dxf>
    <dxf>
      <fill>
        <patternFill>
          <bgColor rgb="FFFFCCCC"/>
        </patternFill>
      </fill>
    </dxf>
    <dxf>
      <font>
        <condense val="0"/>
        <extend val="0"/>
        <color indexed="24"/>
      </font>
    </dxf>
    <dxf>
      <fill>
        <patternFill>
          <bgColor rgb="FFFFCCCC"/>
        </patternFill>
      </fill>
    </dxf>
    <dxf>
      <font>
        <b val="0"/>
        <i val="0"/>
        <color auto="1"/>
      </font>
    </dxf>
    <dxf>
      <font>
        <condense val="0"/>
        <extend val="0"/>
        <color indexed="24"/>
      </font>
    </dxf>
    <dxf>
      <font>
        <condense val="0"/>
        <extend val="0"/>
        <color indexed="24"/>
      </font>
    </dxf>
    <dxf>
      <font>
        <condense val="0"/>
        <extend val="0"/>
        <color indexed="24"/>
      </font>
    </dxf>
    <dxf>
      <font>
        <condense val="0"/>
        <extend val="0"/>
        <color indexed="24"/>
      </font>
    </dxf>
    <dxf>
      <font>
        <condense val="0"/>
        <extend val="0"/>
        <color indexed="24"/>
      </font>
    </dxf>
  </dxfs>
  <tableStyles count="0" defaultTableStyle="TableStyleMedium2" defaultPivotStyle="PivotStyleLight16"/>
  <colors>
    <mruColors>
      <color rgb="FFFFCCCC"/>
      <color rgb="FFFF99CC"/>
      <color rgb="FF000080"/>
      <color rgb="FFC0C0C0"/>
      <color rgb="FF99CCFF"/>
      <color rgb="FFFFFF99"/>
      <color rgb="FFFFFFCC"/>
      <color rgb="FFFFFF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$A$2" lockText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211567</xdr:rowOff>
    </xdr:from>
    <xdr:ext cx="10706099" cy="1125693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06680" y="211567"/>
          <a:ext cx="10706099" cy="112569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b="1"/>
            <a:t>W niniejszym arkuszu określa się Grupy Docelowe (TG) i Zdarzenia (EV)</a:t>
          </a:r>
          <a:r>
            <a:rPr lang="nl-NL" b="1" baseline="0"/>
            <a:t>. </a:t>
          </a:r>
          <a:r>
            <a:rPr lang="pl-PL" b="1" baseline="0"/>
            <a:t>Aby dodać TG lub EV</a:t>
          </a:r>
          <a:r>
            <a:rPr lang="nl-NL" b="1" baseline="0"/>
            <a:t>:</a:t>
          </a:r>
          <a:endParaRPr lang="nl-NL" b="1"/>
        </a:p>
        <a:p>
          <a:r>
            <a:rPr lang="nl-NL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nl-NL">
              <a:solidFill>
                <a:sysClr val="windowText" lastClr="000000"/>
              </a:solidFill>
            </a:rPr>
            <a:t> </a:t>
          </a:r>
          <a:r>
            <a:rPr lang="pl-PL">
              <a:solidFill>
                <a:sysClr val="windowText" lastClr="000000"/>
              </a:solidFill>
            </a:rPr>
            <a:t>W pierwszej kolumnie jednej z dwóch poniższych tabel opisz </a:t>
          </a:r>
          <a:r>
            <a:rPr lang="nl-NL" baseline="0">
              <a:solidFill>
                <a:sysClr val="windowText" lastClr="000000"/>
              </a:solidFill>
            </a:rPr>
            <a:t>TG </a:t>
          </a:r>
          <a:r>
            <a:rPr lang="pl-PL" baseline="0">
              <a:solidFill>
                <a:sysClr val="windowText" lastClr="000000"/>
              </a:solidFill>
            </a:rPr>
            <a:t>lub</a:t>
          </a:r>
          <a:r>
            <a:rPr lang="nl-NL" baseline="0">
              <a:solidFill>
                <a:sysClr val="windowText" lastClr="000000"/>
              </a:solidFill>
            </a:rPr>
            <a:t> EV. </a:t>
          </a:r>
          <a:r>
            <a:rPr lang="pl-PL" baseline="0">
              <a:solidFill>
                <a:sysClr val="windowText" lastClr="000000"/>
              </a:solidFill>
            </a:rPr>
            <a:t>Pisz możliwie zwięźle</a:t>
          </a:r>
          <a:r>
            <a:rPr lang="nl-NL" baseline="0">
              <a:solidFill>
                <a:sysClr val="windowText" lastClr="000000"/>
              </a:solidFill>
            </a:rPr>
            <a:t>. (</a:t>
          </a:r>
          <a:r>
            <a:rPr lang="pl-PL" baseline="0">
              <a:solidFill>
                <a:sysClr val="windowText" lastClr="000000"/>
              </a:solidFill>
            </a:rPr>
            <a:t>Przykład</a:t>
          </a:r>
          <a:r>
            <a:rPr lang="nl-NL" baseline="0">
              <a:solidFill>
                <a:sysClr val="windowText" lastClr="000000"/>
              </a:solidFill>
            </a:rPr>
            <a:t>: </a:t>
          </a:r>
          <a:r>
            <a:rPr lang="pl-PL" baseline="0">
              <a:solidFill>
                <a:sysClr val="windowText" lastClr="000000"/>
              </a:solidFill>
            </a:rPr>
            <a:t>grupa docelowa</a:t>
          </a:r>
          <a:r>
            <a:rPr lang="nl-NL" baseline="0">
              <a:solidFill>
                <a:sysClr val="windowText" lastClr="000000"/>
              </a:solidFill>
            </a:rPr>
            <a:t> </a:t>
          </a:r>
          <a:r>
            <a:rPr lang="pl-PL" baseline="0">
              <a:solidFill>
                <a:sysClr val="windowText" lastClr="000000"/>
              </a:solidFill>
            </a:rPr>
            <a:t>"rolnicy" lub zdarzenie "wnioskowanie o pozwolenie na budowę"</a:t>
          </a:r>
          <a:r>
            <a:rPr lang="nl-NL" baseline="0">
              <a:solidFill>
                <a:sysClr val="windowText" lastClr="000000"/>
              </a:solidFill>
            </a:rPr>
            <a:t>)</a:t>
          </a:r>
        </a:p>
        <a:p>
          <a:r>
            <a:rPr lang="nl-NL" baseline="0">
              <a:solidFill>
                <a:sysClr val="windowText" lastClr="000000"/>
              </a:solidFill>
            </a:rPr>
            <a:t>2. </a:t>
          </a:r>
          <a:r>
            <a:rPr lang="pl-PL" baseline="0">
              <a:solidFill>
                <a:sysClr val="windowText" lastClr="000000"/>
              </a:solidFill>
            </a:rPr>
            <a:t>W drugiej kolumnie podaj średnią wielkość grupy docelowej lub wielkość przedsiębiorstw, które zainicjują zdarzenie</a:t>
          </a:r>
          <a:r>
            <a:rPr lang="nl-NL" baseline="0">
              <a:solidFill>
                <a:sysClr val="windowText" lastClr="000000"/>
              </a:solidFill>
            </a:rPr>
            <a:t>.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nl-NL"/>
            <a:t> </a:t>
          </a:r>
          <a:r>
            <a:rPr lang="pl-PL"/>
            <a:t>Ustal liczbę przedsiębiorstw w grupie docelowej lub liczbę zdarzeń w roku</a:t>
          </a:r>
          <a:r>
            <a:rPr lang="nl-NL" baseline="0"/>
            <a:t>. </a:t>
          </a:r>
          <a:r>
            <a:rPr lang="pl-PL" baseline="0"/>
            <a:t>Liczbę tę podaj w trzeciej kolumnie</a:t>
          </a:r>
          <a:r>
            <a:rPr lang="nl-NL" baseline="0"/>
            <a:t>. 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czwartej kolumnie podaj źródło informacji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pl-P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konieczne, aby zapewnić przejrzystość obliczeń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nl-N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</xdr:row>
          <xdr:rowOff>9525</xdr:rowOff>
        </xdr:from>
        <xdr:to>
          <xdr:col>11</xdr:col>
          <xdr:colOff>485775</xdr:colOff>
          <xdr:row>4</xdr:row>
          <xdr:rowOff>257175</xdr:rowOff>
        </xdr:to>
        <xdr:sp macro="" textlink="">
          <xdr:nvSpPr>
            <xdr:cNvPr id="103428" name="Check Box 4" hidden="1">
              <a:extLst>
                <a:ext uri="{63B3BB69-23CF-44E3-9099-C40C66FF867C}">
                  <a14:compatExt spid="_x0000_s103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Sira">
      <a:dk1>
        <a:srgbClr val="000000"/>
      </a:dk1>
      <a:lt1>
        <a:srgbClr val="FFFFFF"/>
      </a:lt1>
      <a:dk2>
        <a:srgbClr val="000000"/>
      </a:dk2>
      <a:lt2>
        <a:srgbClr val="DEDEDE"/>
      </a:lt2>
      <a:accent1>
        <a:srgbClr val="00B3E7"/>
      </a:accent1>
      <a:accent2>
        <a:srgbClr val="CCF0FA"/>
      </a:accent2>
      <a:accent3>
        <a:srgbClr val="17CA80"/>
      </a:accent3>
      <a:accent4>
        <a:srgbClr val="D1F4E6"/>
      </a:accent4>
      <a:accent5>
        <a:srgbClr val="FF6D2E"/>
      </a:accent5>
      <a:accent6>
        <a:srgbClr val="FFE2D5"/>
      </a:accent6>
      <a:hlink>
        <a:srgbClr val="002060"/>
      </a:hlink>
      <a:folHlink>
        <a:srgbClr val="00B0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B1:I86"/>
  <sheetViews>
    <sheetView showGridLines="0" zoomScale="115" zoomScaleNormal="115" workbookViewId="0">
      <pane ySplit="1" topLeftCell="A2" activePane="bottomLeft" state="frozen"/>
      <selection pane="bottomLeft" activeCell="D46" sqref="D46:E46"/>
    </sheetView>
  </sheetViews>
  <sheetFormatPr defaultColWidth="9.140625" defaultRowHeight="10.5"/>
  <cols>
    <col min="1" max="1" width="1.85546875" style="12" customWidth="1"/>
    <col min="2" max="2" width="2.5703125" style="12" customWidth="1"/>
    <col min="3" max="3" width="37.140625" style="12" customWidth="1"/>
    <col min="4" max="4" width="14.28515625" style="12" bestFit="1" customWidth="1"/>
    <col min="5" max="6" width="14.28515625" style="12" customWidth="1"/>
    <col min="7" max="7" width="14.5703125" style="12" customWidth="1"/>
    <col min="8" max="8" width="10.5703125" style="12" customWidth="1"/>
    <col min="9" max="10" width="9.140625" style="12"/>
    <col min="11" max="11" width="9.140625" style="12" customWidth="1"/>
    <col min="12" max="12" width="24.85546875" style="12" bestFit="1" customWidth="1"/>
    <col min="13" max="13" width="37.28515625" style="12" customWidth="1"/>
    <col min="14" max="14" width="27.28515625" style="12" customWidth="1"/>
    <col min="15" max="16384" width="9.140625" style="12"/>
  </cols>
  <sheetData>
    <row r="1" spans="2:9" s="11" customFormat="1" ht="18">
      <c r="C1" s="10" t="s">
        <v>75</v>
      </c>
      <c r="D1" s="10"/>
      <c r="E1" s="10"/>
      <c r="F1" s="10"/>
    </row>
    <row r="3" spans="2:9" ht="14.25">
      <c r="B3" s="13" t="s">
        <v>76</v>
      </c>
    </row>
    <row r="5" spans="2:9" ht="31.5">
      <c r="C5" s="52" t="s">
        <v>77</v>
      </c>
      <c r="D5" s="53" t="s">
        <v>81</v>
      </c>
      <c r="E5" s="54" t="s">
        <v>82</v>
      </c>
      <c r="F5" s="53" t="s">
        <v>83</v>
      </c>
      <c r="G5" s="54" t="s">
        <v>248</v>
      </c>
      <c r="I5" s="293" t="s">
        <v>84</v>
      </c>
    </row>
    <row r="6" spans="2:9">
      <c r="C6" s="55" t="s">
        <v>78</v>
      </c>
      <c r="D6" s="56" t="s">
        <v>15</v>
      </c>
      <c r="E6" s="56" t="s">
        <v>16</v>
      </c>
      <c r="F6" s="56">
        <v>18.16</v>
      </c>
      <c r="G6" s="260">
        <f>100*(1-(F7-F6)/F7)</f>
        <v>75.572201414898046</v>
      </c>
      <c r="I6" s="259">
        <v>0.25</v>
      </c>
    </row>
    <row r="7" spans="2:9">
      <c r="C7" s="57" t="s">
        <v>79</v>
      </c>
      <c r="D7" s="58" t="s">
        <v>26</v>
      </c>
      <c r="E7" s="58" t="s">
        <v>17</v>
      </c>
      <c r="F7" s="58">
        <v>24.03</v>
      </c>
      <c r="G7" s="58">
        <v>100</v>
      </c>
    </row>
    <row r="8" spans="2:9">
      <c r="C8" s="57" t="s">
        <v>80</v>
      </c>
      <c r="D8" s="58" t="s">
        <v>14</v>
      </c>
      <c r="E8" s="58" t="s">
        <v>18</v>
      </c>
      <c r="F8" s="58">
        <v>28.763999999999999</v>
      </c>
      <c r="G8" s="260">
        <f>100*(1+(F8-F7)/F7)</f>
        <v>119.70037453183519</v>
      </c>
    </row>
    <row r="11" spans="2:9" ht="14.25">
      <c r="B11" s="13" t="s">
        <v>85</v>
      </c>
    </row>
    <row r="12" spans="2:9">
      <c r="B12" s="12" t="s">
        <v>86</v>
      </c>
    </row>
    <row r="14" spans="2:9">
      <c r="C14" s="60" t="s">
        <v>87</v>
      </c>
      <c r="D14" s="61" t="s">
        <v>88</v>
      </c>
      <c r="E14" s="62"/>
      <c r="F14" s="62"/>
    </row>
    <row r="15" spans="2:9">
      <c r="C15" s="61"/>
      <c r="D15" s="54" t="str">
        <f>def.small</f>
        <v>0-10</v>
      </c>
      <c r="E15" s="54" t="str">
        <f>def.medium</f>
        <v>11-250</v>
      </c>
      <c r="F15" s="54" t="str">
        <f>def.large</f>
        <v>&gt; 250</v>
      </c>
      <c r="G15" s="54" t="s">
        <v>27</v>
      </c>
    </row>
    <row r="16" spans="2:9">
      <c r="C16" s="55" t="s">
        <v>89</v>
      </c>
      <c r="D16" s="261">
        <f>84.03*(1+$I$6)*$G$6/100</f>
        <v>79.37915106117353</v>
      </c>
      <c r="E16" s="261">
        <f>84.03*(1+$I$6)*$G$7/100</f>
        <v>105.03749999999999</v>
      </c>
      <c r="F16" s="261">
        <f>84.03*(1+$I$6)*$G$8/100</f>
        <v>125.73028089887639</v>
      </c>
      <c r="G16" s="12">
        <v>112</v>
      </c>
      <c r="H16" s="258"/>
    </row>
    <row r="17" spans="3:8">
      <c r="C17" s="57" t="s">
        <v>90</v>
      </c>
      <c r="D17" s="261">
        <f>(54.43+43.69+27.67)/3*(1+$I$6)*$G$6/100</f>
        <v>39.609280066583437</v>
      </c>
      <c r="E17" s="261">
        <f>(54.43+43.69+27.67)/3*(1+$I$6)*$G$7/100</f>
        <v>52.412500000000001</v>
      </c>
      <c r="F17" s="261">
        <f>(54.43+43.69+27.67)/3*(1+$I$6)*$G$8/100</f>
        <v>62.737958801498124</v>
      </c>
      <c r="G17" s="12" t="s">
        <v>28</v>
      </c>
      <c r="H17" s="258"/>
    </row>
    <row r="18" spans="3:8">
      <c r="C18" s="57" t="s">
        <v>91</v>
      </c>
      <c r="D18" s="261">
        <f>35.33*(1+$I$6)*$G$6/100</f>
        <v>33.374573449854346</v>
      </c>
      <c r="E18" s="261">
        <f>35.33*(1+$I$6)*$G$7/100</f>
        <v>44.162499999999994</v>
      </c>
      <c r="F18" s="261">
        <f>35.33*(1+$I$6)*$G$8/100</f>
        <v>52.862677902621705</v>
      </c>
      <c r="G18" s="12">
        <v>241</v>
      </c>
      <c r="H18" s="258"/>
    </row>
    <row r="19" spans="3:8">
      <c r="C19" s="57" t="s">
        <v>92</v>
      </c>
      <c r="D19" s="261">
        <f>(26.73+19.27+19.19)/3*(1+$I$6)*$G$6/100</f>
        <v>20.527299209321683</v>
      </c>
      <c r="E19" s="261">
        <f>(26.73+19.27+19.19)/3*(1+$I$6)*$G$7/100</f>
        <v>27.162500000000001</v>
      </c>
      <c r="F19" s="261">
        <f>(26.73+19.27+19.19)/3*(1+$I$6)*$G$8/100</f>
        <v>32.51361423220974</v>
      </c>
      <c r="G19" s="15" t="s">
        <v>30</v>
      </c>
      <c r="H19" s="258"/>
    </row>
    <row r="20" spans="3:8">
      <c r="C20" s="57" t="s">
        <v>93</v>
      </c>
      <c r="D20" s="261">
        <f>20.27*(1+$I$6)*$G$6/100</f>
        <v>19.148106533499792</v>
      </c>
      <c r="E20" s="261">
        <f>20.27*(1+$I$6)*$G$7/100</f>
        <v>25.337499999999999</v>
      </c>
      <c r="F20" s="261">
        <f>20.27*(1+$I$6)*$G$8/100</f>
        <v>30.329082397003742</v>
      </c>
      <c r="G20" s="12">
        <v>4</v>
      </c>
      <c r="H20" s="258"/>
    </row>
    <row r="21" spans="3:8">
      <c r="C21" s="57" t="s">
        <v>94</v>
      </c>
      <c r="D21" s="261">
        <f>15.41*(1+$I$6)*$G$6/100</f>
        <v>14.557095297544736</v>
      </c>
      <c r="E21" s="261">
        <f>15.41*(1+$I$6)*$G$7/100</f>
        <v>19.262499999999999</v>
      </c>
      <c r="F21" s="261">
        <f>15.41*(1+$I$6)*$G$8/100</f>
        <v>23.057284644194752</v>
      </c>
      <c r="G21" s="15" t="s">
        <v>29</v>
      </c>
      <c r="H21" s="258"/>
    </row>
    <row r="22" spans="3:8">
      <c r="C22" s="57"/>
      <c r="D22" s="262"/>
      <c r="E22" s="262"/>
      <c r="F22" s="262"/>
    </row>
    <row r="23" spans="3:8">
      <c r="C23" s="57" t="s">
        <v>95</v>
      </c>
      <c r="D23" s="262">
        <v>120</v>
      </c>
      <c r="E23" s="262">
        <v>130</v>
      </c>
      <c r="F23" s="262">
        <v>150</v>
      </c>
    </row>
    <row r="24" spans="3:8">
      <c r="C24" s="57" t="s">
        <v>96</v>
      </c>
      <c r="D24" s="262">
        <v>60</v>
      </c>
      <c r="E24" s="262">
        <v>75</v>
      </c>
      <c r="F24" s="262">
        <v>90</v>
      </c>
    </row>
    <row r="25" spans="3:8">
      <c r="C25" s="57" t="s">
        <v>97</v>
      </c>
      <c r="D25" s="262">
        <v>50</v>
      </c>
      <c r="E25" s="262">
        <v>65</v>
      </c>
      <c r="F25" s="262">
        <v>75</v>
      </c>
    </row>
    <row r="26" spans="3:8">
      <c r="C26" s="57" t="s">
        <v>98</v>
      </c>
      <c r="D26" s="262">
        <v>40</v>
      </c>
      <c r="E26" s="262">
        <v>45</v>
      </c>
      <c r="F26" s="262">
        <v>50</v>
      </c>
    </row>
    <row r="27" spans="3:8">
      <c r="C27" s="57" t="s">
        <v>99</v>
      </c>
      <c r="D27" s="262">
        <v>25</v>
      </c>
      <c r="E27" s="262">
        <v>30</v>
      </c>
      <c r="F27" s="262">
        <v>35</v>
      </c>
    </row>
    <row r="28" spans="3:8">
      <c r="C28" s="57" t="s">
        <v>100</v>
      </c>
      <c r="D28" s="262">
        <v>20</v>
      </c>
      <c r="E28" s="262">
        <v>25</v>
      </c>
      <c r="F28" s="262">
        <v>30</v>
      </c>
    </row>
    <row r="29" spans="3:8">
      <c r="C29" s="57"/>
      <c r="D29" s="59"/>
      <c r="E29" s="59"/>
      <c r="F29" s="59"/>
    </row>
    <row r="31" spans="3:8" ht="30.6" customHeight="1">
      <c r="C31" s="296" t="s">
        <v>101</v>
      </c>
      <c r="D31" s="296"/>
      <c r="E31" s="296"/>
      <c r="F31" s="296"/>
    </row>
    <row r="32" spans="3:8">
      <c r="C32" s="296"/>
      <c r="D32" s="296"/>
      <c r="E32" s="296"/>
      <c r="F32" s="296"/>
    </row>
    <row r="33" spans="2:7" ht="19.899999999999999" customHeight="1">
      <c r="C33" s="296"/>
      <c r="D33" s="296"/>
      <c r="E33" s="296"/>
      <c r="F33" s="296"/>
    </row>
    <row r="36" spans="2:7" ht="14.25">
      <c r="B36" s="13" t="s">
        <v>61</v>
      </c>
    </row>
    <row r="38" spans="2:7" ht="12.75">
      <c r="B38" s="52" t="s">
        <v>21</v>
      </c>
      <c r="C38" s="281" t="s">
        <v>45</v>
      </c>
      <c r="D38" s="297" t="s">
        <v>46</v>
      </c>
      <c r="E38" s="298"/>
      <c r="F38" s="301" t="s">
        <v>47</v>
      </c>
      <c r="G38" s="302"/>
    </row>
    <row r="39" spans="2:7" ht="12.75">
      <c r="B39" s="61"/>
      <c r="C39" s="282" t="s">
        <v>74</v>
      </c>
      <c r="D39" s="283"/>
      <c r="E39" s="283"/>
      <c r="F39" s="283"/>
      <c r="G39" s="283"/>
    </row>
    <row r="40" spans="2:7" ht="48" customHeight="1">
      <c r="B40" s="55">
        <v>1</v>
      </c>
      <c r="C40" s="55" t="s">
        <v>48</v>
      </c>
      <c r="D40" s="299" t="s">
        <v>57</v>
      </c>
      <c r="E40" s="300"/>
      <c r="F40" s="299" t="s">
        <v>73</v>
      </c>
      <c r="G40" s="303"/>
    </row>
    <row r="41" spans="2:7" ht="70.150000000000006" customHeight="1">
      <c r="B41" s="55">
        <v>2</v>
      </c>
      <c r="C41" s="55" t="s">
        <v>49</v>
      </c>
      <c r="D41" s="299" t="s">
        <v>58</v>
      </c>
      <c r="E41" s="300"/>
      <c r="F41" s="299" t="s">
        <v>72</v>
      </c>
      <c r="G41" s="303"/>
    </row>
    <row r="42" spans="2:7" ht="39" customHeight="1">
      <c r="B42" s="55">
        <v>3</v>
      </c>
      <c r="C42" s="55" t="s">
        <v>50</v>
      </c>
      <c r="D42" s="299" t="s">
        <v>59</v>
      </c>
      <c r="E42" s="300"/>
      <c r="F42" s="299" t="s">
        <v>71</v>
      </c>
      <c r="G42" s="303"/>
    </row>
    <row r="43" spans="2:7" ht="32.450000000000003" customHeight="1">
      <c r="B43" s="55">
        <v>4</v>
      </c>
      <c r="C43" s="55" t="s">
        <v>51</v>
      </c>
      <c r="D43" s="299" t="s">
        <v>60</v>
      </c>
      <c r="E43" s="300"/>
      <c r="F43" s="299" t="s">
        <v>70</v>
      </c>
      <c r="G43" s="303"/>
    </row>
    <row r="44" spans="2:7" ht="55.9" customHeight="1">
      <c r="B44" s="55">
        <v>5</v>
      </c>
      <c r="C44" s="55" t="s">
        <v>52</v>
      </c>
      <c r="D44" s="299" t="s">
        <v>287</v>
      </c>
      <c r="E44" s="298"/>
      <c r="F44" s="299" t="s">
        <v>69</v>
      </c>
      <c r="G44" s="303"/>
    </row>
    <row r="45" spans="2:7" ht="53.45" customHeight="1">
      <c r="B45" s="55">
        <v>6</v>
      </c>
      <c r="C45" s="55" t="s">
        <v>53</v>
      </c>
      <c r="D45" s="299" t="s">
        <v>62</v>
      </c>
      <c r="E45" s="298"/>
      <c r="F45" s="299" t="s">
        <v>68</v>
      </c>
      <c r="G45" s="303"/>
    </row>
    <row r="46" spans="2:7" ht="43.15" customHeight="1">
      <c r="B46" s="55">
        <v>7</v>
      </c>
      <c r="C46" s="55" t="s">
        <v>54</v>
      </c>
      <c r="D46" s="299" t="s">
        <v>288</v>
      </c>
      <c r="E46" s="298"/>
      <c r="F46" s="299" t="s">
        <v>67</v>
      </c>
      <c r="G46" s="303"/>
    </row>
    <row r="47" spans="2:7" ht="46.9" customHeight="1">
      <c r="B47" s="55">
        <v>8</v>
      </c>
      <c r="C47" s="55" t="s">
        <v>55</v>
      </c>
      <c r="D47" s="299" t="s">
        <v>63</v>
      </c>
      <c r="E47" s="298"/>
      <c r="F47" s="299" t="s">
        <v>66</v>
      </c>
      <c r="G47" s="303"/>
    </row>
    <row r="48" spans="2:7" ht="64.900000000000006" customHeight="1">
      <c r="B48" s="55">
        <v>9</v>
      </c>
      <c r="C48" s="55" t="s">
        <v>56</v>
      </c>
      <c r="D48" s="299" t="s">
        <v>64</v>
      </c>
      <c r="E48" s="298"/>
      <c r="F48" s="299" t="s">
        <v>65</v>
      </c>
      <c r="G48" s="303"/>
    </row>
    <row r="84" ht="4.5" customHeight="1"/>
    <row r="86" ht="4.5" customHeight="1"/>
  </sheetData>
  <sortState ref="C16:D18">
    <sortCondition ref="D16:D18"/>
  </sortState>
  <mergeCells count="21">
    <mergeCell ref="D47:E47"/>
    <mergeCell ref="D48:E48"/>
    <mergeCell ref="F46:G46"/>
    <mergeCell ref="F47:G47"/>
    <mergeCell ref="F48:G48"/>
    <mergeCell ref="D44:E44"/>
    <mergeCell ref="F44:G44"/>
    <mergeCell ref="D45:E45"/>
    <mergeCell ref="F45:G45"/>
    <mergeCell ref="D46:E46"/>
    <mergeCell ref="D43:E43"/>
    <mergeCell ref="F38:G38"/>
    <mergeCell ref="F40:G40"/>
    <mergeCell ref="F41:G41"/>
    <mergeCell ref="F42:G42"/>
    <mergeCell ref="F43:G43"/>
    <mergeCell ref="C31:F33"/>
    <mergeCell ref="D38:E38"/>
    <mergeCell ref="D40:E40"/>
    <mergeCell ref="D41:E41"/>
    <mergeCell ref="D42:E42"/>
  </mergeCells>
  <phoneticPr fontId="2" type="noConversion"/>
  <conditionalFormatting sqref="D29:F29">
    <cfRule type="cellIs" dxfId="175" priority="5" stopIfTrue="1" operator="equal">
      <formula>"n/b"</formula>
    </cfRule>
  </conditionalFormatting>
  <conditionalFormatting sqref="D22:F28 D16:F18">
    <cfRule type="cellIs" dxfId="174" priority="6" stopIfTrue="1" operator="equal">
      <formula>"n/b"</formula>
    </cfRule>
  </conditionalFormatting>
  <conditionalFormatting sqref="D19:F19">
    <cfRule type="cellIs" dxfId="173" priority="3" stopIfTrue="1" operator="equal">
      <formula>"n/b"</formula>
    </cfRule>
  </conditionalFormatting>
  <conditionalFormatting sqref="D20:F20">
    <cfRule type="cellIs" dxfId="172" priority="2" stopIfTrue="1" operator="equal">
      <formula>"n/b"</formula>
    </cfRule>
  </conditionalFormatting>
  <conditionalFormatting sqref="D21:F21">
    <cfRule type="cellIs" dxfId="171" priority="1" stopIfTrue="1" operator="equal">
      <formula>"n/b"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</sheetPr>
  <dimension ref="B1:P57"/>
  <sheetViews>
    <sheetView showGridLines="0" zoomScale="115" zoomScaleNormal="115" workbookViewId="0">
      <selection activeCell="C5" sqref="C5"/>
    </sheetView>
  </sheetViews>
  <sheetFormatPr defaultColWidth="9.140625" defaultRowHeight="10.5"/>
  <cols>
    <col min="1" max="1" width="2.5703125" style="12" customWidth="1"/>
    <col min="2" max="2" width="4" style="12" customWidth="1"/>
    <col min="3" max="3" width="38.28515625" style="17" customWidth="1"/>
    <col min="4" max="4" width="8.140625" style="17" customWidth="1"/>
    <col min="5" max="5" width="15" style="25" customWidth="1"/>
    <col min="6" max="6" width="27.5703125" style="17" customWidth="1"/>
    <col min="7" max="7" width="8.7109375" style="17" customWidth="1"/>
    <col min="8" max="8" width="17.85546875" style="17" customWidth="1"/>
    <col min="9" max="9" width="33.28515625" style="17" customWidth="1"/>
    <col min="10" max="10" width="9.140625" style="12"/>
    <col min="11" max="11" width="17.85546875" style="12" customWidth="1"/>
    <col min="12" max="12" width="9.140625" style="12"/>
    <col min="13" max="13" width="19.85546875" style="12" bestFit="1" customWidth="1"/>
    <col min="14" max="14" width="12" style="12" bestFit="1" customWidth="1"/>
    <col min="15" max="15" width="11.85546875" style="15" customWidth="1"/>
    <col min="16" max="16" width="10" style="12" bestFit="1" customWidth="1"/>
    <col min="17" max="16384" width="9.140625" style="12"/>
  </cols>
  <sheetData>
    <row r="1" spans="2:16" s="11" customFormat="1" ht="18">
      <c r="B1" s="10" t="s">
        <v>111</v>
      </c>
      <c r="C1" s="16"/>
      <c r="D1" s="16"/>
      <c r="E1" s="31"/>
      <c r="F1" s="16"/>
      <c r="G1" s="16"/>
      <c r="H1" s="16"/>
      <c r="I1" s="16"/>
      <c r="O1" s="256"/>
    </row>
    <row r="2" spans="2:16" ht="91.9" customHeight="1"/>
    <row r="3" spans="2:16" ht="31.5">
      <c r="B3" s="35" t="s">
        <v>0</v>
      </c>
      <c r="C3" s="36" t="s">
        <v>102</v>
      </c>
      <c r="D3" s="36" t="s">
        <v>103</v>
      </c>
      <c r="E3" s="37" t="s">
        <v>104</v>
      </c>
      <c r="F3" s="36" t="s">
        <v>105</v>
      </c>
      <c r="G3" s="46" t="s">
        <v>106</v>
      </c>
      <c r="H3" s="36" t="s">
        <v>107</v>
      </c>
      <c r="I3" s="49" t="s">
        <v>108</v>
      </c>
    </row>
    <row r="4" spans="2:16" s="32" customFormat="1" ht="5.25">
      <c r="H4" s="50"/>
      <c r="O4" s="33"/>
    </row>
    <row r="5" spans="2:16">
      <c r="B5" s="34" t="str">
        <f t="shared" ref="B5:B29" ca="1" si="0">IF(H5="OK",MAXA(INDIRECT("B"&amp;ROW(TG.top)&amp;":B"&amp;ROW()-1))+1,"-")</f>
        <v>-</v>
      </c>
      <c r="C5" s="40"/>
      <c r="D5" s="40"/>
      <c r="E5" s="44"/>
      <c r="F5" s="38"/>
      <c r="G5" s="47" t="str">
        <f t="shared" ref="G5" ca="1" si="1">IF(B5="-","-","TG")</f>
        <v>-</v>
      </c>
      <c r="H5" s="51" t="str">
        <f t="shared" ref="H5:H29" si="2">IF(COUNTA(C5:F5)=0,"",IF(COUNTA(C5:F5)=4,"OK",IF(C5="","Błąd: Brak opisu",IF(D5="","Brak typu wielkości",IF(E5="","Błąd: Brak liczby","Błąd: Brak źródła")))))</f>
        <v/>
      </c>
      <c r="I5" s="42"/>
    </row>
    <row r="6" spans="2:16">
      <c r="B6" s="34" t="str">
        <f t="shared" ca="1" si="0"/>
        <v>-</v>
      </c>
      <c r="C6" s="41"/>
      <c r="D6" s="41"/>
      <c r="E6" s="45"/>
      <c r="F6" s="39"/>
      <c r="G6" s="47" t="str">
        <f t="shared" ref="G6:G29" ca="1" si="3">IF(B6="-","-","TG")</f>
        <v>-</v>
      </c>
      <c r="H6" s="51" t="str">
        <f t="shared" si="2"/>
        <v/>
      </c>
      <c r="I6" s="43"/>
      <c r="O6" s="26"/>
    </row>
    <row r="7" spans="2:16">
      <c r="B7" s="34" t="str">
        <f t="shared" ca="1" si="0"/>
        <v>-</v>
      </c>
      <c r="C7" s="41"/>
      <c r="D7" s="41"/>
      <c r="E7" s="45"/>
      <c r="F7" s="39"/>
      <c r="G7" s="47" t="str">
        <f t="shared" ca="1" si="3"/>
        <v>-</v>
      </c>
      <c r="H7" s="51" t="str">
        <f t="shared" si="2"/>
        <v/>
      </c>
      <c r="I7" s="43"/>
    </row>
    <row r="8" spans="2:16">
      <c r="B8" s="34" t="str">
        <f t="shared" ca="1" si="0"/>
        <v>-</v>
      </c>
      <c r="C8" s="41"/>
      <c r="D8" s="41"/>
      <c r="E8" s="45"/>
      <c r="F8" s="39"/>
      <c r="G8" s="47" t="str">
        <f t="shared" ca="1" si="3"/>
        <v>-</v>
      </c>
      <c r="H8" s="51" t="str">
        <f t="shared" si="2"/>
        <v/>
      </c>
      <c r="I8" s="43"/>
    </row>
    <row r="9" spans="2:16">
      <c r="B9" s="34" t="str">
        <f t="shared" ca="1" si="0"/>
        <v>-</v>
      </c>
      <c r="C9" s="41"/>
      <c r="D9" s="41"/>
      <c r="E9" s="45"/>
      <c r="F9" s="39"/>
      <c r="G9" s="47" t="str">
        <f t="shared" ca="1" si="3"/>
        <v>-</v>
      </c>
      <c r="H9" s="51" t="str">
        <f t="shared" si="2"/>
        <v/>
      </c>
      <c r="I9" s="43"/>
    </row>
    <row r="10" spans="2:16">
      <c r="B10" s="34" t="str">
        <f t="shared" ca="1" si="0"/>
        <v>-</v>
      </c>
      <c r="C10" s="41"/>
      <c r="D10" s="41"/>
      <c r="E10" s="45"/>
      <c r="F10" s="39"/>
      <c r="G10" s="47" t="str">
        <f t="shared" ca="1" si="3"/>
        <v>-</v>
      </c>
      <c r="H10" s="51" t="str">
        <f t="shared" si="2"/>
        <v/>
      </c>
      <c r="I10" s="43"/>
      <c r="N10" s="15"/>
      <c r="O10" s="27"/>
    </row>
    <row r="11" spans="2:16">
      <c r="B11" s="34" t="str">
        <f t="shared" ca="1" si="0"/>
        <v>-</v>
      </c>
      <c r="C11" s="41"/>
      <c r="D11" s="41"/>
      <c r="E11" s="45"/>
      <c r="F11" s="39"/>
      <c r="G11" s="47" t="str">
        <f t="shared" ca="1" si="3"/>
        <v>-</v>
      </c>
      <c r="H11" s="51" t="str">
        <f t="shared" si="2"/>
        <v/>
      </c>
      <c r="I11" s="43"/>
      <c r="N11" s="15"/>
      <c r="O11" s="27"/>
    </row>
    <row r="12" spans="2:16">
      <c r="B12" s="34" t="str">
        <f t="shared" ca="1" si="0"/>
        <v>-</v>
      </c>
      <c r="C12" s="41"/>
      <c r="D12" s="41"/>
      <c r="E12" s="45"/>
      <c r="F12" s="39"/>
      <c r="G12" s="47" t="str">
        <f t="shared" ca="1" si="3"/>
        <v>-</v>
      </c>
      <c r="H12" s="51" t="str">
        <f t="shared" si="2"/>
        <v/>
      </c>
      <c r="I12" s="43"/>
      <c r="N12" s="15"/>
      <c r="O12" s="27"/>
    </row>
    <row r="13" spans="2:16">
      <c r="B13" s="34" t="str">
        <f t="shared" ca="1" si="0"/>
        <v>-</v>
      </c>
      <c r="C13" s="41"/>
      <c r="D13" s="41"/>
      <c r="E13" s="45"/>
      <c r="F13" s="39"/>
      <c r="G13" s="47" t="str">
        <f t="shared" ca="1" si="3"/>
        <v>-</v>
      </c>
      <c r="H13" s="51" t="str">
        <f t="shared" si="2"/>
        <v/>
      </c>
      <c r="I13" s="43"/>
      <c r="N13" s="15"/>
      <c r="O13" s="27"/>
    </row>
    <row r="14" spans="2:16">
      <c r="B14" s="34" t="str">
        <f t="shared" ca="1" si="0"/>
        <v>-</v>
      </c>
      <c r="C14" s="41"/>
      <c r="D14" s="41"/>
      <c r="E14" s="45"/>
      <c r="F14" s="39"/>
      <c r="G14" s="47" t="str">
        <f t="shared" ca="1" si="3"/>
        <v>-</v>
      </c>
      <c r="H14" s="51" t="str">
        <f t="shared" si="2"/>
        <v/>
      </c>
      <c r="I14" s="43"/>
      <c r="J14" s="14"/>
      <c r="N14" s="15"/>
      <c r="O14" s="27"/>
    </row>
    <row r="15" spans="2:16">
      <c r="B15" s="34" t="str">
        <f t="shared" ca="1" si="0"/>
        <v>-</v>
      </c>
      <c r="C15" s="41"/>
      <c r="D15" s="41"/>
      <c r="E15" s="45"/>
      <c r="F15" s="39"/>
      <c r="G15" s="47" t="str">
        <f t="shared" ca="1" si="3"/>
        <v>-</v>
      </c>
      <c r="H15" s="51" t="str">
        <f t="shared" si="2"/>
        <v/>
      </c>
      <c r="I15" s="43"/>
      <c r="N15" s="15"/>
      <c r="O15" s="27"/>
      <c r="P15" s="28"/>
    </row>
    <row r="16" spans="2:16">
      <c r="B16" s="34" t="str">
        <f t="shared" ca="1" si="0"/>
        <v>-</v>
      </c>
      <c r="C16" s="41"/>
      <c r="D16" s="41"/>
      <c r="E16" s="45"/>
      <c r="F16" s="39"/>
      <c r="G16" s="47" t="str">
        <f t="shared" ca="1" si="3"/>
        <v>-</v>
      </c>
      <c r="H16" s="51" t="str">
        <f t="shared" si="2"/>
        <v/>
      </c>
      <c r="I16" s="43"/>
      <c r="N16" s="15"/>
      <c r="O16" s="27"/>
    </row>
    <row r="17" spans="2:16">
      <c r="B17" s="34" t="str">
        <f t="shared" ca="1" si="0"/>
        <v>-</v>
      </c>
      <c r="C17" s="41"/>
      <c r="D17" s="41"/>
      <c r="E17" s="45"/>
      <c r="F17" s="39"/>
      <c r="G17" s="47" t="str">
        <f t="shared" ca="1" si="3"/>
        <v>-</v>
      </c>
      <c r="H17" s="51" t="str">
        <f t="shared" si="2"/>
        <v/>
      </c>
      <c r="I17" s="43"/>
      <c r="N17" s="15"/>
      <c r="O17" s="27"/>
    </row>
    <row r="18" spans="2:16">
      <c r="B18" s="34" t="str">
        <f t="shared" ca="1" si="0"/>
        <v>-</v>
      </c>
      <c r="C18" s="41"/>
      <c r="D18" s="41"/>
      <c r="E18" s="45"/>
      <c r="F18" s="39"/>
      <c r="G18" s="47" t="str">
        <f t="shared" ca="1" si="3"/>
        <v>-</v>
      </c>
      <c r="H18" s="51" t="str">
        <f t="shared" si="2"/>
        <v/>
      </c>
      <c r="I18" s="43"/>
      <c r="N18" s="15"/>
      <c r="O18" s="27"/>
      <c r="P18" s="28"/>
    </row>
    <row r="19" spans="2:16">
      <c r="B19" s="34" t="str">
        <f t="shared" ca="1" si="0"/>
        <v>-</v>
      </c>
      <c r="C19" s="41"/>
      <c r="D19" s="41"/>
      <c r="E19" s="45"/>
      <c r="F19" s="39"/>
      <c r="G19" s="47" t="str">
        <f t="shared" ca="1" si="3"/>
        <v>-</v>
      </c>
      <c r="H19" s="51" t="str">
        <f t="shared" si="2"/>
        <v/>
      </c>
      <c r="I19" s="43"/>
      <c r="N19" s="15"/>
      <c r="O19" s="27"/>
    </row>
    <row r="20" spans="2:16">
      <c r="B20" s="34" t="str">
        <f t="shared" ca="1" si="0"/>
        <v>-</v>
      </c>
      <c r="C20" s="41"/>
      <c r="D20" s="41"/>
      <c r="E20" s="45"/>
      <c r="F20" s="39"/>
      <c r="G20" s="47" t="str">
        <f t="shared" ca="1" si="3"/>
        <v>-</v>
      </c>
      <c r="H20" s="51" t="str">
        <f t="shared" si="2"/>
        <v/>
      </c>
      <c r="I20" s="43"/>
      <c r="N20" s="15"/>
      <c r="O20" s="27"/>
    </row>
    <row r="21" spans="2:16">
      <c r="B21" s="34" t="str">
        <f t="shared" ca="1" si="0"/>
        <v>-</v>
      </c>
      <c r="C21" s="41"/>
      <c r="D21" s="41"/>
      <c r="E21" s="45"/>
      <c r="F21" s="39"/>
      <c r="G21" s="47" t="str">
        <f t="shared" ca="1" si="3"/>
        <v>-</v>
      </c>
      <c r="H21" s="51" t="str">
        <f t="shared" si="2"/>
        <v/>
      </c>
      <c r="I21" s="43"/>
      <c r="N21" s="15"/>
      <c r="O21" s="27"/>
      <c r="P21" s="28"/>
    </row>
    <row r="22" spans="2:16">
      <c r="B22" s="34" t="str">
        <f t="shared" ca="1" si="0"/>
        <v>-</v>
      </c>
      <c r="C22" s="41"/>
      <c r="D22" s="41"/>
      <c r="E22" s="45"/>
      <c r="F22" s="39"/>
      <c r="G22" s="47" t="str">
        <f t="shared" ca="1" si="3"/>
        <v>-</v>
      </c>
      <c r="H22" s="51" t="str">
        <f t="shared" si="2"/>
        <v/>
      </c>
      <c r="I22" s="43"/>
      <c r="N22" s="15"/>
      <c r="O22" s="27"/>
    </row>
    <row r="23" spans="2:16">
      <c r="B23" s="34" t="str">
        <f t="shared" ca="1" si="0"/>
        <v>-</v>
      </c>
      <c r="C23" s="41"/>
      <c r="D23" s="41"/>
      <c r="E23" s="45"/>
      <c r="F23" s="39"/>
      <c r="G23" s="47" t="str">
        <f t="shared" ca="1" si="3"/>
        <v>-</v>
      </c>
      <c r="H23" s="51" t="str">
        <f t="shared" si="2"/>
        <v/>
      </c>
      <c r="I23" s="43"/>
      <c r="N23" s="15"/>
      <c r="O23" s="27"/>
    </row>
    <row r="24" spans="2:16">
      <c r="B24" s="34" t="str">
        <f t="shared" ca="1" si="0"/>
        <v>-</v>
      </c>
      <c r="C24" s="41"/>
      <c r="D24" s="41"/>
      <c r="E24" s="45"/>
      <c r="F24" s="39"/>
      <c r="G24" s="47" t="str">
        <f t="shared" ca="1" si="3"/>
        <v>-</v>
      </c>
      <c r="H24" s="51" t="str">
        <f t="shared" si="2"/>
        <v/>
      </c>
      <c r="I24" s="43"/>
      <c r="N24" s="15"/>
      <c r="O24" s="27"/>
      <c r="P24" s="28"/>
    </row>
    <row r="25" spans="2:16">
      <c r="B25" s="34" t="str">
        <f t="shared" ca="1" si="0"/>
        <v>-</v>
      </c>
      <c r="C25" s="41"/>
      <c r="D25" s="41"/>
      <c r="E25" s="45"/>
      <c r="F25" s="39"/>
      <c r="G25" s="47" t="str">
        <f t="shared" ca="1" si="3"/>
        <v>-</v>
      </c>
      <c r="H25" s="51" t="str">
        <f t="shared" si="2"/>
        <v/>
      </c>
      <c r="I25" s="43"/>
      <c r="N25" s="15"/>
      <c r="O25" s="27"/>
    </row>
    <row r="26" spans="2:16">
      <c r="B26" s="34" t="str">
        <f t="shared" ca="1" si="0"/>
        <v>-</v>
      </c>
      <c r="C26" s="41"/>
      <c r="D26" s="41"/>
      <c r="E26" s="45"/>
      <c r="F26" s="39"/>
      <c r="G26" s="47" t="str">
        <f t="shared" ca="1" si="3"/>
        <v>-</v>
      </c>
      <c r="H26" s="51" t="str">
        <f t="shared" si="2"/>
        <v/>
      </c>
      <c r="I26" s="43"/>
      <c r="N26" s="15"/>
      <c r="O26" s="27"/>
    </row>
    <row r="27" spans="2:16">
      <c r="B27" s="34" t="str">
        <f t="shared" ca="1" si="0"/>
        <v>-</v>
      </c>
      <c r="C27" s="41"/>
      <c r="D27" s="41"/>
      <c r="E27" s="45"/>
      <c r="F27" s="39"/>
      <c r="G27" s="47" t="str">
        <f t="shared" ca="1" si="3"/>
        <v>-</v>
      </c>
      <c r="H27" s="51" t="str">
        <f t="shared" si="2"/>
        <v/>
      </c>
      <c r="I27" s="43"/>
      <c r="N27" s="15"/>
      <c r="O27" s="27"/>
      <c r="P27" s="28"/>
    </row>
    <row r="28" spans="2:16">
      <c r="B28" s="34" t="str">
        <f t="shared" ca="1" si="0"/>
        <v>-</v>
      </c>
      <c r="C28" s="41"/>
      <c r="D28" s="41"/>
      <c r="E28" s="45"/>
      <c r="F28" s="39"/>
      <c r="G28" s="47" t="str">
        <f t="shared" ca="1" si="3"/>
        <v>-</v>
      </c>
      <c r="H28" s="51" t="str">
        <f t="shared" si="2"/>
        <v/>
      </c>
      <c r="I28" s="43"/>
      <c r="J28" s="14"/>
      <c r="N28" s="15"/>
      <c r="O28" s="27"/>
    </row>
    <row r="29" spans="2:16">
      <c r="B29" s="34" t="str">
        <f t="shared" ca="1" si="0"/>
        <v>-</v>
      </c>
      <c r="C29" s="41"/>
      <c r="D29" s="41"/>
      <c r="E29" s="45"/>
      <c r="F29" s="39"/>
      <c r="G29" s="47" t="str">
        <f t="shared" ca="1" si="3"/>
        <v>-</v>
      </c>
      <c r="H29" s="51" t="str">
        <f t="shared" si="2"/>
        <v/>
      </c>
      <c r="I29" s="43"/>
      <c r="N29" s="15"/>
      <c r="O29" s="27"/>
    </row>
    <row r="30" spans="2:16">
      <c r="G30" s="29"/>
      <c r="N30" s="15"/>
      <c r="O30" s="27"/>
      <c r="P30" s="28"/>
    </row>
    <row r="31" spans="2:16" ht="21">
      <c r="B31" s="35" t="s">
        <v>0</v>
      </c>
      <c r="C31" s="36" t="s">
        <v>109</v>
      </c>
      <c r="D31" s="36" t="s">
        <v>103</v>
      </c>
      <c r="E31" s="37" t="s">
        <v>110</v>
      </c>
      <c r="F31" s="36" t="s">
        <v>105</v>
      </c>
      <c r="G31" s="46" t="s">
        <v>106</v>
      </c>
      <c r="H31" s="36" t="s">
        <v>107</v>
      </c>
      <c r="I31" s="49" t="s">
        <v>108</v>
      </c>
      <c r="N31" s="15"/>
      <c r="O31" s="27"/>
    </row>
    <row r="32" spans="2:16" s="32" customFormat="1" ht="5.25">
      <c r="H32" s="50"/>
      <c r="O32" s="33"/>
    </row>
    <row r="33" spans="2:16">
      <c r="B33" s="34" t="str">
        <f t="shared" ref="B33:B57" ca="1" si="4">IF(H33="OK",MAXA(INDIRECT("B"&amp;ROW(TG.top)&amp;":B"&amp;ROW()-1))+1,"-")</f>
        <v>-</v>
      </c>
      <c r="C33" s="40"/>
      <c r="D33" s="40"/>
      <c r="E33" s="44"/>
      <c r="F33" s="38"/>
      <c r="G33" s="47" t="str">
        <f t="shared" ref="G33:G57" ca="1" si="5">IF(B33="-","-","EV")</f>
        <v>-</v>
      </c>
      <c r="H33" s="51" t="str">
        <f t="shared" ref="H33:H57" si="6">IF(COUNTA(C33:F33)=0,"",IF(COUNTA(C33:F33)=4,"OK",IF(C33="","Błąd: Brak opisu",IF(D33="","Brak typu wielkości",IF(E33="","Błąd: Brak liczby","Błąd: Brak źródła")))))</f>
        <v/>
      </c>
      <c r="I33" s="42"/>
      <c r="N33" s="15"/>
      <c r="O33" s="27"/>
    </row>
    <row r="34" spans="2:16">
      <c r="B34" s="34" t="str">
        <f t="shared" ca="1" si="4"/>
        <v>-</v>
      </c>
      <c r="C34" s="41"/>
      <c r="D34" s="41"/>
      <c r="E34" s="45"/>
      <c r="F34" s="39"/>
      <c r="G34" s="48" t="str">
        <f t="shared" ca="1" si="5"/>
        <v>-</v>
      </c>
      <c r="H34" s="51" t="str">
        <f t="shared" si="6"/>
        <v/>
      </c>
      <c r="I34" s="43"/>
      <c r="N34" s="15"/>
      <c r="O34" s="27"/>
      <c r="P34" s="28"/>
    </row>
    <row r="35" spans="2:16">
      <c r="B35" s="34" t="str">
        <f t="shared" ca="1" si="4"/>
        <v>-</v>
      </c>
      <c r="C35" s="41"/>
      <c r="D35" s="41"/>
      <c r="E35" s="45"/>
      <c r="F35" s="39"/>
      <c r="G35" s="48" t="str">
        <f t="shared" ca="1" si="5"/>
        <v>-</v>
      </c>
      <c r="H35" s="51" t="str">
        <f t="shared" si="6"/>
        <v/>
      </c>
      <c r="I35" s="43"/>
      <c r="N35" s="15"/>
      <c r="O35" s="27"/>
    </row>
    <row r="36" spans="2:16">
      <c r="B36" s="34" t="str">
        <f t="shared" ca="1" si="4"/>
        <v>-</v>
      </c>
      <c r="C36" s="41"/>
      <c r="D36" s="41"/>
      <c r="E36" s="45"/>
      <c r="F36" s="39"/>
      <c r="G36" s="48" t="str">
        <f t="shared" ca="1" si="5"/>
        <v>-</v>
      </c>
      <c r="H36" s="51" t="str">
        <f t="shared" si="6"/>
        <v/>
      </c>
      <c r="I36" s="43"/>
      <c r="N36" s="15"/>
      <c r="O36" s="27"/>
    </row>
    <row r="37" spans="2:16">
      <c r="B37" s="34" t="str">
        <f t="shared" ca="1" si="4"/>
        <v>-</v>
      </c>
      <c r="C37" s="41"/>
      <c r="D37" s="41"/>
      <c r="E37" s="45"/>
      <c r="F37" s="39"/>
      <c r="G37" s="48" t="str">
        <f t="shared" ca="1" si="5"/>
        <v>-</v>
      </c>
      <c r="H37" s="51" t="str">
        <f t="shared" si="6"/>
        <v/>
      </c>
      <c r="I37" s="43"/>
      <c r="N37" s="15"/>
      <c r="O37" s="27"/>
      <c r="P37" s="30"/>
    </row>
    <row r="38" spans="2:16">
      <c r="B38" s="34" t="str">
        <f t="shared" ca="1" si="4"/>
        <v>-</v>
      </c>
      <c r="C38" s="41"/>
      <c r="D38" s="41"/>
      <c r="E38" s="45"/>
      <c r="F38" s="39"/>
      <c r="G38" s="48" t="str">
        <f t="shared" ca="1" si="5"/>
        <v>-</v>
      </c>
      <c r="H38" s="51" t="str">
        <f t="shared" si="6"/>
        <v/>
      </c>
      <c r="I38" s="43"/>
    </row>
    <row r="39" spans="2:16">
      <c r="B39" s="34" t="str">
        <f t="shared" ca="1" si="4"/>
        <v>-</v>
      </c>
      <c r="C39" s="41"/>
      <c r="D39" s="41"/>
      <c r="E39" s="45"/>
      <c r="F39" s="39"/>
      <c r="G39" s="48" t="str">
        <f t="shared" ca="1" si="5"/>
        <v>-</v>
      </c>
      <c r="H39" s="51" t="str">
        <f t="shared" si="6"/>
        <v/>
      </c>
      <c r="I39" s="43"/>
    </row>
    <row r="40" spans="2:16">
      <c r="B40" s="34" t="str">
        <f t="shared" ca="1" si="4"/>
        <v>-</v>
      </c>
      <c r="C40" s="41"/>
      <c r="D40" s="41"/>
      <c r="E40" s="45"/>
      <c r="F40" s="39"/>
      <c r="G40" s="48" t="str">
        <f t="shared" ca="1" si="5"/>
        <v>-</v>
      </c>
      <c r="H40" s="51" t="str">
        <f t="shared" si="6"/>
        <v/>
      </c>
      <c r="I40" s="43"/>
    </row>
    <row r="41" spans="2:16">
      <c r="B41" s="34" t="str">
        <f t="shared" ca="1" si="4"/>
        <v>-</v>
      </c>
      <c r="C41" s="41"/>
      <c r="D41" s="41"/>
      <c r="E41" s="45"/>
      <c r="F41" s="39"/>
      <c r="G41" s="48" t="str">
        <f t="shared" ca="1" si="5"/>
        <v>-</v>
      </c>
      <c r="H41" s="51" t="str">
        <f t="shared" si="6"/>
        <v/>
      </c>
      <c r="I41" s="43"/>
    </row>
    <row r="42" spans="2:16">
      <c r="B42" s="34" t="str">
        <f t="shared" ca="1" si="4"/>
        <v>-</v>
      </c>
      <c r="C42" s="41"/>
      <c r="D42" s="41"/>
      <c r="E42" s="45"/>
      <c r="F42" s="39"/>
      <c r="G42" s="48" t="str">
        <f t="shared" ca="1" si="5"/>
        <v>-</v>
      </c>
      <c r="H42" s="51" t="str">
        <f t="shared" si="6"/>
        <v/>
      </c>
      <c r="I42" s="43"/>
      <c r="J42" s="14"/>
    </row>
    <row r="43" spans="2:16">
      <c r="B43" s="34" t="str">
        <f t="shared" ca="1" si="4"/>
        <v>-</v>
      </c>
      <c r="C43" s="41"/>
      <c r="D43" s="41"/>
      <c r="E43" s="45"/>
      <c r="F43" s="39"/>
      <c r="G43" s="48" t="str">
        <f t="shared" ca="1" si="5"/>
        <v>-</v>
      </c>
      <c r="H43" s="51" t="str">
        <f t="shared" si="6"/>
        <v/>
      </c>
      <c r="I43" s="43"/>
    </row>
    <row r="44" spans="2:16">
      <c r="B44" s="34" t="str">
        <f t="shared" ca="1" si="4"/>
        <v>-</v>
      </c>
      <c r="C44" s="41"/>
      <c r="D44" s="41"/>
      <c r="E44" s="45"/>
      <c r="F44" s="39"/>
      <c r="G44" s="48" t="str">
        <f t="shared" ca="1" si="5"/>
        <v>-</v>
      </c>
      <c r="H44" s="51" t="str">
        <f t="shared" si="6"/>
        <v/>
      </c>
      <c r="I44" s="43"/>
    </row>
    <row r="45" spans="2:16">
      <c r="B45" s="34" t="str">
        <f t="shared" ca="1" si="4"/>
        <v>-</v>
      </c>
      <c r="C45" s="41"/>
      <c r="D45" s="41"/>
      <c r="E45" s="45"/>
      <c r="F45" s="39"/>
      <c r="G45" s="48" t="str">
        <f t="shared" ca="1" si="5"/>
        <v>-</v>
      </c>
      <c r="H45" s="51" t="str">
        <f t="shared" si="6"/>
        <v/>
      </c>
      <c r="I45" s="43"/>
    </row>
    <row r="46" spans="2:16">
      <c r="B46" s="34" t="str">
        <f t="shared" ca="1" si="4"/>
        <v>-</v>
      </c>
      <c r="C46" s="41"/>
      <c r="D46" s="41"/>
      <c r="E46" s="45"/>
      <c r="F46" s="39"/>
      <c r="G46" s="48" t="str">
        <f t="shared" ca="1" si="5"/>
        <v>-</v>
      </c>
      <c r="H46" s="51" t="str">
        <f t="shared" si="6"/>
        <v/>
      </c>
      <c r="I46" s="43"/>
    </row>
    <row r="47" spans="2:16">
      <c r="B47" s="34" t="str">
        <f t="shared" ca="1" si="4"/>
        <v>-</v>
      </c>
      <c r="C47" s="41"/>
      <c r="D47" s="41"/>
      <c r="E47" s="45"/>
      <c r="F47" s="39"/>
      <c r="G47" s="48" t="str">
        <f t="shared" ca="1" si="5"/>
        <v>-</v>
      </c>
      <c r="H47" s="51" t="str">
        <f t="shared" si="6"/>
        <v/>
      </c>
      <c r="I47" s="43"/>
    </row>
    <row r="48" spans="2:16">
      <c r="B48" s="34" t="str">
        <f t="shared" ca="1" si="4"/>
        <v>-</v>
      </c>
      <c r="C48" s="41"/>
      <c r="D48" s="41"/>
      <c r="E48" s="45"/>
      <c r="F48" s="39"/>
      <c r="G48" s="48" t="str">
        <f t="shared" ca="1" si="5"/>
        <v>-</v>
      </c>
      <c r="H48" s="51" t="str">
        <f t="shared" si="6"/>
        <v/>
      </c>
      <c r="I48" s="43"/>
    </row>
    <row r="49" spans="2:10">
      <c r="B49" s="34" t="str">
        <f t="shared" ca="1" si="4"/>
        <v>-</v>
      </c>
      <c r="C49" s="41"/>
      <c r="D49" s="41"/>
      <c r="E49" s="45"/>
      <c r="F49" s="39"/>
      <c r="G49" s="48" t="str">
        <f t="shared" ca="1" si="5"/>
        <v>-</v>
      </c>
      <c r="H49" s="51" t="str">
        <f t="shared" si="6"/>
        <v/>
      </c>
      <c r="I49" s="43"/>
    </row>
    <row r="50" spans="2:10">
      <c r="B50" s="34" t="str">
        <f t="shared" ca="1" si="4"/>
        <v>-</v>
      </c>
      <c r="C50" s="41"/>
      <c r="D50" s="41"/>
      <c r="E50" s="45"/>
      <c r="F50" s="39"/>
      <c r="G50" s="48" t="str">
        <f t="shared" ca="1" si="5"/>
        <v>-</v>
      </c>
      <c r="H50" s="51" t="str">
        <f t="shared" si="6"/>
        <v/>
      </c>
      <c r="I50" s="43"/>
    </row>
    <row r="51" spans="2:10">
      <c r="B51" s="34" t="str">
        <f t="shared" ca="1" si="4"/>
        <v>-</v>
      </c>
      <c r="C51" s="41"/>
      <c r="D51" s="41"/>
      <c r="E51" s="45"/>
      <c r="F51" s="39"/>
      <c r="G51" s="48" t="str">
        <f t="shared" ca="1" si="5"/>
        <v>-</v>
      </c>
      <c r="H51" s="51" t="str">
        <f t="shared" si="6"/>
        <v/>
      </c>
      <c r="I51" s="43"/>
    </row>
    <row r="52" spans="2:10">
      <c r="B52" s="34" t="str">
        <f t="shared" ca="1" si="4"/>
        <v>-</v>
      </c>
      <c r="C52" s="41"/>
      <c r="D52" s="41"/>
      <c r="E52" s="45"/>
      <c r="F52" s="39"/>
      <c r="G52" s="48" t="str">
        <f t="shared" ca="1" si="5"/>
        <v>-</v>
      </c>
      <c r="H52" s="51" t="str">
        <f t="shared" si="6"/>
        <v/>
      </c>
      <c r="I52" s="43"/>
    </row>
    <row r="53" spans="2:10">
      <c r="B53" s="34" t="str">
        <f t="shared" ca="1" si="4"/>
        <v>-</v>
      </c>
      <c r="C53" s="41"/>
      <c r="D53" s="41"/>
      <c r="E53" s="45"/>
      <c r="F53" s="39"/>
      <c r="G53" s="48" t="str">
        <f t="shared" ca="1" si="5"/>
        <v>-</v>
      </c>
      <c r="H53" s="51" t="str">
        <f t="shared" si="6"/>
        <v/>
      </c>
      <c r="I53" s="43"/>
    </row>
    <row r="54" spans="2:10">
      <c r="B54" s="34" t="str">
        <f t="shared" ca="1" si="4"/>
        <v>-</v>
      </c>
      <c r="C54" s="41"/>
      <c r="D54" s="41"/>
      <c r="E54" s="45"/>
      <c r="F54" s="39"/>
      <c r="G54" s="48" t="str">
        <f t="shared" ca="1" si="5"/>
        <v>-</v>
      </c>
      <c r="H54" s="51" t="str">
        <f t="shared" si="6"/>
        <v/>
      </c>
      <c r="I54" s="43"/>
    </row>
    <row r="55" spans="2:10">
      <c r="B55" s="34" t="str">
        <f t="shared" ca="1" si="4"/>
        <v>-</v>
      </c>
      <c r="C55" s="41"/>
      <c r="D55" s="41"/>
      <c r="E55" s="45"/>
      <c r="F55" s="39"/>
      <c r="G55" s="48" t="str">
        <f t="shared" ca="1" si="5"/>
        <v>-</v>
      </c>
      <c r="H55" s="51" t="str">
        <f t="shared" si="6"/>
        <v/>
      </c>
      <c r="I55" s="43"/>
    </row>
    <row r="56" spans="2:10">
      <c r="B56" s="34" t="str">
        <f t="shared" ca="1" si="4"/>
        <v>-</v>
      </c>
      <c r="C56" s="41"/>
      <c r="D56" s="41"/>
      <c r="E56" s="45"/>
      <c r="F56" s="39"/>
      <c r="G56" s="48" t="str">
        <f t="shared" ca="1" si="5"/>
        <v>-</v>
      </c>
      <c r="H56" s="51" t="str">
        <f t="shared" si="6"/>
        <v/>
      </c>
      <c r="I56" s="43"/>
      <c r="J56" s="14"/>
    </row>
    <row r="57" spans="2:10">
      <c r="B57" s="34" t="str">
        <f t="shared" ca="1" si="4"/>
        <v>-</v>
      </c>
      <c r="C57" s="41"/>
      <c r="D57" s="41"/>
      <c r="E57" s="45"/>
      <c r="F57" s="39"/>
      <c r="G57" s="48" t="str">
        <f t="shared" ca="1" si="5"/>
        <v>-</v>
      </c>
      <c r="H57" s="51" t="str">
        <f t="shared" si="6"/>
        <v/>
      </c>
      <c r="I57" s="43"/>
    </row>
  </sheetData>
  <phoneticPr fontId="2" type="noConversion"/>
  <conditionalFormatting sqref="H5:H29">
    <cfRule type="cellIs" dxfId="170" priority="40" operator="equal">
      <formula>"OK"</formula>
    </cfRule>
  </conditionalFormatting>
  <conditionalFormatting sqref="E7:F7">
    <cfRule type="expression" dxfId="169" priority="36">
      <formula>AND($H7&lt;&gt;"",$H7&lt;&gt;"OK",E7="")</formula>
    </cfRule>
  </conditionalFormatting>
  <conditionalFormatting sqref="E7:E29">
    <cfRule type="cellIs" dxfId="168" priority="30" stopIfTrue="1" operator="equal">
      <formula>"n/b"</formula>
    </cfRule>
  </conditionalFormatting>
  <conditionalFormatting sqref="C8:F29">
    <cfRule type="expression" dxfId="167" priority="31">
      <formula>AND($H8&lt;&gt;"",$H8&lt;&gt;"OK",C8="")</formula>
    </cfRule>
  </conditionalFormatting>
  <conditionalFormatting sqref="E5:E6">
    <cfRule type="cellIs" dxfId="166" priority="26" stopIfTrue="1" operator="equal">
      <formula>"n/b"</formula>
    </cfRule>
  </conditionalFormatting>
  <conditionalFormatting sqref="C5:F6">
    <cfRule type="expression" dxfId="165" priority="27">
      <formula>AND($H5&lt;&gt;"",$H5&lt;&gt;"OK",C5="")</formula>
    </cfRule>
  </conditionalFormatting>
  <conditionalFormatting sqref="C7:D7">
    <cfRule type="expression" dxfId="164" priority="19">
      <formula>AND($H7&lt;&gt;"",$H7&lt;&gt;"OK",C7="")</formula>
    </cfRule>
  </conditionalFormatting>
  <conditionalFormatting sqref="E35:F35">
    <cfRule type="expression" dxfId="163" priority="7">
      <formula>AND($H35&lt;&gt;"",$H35&lt;&gt;"OK",E35="")</formula>
    </cfRule>
  </conditionalFormatting>
  <conditionalFormatting sqref="E35:E57">
    <cfRule type="cellIs" dxfId="162" priority="5" stopIfTrue="1" operator="equal">
      <formula>"n/b"</formula>
    </cfRule>
  </conditionalFormatting>
  <conditionalFormatting sqref="C36:F57">
    <cfRule type="expression" dxfId="161" priority="6">
      <formula>AND($H36&lt;&gt;"",$H36&lt;&gt;"OK",C36="")</formula>
    </cfRule>
  </conditionalFormatting>
  <conditionalFormatting sqref="E33:E34">
    <cfRule type="cellIs" dxfId="160" priority="3" stopIfTrue="1" operator="equal">
      <formula>"n/b"</formula>
    </cfRule>
  </conditionalFormatting>
  <conditionalFormatting sqref="C33:F34">
    <cfRule type="expression" dxfId="159" priority="4">
      <formula>AND($H33&lt;&gt;"",$H33&lt;&gt;"OK",C33="")</formula>
    </cfRule>
  </conditionalFormatting>
  <conditionalFormatting sqref="C35:D35">
    <cfRule type="expression" dxfId="158" priority="2">
      <formula>AND($H35&lt;&gt;"",$H35&lt;&gt;"OK",C35="")</formula>
    </cfRule>
  </conditionalFormatting>
  <conditionalFormatting sqref="H33:H57">
    <cfRule type="cellIs" dxfId="157" priority="1" operator="equal">
      <formula>"OK"</formula>
    </cfRule>
  </conditionalFormatting>
  <dataValidations count="2">
    <dataValidation type="whole" operator="greaterThanOrEqual" allowBlank="1" showInputMessage="1" showErrorMessage="1" errorTitle="Invalid entry" error="Please use whole, positive numbers." sqref="E5:E29 E33:E57">
      <formula1>0</formula1>
    </dataValidation>
    <dataValidation type="list" allowBlank="1" showInputMessage="1" showErrorMessage="1" errorTitle="Invalid entry" error="Choose an entry from the dropdown list" sqref="D5:D29 D33:D57">
      <formula1>list.size</formula1>
    </dataValidation>
  </dataValidation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AJ105"/>
  <sheetViews>
    <sheetView showGridLines="0" topLeftCell="D1" zoomScale="85" zoomScaleNormal="85" workbookViewId="0">
      <selection activeCell="R6" sqref="R6:R11"/>
    </sheetView>
  </sheetViews>
  <sheetFormatPr defaultColWidth="9.140625" defaultRowHeight="12.75" outlineLevelRow="1"/>
  <cols>
    <col min="1" max="1" width="21.85546875" style="89" hidden="1" customWidth="1"/>
    <col min="2" max="2" width="28.7109375" style="89" hidden="1" customWidth="1"/>
    <col min="3" max="3" width="21.5703125" style="89" hidden="1" customWidth="1"/>
    <col min="4" max="4" width="1.7109375" style="90" customWidth="1"/>
    <col min="5" max="5" width="15.28515625" style="91" customWidth="1"/>
    <col min="6" max="6" width="7.85546875" style="92" customWidth="1"/>
    <col min="7" max="7" width="39.42578125" style="93" customWidth="1"/>
    <col min="8" max="8" width="35.140625" style="91" customWidth="1"/>
    <col min="9" max="9" width="6.7109375" style="91" customWidth="1"/>
    <col min="10" max="10" width="5.7109375" style="91" customWidth="1"/>
    <col min="11" max="11" width="2.28515625" style="91" bestFit="1" customWidth="1"/>
    <col min="12" max="12" width="27.28515625" style="91" customWidth="1"/>
    <col min="13" max="13" width="15.85546875" style="92" customWidth="1"/>
    <col min="14" max="14" width="14.140625" style="92" customWidth="1"/>
    <col min="15" max="15" width="16" style="92" customWidth="1"/>
    <col min="16" max="16" width="15.85546875" style="92" bestFit="1" customWidth="1"/>
    <col min="17" max="17" width="14.140625" style="248" customWidth="1"/>
    <col min="18" max="18" width="27.42578125" style="92" customWidth="1"/>
    <col min="19" max="19" width="2.85546875" style="91" customWidth="1"/>
    <col min="20" max="20" width="17" style="92" bestFit="1" customWidth="1"/>
    <col min="21" max="21" width="15.7109375" style="92" customWidth="1"/>
    <col min="22" max="22" width="14" style="92" customWidth="1"/>
    <col min="23" max="23" width="2.85546875" style="91" customWidth="1"/>
    <col min="24" max="24" width="23.28515625" style="92" customWidth="1"/>
    <col min="25" max="25" width="20.140625" style="92" customWidth="1"/>
    <col min="26" max="26" width="20.42578125" style="92" customWidth="1"/>
    <col min="27" max="27" width="24.5703125" style="92" customWidth="1"/>
    <col min="28" max="28" width="2.85546875" style="92" customWidth="1"/>
    <col min="29" max="31" width="13.7109375" style="92" customWidth="1"/>
    <col min="32" max="32" width="25.42578125" style="92" customWidth="1"/>
    <col min="33" max="33" width="24.7109375" style="92" customWidth="1"/>
    <col min="34" max="34" width="25.5703125" style="92" customWidth="1"/>
    <col min="35" max="35" width="2.85546875" style="91" customWidth="1"/>
    <col min="36" max="36" width="43" style="91" customWidth="1"/>
    <col min="37" max="16384" width="9.140625" style="92"/>
  </cols>
  <sheetData>
    <row r="1" spans="1:36" s="81" customFormat="1" ht="19.5">
      <c r="A1" s="75" t="s">
        <v>2</v>
      </c>
      <c r="B1" s="75"/>
      <c r="C1" s="75"/>
      <c r="D1" s="76"/>
      <c r="E1" s="76" t="str">
        <f ca="1">CONCATENATE(RIGHT(CELL("filename",A1),LEN(CELL("filename",A1))-SEARCH("]",CELL("filename",A1))))</f>
        <v>Arkusz PxQ 1</v>
      </c>
      <c r="F1" s="77"/>
      <c r="G1" s="78"/>
      <c r="H1" s="79" t="s">
        <v>250</v>
      </c>
      <c r="I1" s="80" t="s">
        <v>114</v>
      </c>
      <c r="J1" s="79"/>
      <c r="K1" s="79"/>
      <c r="M1" s="82"/>
      <c r="N1" s="79"/>
      <c r="P1" s="77" t="s">
        <v>116</v>
      </c>
      <c r="Q1" s="246" t="s">
        <v>249</v>
      </c>
      <c r="R1" s="77"/>
      <c r="S1" s="79"/>
      <c r="T1" s="82"/>
      <c r="U1" s="83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79"/>
      <c r="AJ1" s="84"/>
    </row>
    <row r="2" spans="1:36" s="81" customFormat="1" ht="14.25">
      <c r="A2" s="85" t="b">
        <v>1</v>
      </c>
      <c r="B2" s="85"/>
      <c r="C2" s="85"/>
      <c r="D2" s="84"/>
      <c r="E2" s="84" t="s">
        <v>246</v>
      </c>
      <c r="F2" s="86" t="s">
        <v>112</v>
      </c>
      <c r="G2" s="78"/>
      <c r="H2" s="79" t="s">
        <v>113</v>
      </c>
      <c r="I2" s="80" t="s">
        <v>115</v>
      </c>
      <c r="J2" s="79"/>
      <c r="K2" s="79"/>
      <c r="M2" s="87"/>
      <c r="N2" s="79"/>
      <c r="P2" s="77"/>
      <c r="Q2" s="247"/>
      <c r="R2" s="77"/>
      <c r="S2" s="79"/>
      <c r="T2" s="82"/>
      <c r="U2" s="83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79"/>
      <c r="AJ2" s="88"/>
    </row>
    <row r="3" spans="1:36">
      <c r="D3" s="91"/>
      <c r="N3" s="91"/>
      <c r="O3" s="89"/>
      <c r="P3" s="94"/>
      <c r="W3" s="92"/>
    </row>
    <row r="4" spans="1:36">
      <c r="E4" s="95" t="s">
        <v>117</v>
      </c>
      <c r="F4" s="96"/>
      <c r="G4" s="97"/>
      <c r="H4" s="98"/>
      <c r="L4" s="99"/>
      <c r="M4" s="100"/>
      <c r="N4" s="100"/>
      <c r="O4" s="101"/>
      <c r="P4" s="102"/>
      <c r="Q4" s="249"/>
      <c r="R4" s="309" t="s">
        <v>139</v>
      </c>
      <c r="X4" s="318" t="s">
        <v>145</v>
      </c>
      <c r="Y4" s="311" t="s">
        <v>155</v>
      </c>
      <c r="Z4" s="311" t="s">
        <v>148</v>
      </c>
      <c r="AA4" s="304" t="s">
        <v>149</v>
      </c>
      <c r="AC4" s="103" t="s">
        <v>150</v>
      </c>
      <c r="AD4" s="104"/>
      <c r="AE4" s="104"/>
      <c r="AF4" s="104"/>
      <c r="AG4" s="104"/>
      <c r="AH4" s="105"/>
    </row>
    <row r="5" spans="1:36" ht="42" customHeight="1" thickBot="1">
      <c r="E5" s="106" t="s">
        <v>118</v>
      </c>
      <c r="F5" s="107" t="s">
        <v>119</v>
      </c>
      <c r="G5" s="107"/>
      <c r="H5" s="108" t="s">
        <v>120</v>
      </c>
      <c r="L5" s="109" t="s">
        <v>121</v>
      </c>
      <c r="N5" s="110" t="s">
        <v>122</v>
      </c>
      <c r="P5" s="111"/>
      <c r="Q5" s="249"/>
      <c r="R5" s="310"/>
      <c r="X5" s="319"/>
      <c r="Y5" s="312"/>
      <c r="Z5" s="312"/>
      <c r="AA5" s="305"/>
      <c r="AC5" s="112" t="s">
        <v>151</v>
      </c>
      <c r="AD5" s="113" t="s">
        <v>152</v>
      </c>
      <c r="AE5" s="113" t="s">
        <v>153</v>
      </c>
      <c r="AF5" s="114" t="s">
        <v>9</v>
      </c>
      <c r="AG5" s="114" t="s">
        <v>10</v>
      </c>
      <c r="AH5" s="115" t="s">
        <v>11</v>
      </c>
    </row>
    <row r="6" spans="1:36" ht="13.9" customHeight="1" outlineLevel="1">
      <c r="A6" s="116">
        <f ca="1">MAXA(INDIRECT("$A5:A$"&amp;ROW()-1))+1</f>
        <v>1</v>
      </c>
      <c r="B6" s="116"/>
      <c r="C6" s="116"/>
      <c r="D6" s="117"/>
      <c r="E6" s="118" t="str">
        <f ca="1">IF(ISERROR(VLOOKUP($A6,$A$17:$AJ$58435,COLUMN($E:$E),FALSE)),"nd.",VLOOKUP($A6,$A$17:$AJ$58435,COLUMN($E:$E),FALSE))</f>
        <v>A</v>
      </c>
      <c r="F6" s="119" t="str">
        <f ca="1">IF($E6="nd.","",VLOOKUP($E6,$E$16:$X51533,COLUMN($F$13)-COLUMN($D$13),FALSE))</f>
        <v>&lt;&lt; Obowiązek &gt;&gt;</v>
      </c>
      <c r="G6" s="120"/>
      <c r="H6" s="121">
        <f ca="1">IF($E6="nd.","",SUMIF($B:$B,$A6,AA:AA))</f>
        <v>0</v>
      </c>
      <c r="I6" s="122"/>
      <c r="J6" s="122"/>
      <c r="K6" s="122"/>
      <c r="L6" s="320" t="str">
        <f>IF($A$2=FALSE,"Spr. danych - wył",IF(SUM(C:C)=0,"Spr. danych - OK!","Zidentyfikowanych błędów: "&amp;SUM(C:C)&amp;". 
Pierwszy błąd w rzędzie "&amp;MATCH(1,$C:$C,-1)&amp;". 
Proszę sprawdzić wszystkie czerwone komórki."))</f>
        <v>Spr. danych - OK!</v>
      </c>
      <c r="M6" s="321"/>
      <c r="N6" s="123" t="s">
        <v>123</v>
      </c>
      <c r="O6" s="124" t="s">
        <v>124</v>
      </c>
      <c r="P6" s="125"/>
      <c r="Q6" s="249"/>
      <c r="R6" s="313" t="s">
        <v>140</v>
      </c>
      <c r="S6" s="122"/>
      <c r="X6" s="121">
        <f ca="1">IF($E6="nd.","",SUMIF($B:$B,$A6,X:X))</f>
        <v>0</v>
      </c>
      <c r="Y6" s="126" t="str">
        <f ca="1">IF($E6="nd.","",IFERROR(Z6/SUM(Z6:AA6),"-"))</f>
        <v>-</v>
      </c>
      <c r="Z6" s="121">
        <f t="shared" ref="Z6:AA10" ca="1" si="0">IF($E6="nd.","",SUMIF($B:$B,$A6,Z:Z))</f>
        <v>0</v>
      </c>
      <c r="AA6" s="121">
        <f t="shared" ca="1" si="0"/>
        <v>0</v>
      </c>
      <c r="AC6" s="127" t="str">
        <f t="shared" ref="AC6:AE10" ca="1" si="1">IF($E6="nd.","",IFERROR(AF6/SUM($AF6:$AH6),"-"))</f>
        <v>-</v>
      </c>
      <c r="AD6" s="127" t="str">
        <f t="shared" ca="1" si="1"/>
        <v>-</v>
      </c>
      <c r="AE6" s="127" t="str">
        <f t="shared" ca="1" si="1"/>
        <v>-</v>
      </c>
      <c r="AF6" s="121">
        <f t="shared" ref="AF6:AH10" ca="1" si="2">IF($E6="nd.","",SUMIF($B:$B,$A6,AF:AF))</f>
        <v>0</v>
      </c>
      <c r="AG6" s="121">
        <f t="shared" ca="1" si="2"/>
        <v>0</v>
      </c>
      <c r="AH6" s="121">
        <f t="shared" ca="1" si="2"/>
        <v>0</v>
      </c>
      <c r="AI6" s="122"/>
    </row>
    <row r="7" spans="1:36" outlineLevel="1">
      <c r="A7" s="116">
        <f ca="1">MAXA(INDIRECT("$A5:A$"&amp;ROW()-1))+1</f>
        <v>2</v>
      </c>
      <c r="B7" s="116"/>
      <c r="C7" s="116"/>
      <c r="D7" s="117"/>
      <c r="E7" s="128" t="str">
        <f ca="1">IF(ISERROR(VLOOKUP($A7,$A$17:$AJ$58435,COLUMN($E:$E),FALSE)),"nd.",VLOOKUP($A7,$A$17:$AJ$58435,COLUMN($E:$E),FALSE))</f>
        <v>B</v>
      </c>
      <c r="F7" s="119" t="str">
        <f ca="1">IF($E7="nd.","",VLOOKUP($E7,$E$16:$X51534,COLUMN($F$13)-COLUMN($D$13),FALSE))</f>
        <v>&lt;&lt; Obowiązek &gt;&gt;</v>
      </c>
      <c r="G7" s="129"/>
      <c r="H7" s="121">
        <f ca="1">IF($E7="nd.","",SUMIF($B:$B,$A7,AA:AA))</f>
        <v>0</v>
      </c>
      <c r="I7" s="122"/>
      <c r="J7" s="122"/>
      <c r="K7" s="122"/>
      <c r="L7" s="320"/>
      <c r="M7" s="321"/>
      <c r="N7" s="91"/>
      <c r="P7" s="125"/>
      <c r="Q7" s="249"/>
      <c r="R7" s="313"/>
      <c r="S7" s="122"/>
      <c r="X7" s="121">
        <f ca="1">IF($E7="nd.","",SUMIF($B:$B,$A7,X:X))</f>
        <v>0</v>
      </c>
      <c r="Y7" s="130" t="str">
        <f ca="1">IF($E7="nd.","",IFERROR(Z7/SUM(Z7:AA7),"-"))</f>
        <v>-</v>
      </c>
      <c r="Z7" s="121">
        <f t="shared" ca="1" si="0"/>
        <v>0</v>
      </c>
      <c r="AA7" s="121">
        <f t="shared" ca="1" si="0"/>
        <v>0</v>
      </c>
      <c r="AC7" s="131" t="str">
        <f t="shared" ca="1" si="1"/>
        <v>-</v>
      </c>
      <c r="AD7" s="131" t="str">
        <f t="shared" ca="1" si="1"/>
        <v>-</v>
      </c>
      <c r="AE7" s="131" t="str">
        <f t="shared" ca="1" si="1"/>
        <v>-</v>
      </c>
      <c r="AF7" s="121">
        <f t="shared" ca="1" si="2"/>
        <v>0</v>
      </c>
      <c r="AG7" s="121">
        <f t="shared" ca="1" si="2"/>
        <v>0</v>
      </c>
      <c r="AH7" s="121">
        <f t="shared" ca="1" si="2"/>
        <v>0</v>
      </c>
      <c r="AI7" s="122"/>
    </row>
    <row r="8" spans="1:36" outlineLevel="1">
      <c r="A8" s="116">
        <f ca="1">MAXA(INDIRECT("$A5:A$"&amp;ROW()-1))+1</f>
        <v>3</v>
      </c>
      <c r="B8" s="116"/>
      <c r="C8" s="116"/>
      <c r="D8" s="117"/>
      <c r="E8" s="128" t="str">
        <f ca="1">IF(ISERROR(VLOOKUP($A8,$A$17:$AJ$58435,COLUMN($E:$E),FALSE)),"nd.",VLOOKUP($A8,$A$17:$AJ$58435,COLUMN($E:$E),FALSE))</f>
        <v>C</v>
      </c>
      <c r="F8" s="119" t="str">
        <f ca="1">IF($E8="nd.","",VLOOKUP($E8,$E$16:$X51535,COLUMN($F$13)-COLUMN($D$13),FALSE))</f>
        <v>&lt;&lt; Obowiązek &gt;&gt;</v>
      </c>
      <c r="G8" s="129"/>
      <c r="H8" s="121">
        <f ca="1">IF($E8="nd.","",SUMIF($B:$B,$A8,AA:AA))</f>
        <v>0</v>
      </c>
      <c r="I8" s="122"/>
      <c r="J8" s="122"/>
      <c r="K8" s="122"/>
      <c r="L8" s="320"/>
      <c r="M8" s="321"/>
      <c r="N8" s="132"/>
      <c r="O8" s="133" t="s">
        <v>125</v>
      </c>
      <c r="P8" s="125"/>
      <c r="Q8" s="249"/>
      <c r="R8" s="313"/>
      <c r="S8" s="122"/>
      <c r="W8" s="122"/>
      <c r="X8" s="121">
        <f ca="1">IF($E8="nd.","",SUMIF($B:$B,$A8,X:X))</f>
        <v>0</v>
      </c>
      <c r="Y8" s="130" t="str">
        <f ca="1">IF($E8="nd.","",IFERROR(Z8/SUM(Z8:AA8),"-"))</f>
        <v>-</v>
      </c>
      <c r="Z8" s="121">
        <f t="shared" ca="1" si="0"/>
        <v>0</v>
      </c>
      <c r="AA8" s="121">
        <f t="shared" ca="1" si="0"/>
        <v>0</v>
      </c>
      <c r="AC8" s="131" t="str">
        <f t="shared" ca="1" si="1"/>
        <v>-</v>
      </c>
      <c r="AD8" s="131" t="str">
        <f t="shared" ca="1" si="1"/>
        <v>-</v>
      </c>
      <c r="AE8" s="131" t="str">
        <f t="shared" ca="1" si="1"/>
        <v>-</v>
      </c>
      <c r="AF8" s="121">
        <f t="shared" ca="1" si="2"/>
        <v>0</v>
      </c>
      <c r="AG8" s="121">
        <f t="shared" ca="1" si="2"/>
        <v>0</v>
      </c>
      <c r="AH8" s="121">
        <f t="shared" ca="1" si="2"/>
        <v>0</v>
      </c>
      <c r="AI8" s="122"/>
    </row>
    <row r="9" spans="1:36" outlineLevel="1">
      <c r="A9" s="116">
        <f ca="1">MAXA(INDIRECT("$A5:A$"&amp;ROW()-1))+1</f>
        <v>4</v>
      </c>
      <c r="B9" s="116"/>
      <c r="C9" s="116"/>
      <c r="D9" s="117"/>
      <c r="E9" s="128" t="str">
        <f ca="1">IF(ISERROR(VLOOKUP($A9,$A$17:$AJ$58435,COLUMN($E:$E),FALSE)),"nd.",VLOOKUP($A9,$A$17:$AJ$58435,COLUMN($E:$E),FALSE))</f>
        <v>D</v>
      </c>
      <c r="F9" s="119" t="str">
        <f ca="1">IF($E9="nd.","",VLOOKUP($E9,$E$16:$X51536,COLUMN($F$13)-COLUMN($D$13),FALSE))</f>
        <v>&lt;&lt; Obowiązek &gt;&gt;</v>
      </c>
      <c r="G9" s="129"/>
      <c r="H9" s="121">
        <f ca="1">IF($E9="nd.","",SUMIF($B:$B,$A9,AA:AA))</f>
        <v>0</v>
      </c>
      <c r="I9" s="122"/>
      <c r="J9" s="122"/>
      <c r="K9" s="122"/>
      <c r="L9" s="320"/>
      <c r="M9" s="321"/>
      <c r="N9" s="134"/>
      <c r="O9" s="134"/>
      <c r="P9" s="125"/>
      <c r="Q9" s="249"/>
      <c r="R9" s="313"/>
      <c r="S9" s="122"/>
      <c r="W9" s="122"/>
      <c r="X9" s="121">
        <f ca="1">IF($E9="nd.","",SUMIF($B:$B,$A9,X:X))</f>
        <v>0</v>
      </c>
      <c r="Y9" s="130" t="str">
        <f ca="1">IF($E9="nd.","",IFERROR(Z9/SUM(Z9:AA9),"-"))</f>
        <v>-</v>
      </c>
      <c r="Z9" s="121">
        <f t="shared" ca="1" si="0"/>
        <v>0</v>
      </c>
      <c r="AA9" s="121">
        <f t="shared" ca="1" si="0"/>
        <v>0</v>
      </c>
      <c r="AC9" s="131" t="str">
        <f t="shared" ca="1" si="1"/>
        <v>-</v>
      </c>
      <c r="AD9" s="131" t="str">
        <f t="shared" ca="1" si="1"/>
        <v>-</v>
      </c>
      <c r="AE9" s="131" t="str">
        <f t="shared" ca="1" si="1"/>
        <v>-</v>
      </c>
      <c r="AF9" s="121">
        <f t="shared" ca="1" si="2"/>
        <v>0</v>
      </c>
      <c r="AG9" s="121">
        <f t="shared" ca="1" si="2"/>
        <v>0</v>
      </c>
      <c r="AH9" s="121">
        <f t="shared" ca="1" si="2"/>
        <v>0</v>
      </c>
      <c r="AI9" s="122"/>
    </row>
    <row r="10" spans="1:36" ht="13.5" outlineLevel="1" thickBot="1">
      <c r="A10" s="116">
        <f ca="1">MAXA(INDIRECT("$A5:A$"&amp;ROW()-1))+1</f>
        <v>5</v>
      </c>
      <c r="B10" s="116"/>
      <c r="C10" s="116"/>
      <c r="D10" s="117"/>
      <c r="E10" s="135" t="str">
        <f ca="1">IF(ISERROR(VLOOKUP($A10,$A$17:$AJ$58435,COLUMN($E:$E),FALSE)),"nd.",VLOOKUP($A10,$A$17:$AJ$58435,COLUMN($E:$E),FALSE))</f>
        <v>E</v>
      </c>
      <c r="F10" s="119" t="str">
        <f ca="1">IF($E10="nd.","",VLOOKUP($E10,$E$16:$X51537,COLUMN($F$13)-COLUMN($D$13),FALSE))</f>
        <v>&lt;&lt; Obowiązek &gt;&gt;</v>
      </c>
      <c r="G10" s="136"/>
      <c r="H10" s="137">
        <f ca="1">IF($E10="nd.","",SUMIF($B:$B,$A10,AA:AA))</f>
        <v>0</v>
      </c>
      <c r="I10" s="122"/>
      <c r="J10" s="122"/>
      <c r="K10" s="122"/>
      <c r="L10" s="320"/>
      <c r="M10" s="321"/>
      <c r="N10" s="138">
        <v>15</v>
      </c>
      <c r="O10" s="133" t="s">
        <v>126</v>
      </c>
      <c r="P10" s="125"/>
      <c r="Q10" s="249"/>
      <c r="R10" s="313"/>
      <c r="S10" s="122"/>
      <c r="W10" s="122"/>
      <c r="X10" s="121">
        <f ca="1">IF($E10="nd.","",SUMIF($B:$B,$A10,X:X))</f>
        <v>0</v>
      </c>
      <c r="Y10" s="139" t="str">
        <f ca="1">IF($E10="nd.","",IFERROR(Z10/SUM(Z10:AA10),"-"))</f>
        <v>-</v>
      </c>
      <c r="Z10" s="121">
        <f t="shared" ca="1" si="0"/>
        <v>0</v>
      </c>
      <c r="AA10" s="121">
        <f t="shared" ca="1" si="0"/>
        <v>0</v>
      </c>
      <c r="AC10" s="140" t="str">
        <f t="shared" ca="1" si="1"/>
        <v>-</v>
      </c>
      <c r="AD10" s="140" t="str">
        <f t="shared" ca="1" si="1"/>
        <v>-</v>
      </c>
      <c r="AE10" s="140" t="str">
        <f t="shared" ca="1" si="1"/>
        <v>-</v>
      </c>
      <c r="AF10" s="121">
        <f t="shared" ca="1" si="2"/>
        <v>0</v>
      </c>
      <c r="AG10" s="121">
        <f t="shared" ca="1" si="2"/>
        <v>0</v>
      </c>
      <c r="AH10" s="121">
        <f t="shared" ca="1" si="2"/>
        <v>0</v>
      </c>
      <c r="AI10" s="122"/>
    </row>
    <row r="11" spans="1:36">
      <c r="E11" s="141" t="s">
        <v>247</v>
      </c>
      <c r="F11" s="142"/>
      <c r="G11" s="143"/>
      <c r="H11" s="144">
        <f ca="1">SUM(H6:H10)</f>
        <v>0</v>
      </c>
      <c r="I11" s="122"/>
      <c r="J11" s="122"/>
      <c r="K11" s="122"/>
      <c r="L11" s="145"/>
      <c r="M11" s="146"/>
      <c r="N11" s="147"/>
      <c r="O11" s="147"/>
      <c r="P11" s="148"/>
      <c r="Q11" s="249"/>
      <c r="R11" s="314"/>
      <c r="S11" s="122"/>
      <c r="W11" s="122"/>
      <c r="X11" s="149">
        <f ca="1">SUM(X6:X10)</f>
        <v>0</v>
      </c>
      <c r="Y11" s="150">
        <f ca="1">IF($E11="nd.","",IFERROR(Z11/SUM(Z11:AA11),0))</f>
        <v>0</v>
      </c>
      <c r="Z11" s="294">
        <f ca="1">SUM(Z6:Z10)</f>
        <v>0</v>
      </c>
      <c r="AA11" s="295">
        <f ca="1">SUM(AA6:AA10)</f>
        <v>0</v>
      </c>
      <c r="AC11" s="151">
        <f ca="1">IF($E11="nd.","",IFERROR(AF11/SUM($AF11:$AH11),0))</f>
        <v>0</v>
      </c>
      <c r="AD11" s="151">
        <f ca="1">IF($E11="nd.","",IFERROR(AG11/SUM($AF11:$AH11),0))</f>
        <v>0</v>
      </c>
      <c r="AE11" s="151">
        <f ca="1">IF($E11="nd.","",IFERROR(AH11/SUM($AF11:$AH11),0))</f>
        <v>0</v>
      </c>
      <c r="AF11" s="294">
        <f ca="1">SUM(AF6:AF10)</f>
        <v>0</v>
      </c>
      <c r="AG11" s="294">
        <f ca="1">SUM(AG6:AG10)</f>
        <v>0</v>
      </c>
      <c r="AH11" s="294">
        <f ca="1">SUM(AH6:AH10)</f>
        <v>0</v>
      </c>
      <c r="AI11" s="122"/>
    </row>
    <row r="12" spans="1:36" ht="15">
      <c r="D12" s="152"/>
    </row>
    <row r="13" spans="1:36">
      <c r="A13" s="153">
        <f>ROW(A13)</f>
        <v>13</v>
      </c>
      <c r="B13" s="154"/>
      <c r="C13" s="154"/>
      <c r="D13" s="155"/>
      <c r="E13" s="156" t="s">
        <v>118</v>
      </c>
      <c r="F13" s="157" t="s">
        <v>119</v>
      </c>
      <c r="G13" s="158"/>
      <c r="H13" s="159"/>
      <c r="I13" s="159"/>
      <c r="J13" s="159"/>
      <c r="L13" s="315" t="s">
        <v>132</v>
      </c>
      <c r="M13" s="316"/>
      <c r="N13" s="316"/>
      <c r="O13" s="316"/>
      <c r="P13" s="316"/>
      <c r="Q13" s="316"/>
      <c r="R13" s="317"/>
      <c r="T13" s="307" t="s">
        <v>141</v>
      </c>
      <c r="U13" s="308"/>
      <c r="V13" s="308"/>
      <c r="X13" s="160" t="s">
        <v>146</v>
      </c>
      <c r="Y13" s="157"/>
      <c r="Z13" s="157"/>
      <c r="AA13" s="161"/>
      <c r="AC13" s="104" t="s">
        <v>150</v>
      </c>
      <c r="AD13" s="104"/>
      <c r="AE13" s="104"/>
      <c r="AF13" s="104"/>
      <c r="AG13" s="104"/>
      <c r="AH13" s="104"/>
      <c r="AJ13" s="306" t="s">
        <v>154</v>
      </c>
    </row>
    <row r="14" spans="1:36" s="176" customFormat="1" ht="38.25">
      <c r="A14" s="162" t="s">
        <v>1</v>
      </c>
      <c r="B14" s="163" t="s">
        <v>24</v>
      </c>
      <c r="C14" s="164"/>
      <c r="D14" s="165"/>
      <c r="E14" s="166" t="s">
        <v>128</v>
      </c>
      <c r="F14" s="167" t="s">
        <v>13</v>
      </c>
      <c r="G14" s="167" t="s">
        <v>129</v>
      </c>
      <c r="H14" s="167" t="s">
        <v>130</v>
      </c>
      <c r="I14" s="168" t="s">
        <v>12</v>
      </c>
      <c r="J14" s="169" t="s">
        <v>131</v>
      </c>
      <c r="K14" s="91"/>
      <c r="L14" s="170" t="s">
        <v>87</v>
      </c>
      <c r="M14" s="171" t="s">
        <v>133</v>
      </c>
      <c r="N14" s="171" t="s">
        <v>135</v>
      </c>
      <c r="O14" s="171" t="s">
        <v>138</v>
      </c>
      <c r="P14" s="171" t="s">
        <v>136</v>
      </c>
      <c r="Q14" s="250" t="s">
        <v>137</v>
      </c>
      <c r="R14" s="172" t="s">
        <v>6</v>
      </c>
      <c r="S14" s="91"/>
      <c r="T14" s="170" t="s">
        <v>142</v>
      </c>
      <c r="U14" s="171" t="s">
        <v>144</v>
      </c>
      <c r="V14" s="173" t="s">
        <v>7</v>
      </c>
      <c r="W14" s="91"/>
      <c r="X14" s="174" t="s">
        <v>23</v>
      </c>
      <c r="Y14" s="171" t="s">
        <v>155</v>
      </c>
      <c r="Z14" s="171" t="s">
        <v>148</v>
      </c>
      <c r="AA14" s="175" t="s">
        <v>149</v>
      </c>
      <c r="AC14" s="177" t="str">
        <f t="shared" ref="AC14:AE14" si="3">AC5</f>
        <v>% obciażeń UE (A)</v>
      </c>
      <c r="AD14" s="171" t="str">
        <f t="shared" si="3"/>
        <v>% obciażeń połączonych (B)</v>
      </c>
      <c r="AE14" s="171" t="str">
        <f t="shared" si="3"/>
        <v>% obciążeń krajowych (C)</v>
      </c>
      <c r="AF14" s="178" t="s">
        <v>9</v>
      </c>
      <c r="AG14" s="178" t="s">
        <v>10</v>
      </c>
      <c r="AH14" s="173" t="s">
        <v>11</v>
      </c>
      <c r="AI14" s="91"/>
      <c r="AJ14" s="306"/>
    </row>
    <row r="15" spans="1:36" s="176" customFormat="1">
      <c r="A15" s="179"/>
      <c r="B15" s="179"/>
      <c r="C15" s="179"/>
      <c r="D15" s="180"/>
      <c r="E15" s="181"/>
      <c r="F15" s="182"/>
      <c r="G15" s="291"/>
      <c r="H15" s="182"/>
      <c r="I15" s="182"/>
      <c r="J15" s="183"/>
      <c r="K15" s="91"/>
      <c r="L15" s="184"/>
      <c r="M15" s="185" t="s">
        <v>134</v>
      </c>
      <c r="N15" s="185" t="s">
        <v>44</v>
      </c>
      <c r="O15" s="185"/>
      <c r="P15" s="186" t="s">
        <v>44</v>
      </c>
      <c r="Q15" s="251" t="s">
        <v>22</v>
      </c>
      <c r="R15" s="187" t="s">
        <v>22</v>
      </c>
      <c r="S15" s="91"/>
      <c r="T15" s="188" t="s">
        <v>143</v>
      </c>
      <c r="U15" s="185" t="s">
        <v>3</v>
      </c>
      <c r="V15" s="189" t="s">
        <v>3</v>
      </c>
      <c r="W15" s="91"/>
      <c r="X15" s="190" t="s">
        <v>147</v>
      </c>
      <c r="Y15" s="185" t="s">
        <v>8</v>
      </c>
      <c r="Z15" s="185" t="s">
        <v>147</v>
      </c>
      <c r="AA15" s="191" t="s">
        <v>147</v>
      </c>
      <c r="AC15" s="192" t="s">
        <v>8</v>
      </c>
      <c r="AD15" s="185" t="s">
        <v>8</v>
      </c>
      <c r="AE15" s="185" t="s">
        <v>8</v>
      </c>
      <c r="AF15" s="185" t="s">
        <v>147</v>
      </c>
      <c r="AG15" s="185" t="s">
        <v>147</v>
      </c>
      <c r="AH15" s="185" t="s">
        <v>147</v>
      </c>
      <c r="AI15" s="91"/>
      <c r="AJ15" s="306"/>
    </row>
    <row r="16" spans="1:36">
      <c r="E16" s="193"/>
      <c r="F16" s="94"/>
      <c r="G16" s="194"/>
      <c r="H16" s="194"/>
      <c r="I16" s="194"/>
      <c r="J16" s="194"/>
      <c r="L16" s="195"/>
      <c r="M16" s="194"/>
      <c r="N16" s="194"/>
      <c r="O16" s="194"/>
      <c r="P16" s="194"/>
      <c r="Q16" s="252"/>
      <c r="R16" s="196"/>
      <c r="T16" s="194"/>
      <c r="U16" s="194"/>
      <c r="V16" s="197"/>
      <c r="X16" s="194"/>
      <c r="AJ16" s="198"/>
    </row>
    <row r="17" spans="1:36" s="210" customFormat="1" ht="13.5" thickBot="1">
      <c r="A17" s="199">
        <f ca="1">MAXA(INDIRECT("A"&amp;$A$13+1&amp;":A"&amp;ROW(A17)-1))+1</f>
        <v>1</v>
      </c>
      <c r="B17" s="199"/>
      <c r="C17" s="199"/>
      <c r="D17" s="200"/>
      <c r="E17" s="201" t="str">
        <f ca="1">IF($A17&lt;=26,CHAR($A17+64),CHAR(ROUNDDOWN($A17/26,0)+64)&amp;CHAR($A17+64-ROUNDDOWN($A17/26,0)*26+1))</f>
        <v>A</v>
      </c>
      <c r="F17" s="292" t="s">
        <v>127</v>
      </c>
      <c r="G17" s="292"/>
      <c r="H17" s="216" t="s">
        <v>74</v>
      </c>
      <c r="I17" s="202"/>
      <c r="J17" s="203"/>
      <c r="K17" s="194"/>
      <c r="L17" s="204"/>
      <c r="M17" s="202"/>
      <c r="N17" s="276"/>
      <c r="O17" s="202"/>
      <c r="P17" s="276"/>
      <c r="Q17" s="253"/>
      <c r="R17" s="205"/>
      <c r="S17" s="194"/>
      <c r="T17" s="204"/>
      <c r="U17" s="202"/>
      <c r="V17" s="205"/>
      <c r="W17" s="194"/>
      <c r="X17" s="206">
        <f ca="1">SUMIF($B:$B,$A17,X:X)</f>
        <v>0</v>
      </c>
      <c r="Y17" s="207" t="str">
        <f ca="1">IFERROR(Z17/X17,"-")</f>
        <v>-</v>
      </c>
      <c r="Z17" s="208">
        <f ca="1">SUMIF($B:$B,$A17,Z:Z)</f>
        <v>0</v>
      </c>
      <c r="AA17" s="209">
        <f ca="1">SUMIF($B:$B,$A17,AA:AA)</f>
        <v>0</v>
      </c>
      <c r="AC17" s="211"/>
      <c r="AD17" s="212"/>
      <c r="AE17" s="211"/>
      <c r="AF17" s="209">
        <f ca="1">SUMIF($B:$B,$A17,AF:AF)</f>
        <v>0</v>
      </c>
      <c r="AG17" s="209">
        <f ca="1">SUMIF($B:$B,$A17,AG:AG)</f>
        <v>0</v>
      </c>
      <c r="AH17" s="209">
        <f ca="1">SUMIF($B:$B,$A17,AH:AH)</f>
        <v>0</v>
      </c>
      <c r="AI17" s="194"/>
      <c r="AJ17" s="213"/>
    </row>
    <row r="18" spans="1:36" s="229" customFormat="1" hidden="1" outlineLevel="1">
      <c r="A18" s="214"/>
      <c r="B18" s="214" t="str">
        <f ca="1">IF(G18="","-",MAXA(INDIRECT("A"&amp;$A$13+1&amp;":A"&amp;ROW($B18))))</f>
        <v>-</v>
      </c>
      <c r="C18" s="214" t="str">
        <f t="shared" ref="C18:C32" si="4">IF(IF(LEFT(M18,4)="Błąd",1,0)+IF(LEFT(R18,4)="Błąd",1,0)+IF(LEFT(U18,4)="Błąd",1,0)+IF(LEFT(Z18,4)="Błąd",1,0)+IF(LEFT(AF18,4)="Błąd",1,0)=0,"-",IF(LEFT(M18,4)="Błąd",1,0)+IF(LEFT(R18,4)="Błąd",1,0)+IF(LEFT(U18,4)="Błąd",1,0)+IF(LEFT(Z18,4)="Błąd",1,0)+IF(LEFT(AF18,4)="Błąd",1,0))</f>
        <v>-</v>
      </c>
      <c r="D18" s="117"/>
      <c r="E18" s="215" t="str">
        <f t="shared" ref="E18:E32" ca="1" si="5">IF(B18="","Błąd",IF($B18="-","-",IF(LEN(COUNTIF(INDIRECT("B"&amp;$A$13&amp;":B"&amp;ROW($B18)),$B18))=1,IF($B18&lt;=26,CHAR($B18+64),CHAR(ROUNDDOWN($B18/26,0)+64)&amp;CHAR($B18+64-ROUNDDOWN($B18/26,0)*26+1))&amp;".0"&amp;COUNTIF(INDIRECT("B"&amp;$A$13&amp;":B"&amp;ROW($B18)),$B18),IF($B18&lt;=26,CHAR($B18+64),CHAR(ROUNDDOWN($B18/26,0)+64)&amp;CHAR($B18+64-ROUNDDOWN($B18/26,0)*26+1))&amp;"."&amp;COUNTIF(INDIRECT("B"&amp;$A$13&amp;":B"&amp;ROW($B18)),$B18))))</f>
        <v>-</v>
      </c>
      <c r="F18" s="243"/>
      <c r="G18" s="235"/>
      <c r="H18" s="235"/>
      <c r="I18" s="217" t="str">
        <f>IF(COUNTA(G18:H18)=0,"",IF(COUNTA(G18:H18)=1,"Błąd",IFERROR(VLOOKUP($H18,'Q-drop down'!D:E,2,FALSE),"Błąd")))</f>
        <v/>
      </c>
      <c r="J18" s="218" t="str">
        <f>IF(COUNTA(G18:H18)=0,"",IF(COUNTA(G18:H18)=1,"",IFERROR(VLOOKUP($H18,'Q-drop down'!D:F,3,FALSE),"")))</f>
        <v/>
      </c>
      <c r="K18" s="263" t="str">
        <f>IF($J18="S",2,IF($J18="M",3,(IF($J18="L",4,""))))</f>
        <v/>
      </c>
      <c r="L18" s="236"/>
      <c r="M18" s="221" t="str">
        <f>IF(COUNTA($G18:$H18)=0,"",IFERROR(VLOOKUP($L18,Ustawienia!$C$16:$F$29,K18,FALSE),IF(L18&lt;&gt;"","Błąd: Funkcja nieaktywna",IF(ISNUMBER(N18),"Błąd: Brak poziomu stanowiska",IF(P18="","","Błąd: Brak poziomu stanowiska")))))</f>
        <v/>
      </c>
      <c r="N18" s="277" t="str">
        <f>IF(COUNTA($G18:$H18)&lt;2,"",IF(ISERROR(VLOOKUP($G18,'Czynności standardowe'!$C:$I,MATCH($J18,Ustawienia!$E$6:$E$8,0)+1,FALSE)),"Brak CS",IF(P18="",VLOOKUP($G18,'Czynności standardowe'!$C:$I,MATCH($J18,Ustawienia!$E$6:$E$8,0)+1,FALSE),"Ręcznie")))</f>
        <v/>
      </c>
      <c r="O18" s="222" t="str">
        <f>IF(COUNTA($G18:$H18)&lt;2,"",IF(ISERROR(VLOOKUP($G18,'Czynności standardowe'!$C:$I,MATCH($J18,Ustawienia!$E$6:$E$8,0)+4,FALSE)),"Brak CS",IF(Q18="",VLOOKUP($G18,'Czynności standardowe'!$C:$I,MATCH($J18,Ustawienia!$E$6:$E$8,0)+4,FALSE),"Ręcznie")))</f>
        <v/>
      </c>
      <c r="P18" s="280"/>
      <c r="Q18" s="255"/>
      <c r="R18" s="223" t="str">
        <f>IF(COUNTA($G18:$H18)=0,"",IF(OR(COUNTA($G18:$H18)&lt;2,LEFT(M18,4)="Błąd"),"nd.",IFERROR(IF(COUNT(M18,P18)=2,M18*P18,IF(COUNT(M18,N18)=2,M18*N18,IF(COUNT(M18,N18,P18)=0,0,"Błąd")))+IF(ISNUMBER(Q18),Q18,IF(ISNUMBER(O18),O18,0)),IF(AND(ISNUMBER(M18),P18=""),"Błąd: Nie podano czasu","Błąd: Nie podano czasu ani kosztów bieżących"))))</f>
        <v/>
      </c>
      <c r="S18" s="219"/>
      <c r="T18" s="237"/>
      <c r="U18" s="238" t="str">
        <f>IF(COUNTA($G18:$H18)=0,"",IF(I18="Błąd","nd.",IF(T18="","Błąd: Brak częstotl./ Istotności",VLOOKUP($H18,'Q data'!$C:$E,COLUMN('Q data'!$E:$E)-COLUMN('Q data'!$B:$B),FALSE))))</f>
        <v/>
      </c>
      <c r="V18" s="239" t="str">
        <f t="shared" ref="V18:V32" si="6">IF(G18="","",IF(H18="","nd.",IF(I18="Błąd","nd.",IF(T18="","nd.",T18*U18))))</f>
        <v/>
      </c>
      <c r="W18" s="219"/>
      <c r="X18" s="227" t="str">
        <f t="shared" ref="X18:X32" si="7">IF(G18="","",IF(COUNT(R18,V18)&lt;2,"nd.",ROUND($R18*$V18,-2)))</f>
        <v/>
      </c>
      <c r="Y18" s="240"/>
      <c r="Z18" s="227" t="str">
        <f t="shared" ref="Z18:Z32" si="8">IF(COUNTA($G18:$H18)=0,"",IF(Y18="","Błąd: Brak wartości %",IFERROR(ROUND(X18*Y18,-2),"nd.")))</f>
        <v/>
      </c>
      <c r="AA18" s="223" t="str">
        <f t="shared" ref="AA18:AA32" si="9">IF(COUNTA($G18:$H18)=0,"",IF(NOT(ISNUMBER(X18)),"nd.",IF(Y18="","nd.",X18-Z18)))</f>
        <v/>
      </c>
      <c r="AC18" s="241"/>
      <c r="AD18" s="241"/>
      <c r="AE18" s="241"/>
      <c r="AF18" s="223" t="str">
        <f>IF(COUNTA($G18:$H18)=0,"",IF(COUNT($AC18:$AE18)=0,"Błąd: Brak danych wejśc.",IF(COUNT($R18,$V18)&lt;2,"nd.",IF(SUM($AC18:$AE18)&lt;&gt;100%,"Błąd: Nie 100% ("&amp;ROUND(SUM($AC18:$AE18)*100,0)&amp;"%)",$AA18*AC18))))</f>
        <v/>
      </c>
      <c r="AG18" s="223" t="str">
        <f t="shared" ref="AG18:AG32" si="10">IF(COUNTA($G18:$H18)=0,"",IF(COUNT($AC18:$AE18)=0,"nd.",IF(COUNT($R18,$V18)&lt;2,"nd.",IF(SUM($AC18:$AE18)&lt;&gt;100%,"nd.",$AA18*AD18))))</f>
        <v/>
      </c>
      <c r="AH18" s="223" t="str">
        <f t="shared" ref="AH18:AH32" si="11">IF(COUNTA($G18:$H18)=0,"",IF(COUNT($AC18:$AE18)=0,"nd.",IF(COUNT($R18,$V18)&lt;2,"nd.",IF(SUM($AC18:$AE18)&lt;&gt;100%,"nd.",$AA18*AE18))))</f>
        <v/>
      </c>
      <c r="AI18" s="219"/>
      <c r="AJ18" s="242"/>
    </row>
    <row r="19" spans="1:36" s="229" customFormat="1" hidden="1" outlineLevel="1">
      <c r="A19" s="232"/>
      <c r="B19" s="232" t="str">
        <f t="shared" ref="B19:B31" ca="1" si="12">IF(G19="","-",MAXA(INDIRECT("A"&amp;$A$13+1&amp;":A"&amp;ROW($B19))))</f>
        <v>-</v>
      </c>
      <c r="C19" s="214" t="str">
        <f t="shared" si="4"/>
        <v>-</v>
      </c>
      <c r="D19" s="117"/>
      <c r="E19" s="233" t="str">
        <f t="shared" ca="1" si="5"/>
        <v>-</v>
      </c>
      <c r="F19" s="234"/>
      <c r="G19" s="216"/>
      <c r="H19" s="235"/>
      <c r="I19" s="217" t="str">
        <f>IF(COUNTA(G19:H19)=0,"",IF(COUNTA(G19:H19)=1,"Błąd",IFERROR(VLOOKUP($H19,'Q-drop down'!D:E,2,FALSE),"Błąd")))</f>
        <v/>
      </c>
      <c r="J19" s="218" t="str">
        <f>IF(COUNTA(G19:H19)=0,"",IF(COUNTA(G19:H19)=1,"",IFERROR(VLOOKUP($H19,'Q-drop down'!D:F,3,FALSE),"")))</f>
        <v/>
      </c>
      <c r="K19" s="263" t="str">
        <f t="shared" ref="K19:K32" si="13">IF($J19="S",2,IF($J19="M",3,(IF($J19="L",4,""))))</f>
        <v/>
      </c>
      <c r="L19" s="236"/>
      <c r="M19" s="221" t="str">
        <f>IF(COUNTA($G19:$H19)=0,"",IFERROR(VLOOKUP($L19,Ustawienia!$C$16:$F$29,K19,FALSE),IF(L19&lt;&gt;"","Błąd: Funkcja nieaktywna",IF(ISNUMBER(N19),"Błąd: Brak poziomu stanowiska",IF(P19="","","Błąd: Brak poziomu stanowiska")))))</f>
        <v/>
      </c>
      <c r="N19" s="277" t="str">
        <f>IF(COUNTA($G19:$H19)&lt;2,"",IF(ISERROR(VLOOKUP($G19,'Czynności standardowe'!$C:$I,MATCH($J19,Ustawienia!$E$6:$E$8,0)+1,FALSE)),"Brak CS",IF(P19="",VLOOKUP($G19,'Czynności standardowe'!$C:$I,MATCH($J19,Ustawienia!$E$6:$E$8,0)+1,FALSE),"Ręcznie")))</f>
        <v/>
      </c>
      <c r="O19" s="222" t="str">
        <f>IF(COUNTA($G19:$H19)&lt;2,"",IF(ISERROR(VLOOKUP($G19,'Czynności standardowe'!$C:$I,MATCH($J19,Ustawienia!$E$6:$E$8,0)+4,FALSE)),"Brak CS",IF(Q19="",VLOOKUP($G19,'Czynności standardowe'!$C:$I,MATCH($J19,Ustawienia!$E$6:$E$8,0)+4,FALSE),"Ręcznie")))</f>
        <v/>
      </c>
      <c r="P19" s="280"/>
      <c r="Q19" s="255"/>
      <c r="R19" s="223" t="str">
        <f t="shared" ref="R19:R32" si="14">IF(COUNTA($G19:$H19)=0,"",IF(OR(COUNTA($G19:$H19)&lt;2,LEFT(M19,4)="Błąd"),"nd.",IFERROR(IF(COUNT(M19,P19)=2,M19*P19,IF(COUNT(M19,N19)=2,M19*N19,IF(COUNT(M19,N19,P19)=0,0,"Błąd")))+IF(ISNUMBER(Q19),Q19,IF(ISNUMBER(O19),O19,0)),IF(AND(ISNUMBER(M19),P19=""),"Błąd: Nie podano czasu","Błąd: Nie podano czasu ani kosztów bieżących"))))</f>
        <v/>
      </c>
      <c r="S19" s="219"/>
      <c r="T19" s="237"/>
      <c r="U19" s="238" t="str">
        <f>IF(COUNTA($G19:$H19)=0,"",IF(I19="Błąd","nd.",IF(T19="","Błąd: Brak częstotl./ Istotności",VLOOKUP($H19,'Q data'!$C:$E,COLUMN('Q data'!$E:$E)-COLUMN('Q data'!$B:$B),FALSE))))</f>
        <v/>
      </c>
      <c r="V19" s="239" t="str">
        <f t="shared" si="6"/>
        <v/>
      </c>
      <c r="W19" s="219"/>
      <c r="X19" s="227" t="str">
        <f t="shared" si="7"/>
        <v/>
      </c>
      <c r="Y19" s="240"/>
      <c r="Z19" s="227" t="str">
        <f t="shared" si="8"/>
        <v/>
      </c>
      <c r="AA19" s="223" t="str">
        <f t="shared" si="9"/>
        <v/>
      </c>
      <c r="AC19" s="241"/>
      <c r="AD19" s="241"/>
      <c r="AE19" s="241"/>
      <c r="AF19" s="223" t="str">
        <f t="shared" ref="AF19:AF32" si="15">IF(COUNTA($G19:$H19)=0,"",IF(COUNT(AC19:AE19)=0,"Błąd: Brak danych wejśc.",IF(COUNT(R19,V19)&lt;2,"nd.",IF(SUM(AC19:AE19)&lt;&gt;100%,"Błąd: Nie 100% ("&amp;ROUND(SUM(AC19:AE19)*100,0)&amp;"%)",$AA19*AC19))))</f>
        <v/>
      </c>
      <c r="AG19" s="223" t="str">
        <f t="shared" si="10"/>
        <v/>
      </c>
      <c r="AH19" s="223" t="str">
        <f t="shared" si="11"/>
        <v/>
      </c>
      <c r="AI19" s="219"/>
      <c r="AJ19" s="242"/>
    </row>
    <row r="20" spans="1:36" s="229" customFormat="1" hidden="1" outlineLevel="1">
      <c r="A20" s="232"/>
      <c r="B20" s="232" t="str">
        <f t="shared" ca="1" si="12"/>
        <v>-</v>
      </c>
      <c r="C20" s="214" t="str">
        <f t="shared" si="4"/>
        <v>-</v>
      </c>
      <c r="D20" s="117"/>
      <c r="E20" s="233" t="str">
        <f t="shared" ca="1" si="5"/>
        <v>-</v>
      </c>
      <c r="F20" s="234"/>
      <c r="G20" s="216"/>
      <c r="H20" s="235"/>
      <c r="I20" s="217" t="str">
        <f>IF(COUNTA(G20:H20)=0,"",IF(COUNTA(G20:H20)=1,"Błąd",IFERROR(VLOOKUP($H20,'Q-drop down'!D:E,2,FALSE),"Błąd")))</f>
        <v/>
      </c>
      <c r="J20" s="218" t="str">
        <f>IF(COUNTA(G20:H20)=0,"",IF(COUNTA(G20:H20)=1,"",IFERROR(VLOOKUP($H20,'Q-drop down'!D:F,3,FALSE),"")))</f>
        <v/>
      </c>
      <c r="K20" s="263" t="str">
        <f t="shared" si="13"/>
        <v/>
      </c>
      <c r="L20" s="236"/>
      <c r="M20" s="221" t="str">
        <f>IF(COUNTA($G20:$H20)=0,"",IFERROR(VLOOKUP($L20,Ustawienia!$C$16:$F$29,K20,FALSE),IF(L20&lt;&gt;"","Błąd: Funkcja nieaktywna",IF(ISNUMBER(N20),"Błąd: Brak poziomu stanowiska",IF(P20="","","Błąd: Brak poziomu stanowiska")))))</f>
        <v/>
      </c>
      <c r="N20" s="277" t="str">
        <f>IF(COUNTA($G20:$H20)&lt;2,"",IF(ISERROR(VLOOKUP($G20,'Czynności standardowe'!$C:$I,MATCH($J20,Ustawienia!$E$6:$E$8,0)+1,FALSE)),"Brak CS",IF(P20="",VLOOKUP($G20,'Czynności standardowe'!$C:$I,MATCH($J20,Ustawienia!$E$6:$E$8,0)+1,FALSE),"Ręcznie")))</f>
        <v/>
      </c>
      <c r="O20" s="222" t="str">
        <f>IF(COUNTA($G20:$H20)&lt;2,"",IF(ISERROR(VLOOKUP($G20,'Czynności standardowe'!$C:$I,MATCH($J20,Ustawienia!$E$6:$E$8,0)+4,FALSE)),"Brak CS",IF(Q20="",VLOOKUP($G20,'Czynności standardowe'!$C:$I,MATCH($J20,Ustawienia!$E$6:$E$8,0)+4,FALSE),"Ręcznie")))</f>
        <v/>
      </c>
      <c r="P20" s="280"/>
      <c r="Q20" s="255"/>
      <c r="R20" s="223" t="str">
        <f t="shared" si="14"/>
        <v/>
      </c>
      <c r="S20" s="219"/>
      <c r="T20" s="237"/>
      <c r="U20" s="238" t="str">
        <f>IF(COUNTA($G20:$H20)=0,"",IF(I20="Błąd","nd.",IF(T20="","Błąd: Brak częstotl./ Istotności",VLOOKUP($H20,'Q data'!$C:$E,COLUMN('Q data'!$E:$E)-COLUMN('Q data'!$B:$B),FALSE))))</f>
        <v/>
      </c>
      <c r="V20" s="239" t="str">
        <f t="shared" si="6"/>
        <v/>
      </c>
      <c r="W20" s="219"/>
      <c r="X20" s="227" t="str">
        <f t="shared" si="7"/>
        <v/>
      </c>
      <c r="Y20" s="240"/>
      <c r="Z20" s="227" t="str">
        <f t="shared" si="8"/>
        <v/>
      </c>
      <c r="AA20" s="223" t="str">
        <f t="shared" si="9"/>
        <v/>
      </c>
      <c r="AC20" s="241"/>
      <c r="AD20" s="241"/>
      <c r="AE20" s="241"/>
      <c r="AF20" s="223" t="str">
        <f t="shared" si="15"/>
        <v/>
      </c>
      <c r="AG20" s="223" t="str">
        <f t="shared" si="10"/>
        <v/>
      </c>
      <c r="AH20" s="223" t="str">
        <f t="shared" si="11"/>
        <v/>
      </c>
      <c r="AI20" s="219"/>
      <c r="AJ20" s="242"/>
    </row>
    <row r="21" spans="1:36" s="229" customFormat="1" hidden="1" outlineLevel="1">
      <c r="A21" s="232"/>
      <c r="B21" s="232" t="str">
        <f t="shared" ca="1" si="12"/>
        <v>-</v>
      </c>
      <c r="C21" s="214" t="str">
        <f t="shared" si="4"/>
        <v>-</v>
      </c>
      <c r="D21" s="117"/>
      <c r="E21" s="233" t="str">
        <f t="shared" ca="1" si="5"/>
        <v>-</v>
      </c>
      <c r="F21" s="234"/>
      <c r="G21" s="216"/>
      <c r="H21" s="235"/>
      <c r="I21" s="217" t="str">
        <f>IF(COUNTA(G21:H21)=0,"",IF(COUNTA(G21:H21)=1,"Błąd",IFERROR(VLOOKUP($H21,'Q-drop down'!D:E,2,FALSE),"Błąd")))</f>
        <v/>
      </c>
      <c r="J21" s="218" t="str">
        <f>IF(COUNTA(G21:H21)=0,"",IF(COUNTA(G21:H21)=1,"",IFERROR(VLOOKUP($H21,'Q-drop down'!D:F,3,FALSE),"")))</f>
        <v/>
      </c>
      <c r="K21" s="263" t="str">
        <f t="shared" si="13"/>
        <v/>
      </c>
      <c r="L21" s="236"/>
      <c r="M21" s="221" t="str">
        <f>IF(COUNTA($G21:$H21)=0,"",IFERROR(VLOOKUP($L21,Ustawienia!$C$16:$F$29,K21,FALSE),IF(L21&lt;&gt;"","Błąd: Funkcja nieaktywna",IF(ISNUMBER(N21),"Błąd: Brak poziomu stanowiska",IF(P21="","","Błąd: Brak poziomu stanowiska")))))</f>
        <v/>
      </c>
      <c r="N21" s="277" t="str">
        <f>IF(COUNTA($G21:$H21)&lt;2,"",IF(ISERROR(VLOOKUP($G21,'Czynności standardowe'!$C:$I,MATCH($J21,Ustawienia!$E$6:$E$8,0)+1,FALSE)),"Brak CS",IF(P21="",VLOOKUP($G21,'Czynności standardowe'!$C:$I,MATCH($J21,Ustawienia!$E$6:$E$8,0)+1,FALSE),"Ręcznie")))</f>
        <v/>
      </c>
      <c r="O21" s="222" t="str">
        <f>IF(COUNTA($G21:$H21)&lt;2,"",IF(ISERROR(VLOOKUP($G21,'Czynności standardowe'!$C:$I,MATCH($J21,Ustawienia!$E$6:$E$8,0)+4,FALSE)),"Brak CS",IF(Q21="",VLOOKUP($G21,'Czynności standardowe'!$C:$I,MATCH($J21,Ustawienia!$E$6:$E$8,0)+4,FALSE),"Ręcznie")))</f>
        <v/>
      </c>
      <c r="P21" s="280"/>
      <c r="Q21" s="255"/>
      <c r="R21" s="223" t="str">
        <f t="shared" si="14"/>
        <v/>
      </c>
      <c r="S21" s="219"/>
      <c r="T21" s="237"/>
      <c r="U21" s="238" t="str">
        <f>IF(COUNTA($G21:$H21)=0,"",IF(I21="Błąd","nd.",IF(T21="","Błąd: Brak częstotl./ Istotności",VLOOKUP($H21,'Q data'!$C:$E,COLUMN('Q data'!$E:$E)-COLUMN('Q data'!$B:$B),FALSE))))</f>
        <v/>
      </c>
      <c r="V21" s="239" t="str">
        <f t="shared" si="6"/>
        <v/>
      </c>
      <c r="W21" s="219"/>
      <c r="X21" s="227" t="str">
        <f t="shared" si="7"/>
        <v/>
      </c>
      <c r="Y21" s="240"/>
      <c r="Z21" s="227" t="str">
        <f t="shared" si="8"/>
        <v/>
      </c>
      <c r="AA21" s="223" t="str">
        <f t="shared" si="9"/>
        <v/>
      </c>
      <c r="AC21" s="241"/>
      <c r="AD21" s="241"/>
      <c r="AE21" s="241"/>
      <c r="AF21" s="223" t="str">
        <f t="shared" si="15"/>
        <v/>
      </c>
      <c r="AG21" s="223" t="str">
        <f t="shared" si="10"/>
        <v/>
      </c>
      <c r="AH21" s="223" t="str">
        <f t="shared" si="11"/>
        <v/>
      </c>
      <c r="AI21" s="219"/>
      <c r="AJ21" s="242"/>
    </row>
    <row r="22" spans="1:36" s="229" customFormat="1" hidden="1" outlineLevel="1">
      <c r="A22" s="232"/>
      <c r="B22" s="232" t="str">
        <f t="shared" ca="1" si="12"/>
        <v>-</v>
      </c>
      <c r="C22" s="214" t="str">
        <f t="shared" si="4"/>
        <v>-</v>
      </c>
      <c r="D22" s="117"/>
      <c r="E22" s="233" t="str">
        <f t="shared" ca="1" si="5"/>
        <v>-</v>
      </c>
      <c r="F22" s="234"/>
      <c r="G22" s="235"/>
      <c r="H22" s="235"/>
      <c r="I22" s="217" t="str">
        <f>IF(COUNTA(G22:H22)=0,"",IF(COUNTA(G22:H22)=1,"Błąd",IFERROR(VLOOKUP($H22,'Q-drop down'!D:E,2,FALSE),"Błąd")))</f>
        <v/>
      </c>
      <c r="J22" s="218" t="str">
        <f>IF(COUNTA(G22:H22)=0,"",IF(COUNTA(G22:H22)=1,"",IFERROR(VLOOKUP($H22,'Q-drop down'!D:F,3,FALSE),"")))</f>
        <v/>
      </c>
      <c r="K22" s="263" t="str">
        <f t="shared" si="13"/>
        <v/>
      </c>
      <c r="L22" s="236"/>
      <c r="M22" s="221" t="str">
        <f>IF(COUNTA($G22:$H22)=0,"",IFERROR(VLOOKUP($L22,Ustawienia!$C$16:$F$29,K22,FALSE),IF(L22&lt;&gt;"","Błąd: Funkcja nieaktywna",IF(ISNUMBER(N22),"Błąd: Brak poziomu stanowiska",IF(P22="","","Błąd: Brak poziomu stanowiska")))))</f>
        <v/>
      </c>
      <c r="N22" s="277" t="str">
        <f>IF(COUNTA($G22:$H22)&lt;2,"",IF(ISERROR(VLOOKUP($G22,'Czynności standardowe'!$C:$I,MATCH($J22,Ustawienia!$E$6:$E$8,0)+1,FALSE)),"Brak CS",IF(P22="",VLOOKUP($G22,'Czynności standardowe'!$C:$I,MATCH($J22,Ustawienia!$E$6:$E$8,0)+1,FALSE),"Ręcznie")))</f>
        <v/>
      </c>
      <c r="O22" s="222" t="str">
        <f>IF(COUNTA($G22:$H22)&lt;2,"",IF(ISERROR(VLOOKUP($G22,'Czynności standardowe'!$C:$I,MATCH($J22,Ustawienia!$E$6:$E$8,0)+4,FALSE)),"Brak CS",IF(Q22="",VLOOKUP($G22,'Czynności standardowe'!$C:$I,MATCH($J22,Ustawienia!$E$6:$E$8,0)+4,FALSE),"Ręcznie")))</f>
        <v/>
      </c>
      <c r="P22" s="280"/>
      <c r="Q22" s="255"/>
      <c r="R22" s="223" t="str">
        <f t="shared" si="14"/>
        <v/>
      </c>
      <c r="S22" s="219"/>
      <c r="T22" s="237"/>
      <c r="U22" s="238" t="str">
        <f>IF(COUNTA($G22:$H22)=0,"",IF(I22="Błąd","nd.",IF(T22="","Błąd: Brak częstotl./ Istotności",VLOOKUP($H22,'Q data'!$C:$E,COLUMN('Q data'!$E:$E)-COLUMN('Q data'!$B:$B),FALSE))))</f>
        <v/>
      </c>
      <c r="V22" s="239" t="str">
        <f t="shared" si="6"/>
        <v/>
      </c>
      <c r="W22" s="219"/>
      <c r="X22" s="227" t="str">
        <f t="shared" si="7"/>
        <v/>
      </c>
      <c r="Y22" s="240"/>
      <c r="Z22" s="227" t="str">
        <f t="shared" si="8"/>
        <v/>
      </c>
      <c r="AA22" s="223" t="str">
        <f t="shared" si="9"/>
        <v/>
      </c>
      <c r="AC22" s="241"/>
      <c r="AD22" s="241"/>
      <c r="AE22" s="241"/>
      <c r="AF22" s="223" t="str">
        <f t="shared" si="15"/>
        <v/>
      </c>
      <c r="AG22" s="223" t="str">
        <f t="shared" si="10"/>
        <v/>
      </c>
      <c r="AH22" s="223" t="str">
        <f t="shared" si="11"/>
        <v/>
      </c>
      <c r="AI22" s="219"/>
      <c r="AJ22" s="242"/>
    </row>
    <row r="23" spans="1:36" s="229" customFormat="1" hidden="1" outlineLevel="1">
      <c r="A23" s="232"/>
      <c r="B23" s="232" t="str">
        <f t="shared" ca="1" si="12"/>
        <v>-</v>
      </c>
      <c r="C23" s="214" t="str">
        <f t="shared" si="4"/>
        <v>-</v>
      </c>
      <c r="D23" s="117"/>
      <c r="E23" s="233" t="str">
        <f t="shared" ca="1" si="5"/>
        <v>-</v>
      </c>
      <c r="F23" s="234"/>
      <c r="G23" s="235"/>
      <c r="H23" s="235"/>
      <c r="I23" s="217" t="str">
        <f>IF(COUNTA(G23:H23)=0,"",IF(COUNTA(G23:H23)=1,"Błąd",IFERROR(VLOOKUP($H23,'Q-drop down'!D:E,2,FALSE),"Błąd")))</f>
        <v/>
      </c>
      <c r="J23" s="218" t="str">
        <f>IF(COUNTA(G23:H23)=0,"",IF(COUNTA(G23:H23)=1,"",IFERROR(VLOOKUP($H23,'Q-drop down'!D:F,3,FALSE),"")))</f>
        <v/>
      </c>
      <c r="K23" s="263" t="str">
        <f t="shared" si="13"/>
        <v/>
      </c>
      <c r="L23" s="236"/>
      <c r="M23" s="221" t="str">
        <f>IF(COUNTA($G23:$H23)=0,"",IFERROR(VLOOKUP($L23,Ustawienia!$C$16:$F$29,K23,FALSE),IF(L23&lt;&gt;"","Błąd: Funkcja nieaktywna",IF(ISNUMBER(N23),"Błąd: Brak poziomu stanowiska",IF(P23="","","Błąd: Brak poziomu stanowiska")))))</f>
        <v/>
      </c>
      <c r="N23" s="277" t="str">
        <f>IF(COUNTA($G23:$H23)&lt;2,"",IF(ISERROR(VLOOKUP($G23,'Czynności standardowe'!$C:$I,MATCH($J23,Ustawienia!$E$6:$E$8,0)+1,FALSE)),"Brak CS",IF(P23="",VLOOKUP($G23,'Czynności standardowe'!$C:$I,MATCH($J23,Ustawienia!$E$6:$E$8,0)+1,FALSE),"Ręcznie")))</f>
        <v/>
      </c>
      <c r="O23" s="222" t="str">
        <f>IF(COUNTA($G23:$H23)&lt;2,"",IF(ISERROR(VLOOKUP($G23,'Czynności standardowe'!$C:$I,MATCH($J23,Ustawienia!$E$6:$E$8,0)+4,FALSE)),"Brak CS",IF(Q23="",VLOOKUP($G23,'Czynności standardowe'!$C:$I,MATCH($J23,Ustawienia!$E$6:$E$8,0)+4,FALSE),"Ręcznie")))</f>
        <v/>
      </c>
      <c r="P23" s="280"/>
      <c r="Q23" s="255"/>
      <c r="R23" s="223" t="str">
        <f t="shared" si="14"/>
        <v/>
      </c>
      <c r="S23" s="219"/>
      <c r="T23" s="237"/>
      <c r="U23" s="238" t="str">
        <f>IF(COUNTA($G23:$H23)=0,"",IF(I23="Błąd","nd.",IF(T23="","Błąd: Brak częstotl./ Istotności",VLOOKUP($H23,'Q data'!$C:$E,COLUMN('Q data'!$E:$E)-COLUMN('Q data'!$B:$B),FALSE))))</f>
        <v/>
      </c>
      <c r="V23" s="239" t="str">
        <f t="shared" si="6"/>
        <v/>
      </c>
      <c r="W23" s="219"/>
      <c r="X23" s="227" t="str">
        <f t="shared" si="7"/>
        <v/>
      </c>
      <c r="Y23" s="240"/>
      <c r="Z23" s="227" t="str">
        <f t="shared" si="8"/>
        <v/>
      </c>
      <c r="AA23" s="223" t="str">
        <f t="shared" si="9"/>
        <v/>
      </c>
      <c r="AC23" s="241"/>
      <c r="AD23" s="241"/>
      <c r="AE23" s="241"/>
      <c r="AF23" s="223" t="str">
        <f t="shared" si="15"/>
        <v/>
      </c>
      <c r="AG23" s="223" t="str">
        <f t="shared" si="10"/>
        <v/>
      </c>
      <c r="AH23" s="223" t="str">
        <f t="shared" si="11"/>
        <v/>
      </c>
      <c r="AI23" s="219"/>
      <c r="AJ23" s="242"/>
    </row>
    <row r="24" spans="1:36" s="229" customFormat="1" hidden="1" outlineLevel="1">
      <c r="A24" s="232"/>
      <c r="B24" s="232" t="str">
        <f t="shared" ref="B24" ca="1" si="16">IF(G24="","-",MAXA(INDIRECT("A"&amp;$A$13+1&amp;":A"&amp;ROW($B24))))</f>
        <v>-</v>
      </c>
      <c r="C24" s="214" t="str">
        <f t="shared" si="4"/>
        <v>-</v>
      </c>
      <c r="D24" s="117"/>
      <c r="E24" s="233" t="str">
        <f t="shared" ca="1" si="5"/>
        <v>-</v>
      </c>
      <c r="F24" s="234"/>
      <c r="G24" s="235"/>
      <c r="H24" s="235"/>
      <c r="I24" s="217" t="str">
        <f>IF(COUNTA(G24:H24)=0,"",IF(COUNTA(G24:H24)=1,"Błąd",IFERROR(VLOOKUP($H24,'Q-drop down'!D:E,2,FALSE),"Błąd")))</f>
        <v/>
      </c>
      <c r="J24" s="218" t="str">
        <f>IF(COUNTA(G24:H24)=0,"",IF(COUNTA(G24:H24)=1,"",IFERROR(VLOOKUP($H24,'Q-drop down'!D:F,3,FALSE),"")))</f>
        <v/>
      </c>
      <c r="K24" s="263" t="str">
        <f t="shared" si="13"/>
        <v/>
      </c>
      <c r="L24" s="236"/>
      <c r="M24" s="221" t="str">
        <f>IF(COUNTA($G24:$H24)=0,"",IFERROR(VLOOKUP($L24,Ustawienia!$C$16:$F$29,K24,FALSE),IF(L24&lt;&gt;"","Błąd: Funkcja nieaktywna",IF(ISNUMBER(N24),"Błąd: Brak poziomu stanowiska",IF(P24="","","Błąd: Brak poziomu stanowiska")))))</f>
        <v/>
      </c>
      <c r="N24" s="277" t="str">
        <f>IF(COUNTA($G24:$H24)&lt;2,"",IF(ISERROR(VLOOKUP($G24,'Czynności standardowe'!$C:$I,MATCH($J24,Ustawienia!$E$6:$E$8,0)+1,FALSE)),"Brak CS",IF(P24="",VLOOKUP($G24,'Czynności standardowe'!$C:$I,MATCH($J24,Ustawienia!$E$6:$E$8,0)+1,FALSE),"Ręcznie")))</f>
        <v/>
      </c>
      <c r="O24" s="222" t="str">
        <f>IF(COUNTA($G24:$H24)&lt;2,"",IF(ISERROR(VLOOKUP($G24,'Czynności standardowe'!$C:$I,MATCH($J24,Ustawienia!$E$6:$E$8,0)+4,FALSE)),"Brak CS",IF(Q24="",VLOOKUP($G24,'Czynności standardowe'!$C:$I,MATCH($J24,Ustawienia!$E$6:$E$8,0)+4,FALSE),"Ręcznie")))</f>
        <v/>
      </c>
      <c r="P24" s="280"/>
      <c r="Q24" s="255"/>
      <c r="R24" s="223" t="str">
        <f t="shared" si="14"/>
        <v/>
      </c>
      <c r="S24" s="219"/>
      <c r="T24" s="237"/>
      <c r="U24" s="238" t="str">
        <f>IF(COUNTA($G24:$H24)=0,"",IF(I24="Błąd","nd.",IF(T24="","Błąd: Brak częstotl./ Istotności",VLOOKUP($H24,'Q data'!$C:$E,COLUMN('Q data'!$E:$E)-COLUMN('Q data'!$B:$B),FALSE))))</f>
        <v/>
      </c>
      <c r="V24" s="239" t="str">
        <f t="shared" si="6"/>
        <v/>
      </c>
      <c r="W24" s="219"/>
      <c r="X24" s="227" t="str">
        <f t="shared" si="7"/>
        <v/>
      </c>
      <c r="Y24" s="240"/>
      <c r="Z24" s="227" t="str">
        <f t="shared" si="8"/>
        <v/>
      </c>
      <c r="AA24" s="223" t="str">
        <f t="shared" si="9"/>
        <v/>
      </c>
      <c r="AC24" s="241"/>
      <c r="AD24" s="241"/>
      <c r="AE24" s="241"/>
      <c r="AF24" s="223" t="str">
        <f t="shared" si="15"/>
        <v/>
      </c>
      <c r="AG24" s="223" t="str">
        <f t="shared" si="10"/>
        <v/>
      </c>
      <c r="AH24" s="223" t="str">
        <f t="shared" si="11"/>
        <v/>
      </c>
      <c r="AI24" s="219"/>
      <c r="AJ24" s="242"/>
    </row>
    <row r="25" spans="1:36" s="229" customFormat="1" hidden="1" outlineLevel="1">
      <c r="A25" s="232"/>
      <c r="B25" s="232" t="str">
        <f t="shared" ca="1" si="12"/>
        <v>-</v>
      </c>
      <c r="C25" s="214" t="str">
        <f t="shared" si="4"/>
        <v>-</v>
      </c>
      <c r="D25" s="117"/>
      <c r="E25" s="233" t="str">
        <f t="shared" ca="1" si="5"/>
        <v>-</v>
      </c>
      <c r="F25" s="234"/>
      <c r="G25" s="235"/>
      <c r="H25" s="235"/>
      <c r="I25" s="217" t="str">
        <f>IF(COUNTA(G25:H25)=0,"",IF(COUNTA(G25:H25)=1,"Błąd",IFERROR(VLOOKUP($H25,'Q-drop down'!D:E,2,FALSE),"Błąd")))</f>
        <v/>
      </c>
      <c r="J25" s="218" t="str">
        <f>IF(COUNTA(G25:H25)=0,"",IF(COUNTA(G25:H25)=1,"",IFERROR(VLOOKUP($H25,'Q-drop down'!D:F,3,FALSE),"")))</f>
        <v/>
      </c>
      <c r="K25" s="263" t="str">
        <f t="shared" si="13"/>
        <v/>
      </c>
      <c r="L25" s="236"/>
      <c r="M25" s="221" t="str">
        <f>IF(COUNTA($G25:$H25)=0,"",IFERROR(VLOOKUP($L25,Ustawienia!$C$16:$F$29,K25,FALSE),IF(L25&lt;&gt;"","Błąd: Funkcja nieaktywna",IF(ISNUMBER(N25),"Błąd: Brak poziomu stanowiska",IF(P25="","","Błąd: Brak poziomu stanowiska")))))</f>
        <v/>
      </c>
      <c r="N25" s="277" t="str">
        <f>IF(COUNTA($G25:$H25)&lt;2,"",IF(ISERROR(VLOOKUP($G25,'Czynności standardowe'!$C:$I,MATCH($J25,Ustawienia!$E$6:$E$8,0)+1,FALSE)),"Brak CS",IF(P25="",VLOOKUP($G25,'Czynności standardowe'!$C:$I,MATCH($J25,Ustawienia!$E$6:$E$8,0)+1,FALSE),"Ręcznie")))</f>
        <v/>
      </c>
      <c r="O25" s="222" t="str">
        <f>IF(COUNTA($G25:$H25)&lt;2,"",IF(ISERROR(VLOOKUP($G25,'Czynności standardowe'!$C:$I,MATCH($J25,Ustawienia!$E$6:$E$8,0)+4,FALSE)),"Brak CS",IF(Q25="",VLOOKUP($G25,'Czynności standardowe'!$C:$I,MATCH($J25,Ustawienia!$E$6:$E$8,0)+4,FALSE),"Ręcznie")))</f>
        <v/>
      </c>
      <c r="P25" s="280"/>
      <c r="Q25" s="255"/>
      <c r="R25" s="223" t="str">
        <f t="shared" si="14"/>
        <v/>
      </c>
      <c r="S25" s="219"/>
      <c r="T25" s="237"/>
      <c r="U25" s="238" t="str">
        <f>IF(COUNTA($G25:$H25)=0,"",IF(I25="Błąd","nd.",IF(T25="","Błąd: Brak częstotl./ Istotności",VLOOKUP($H25,'Q data'!$C:$E,COLUMN('Q data'!$E:$E)-COLUMN('Q data'!$B:$B),FALSE))))</f>
        <v/>
      </c>
      <c r="V25" s="239" t="str">
        <f t="shared" si="6"/>
        <v/>
      </c>
      <c r="W25" s="219"/>
      <c r="X25" s="227" t="str">
        <f t="shared" si="7"/>
        <v/>
      </c>
      <c r="Y25" s="240"/>
      <c r="Z25" s="227" t="str">
        <f t="shared" si="8"/>
        <v/>
      </c>
      <c r="AA25" s="223" t="str">
        <f t="shared" si="9"/>
        <v/>
      </c>
      <c r="AC25" s="241"/>
      <c r="AD25" s="241"/>
      <c r="AE25" s="241"/>
      <c r="AF25" s="223" t="str">
        <f t="shared" si="15"/>
        <v/>
      </c>
      <c r="AG25" s="223" t="str">
        <f t="shared" si="10"/>
        <v/>
      </c>
      <c r="AH25" s="223" t="str">
        <f t="shared" si="11"/>
        <v/>
      </c>
      <c r="AI25" s="219"/>
      <c r="AJ25" s="242"/>
    </row>
    <row r="26" spans="1:36" s="229" customFormat="1" hidden="1" outlineLevel="1">
      <c r="A26" s="232"/>
      <c r="B26" s="232" t="str">
        <f t="shared" ca="1" si="12"/>
        <v>-</v>
      </c>
      <c r="C26" s="214" t="str">
        <f t="shared" si="4"/>
        <v>-</v>
      </c>
      <c r="D26" s="117"/>
      <c r="E26" s="233" t="str">
        <f t="shared" ca="1" si="5"/>
        <v>-</v>
      </c>
      <c r="F26" s="243"/>
      <c r="G26" s="235"/>
      <c r="H26" s="235"/>
      <c r="I26" s="217" t="str">
        <f>IF(COUNTA(G26:H26)=0,"",IF(COUNTA(G26:H26)=1,"Błąd",IFERROR(VLOOKUP($H26,'Q-drop down'!D:E,2,FALSE),"Błąd")))</f>
        <v/>
      </c>
      <c r="J26" s="218" t="str">
        <f>IF(COUNTA(G26:H26)=0,"",IF(COUNTA(G26:H26)=1,"",IFERROR(VLOOKUP($H26,'Q-drop down'!D:F,3,FALSE),"")))</f>
        <v/>
      </c>
      <c r="K26" s="263" t="str">
        <f t="shared" si="13"/>
        <v/>
      </c>
      <c r="L26" s="236"/>
      <c r="M26" s="221" t="str">
        <f>IF(COUNTA($G26:$H26)=0,"",IFERROR(VLOOKUP($L26,Ustawienia!$C$16:$F$29,K26,FALSE),IF(L26&lt;&gt;"","Błąd: Funkcja nieaktywna",IF(ISNUMBER(N26),"Błąd: Brak poziomu stanowiska",IF(P26="","","Błąd: Brak poziomu stanowiska")))))</f>
        <v/>
      </c>
      <c r="N26" s="277" t="str">
        <f>IF(COUNTA($G26:$H26)&lt;2,"",IF(ISERROR(VLOOKUP($G26,'Czynności standardowe'!$C:$I,MATCH($J26,Ustawienia!$E$6:$E$8,0)+1,FALSE)),"Brak CS",IF(P26="",VLOOKUP($G26,'Czynności standardowe'!$C:$I,MATCH($J26,Ustawienia!$E$6:$E$8,0)+1,FALSE),"Ręcznie")))</f>
        <v/>
      </c>
      <c r="O26" s="222" t="str">
        <f>IF(COUNTA($G26:$H26)&lt;2,"",IF(ISERROR(VLOOKUP($G26,'Czynności standardowe'!$C:$I,MATCH($J26,Ustawienia!$E$6:$E$8,0)+4,FALSE)),"Brak CS",IF(Q26="",VLOOKUP($G26,'Czynności standardowe'!$C:$I,MATCH($J26,Ustawienia!$E$6:$E$8,0)+4,FALSE),"Ręcznie")))</f>
        <v/>
      </c>
      <c r="P26" s="280"/>
      <c r="Q26" s="255"/>
      <c r="R26" s="223" t="str">
        <f t="shared" si="14"/>
        <v/>
      </c>
      <c r="S26" s="219"/>
      <c r="T26" s="237"/>
      <c r="U26" s="238" t="str">
        <f>IF(COUNTA($G26:$H26)=0,"",IF(I26="Błąd","nd.",IF(T26="","Błąd: Brak częstotl./ Istotności",VLOOKUP($H26,'Q data'!$C:$E,COLUMN('Q data'!$E:$E)-COLUMN('Q data'!$B:$B),FALSE))))</f>
        <v/>
      </c>
      <c r="V26" s="239" t="str">
        <f t="shared" si="6"/>
        <v/>
      </c>
      <c r="W26" s="219"/>
      <c r="X26" s="227" t="str">
        <f t="shared" si="7"/>
        <v/>
      </c>
      <c r="Y26" s="240"/>
      <c r="Z26" s="227" t="str">
        <f t="shared" si="8"/>
        <v/>
      </c>
      <c r="AA26" s="223" t="str">
        <f t="shared" si="9"/>
        <v/>
      </c>
      <c r="AC26" s="241"/>
      <c r="AD26" s="241"/>
      <c r="AE26" s="241"/>
      <c r="AF26" s="223" t="str">
        <f t="shared" si="15"/>
        <v/>
      </c>
      <c r="AG26" s="223" t="str">
        <f t="shared" si="10"/>
        <v/>
      </c>
      <c r="AH26" s="223" t="str">
        <f t="shared" si="11"/>
        <v/>
      </c>
      <c r="AI26" s="219"/>
      <c r="AJ26" s="242"/>
    </row>
    <row r="27" spans="1:36" s="229" customFormat="1" hidden="1" outlineLevel="1">
      <c r="A27" s="232"/>
      <c r="B27" s="232" t="str">
        <f t="shared" ca="1" si="12"/>
        <v>-</v>
      </c>
      <c r="C27" s="214" t="str">
        <f t="shared" si="4"/>
        <v>-</v>
      </c>
      <c r="D27" s="117"/>
      <c r="E27" s="233" t="str">
        <f t="shared" ca="1" si="5"/>
        <v>-</v>
      </c>
      <c r="F27" s="234"/>
      <c r="G27" s="235"/>
      <c r="H27" s="235"/>
      <c r="I27" s="217" t="str">
        <f>IF(COUNTA(G27:H27)=0,"",IF(COUNTA(G27:H27)=1,"Błąd",IFERROR(VLOOKUP($H27,'Q-drop down'!D:E,2,FALSE),"Błąd")))</f>
        <v/>
      </c>
      <c r="J27" s="218" t="str">
        <f>IF(COUNTA(G27:H27)=0,"",IF(COUNTA(G27:H27)=1,"",IFERROR(VLOOKUP($H27,'Q-drop down'!D:F,3,FALSE),"")))</f>
        <v/>
      </c>
      <c r="K27" s="263" t="str">
        <f t="shared" si="13"/>
        <v/>
      </c>
      <c r="L27" s="236"/>
      <c r="M27" s="221" t="str">
        <f>IF(COUNTA($G27:$H27)=0,"",IFERROR(VLOOKUP($L27,Ustawienia!$C$16:$F$29,K27,FALSE),IF(L27&lt;&gt;"","Błąd: Funkcja nieaktywna",IF(ISNUMBER(N27),"Błąd: Brak poziomu stanowiska",IF(P27="","","Błąd: Brak poziomu stanowiska")))))</f>
        <v/>
      </c>
      <c r="N27" s="277" t="str">
        <f>IF(COUNTA($G27:$H27)&lt;2,"",IF(ISERROR(VLOOKUP($G27,'Czynności standardowe'!$C:$I,MATCH($J27,Ustawienia!$E$6:$E$8,0)+1,FALSE)),"Brak CS",IF(P27="",VLOOKUP($G27,'Czynności standardowe'!$C:$I,MATCH($J27,Ustawienia!$E$6:$E$8,0)+1,FALSE),"Ręcznie")))</f>
        <v/>
      </c>
      <c r="O27" s="222" t="str">
        <f>IF(COUNTA($G27:$H27)&lt;2,"",IF(ISERROR(VLOOKUP($G27,'Czynności standardowe'!$C:$I,MATCH($J27,Ustawienia!$E$6:$E$8,0)+4,FALSE)),"Brak CS",IF(Q27="",VLOOKUP($G27,'Czynności standardowe'!$C:$I,MATCH($J27,Ustawienia!$E$6:$E$8,0)+4,FALSE),"Ręcznie")))</f>
        <v/>
      </c>
      <c r="P27" s="280"/>
      <c r="Q27" s="255"/>
      <c r="R27" s="223" t="str">
        <f t="shared" si="14"/>
        <v/>
      </c>
      <c r="S27" s="219"/>
      <c r="T27" s="237"/>
      <c r="U27" s="238" t="str">
        <f>IF(COUNTA($G27:$H27)=0,"",IF(I27="Błąd","nd.",IF(T27="","Błąd: Brak częstotl./ Istotności",VLOOKUP($H27,'Q data'!$C:$E,COLUMN('Q data'!$E:$E)-COLUMN('Q data'!$B:$B),FALSE))))</f>
        <v/>
      </c>
      <c r="V27" s="239" t="str">
        <f t="shared" si="6"/>
        <v/>
      </c>
      <c r="W27" s="219"/>
      <c r="X27" s="227" t="str">
        <f t="shared" si="7"/>
        <v/>
      </c>
      <c r="Y27" s="240"/>
      <c r="Z27" s="227" t="str">
        <f t="shared" si="8"/>
        <v/>
      </c>
      <c r="AA27" s="223" t="str">
        <f t="shared" si="9"/>
        <v/>
      </c>
      <c r="AC27" s="241"/>
      <c r="AD27" s="241"/>
      <c r="AE27" s="241"/>
      <c r="AF27" s="223" t="str">
        <f t="shared" si="15"/>
        <v/>
      </c>
      <c r="AG27" s="223" t="str">
        <f t="shared" si="10"/>
        <v/>
      </c>
      <c r="AH27" s="223" t="str">
        <f t="shared" si="11"/>
        <v/>
      </c>
      <c r="AI27" s="219"/>
      <c r="AJ27" s="242"/>
    </row>
    <row r="28" spans="1:36" s="229" customFormat="1" hidden="1" outlineLevel="1">
      <c r="A28" s="232"/>
      <c r="B28" s="232" t="str">
        <f t="shared" ca="1" si="12"/>
        <v>-</v>
      </c>
      <c r="C28" s="214" t="str">
        <f t="shared" si="4"/>
        <v>-</v>
      </c>
      <c r="D28" s="117"/>
      <c r="E28" s="233" t="str">
        <f t="shared" ca="1" si="5"/>
        <v>-</v>
      </c>
      <c r="F28" s="234"/>
      <c r="G28" s="235"/>
      <c r="H28" s="235"/>
      <c r="I28" s="217" t="str">
        <f>IF(COUNTA(G28:H28)=0,"",IF(COUNTA(G28:H28)=1,"Błąd",IFERROR(VLOOKUP($H28,'Q-drop down'!D:E,2,FALSE),"Błąd")))</f>
        <v/>
      </c>
      <c r="J28" s="218" t="str">
        <f>IF(COUNTA(G28:H28)=0,"",IF(COUNTA(G28:H28)=1,"",IFERROR(VLOOKUP($H28,'Q-drop down'!D:F,3,FALSE),"")))</f>
        <v/>
      </c>
      <c r="K28" s="263" t="str">
        <f t="shared" si="13"/>
        <v/>
      </c>
      <c r="L28" s="236"/>
      <c r="M28" s="221" t="str">
        <f>IF(COUNTA($G28:$H28)=0,"",IFERROR(VLOOKUP($L28,Ustawienia!$C$16:$F$29,K28,FALSE),IF(L28&lt;&gt;"","Błąd: Funkcja nieaktywna",IF(ISNUMBER(N28),"Błąd: Brak poziomu stanowiska",IF(P28="","","Błąd: Brak poziomu stanowiska")))))</f>
        <v/>
      </c>
      <c r="N28" s="277" t="str">
        <f>IF(COUNTA($G28:$H28)&lt;2,"",IF(ISERROR(VLOOKUP($G28,'Czynności standardowe'!$C:$I,MATCH($J28,Ustawienia!$E$6:$E$8,0)+1,FALSE)),"Brak CS",IF(P28="",VLOOKUP($G28,'Czynności standardowe'!$C:$I,MATCH($J28,Ustawienia!$E$6:$E$8,0)+1,FALSE),"Ręcznie")))</f>
        <v/>
      </c>
      <c r="O28" s="222" t="str">
        <f>IF(COUNTA($G28:$H28)&lt;2,"",IF(ISERROR(VLOOKUP($G28,'Czynności standardowe'!$C:$I,MATCH($J28,Ustawienia!$E$6:$E$8,0)+4,FALSE)),"Brak CS",IF(Q28="",VLOOKUP($G28,'Czynności standardowe'!$C:$I,MATCH($J28,Ustawienia!$E$6:$E$8,0)+4,FALSE),"Ręcznie")))</f>
        <v/>
      </c>
      <c r="P28" s="280"/>
      <c r="Q28" s="255"/>
      <c r="R28" s="223" t="str">
        <f t="shared" si="14"/>
        <v/>
      </c>
      <c r="S28" s="219"/>
      <c r="T28" s="237"/>
      <c r="U28" s="238" t="str">
        <f>IF(COUNTA($G28:$H28)=0,"",IF(I28="Błąd","nd.",IF(T28="","Błąd: Brak częstotl./ Istotności",VLOOKUP($H28,'Q data'!$C:$E,COLUMN('Q data'!$E:$E)-COLUMN('Q data'!$B:$B),FALSE))))</f>
        <v/>
      </c>
      <c r="V28" s="239" t="str">
        <f t="shared" si="6"/>
        <v/>
      </c>
      <c r="W28" s="219"/>
      <c r="X28" s="227" t="str">
        <f t="shared" si="7"/>
        <v/>
      </c>
      <c r="Y28" s="240"/>
      <c r="Z28" s="227" t="str">
        <f t="shared" si="8"/>
        <v/>
      </c>
      <c r="AA28" s="223" t="str">
        <f t="shared" si="9"/>
        <v/>
      </c>
      <c r="AC28" s="241"/>
      <c r="AD28" s="241"/>
      <c r="AE28" s="241"/>
      <c r="AF28" s="223" t="str">
        <f t="shared" si="15"/>
        <v/>
      </c>
      <c r="AG28" s="223" t="str">
        <f t="shared" si="10"/>
        <v/>
      </c>
      <c r="AH28" s="223" t="str">
        <f t="shared" si="11"/>
        <v/>
      </c>
      <c r="AI28" s="219"/>
      <c r="AJ28" s="242"/>
    </row>
    <row r="29" spans="1:36" s="229" customFormat="1" hidden="1" outlineLevel="1">
      <c r="A29" s="232"/>
      <c r="B29" s="232" t="str">
        <f t="shared" ref="B29" ca="1" si="17">IF(G29="","-",MAXA(INDIRECT("A"&amp;$A$13+1&amp;":A"&amp;ROW($B29))))</f>
        <v>-</v>
      </c>
      <c r="C29" s="214" t="str">
        <f t="shared" si="4"/>
        <v>-</v>
      </c>
      <c r="D29" s="117"/>
      <c r="E29" s="233" t="str">
        <f t="shared" ca="1" si="5"/>
        <v>-</v>
      </c>
      <c r="F29" s="234"/>
      <c r="G29" s="235"/>
      <c r="H29" s="235"/>
      <c r="I29" s="217" t="str">
        <f>IF(COUNTA(G29:H29)=0,"",IF(COUNTA(G29:H29)=1,"Błąd",IFERROR(VLOOKUP($H29,'Q-drop down'!D:E,2,FALSE),"Błąd")))</f>
        <v/>
      </c>
      <c r="J29" s="218" t="str">
        <f>IF(COUNTA(G29:H29)=0,"",IF(COUNTA(G29:H29)=1,"",IFERROR(VLOOKUP($H29,'Q-drop down'!D:F,3,FALSE),"")))</f>
        <v/>
      </c>
      <c r="K29" s="263" t="str">
        <f t="shared" si="13"/>
        <v/>
      </c>
      <c r="L29" s="236"/>
      <c r="M29" s="221" t="str">
        <f>IF(COUNTA($G29:$H29)=0,"",IFERROR(VLOOKUP($L29,Ustawienia!$C$16:$F$29,K29,FALSE),IF(L29&lt;&gt;"","Błąd: Funkcja nieaktywna",IF(ISNUMBER(N29),"Błąd: Brak poziomu stanowiska",IF(P29="","","Błąd: Brak poziomu stanowiska")))))</f>
        <v/>
      </c>
      <c r="N29" s="277" t="str">
        <f>IF(COUNTA($G29:$H29)&lt;2,"",IF(ISERROR(VLOOKUP($G29,'Czynności standardowe'!$C:$I,MATCH($J29,Ustawienia!$E$6:$E$8,0)+1,FALSE)),"Brak CS",IF(P29="",VLOOKUP($G29,'Czynności standardowe'!$C:$I,MATCH($J29,Ustawienia!$E$6:$E$8,0)+1,FALSE),"Ręcznie")))</f>
        <v/>
      </c>
      <c r="O29" s="222" t="str">
        <f>IF(COUNTA($G29:$H29)&lt;2,"",IF(ISERROR(VLOOKUP($G29,'Czynności standardowe'!$C:$I,MATCH($J29,Ustawienia!$E$6:$E$8,0)+4,FALSE)),"Brak CS",IF(Q29="",VLOOKUP($G29,'Czynności standardowe'!$C:$I,MATCH($J29,Ustawienia!$E$6:$E$8,0)+4,FALSE),"Ręcznie")))</f>
        <v/>
      </c>
      <c r="P29" s="280"/>
      <c r="Q29" s="255"/>
      <c r="R29" s="223" t="str">
        <f t="shared" si="14"/>
        <v/>
      </c>
      <c r="S29" s="219"/>
      <c r="T29" s="237"/>
      <c r="U29" s="238" t="str">
        <f>IF(COUNTA($G29:$H29)=0,"",IF(I29="Błąd","nd.",IF(T29="","Błąd: Brak częstotl./ Istotności",VLOOKUP($H29,'Q data'!$C:$E,COLUMN('Q data'!$E:$E)-COLUMN('Q data'!$B:$B),FALSE))))</f>
        <v/>
      </c>
      <c r="V29" s="239" t="str">
        <f t="shared" si="6"/>
        <v/>
      </c>
      <c r="W29" s="219"/>
      <c r="X29" s="227" t="str">
        <f t="shared" si="7"/>
        <v/>
      </c>
      <c r="Y29" s="240"/>
      <c r="Z29" s="227" t="str">
        <f t="shared" si="8"/>
        <v/>
      </c>
      <c r="AA29" s="223" t="str">
        <f t="shared" si="9"/>
        <v/>
      </c>
      <c r="AC29" s="241"/>
      <c r="AD29" s="241"/>
      <c r="AE29" s="241"/>
      <c r="AF29" s="223" t="str">
        <f t="shared" si="15"/>
        <v/>
      </c>
      <c r="AG29" s="223" t="str">
        <f t="shared" si="10"/>
        <v/>
      </c>
      <c r="AH29" s="223" t="str">
        <f t="shared" si="11"/>
        <v/>
      </c>
      <c r="AI29" s="219"/>
      <c r="AJ29" s="242"/>
    </row>
    <row r="30" spans="1:36" s="229" customFormat="1" hidden="1" outlineLevel="1">
      <c r="A30" s="232"/>
      <c r="B30" s="232" t="str">
        <f t="shared" ca="1" si="12"/>
        <v>-</v>
      </c>
      <c r="C30" s="214" t="str">
        <f t="shared" si="4"/>
        <v>-</v>
      </c>
      <c r="D30" s="117"/>
      <c r="E30" s="233" t="str">
        <f t="shared" ca="1" si="5"/>
        <v>-</v>
      </c>
      <c r="F30" s="234"/>
      <c r="G30" s="235"/>
      <c r="H30" s="235"/>
      <c r="I30" s="217" t="str">
        <f>IF(COUNTA(G30:H30)=0,"",IF(COUNTA(G30:H30)=1,"Błąd",IFERROR(VLOOKUP($H30,'Q-drop down'!D:E,2,FALSE),"Błąd")))</f>
        <v/>
      </c>
      <c r="J30" s="218" t="str">
        <f>IF(COUNTA(G30:H30)=0,"",IF(COUNTA(G30:H30)=1,"",IFERROR(VLOOKUP($H30,'Q-drop down'!D:F,3,FALSE),"")))</f>
        <v/>
      </c>
      <c r="K30" s="263" t="str">
        <f t="shared" si="13"/>
        <v/>
      </c>
      <c r="L30" s="236"/>
      <c r="M30" s="221" t="str">
        <f>IF(COUNTA($G30:$H30)=0,"",IFERROR(VLOOKUP($L30,Ustawienia!$C$16:$F$29,K30,FALSE),IF(L30&lt;&gt;"","Błąd: Funkcja nieaktywna",IF(ISNUMBER(N30),"Błąd: Brak poziomu stanowiska",IF(P30="","","Błąd: Brak poziomu stanowiska")))))</f>
        <v/>
      </c>
      <c r="N30" s="277" t="str">
        <f>IF(COUNTA($G30:$H30)&lt;2,"",IF(ISERROR(VLOOKUP($G30,'Czynności standardowe'!$C:$I,MATCH($J30,Ustawienia!$E$6:$E$8,0)+1,FALSE)),"Brak CS",IF(P30="",VLOOKUP($G30,'Czynności standardowe'!$C:$I,MATCH($J30,Ustawienia!$E$6:$E$8,0)+1,FALSE),"Ręcznie")))</f>
        <v/>
      </c>
      <c r="O30" s="222" t="str">
        <f>IF(COUNTA($G30:$H30)&lt;2,"",IF(ISERROR(VLOOKUP($G30,'Czynności standardowe'!$C:$I,MATCH($J30,Ustawienia!$E$6:$E$8,0)+4,FALSE)),"Brak CS",IF(Q30="",VLOOKUP($G30,'Czynności standardowe'!$C:$I,MATCH($J30,Ustawienia!$E$6:$E$8,0)+4,FALSE),"Ręcznie")))</f>
        <v/>
      </c>
      <c r="P30" s="280"/>
      <c r="Q30" s="255"/>
      <c r="R30" s="223" t="str">
        <f t="shared" si="14"/>
        <v/>
      </c>
      <c r="S30" s="219"/>
      <c r="T30" s="237"/>
      <c r="U30" s="238" t="str">
        <f>IF(COUNTA($G30:$H30)=0,"",IF(I30="Błąd","nd.",IF(T30="","Błąd: Brak częstotl./ Istotności",VLOOKUP($H30,'Q data'!$C:$E,COLUMN('Q data'!$E:$E)-COLUMN('Q data'!$B:$B),FALSE))))</f>
        <v/>
      </c>
      <c r="V30" s="239" t="str">
        <f t="shared" si="6"/>
        <v/>
      </c>
      <c r="W30" s="219"/>
      <c r="X30" s="227" t="str">
        <f t="shared" si="7"/>
        <v/>
      </c>
      <c r="Y30" s="240"/>
      <c r="Z30" s="227" t="str">
        <f t="shared" si="8"/>
        <v/>
      </c>
      <c r="AA30" s="223" t="str">
        <f t="shared" si="9"/>
        <v/>
      </c>
      <c r="AC30" s="241"/>
      <c r="AD30" s="241"/>
      <c r="AE30" s="241"/>
      <c r="AF30" s="223" t="str">
        <f t="shared" si="15"/>
        <v/>
      </c>
      <c r="AG30" s="223" t="str">
        <f t="shared" si="10"/>
        <v/>
      </c>
      <c r="AH30" s="223" t="str">
        <f t="shared" si="11"/>
        <v/>
      </c>
      <c r="AI30" s="219"/>
      <c r="AJ30" s="242"/>
    </row>
    <row r="31" spans="1:36" s="229" customFormat="1" hidden="1" outlineLevel="1">
      <c r="A31" s="232"/>
      <c r="B31" s="232" t="str">
        <f t="shared" ca="1" si="12"/>
        <v>-</v>
      </c>
      <c r="C31" s="214" t="str">
        <f t="shared" si="4"/>
        <v>-</v>
      </c>
      <c r="D31" s="117"/>
      <c r="E31" s="233" t="str">
        <f t="shared" ca="1" si="5"/>
        <v>-</v>
      </c>
      <c r="F31" s="234"/>
      <c r="G31" s="235"/>
      <c r="H31" s="235"/>
      <c r="I31" s="217" t="str">
        <f>IF(COUNTA(G31:H31)=0,"",IF(COUNTA(G31:H31)=1,"Błąd",IFERROR(VLOOKUP($H31,'Q-drop down'!D:E,2,FALSE),"Błąd")))</f>
        <v/>
      </c>
      <c r="J31" s="218" t="str">
        <f>IF(COUNTA(G31:H31)=0,"",IF(COUNTA(G31:H31)=1,"",IFERROR(VLOOKUP($H31,'Q-drop down'!D:F,3,FALSE),"")))</f>
        <v/>
      </c>
      <c r="K31" s="263" t="str">
        <f t="shared" si="13"/>
        <v/>
      </c>
      <c r="L31" s="236"/>
      <c r="M31" s="221" t="str">
        <f>IF(COUNTA($G31:$H31)=0,"",IFERROR(VLOOKUP($L31,Ustawienia!$C$16:$F$29,K31,FALSE),IF(L31&lt;&gt;"","Błąd: Funkcja nieaktywna",IF(ISNUMBER(N31),"Błąd: Brak poziomu stanowiska",IF(P31="","","Błąd: Brak poziomu stanowiska")))))</f>
        <v/>
      </c>
      <c r="N31" s="277" t="str">
        <f>IF(COUNTA($G31:$H31)&lt;2,"",IF(ISERROR(VLOOKUP($G31,'Czynności standardowe'!$C:$I,MATCH($J31,Ustawienia!$E$6:$E$8,0)+1,FALSE)),"Brak CS",IF(P31="",VLOOKUP($G31,'Czynności standardowe'!$C:$I,MATCH($J31,Ustawienia!$E$6:$E$8,0)+1,FALSE),"Ręcznie")))</f>
        <v/>
      </c>
      <c r="O31" s="222" t="str">
        <f>IF(COUNTA($G31:$H31)&lt;2,"",IF(ISERROR(VLOOKUP($G31,'Czynności standardowe'!$C:$I,MATCH($J31,Ustawienia!$E$6:$E$8,0)+4,FALSE)),"Brak CS",IF(Q31="",VLOOKUP($G31,'Czynności standardowe'!$C:$I,MATCH($J31,Ustawienia!$E$6:$E$8,0)+4,FALSE),"Ręcznie")))</f>
        <v/>
      </c>
      <c r="P31" s="280"/>
      <c r="Q31" s="255"/>
      <c r="R31" s="223" t="str">
        <f t="shared" si="14"/>
        <v/>
      </c>
      <c r="S31" s="219"/>
      <c r="T31" s="237"/>
      <c r="U31" s="238" t="str">
        <f>IF(COUNTA($G31:$H31)=0,"",IF(I31="Błąd","nd.",IF(T31="","Błąd: Brak częstotl./ Istotności",VLOOKUP($H31,'Q data'!$C:$E,COLUMN('Q data'!$E:$E)-COLUMN('Q data'!$B:$B),FALSE))))</f>
        <v/>
      </c>
      <c r="V31" s="239" t="str">
        <f t="shared" si="6"/>
        <v/>
      </c>
      <c r="W31" s="219"/>
      <c r="X31" s="227" t="str">
        <f t="shared" si="7"/>
        <v/>
      </c>
      <c r="Y31" s="240"/>
      <c r="Z31" s="227" t="str">
        <f t="shared" si="8"/>
        <v/>
      </c>
      <c r="AA31" s="223" t="str">
        <f t="shared" si="9"/>
        <v/>
      </c>
      <c r="AC31" s="241"/>
      <c r="AD31" s="241"/>
      <c r="AE31" s="241"/>
      <c r="AF31" s="223" t="str">
        <f t="shared" si="15"/>
        <v/>
      </c>
      <c r="AG31" s="223" t="str">
        <f t="shared" si="10"/>
        <v/>
      </c>
      <c r="AH31" s="223" t="str">
        <f t="shared" si="11"/>
        <v/>
      </c>
      <c r="AI31" s="219"/>
      <c r="AJ31" s="242"/>
    </row>
    <row r="32" spans="1:36" s="229" customFormat="1" hidden="1" outlineLevel="1">
      <c r="A32" s="232"/>
      <c r="B32" s="232" t="str">
        <f ca="1">IF(G32="","-",MAXA(INDIRECT("A"&amp;$A$13+1&amp;":A"&amp;ROW($B32))))</f>
        <v>-</v>
      </c>
      <c r="C32" s="214" t="str">
        <f t="shared" si="4"/>
        <v>-</v>
      </c>
      <c r="D32" s="117"/>
      <c r="E32" s="233" t="str">
        <f t="shared" ca="1" si="5"/>
        <v>-</v>
      </c>
      <c r="F32" s="243"/>
      <c r="G32" s="235"/>
      <c r="H32" s="235"/>
      <c r="I32" s="217" t="str">
        <f>IF(COUNTA(G32:H32)=0,"",IF(COUNTA(G32:H32)=1,"Błąd",IFERROR(VLOOKUP($H32,'Q-drop down'!D:E,2,FALSE),"Błąd")))</f>
        <v/>
      </c>
      <c r="J32" s="218" t="str">
        <f>IF(COUNTA(G32:H32)=0,"",IF(COUNTA(G32:H32)=1,"",IFERROR(VLOOKUP($H32,'Q-drop down'!D:F,3,FALSE),"")))</f>
        <v/>
      </c>
      <c r="K32" s="263" t="str">
        <f t="shared" si="13"/>
        <v/>
      </c>
      <c r="L32" s="236"/>
      <c r="M32" s="221" t="str">
        <f>IF(COUNTA($G32:$H32)=0,"",IFERROR(VLOOKUP($L32,Ustawienia!$C$16:$F$29,K32,FALSE),IF(L32&lt;&gt;"","Błąd: Funkcja nieaktywna",IF(ISNUMBER(N32),"Błąd: Brak poziomu stanowiska",IF(P32="","","Błąd: Brak poziomu stanowiska")))))</f>
        <v/>
      </c>
      <c r="N32" s="277" t="str">
        <f>IF(COUNTA($G32:$H32)&lt;2,"",IF(ISERROR(VLOOKUP($G32,'Czynności standardowe'!$C:$I,MATCH($J32,Ustawienia!$E$6:$E$8,0)+1,FALSE)),"Brak CS",IF(P32="",VLOOKUP($G32,'Czynności standardowe'!$C:$I,MATCH($J32,Ustawienia!$E$6:$E$8,0)+1,FALSE),"Ręcznie")))</f>
        <v/>
      </c>
      <c r="O32" s="222" t="str">
        <f>IF(COUNTA($G32:$H32)&lt;2,"",IF(ISERROR(VLOOKUP($G32,'Czynności standardowe'!$C:$I,MATCH($J32,Ustawienia!$E$6:$E$8,0)+4,FALSE)),"Brak CS",IF(Q32="",VLOOKUP($G32,'Czynności standardowe'!$C:$I,MATCH($J32,Ustawienia!$E$6:$E$8,0)+4,FALSE),"Ręcznie")))</f>
        <v/>
      </c>
      <c r="P32" s="280"/>
      <c r="Q32" s="255"/>
      <c r="R32" s="223" t="str">
        <f t="shared" si="14"/>
        <v/>
      </c>
      <c r="S32" s="219"/>
      <c r="T32" s="237"/>
      <c r="U32" s="238" t="str">
        <f>IF(COUNTA($G32:$H32)=0,"",IF(I32="Błąd","nd.",IF(T32="","Błąd: Brak częstotl./ Istotności",VLOOKUP($H32,'Q data'!$C:$E,COLUMN('Q data'!$E:$E)-COLUMN('Q data'!$B:$B),FALSE))))</f>
        <v/>
      </c>
      <c r="V32" s="239" t="str">
        <f t="shared" si="6"/>
        <v/>
      </c>
      <c r="W32" s="219"/>
      <c r="X32" s="227" t="str">
        <f t="shared" si="7"/>
        <v/>
      </c>
      <c r="Y32" s="240"/>
      <c r="Z32" s="227" t="str">
        <f t="shared" si="8"/>
        <v/>
      </c>
      <c r="AA32" s="223" t="str">
        <f t="shared" si="9"/>
        <v/>
      </c>
      <c r="AC32" s="241"/>
      <c r="AD32" s="241"/>
      <c r="AE32" s="241"/>
      <c r="AF32" s="223" t="str">
        <f t="shared" si="15"/>
        <v/>
      </c>
      <c r="AG32" s="223" t="str">
        <f t="shared" si="10"/>
        <v/>
      </c>
      <c r="AH32" s="223" t="str">
        <f t="shared" si="11"/>
        <v/>
      </c>
      <c r="AI32" s="219"/>
      <c r="AJ32" s="242"/>
    </row>
    <row r="33" spans="1:36" collapsed="1">
      <c r="D33" s="244" t="s">
        <v>25</v>
      </c>
      <c r="E33" s="245" t="str">
        <f ca="1">"Ukryj/pokaż grupę "&amp;IF(MAXA(INDIRECT("A"&amp;$A$13+1&amp;":A"&amp;ROW($B18)))&lt;=26,CHAR(MAXA(INDIRECT("A"&amp;$A$13+1&amp;":A"&amp;ROW($B18)))+64),CHAR(ROUNDDOWN(MAXA(INDIRECT("A"&amp;$A$13+1&amp;":A"&amp;ROW($B18)))/26,0)+64)&amp;CHAR(MAXA(INDIRECT("A"&amp;$A$13+1&amp;":A"&amp;ROW($B18)))+64-ROUNDDOWN(MAXA(INDIRECT("A"&amp;$A$13+1&amp;":A"&amp;ROW($B18)))/26,0)*26+1))</f>
        <v>Ukryj/pokaż grupę A</v>
      </c>
      <c r="N33" s="278"/>
      <c r="P33" s="278"/>
    </row>
    <row r="34" spans="1:36">
      <c r="N34" s="278"/>
      <c r="P34" s="278"/>
    </row>
    <row r="35" spans="1:36" s="210" customFormat="1" ht="13.5" thickBot="1">
      <c r="A35" s="199">
        <f ca="1">MAXA(INDIRECT("A"&amp;$A$13+1&amp;":A"&amp;ROW(A35)-1))+1</f>
        <v>2</v>
      </c>
      <c r="B35" s="199"/>
      <c r="C35" s="199"/>
      <c r="D35" s="200"/>
      <c r="E35" s="201" t="str">
        <f ca="1">IF($A35&lt;=26,CHAR($A35+64),CHAR(ROUNDDOWN($A35/26,0)+64)&amp;CHAR($A35+64-ROUNDDOWN($A35/26,0)*26+1))</f>
        <v>B</v>
      </c>
      <c r="F35" s="292" t="s">
        <v>127</v>
      </c>
      <c r="G35" s="292"/>
      <c r="H35" s="216" t="s">
        <v>74</v>
      </c>
      <c r="I35" s="202"/>
      <c r="J35" s="203"/>
      <c r="K35" s="194"/>
      <c r="L35" s="204"/>
      <c r="M35" s="202"/>
      <c r="N35" s="276"/>
      <c r="O35" s="202"/>
      <c r="P35" s="276"/>
      <c r="Q35" s="253"/>
      <c r="R35" s="205"/>
      <c r="S35" s="194"/>
      <c r="T35" s="204"/>
      <c r="U35" s="202"/>
      <c r="V35" s="205"/>
      <c r="W35" s="194"/>
      <c r="X35" s="206">
        <f ca="1">SUMIF($B:$B,$A35,X:X)</f>
        <v>0</v>
      </c>
      <c r="Y35" s="207" t="str">
        <f ca="1">IFERROR(Z35/X35,"-")</f>
        <v>-</v>
      </c>
      <c r="Z35" s="208">
        <f ca="1">SUMIF($B:$B,$A35,Z:Z)</f>
        <v>0</v>
      </c>
      <c r="AA35" s="209">
        <f ca="1">SUMIF($B:$B,$A35,AA:AA)</f>
        <v>0</v>
      </c>
      <c r="AC35" s="211"/>
      <c r="AD35" s="212"/>
      <c r="AE35" s="211"/>
      <c r="AF35" s="209">
        <f ca="1">SUMIF($B:$B,$A35,AF:AF)</f>
        <v>0</v>
      </c>
      <c r="AG35" s="209">
        <f ca="1">SUMIF($B:$B,$A35,AG:AG)</f>
        <v>0</v>
      </c>
      <c r="AH35" s="209">
        <f ca="1">SUMIF($B:$B,$A35,AH:AH)</f>
        <v>0</v>
      </c>
      <c r="AI35" s="194"/>
      <c r="AJ35" s="213"/>
    </row>
    <row r="36" spans="1:36" s="229" customFormat="1" hidden="1" outlineLevel="1">
      <c r="A36" s="214"/>
      <c r="B36" s="214" t="str">
        <f ca="1">IF(G36="","-",MAXA(INDIRECT("A"&amp;$A$13+1&amp;":A"&amp;ROW($B36))))</f>
        <v>-</v>
      </c>
      <c r="C36" s="214" t="str">
        <f t="shared" ref="C36:C50" si="18">IF(IF(LEFT(M36,4)="Błąd",1,0)+IF(LEFT(R36,4)="Błąd",1,0)+IF(LEFT(U36,4)="Błąd",1,0)+IF(LEFT(Z36,4)="Błąd",1,0)+IF(LEFT(AF36,4)="Błąd",1,0)=0,"-",IF(LEFT(M36,4)="Błąd",1,0)+IF(LEFT(R36,4)="Błąd",1,0)+IF(LEFT(U36,4)="Błąd",1,0)+IF(LEFT(Z36,4)="Błąd",1,0)+IF(LEFT(AF36,4)="Błąd",1,0))</f>
        <v>-</v>
      </c>
      <c r="D36" s="117"/>
      <c r="E36" s="215" t="str">
        <f t="shared" ref="E36:E50" ca="1" si="19">IF(B36="","Błąd",IF($B36="-","-",IF(LEN(COUNTIF(INDIRECT("B"&amp;$A$13&amp;":B"&amp;ROW($B36)),$B36))=1,IF($B36&lt;=26,CHAR($B36+64),CHAR(ROUNDDOWN($B36/26,0)+64)&amp;CHAR($B36+64-ROUNDDOWN($B36/26,0)*26+1))&amp;".0"&amp;COUNTIF(INDIRECT("B"&amp;$A$13&amp;":B"&amp;ROW($B36)),$B36),IF($B36&lt;=26,CHAR($B36+64),CHAR(ROUNDDOWN($B36/26,0)+64)&amp;CHAR($B36+64-ROUNDDOWN($B36/26,0)*26+1))&amp;"."&amp;COUNTIF(INDIRECT("B"&amp;$A$13&amp;":B"&amp;ROW($B36)),$B36))))</f>
        <v>-</v>
      </c>
      <c r="F36" s="284"/>
      <c r="G36" s="216"/>
      <c r="H36" s="216"/>
      <c r="I36" s="217" t="str">
        <f>IF(COUNTA(G36:H36)=0,"",IF(COUNTA(G36:H36)=1,"Błąd",IFERROR(VLOOKUP($H36,'Q-drop down'!D:E,2,FALSE),"Błąd")))</f>
        <v/>
      </c>
      <c r="J36" s="218" t="str">
        <f>IF(COUNTA(G36:H36)=0,"",IF(COUNTA(G36:H36)=1,"",IFERROR(VLOOKUP($H36,'Q-drop down'!D:F,3,FALSE),"")))</f>
        <v/>
      </c>
      <c r="K36" s="263" t="str">
        <f>IF($J36="S",2,IF($J36="M",3,(IF($J36="L",4,""))))</f>
        <v/>
      </c>
      <c r="L36" s="220"/>
      <c r="M36" s="221" t="str">
        <f>IF(COUNTA($G36:$H36)=0,"",IFERROR(VLOOKUP($L36,Ustawienia!$C$16:$F$29,K36,FALSE),IF(L36&lt;&gt;"","Błąd: Funkcja nieaktywna",IF(ISNUMBER(N36),"Błąd: Brak poziomu stanowiska",IF(P36="","","Błąd: Brak poziomu stanowiska")))))</f>
        <v/>
      </c>
      <c r="N36" s="277" t="str">
        <f>IF(COUNTA($G36:$H36)&lt;2,"",IF(ISERROR(VLOOKUP($G36,'Czynności standardowe'!$C:$I,MATCH($J36,Ustawienia!$E$6:$E$8,0)+1,FALSE)),"Brak CS",IF(P36="",VLOOKUP($G36,'Czynności standardowe'!$C:$I,MATCH($J36,Ustawienia!$E$6:$E$8,0)+1,FALSE),"Ręcznie")))</f>
        <v/>
      </c>
      <c r="O36" s="222" t="str">
        <f>IF(COUNTA($G36:$H36)&lt;2,"",IF(ISERROR(VLOOKUP($G36,'Czynności standardowe'!$C:$I,MATCH($J36,Ustawienia!$E$6:$E$8,0)+4,FALSE)),"Brak CS",IF(Q36="",VLOOKUP($G36,'Czynności standardowe'!$C:$I,MATCH($J36,Ustawienia!$E$6:$E$8,0)+4,FALSE),"Ręcznie")))</f>
        <v/>
      </c>
      <c r="P36" s="279"/>
      <c r="Q36" s="254"/>
      <c r="R36" s="223" t="str">
        <f>IF(COUNTA($G36:$H36)=0,"",IF(OR(COUNTA($G36:$H36)&lt;2,LEFT(M36,4)="Błąd"),"nd.",IFERROR(IF(COUNT(M36,P36)=2,M36*P36,IF(COUNT(M36,N36)=2,M36*N36,IF(COUNT(M36,N36,P36)=0,0,"Błąd")))+IF(ISNUMBER(Q36),Q36,IF(ISNUMBER(O36),O36,0)),IF(AND(ISNUMBER(M36),P36=""),"Błąd: Nie podano czasu","Błąd: Nie podano czasu ani kosztów bieżących"))))</f>
        <v/>
      </c>
      <c r="S36" s="219"/>
      <c r="T36" s="224"/>
      <c r="U36" s="225" t="str">
        <f>IF(COUNTA($G36:$H36)=0,"",IF(I36="Błąd","nd.",IF(T36="","Błąd: Brak częstotl./ Istotności",VLOOKUP($H36,'Q data'!$C:$E,COLUMN('Q data'!$E:$E)-COLUMN('Q data'!$B:$B),FALSE))))</f>
        <v/>
      </c>
      <c r="V36" s="226" t="str">
        <f t="shared" ref="V36:V50" si="20">IF(G36="","",IF(H36="","nd.",IF(I36="Błąd","nd.",IF(T36="","nd.",T36*U36))))</f>
        <v/>
      </c>
      <c r="W36" s="219"/>
      <c r="X36" s="227" t="str">
        <f t="shared" ref="X36:X50" si="21">IF(G36="","",IF(COUNT(R36,V36)&lt;2,"nd.",ROUND($R36*$V36,-2)))</f>
        <v/>
      </c>
      <c r="Y36" s="228"/>
      <c r="Z36" s="227" t="str">
        <f>IF(COUNTA($G36:$H36)=0,"",IF(Y36="","Błąd: Brak wartości %",IFERROR(ROUND(X36*Y36,-2),"nd.")))</f>
        <v/>
      </c>
      <c r="AA36" s="223" t="str">
        <f t="shared" ref="AA36:AA50" si="22">IF(COUNTA($G36:$H36)=0,"",IF(NOT(ISNUMBER(X36)),"nd.",IF(Y36="","nd.",X36-Z36)))</f>
        <v/>
      </c>
      <c r="AC36" s="230"/>
      <c r="AD36" s="230"/>
      <c r="AE36" s="230"/>
      <c r="AF36" s="223" t="str">
        <f>IF(COUNTA($G36:$H36)=0,"",IF(COUNT($AC36:$AE36)=0,"Błąd: Brak danych wejśc.",IF(COUNT($R36,$V36)&lt;2,"nd.",IF(SUM($AC36:$AE36)&lt;&gt;100%,"Błąd: Nie 100% ("&amp;ROUND(SUM($AC36:$AE36)*100,0)&amp;"%)",$AA36*AC36))))</f>
        <v/>
      </c>
      <c r="AG36" s="223" t="str">
        <f t="shared" ref="AG36:AG50" si="23">IF(COUNTA($G36:$H36)=0,"",IF(COUNT($AC36:$AE36)=0,"nd.",IF(COUNT($R36,$V36)&lt;2,"nd.",IF(SUM($AC36:$AE36)&lt;&gt;100%,"nd.",$AA36*AD36))))</f>
        <v/>
      </c>
      <c r="AH36" s="223" t="str">
        <f t="shared" ref="AH36:AH50" si="24">IF(COUNTA($G36:$H36)=0,"",IF(COUNT($AC36:$AE36)=0,"nd.",IF(COUNT($R36,$V36)&lt;2,"nd.",IF(SUM($AC36:$AE36)&lt;&gt;100%,"nd.",$AA36*AE36))))</f>
        <v/>
      </c>
      <c r="AI36" s="219"/>
      <c r="AJ36" s="231"/>
    </row>
    <row r="37" spans="1:36" s="229" customFormat="1" hidden="1" outlineLevel="1">
      <c r="A37" s="232"/>
      <c r="B37" s="232" t="str">
        <f t="shared" ref="B37:B49" ca="1" si="25">IF(G37="","-",MAXA(INDIRECT("A"&amp;$A$13+1&amp;":A"&amp;ROW($B37))))</f>
        <v>-</v>
      </c>
      <c r="C37" s="214" t="str">
        <f t="shared" si="18"/>
        <v>-</v>
      </c>
      <c r="D37" s="117"/>
      <c r="E37" s="233" t="str">
        <f t="shared" ca="1" si="19"/>
        <v>-</v>
      </c>
      <c r="F37" s="234"/>
      <c r="G37" s="216"/>
      <c r="H37" s="235"/>
      <c r="I37" s="217" t="str">
        <f>IF(COUNTA(G37:H37)=0,"",IF(COUNTA(G37:H37)=1,"Błąd",IFERROR(VLOOKUP($H37,'Q-drop down'!D:E,2,FALSE),"Błąd")))</f>
        <v/>
      </c>
      <c r="J37" s="218" t="str">
        <f>IF(COUNTA(G37:H37)=0,"",IF(COUNTA(G37:H37)=1,"",IFERROR(VLOOKUP($H37,'Q-drop down'!D:F,3,FALSE),"")))</f>
        <v/>
      </c>
      <c r="K37" s="263" t="str">
        <f t="shared" ref="K37:K50" si="26">IF($J37="S",2,IF($J37="M",3,(IF($J37="L",4,""))))</f>
        <v/>
      </c>
      <c r="L37" s="236"/>
      <c r="M37" s="221" t="str">
        <f>IF(COUNTA($G37:$H37)=0,"",IFERROR(VLOOKUP($L37,Ustawienia!$C$16:$F$29,K37,FALSE),IF(L37&lt;&gt;"","Błąd: Funkcja nieaktywna",IF(ISNUMBER(N37),"Błąd: Brak poziomu stanowiska",IF(P37="","","Błąd: Brak poziomu stanowiska")))))</f>
        <v/>
      </c>
      <c r="N37" s="277" t="str">
        <f>IF(COUNTA($G37:$H37)&lt;2,"",IF(ISERROR(VLOOKUP($G37,'Czynności standardowe'!$C:$I,MATCH($J37,Ustawienia!$E$6:$E$8,0)+1,FALSE)),"Brak CS",IF(P37="",VLOOKUP($G37,'Czynności standardowe'!$C:$I,MATCH($J37,Ustawienia!$E$6:$E$8,0)+1,FALSE),"Ręcznie")))</f>
        <v/>
      </c>
      <c r="O37" s="222" t="str">
        <f>IF(COUNTA($G37:$H37)&lt;2,"",IF(ISERROR(VLOOKUP($G37,'Czynności standardowe'!$C:$I,MATCH($J37,Ustawienia!$E$6:$E$8,0)+4,FALSE)),"Brak CS",IF(Q37="",VLOOKUP($G37,'Czynności standardowe'!$C:$I,MATCH($J37,Ustawienia!$E$6:$E$8,0)+4,FALSE),"Ręcznie")))</f>
        <v/>
      </c>
      <c r="P37" s="280"/>
      <c r="Q37" s="255"/>
      <c r="R37" s="223" t="str">
        <f t="shared" ref="R37:R50" si="27">IF(COUNTA($G37:$H37)=0,"",IF(OR(COUNTA($G37:$H37)&lt;2,LEFT(M37,4)="Błąd"),"nd.",IFERROR(IF(COUNT(M37,P37)=2,M37*P37,IF(COUNT(M37,N37)=2,M37*N37,IF(COUNT(M37,N37,P37)=0,0,"Błąd")))+IF(ISNUMBER(Q37),Q37,IF(ISNUMBER(O37),O37,0)),IF(AND(ISNUMBER(M37),P37=""),"Błąd: Nie podano czasu","Błąd: Nie podano czasu ani kosztów bieżących"))))</f>
        <v/>
      </c>
      <c r="S37" s="219"/>
      <c r="T37" s="237"/>
      <c r="U37" s="238" t="str">
        <f>IF(COUNTA($G37:$H37)=0,"",IF(I37="Błąd","nd.",IF(T37="","Błąd: Brak częstotl./ Istotności",VLOOKUP($H37,'Q data'!$C:$E,COLUMN('Q data'!$E:$E)-COLUMN('Q data'!$B:$B),FALSE))))</f>
        <v/>
      </c>
      <c r="V37" s="239" t="str">
        <f t="shared" si="20"/>
        <v/>
      </c>
      <c r="W37" s="219"/>
      <c r="X37" s="227" t="str">
        <f t="shared" si="21"/>
        <v/>
      </c>
      <c r="Y37" s="240"/>
      <c r="Z37" s="227" t="str">
        <f t="shared" ref="Z37:Z50" si="28">IF(COUNTA($G37:$H37)=0,"",IF(Y37="","Błąd: Brak wartości %",IFERROR(ROUND(X37*Y37,-2),"nd.")))</f>
        <v/>
      </c>
      <c r="AA37" s="223" t="str">
        <f t="shared" si="22"/>
        <v/>
      </c>
      <c r="AC37" s="241"/>
      <c r="AD37" s="241"/>
      <c r="AE37" s="241"/>
      <c r="AF37" s="223" t="str">
        <f t="shared" ref="AF37:AF50" si="29">IF(COUNTA($G37:$H37)=0,"",IF(COUNT(AC37:AE37)=0,"Błąd: Brak danych wejśc.",IF(COUNT(R37,V37)&lt;2,"nd.",IF(SUM(AC37:AE37)&lt;&gt;100%,"Błąd: Nie 100% ("&amp;ROUND(SUM(AC37:AE37)*100,0)&amp;"%)",$AA37*AC37))))</f>
        <v/>
      </c>
      <c r="AG37" s="223" t="str">
        <f t="shared" si="23"/>
        <v/>
      </c>
      <c r="AH37" s="223" t="str">
        <f t="shared" si="24"/>
        <v/>
      </c>
      <c r="AI37" s="219"/>
      <c r="AJ37" s="242"/>
    </row>
    <row r="38" spans="1:36" s="229" customFormat="1" hidden="1" outlineLevel="1">
      <c r="A38" s="232"/>
      <c r="B38" s="232" t="str">
        <f t="shared" ca="1" si="25"/>
        <v>-</v>
      </c>
      <c r="C38" s="214" t="str">
        <f t="shared" si="18"/>
        <v>-</v>
      </c>
      <c r="D38" s="117"/>
      <c r="E38" s="233" t="str">
        <f t="shared" ca="1" si="19"/>
        <v>-</v>
      </c>
      <c r="F38" s="234"/>
      <c r="G38" s="216"/>
      <c r="H38" s="235"/>
      <c r="I38" s="217" t="str">
        <f>IF(COUNTA(G38:H38)=0,"",IF(COUNTA(G38:H38)=1,"Błąd",IFERROR(VLOOKUP($H38,'Q-drop down'!D:E,2,FALSE),"Błąd")))</f>
        <v/>
      </c>
      <c r="J38" s="218" t="str">
        <f>IF(COUNTA(G38:H38)=0,"",IF(COUNTA(G38:H38)=1,"",IFERROR(VLOOKUP($H38,'Q-drop down'!D:F,3,FALSE),"")))</f>
        <v/>
      </c>
      <c r="K38" s="263" t="str">
        <f t="shared" si="26"/>
        <v/>
      </c>
      <c r="L38" s="236"/>
      <c r="M38" s="221" t="str">
        <f>IF(COUNTA($G38:$H38)=0,"",IFERROR(VLOOKUP($L38,Ustawienia!$C$16:$F$29,K38,FALSE),IF(L38&lt;&gt;"","Błąd: Funkcja nieaktywna",IF(ISNUMBER(N38),"Błąd: Brak poziomu stanowiska",IF(P38="","","Błąd: Brak poziomu stanowiska")))))</f>
        <v/>
      </c>
      <c r="N38" s="277" t="str">
        <f>IF(COUNTA($G38:$H38)&lt;2,"",IF(ISERROR(VLOOKUP($G38,'Czynności standardowe'!$C:$I,MATCH($J38,Ustawienia!$E$6:$E$8,0)+1,FALSE)),"Brak CS",IF(P38="",VLOOKUP($G38,'Czynności standardowe'!$C:$I,MATCH($J38,Ustawienia!$E$6:$E$8,0)+1,FALSE),"Ręcznie")))</f>
        <v/>
      </c>
      <c r="O38" s="222" t="str">
        <f>IF(COUNTA($G38:$H38)&lt;2,"",IF(ISERROR(VLOOKUP($G38,'Czynności standardowe'!$C:$I,MATCH($J38,Ustawienia!$E$6:$E$8,0)+4,FALSE)),"Brak CS",IF(Q38="",VLOOKUP($G38,'Czynności standardowe'!$C:$I,MATCH($J38,Ustawienia!$E$6:$E$8,0)+4,FALSE),"Ręcznie")))</f>
        <v/>
      </c>
      <c r="P38" s="280"/>
      <c r="Q38" s="255"/>
      <c r="R38" s="223" t="str">
        <f t="shared" si="27"/>
        <v/>
      </c>
      <c r="S38" s="219"/>
      <c r="T38" s="237"/>
      <c r="U38" s="238" t="str">
        <f>IF(COUNTA($G38:$H38)=0,"",IF(I38="Błąd","nd.",IF(T38="","Błąd: Brak częstotl./ Istotności",VLOOKUP($H38,'Q data'!$C:$E,COLUMN('Q data'!$E:$E)-COLUMN('Q data'!$B:$B),FALSE))))</f>
        <v/>
      </c>
      <c r="V38" s="239" t="str">
        <f t="shared" si="20"/>
        <v/>
      </c>
      <c r="W38" s="219"/>
      <c r="X38" s="227" t="str">
        <f t="shared" si="21"/>
        <v/>
      </c>
      <c r="Y38" s="240"/>
      <c r="Z38" s="227" t="str">
        <f t="shared" si="28"/>
        <v/>
      </c>
      <c r="AA38" s="223" t="str">
        <f t="shared" si="22"/>
        <v/>
      </c>
      <c r="AC38" s="241"/>
      <c r="AD38" s="241"/>
      <c r="AE38" s="241"/>
      <c r="AF38" s="223" t="str">
        <f t="shared" si="29"/>
        <v/>
      </c>
      <c r="AG38" s="223" t="str">
        <f t="shared" si="23"/>
        <v/>
      </c>
      <c r="AH38" s="223" t="str">
        <f t="shared" si="24"/>
        <v/>
      </c>
      <c r="AI38" s="219"/>
      <c r="AJ38" s="242"/>
    </row>
    <row r="39" spans="1:36" s="229" customFormat="1" hidden="1" outlineLevel="1">
      <c r="A39" s="232"/>
      <c r="B39" s="232" t="str">
        <f t="shared" ca="1" si="25"/>
        <v>-</v>
      </c>
      <c r="C39" s="214" t="str">
        <f t="shared" si="18"/>
        <v>-</v>
      </c>
      <c r="D39" s="117"/>
      <c r="E39" s="233" t="str">
        <f t="shared" ca="1" si="19"/>
        <v>-</v>
      </c>
      <c r="F39" s="234"/>
      <c r="G39" s="216"/>
      <c r="H39" s="235"/>
      <c r="I39" s="217" t="str">
        <f>IF(COUNTA(G39:H39)=0,"",IF(COUNTA(G39:H39)=1,"Błąd",IFERROR(VLOOKUP($H39,'Q-drop down'!D:E,2,FALSE),"Błąd")))</f>
        <v/>
      </c>
      <c r="J39" s="218" t="str">
        <f>IF(COUNTA(G39:H39)=0,"",IF(COUNTA(G39:H39)=1,"",IFERROR(VLOOKUP($H39,'Q-drop down'!D:F,3,FALSE),"")))</f>
        <v/>
      </c>
      <c r="K39" s="263" t="str">
        <f t="shared" si="26"/>
        <v/>
      </c>
      <c r="L39" s="236"/>
      <c r="M39" s="221" t="str">
        <f>IF(COUNTA($G39:$H39)=0,"",IFERROR(VLOOKUP($L39,Ustawienia!$C$16:$F$29,K39,FALSE),IF(L39&lt;&gt;"","Błąd: Funkcja nieaktywna",IF(ISNUMBER(N39),"Błąd: Brak poziomu stanowiska",IF(P39="","","Błąd: Brak poziomu stanowiska")))))</f>
        <v/>
      </c>
      <c r="N39" s="277" t="str">
        <f>IF(COUNTA($G39:$H39)&lt;2,"",IF(ISERROR(VLOOKUP($G39,'Czynności standardowe'!$C:$I,MATCH($J39,Ustawienia!$E$6:$E$8,0)+1,FALSE)),"Brak CS",IF(P39="",VLOOKUP($G39,'Czynności standardowe'!$C:$I,MATCH($J39,Ustawienia!$E$6:$E$8,0)+1,FALSE),"Ręcznie")))</f>
        <v/>
      </c>
      <c r="O39" s="222" t="str">
        <f>IF(COUNTA($G39:$H39)&lt;2,"",IF(ISERROR(VLOOKUP($G39,'Czynności standardowe'!$C:$I,MATCH($J39,Ustawienia!$E$6:$E$8,0)+4,FALSE)),"Brak CS",IF(Q39="",VLOOKUP($G39,'Czynności standardowe'!$C:$I,MATCH($J39,Ustawienia!$E$6:$E$8,0)+4,FALSE),"Ręcznie")))</f>
        <v/>
      </c>
      <c r="P39" s="280"/>
      <c r="Q39" s="255"/>
      <c r="R39" s="223" t="str">
        <f t="shared" si="27"/>
        <v/>
      </c>
      <c r="S39" s="219"/>
      <c r="T39" s="237"/>
      <c r="U39" s="238" t="str">
        <f>IF(COUNTA($G39:$H39)=0,"",IF(I39="Błąd","nd.",IF(T39="","Błąd: Brak częstotl./ Istotności",VLOOKUP($H39,'Q data'!$C:$E,COLUMN('Q data'!$E:$E)-COLUMN('Q data'!$B:$B),FALSE))))</f>
        <v/>
      </c>
      <c r="V39" s="239" t="str">
        <f t="shared" si="20"/>
        <v/>
      </c>
      <c r="W39" s="219"/>
      <c r="X39" s="227" t="str">
        <f t="shared" si="21"/>
        <v/>
      </c>
      <c r="Y39" s="240"/>
      <c r="Z39" s="227" t="str">
        <f t="shared" si="28"/>
        <v/>
      </c>
      <c r="AA39" s="223" t="str">
        <f t="shared" si="22"/>
        <v/>
      </c>
      <c r="AC39" s="241"/>
      <c r="AD39" s="241"/>
      <c r="AE39" s="241"/>
      <c r="AF39" s="223" t="str">
        <f t="shared" si="29"/>
        <v/>
      </c>
      <c r="AG39" s="223" t="str">
        <f t="shared" si="23"/>
        <v/>
      </c>
      <c r="AH39" s="223" t="str">
        <f t="shared" si="24"/>
        <v/>
      </c>
      <c r="AI39" s="219"/>
      <c r="AJ39" s="242"/>
    </row>
    <row r="40" spans="1:36" s="229" customFormat="1" hidden="1" outlineLevel="1">
      <c r="A40" s="232"/>
      <c r="B40" s="232" t="str">
        <f t="shared" ca="1" si="25"/>
        <v>-</v>
      </c>
      <c r="C40" s="214" t="str">
        <f t="shared" si="18"/>
        <v>-</v>
      </c>
      <c r="D40" s="117"/>
      <c r="E40" s="233" t="str">
        <f t="shared" ca="1" si="19"/>
        <v>-</v>
      </c>
      <c r="F40" s="234"/>
      <c r="G40" s="235"/>
      <c r="H40" s="235"/>
      <c r="I40" s="217" t="str">
        <f>IF(COUNTA(G40:H40)=0,"",IF(COUNTA(G40:H40)=1,"Błąd",IFERROR(VLOOKUP($H40,'Q-drop down'!D:E,2,FALSE),"Błąd")))</f>
        <v/>
      </c>
      <c r="J40" s="218" t="str">
        <f>IF(COUNTA(G40:H40)=0,"",IF(COUNTA(G40:H40)=1,"",IFERROR(VLOOKUP($H40,'Q-drop down'!D:F,3,FALSE),"")))</f>
        <v/>
      </c>
      <c r="K40" s="263" t="str">
        <f t="shared" si="26"/>
        <v/>
      </c>
      <c r="L40" s="236"/>
      <c r="M40" s="221" t="str">
        <f>IF(COUNTA($G40:$H40)=0,"",IFERROR(VLOOKUP($L40,Ustawienia!$C$16:$F$29,K40,FALSE),IF(L40&lt;&gt;"","Błąd: Funkcja nieaktywna",IF(ISNUMBER(N40),"Błąd: Brak poziomu stanowiska",IF(P40="","","Błąd: Brak poziomu stanowiska")))))</f>
        <v/>
      </c>
      <c r="N40" s="277" t="str">
        <f>IF(COUNTA($G40:$H40)&lt;2,"",IF(ISERROR(VLOOKUP($G40,'Czynności standardowe'!$C:$I,MATCH($J40,Ustawienia!$E$6:$E$8,0)+1,FALSE)),"Brak CS",IF(P40="",VLOOKUP($G40,'Czynności standardowe'!$C:$I,MATCH($J40,Ustawienia!$E$6:$E$8,0)+1,FALSE),"Ręcznie")))</f>
        <v/>
      </c>
      <c r="O40" s="222" t="str">
        <f>IF(COUNTA($G40:$H40)&lt;2,"",IF(ISERROR(VLOOKUP($G40,'Czynności standardowe'!$C:$I,MATCH($J40,Ustawienia!$E$6:$E$8,0)+4,FALSE)),"Brak CS",IF(Q40="",VLOOKUP($G40,'Czynności standardowe'!$C:$I,MATCH($J40,Ustawienia!$E$6:$E$8,0)+4,FALSE),"Ręcznie")))</f>
        <v/>
      </c>
      <c r="P40" s="280"/>
      <c r="Q40" s="255"/>
      <c r="R40" s="223" t="str">
        <f t="shared" si="27"/>
        <v/>
      </c>
      <c r="S40" s="219"/>
      <c r="T40" s="237"/>
      <c r="U40" s="238" t="str">
        <f>IF(COUNTA($G40:$H40)=0,"",IF(I40="Błąd","nd.",IF(T40="","Błąd: Brak częstotl./ Istotności",VLOOKUP($H40,'Q data'!$C:$E,COLUMN('Q data'!$E:$E)-COLUMN('Q data'!$B:$B),FALSE))))</f>
        <v/>
      </c>
      <c r="V40" s="239" t="str">
        <f t="shared" si="20"/>
        <v/>
      </c>
      <c r="W40" s="219"/>
      <c r="X40" s="227" t="str">
        <f t="shared" si="21"/>
        <v/>
      </c>
      <c r="Y40" s="240"/>
      <c r="Z40" s="227" t="str">
        <f t="shared" si="28"/>
        <v/>
      </c>
      <c r="AA40" s="223" t="str">
        <f t="shared" si="22"/>
        <v/>
      </c>
      <c r="AC40" s="241"/>
      <c r="AD40" s="241"/>
      <c r="AE40" s="241"/>
      <c r="AF40" s="223" t="str">
        <f t="shared" si="29"/>
        <v/>
      </c>
      <c r="AG40" s="223" t="str">
        <f t="shared" si="23"/>
        <v/>
      </c>
      <c r="AH40" s="223" t="str">
        <f t="shared" si="24"/>
        <v/>
      </c>
      <c r="AI40" s="219"/>
      <c r="AJ40" s="242"/>
    </row>
    <row r="41" spans="1:36" s="229" customFormat="1" hidden="1" outlineLevel="1">
      <c r="A41" s="232"/>
      <c r="B41" s="232" t="str">
        <f t="shared" ca="1" si="25"/>
        <v>-</v>
      </c>
      <c r="C41" s="214" t="str">
        <f t="shared" si="18"/>
        <v>-</v>
      </c>
      <c r="D41" s="117"/>
      <c r="E41" s="233" t="str">
        <f t="shared" ca="1" si="19"/>
        <v>-</v>
      </c>
      <c r="F41" s="234"/>
      <c r="G41" s="235"/>
      <c r="H41" s="235"/>
      <c r="I41" s="217" t="str">
        <f>IF(COUNTA(G41:H41)=0,"",IF(COUNTA(G41:H41)=1,"Błąd",IFERROR(VLOOKUP($H41,'Q-drop down'!D:E,2,FALSE),"Błąd")))</f>
        <v/>
      </c>
      <c r="J41" s="218" t="str">
        <f>IF(COUNTA(G41:H41)=0,"",IF(COUNTA(G41:H41)=1,"",IFERROR(VLOOKUP($H41,'Q-drop down'!D:F,3,FALSE),"")))</f>
        <v/>
      </c>
      <c r="K41" s="263" t="str">
        <f t="shared" si="26"/>
        <v/>
      </c>
      <c r="L41" s="236"/>
      <c r="M41" s="221" t="str">
        <f>IF(COUNTA($G41:$H41)=0,"",IFERROR(VLOOKUP($L41,Ustawienia!$C$16:$F$29,K41,FALSE),IF(L41&lt;&gt;"","Błąd: Funkcja nieaktywna",IF(ISNUMBER(N41),"Błąd: Brak poziomu stanowiska",IF(P41="","","Błąd: Brak poziomu stanowiska")))))</f>
        <v/>
      </c>
      <c r="N41" s="277" t="str">
        <f>IF(COUNTA($G41:$H41)&lt;2,"",IF(ISERROR(VLOOKUP($G41,'Czynności standardowe'!$C:$I,MATCH($J41,Ustawienia!$E$6:$E$8,0)+1,FALSE)),"Brak CS",IF(P41="",VLOOKUP($G41,'Czynności standardowe'!$C:$I,MATCH($J41,Ustawienia!$E$6:$E$8,0)+1,FALSE),"Ręcznie")))</f>
        <v/>
      </c>
      <c r="O41" s="222" t="str">
        <f>IF(COUNTA($G41:$H41)&lt;2,"",IF(ISERROR(VLOOKUP($G41,'Czynności standardowe'!$C:$I,MATCH($J41,Ustawienia!$E$6:$E$8,0)+4,FALSE)),"Brak CS",IF(Q41="",VLOOKUP($G41,'Czynności standardowe'!$C:$I,MATCH($J41,Ustawienia!$E$6:$E$8,0)+4,FALSE),"Ręcznie")))</f>
        <v/>
      </c>
      <c r="P41" s="280"/>
      <c r="Q41" s="255"/>
      <c r="R41" s="223" t="str">
        <f t="shared" si="27"/>
        <v/>
      </c>
      <c r="S41" s="219"/>
      <c r="T41" s="237"/>
      <c r="U41" s="238" t="str">
        <f>IF(COUNTA($G41:$H41)=0,"",IF(I41="Błąd","nd.",IF(T41="","Błąd: Brak częstotl./ Istotności",VLOOKUP($H41,'Q data'!$C:$E,COLUMN('Q data'!$E:$E)-COLUMN('Q data'!$B:$B),FALSE))))</f>
        <v/>
      </c>
      <c r="V41" s="239" t="str">
        <f t="shared" si="20"/>
        <v/>
      </c>
      <c r="W41" s="219"/>
      <c r="X41" s="227" t="str">
        <f t="shared" si="21"/>
        <v/>
      </c>
      <c r="Y41" s="240"/>
      <c r="Z41" s="227" t="str">
        <f t="shared" si="28"/>
        <v/>
      </c>
      <c r="AA41" s="223" t="str">
        <f t="shared" si="22"/>
        <v/>
      </c>
      <c r="AC41" s="241"/>
      <c r="AD41" s="241"/>
      <c r="AE41" s="241"/>
      <c r="AF41" s="223" t="str">
        <f t="shared" si="29"/>
        <v/>
      </c>
      <c r="AG41" s="223" t="str">
        <f t="shared" si="23"/>
        <v/>
      </c>
      <c r="AH41" s="223" t="str">
        <f t="shared" si="24"/>
        <v/>
      </c>
      <c r="AI41" s="219"/>
      <c r="AJ41" s="242"/>
    </row>
    <row r="42" spans="1:36" s="229" customFormat="1" hidden="1" outlineLevel="1">
      <c r="A42" s="232"/>
      <c r="B42" s="232" t="str">
        <f t="shared" ca="1" si="25"/>
        <v>-</v>
      </c>
      <c r="C42" s="214" t="str">
        <f t="shared" si="18"/>
        <v>-</v>
      </c>
      <c r="D42" s="117"/>
      <c r="E42" s="233" t="str">
        <f t="shared" ca="1" si="19"/>
        <v>-</v>
      </c>
      <c r="F42" s="234"/>
      <c r="G42" s="235"/>
      <c r="H42" s="235"/>
      <c r="I42" s="217" t="str">
        <f>IF(COUNTA(G42:H42)=0,"",IF(COUNTA(G42:H42)=1,"Błąd",IFERROR(VLOOKUP($H42,'Q-drop down'!D:E,2,FALSE),"Błąd")))</f>
        <v/>
      </c>
      <c r="J42" s="218" t="str">
        <f>IF(COUNTA(G42:H42)=0,"",IF(COUNTA(G42:H42)=1,"",IFERROR(VLOOKUP($H42,'Q-drop down'!D:F,3,FALSE),"")))</f>
        <v/>
      </c>
      <c r="K42" s="263" t="str">
        <f t="shared" si="26"/>
        <v/>
      </c>
      <c r="L42" s="236"/>
      <c r="M42" s="221" t="str">
        <f>IF(COUNTA($G42:$H42)=0,"",IFERROR(VLOOKUP($L42,Ustawienia!$C$16:$F$29,K42,FALSE),IF(L42&lt;&gt;"","Błąd: Funkcja nieaktywna",IF(ISNUMBER(N42),"Błąd: Brak poziomu stanowiska",IF(P42="","","Błąd: Brak poziomu stanowiska")))))</f>
        <v/>
      </c>
      <c r="N42" s="277" t="str">
        <f>IF(COUNTA($G42:$H42)&lt;2,"",IF(ISERROR(VLOOKUP($G42,'Czynności standardowe'!$C:$I,MATCH($J42,Ustawienia!$E$6:$E$8,0)+1,FALSE)),"Brak CS",IF(P42="",VLOOKUP($G42,'Czynności standardowe'!$C:$I,MATCH($J42,Ustawienia!$E$6:$E$8,0)+1,FALSE),"Ręcznie")))</f>
        <v/>
      </c>
      <c r="O42" s="222" t="str">
        <f>IF(COUNTA($G42:$H42)&lt;2,"",IF(ISERROR(VLOOKUP($G42,'Czynności standardowe'!$C:$I,MATCH($J42,Ustawienia!$E$6:$E$8,0)+4,FALSE)),"Brak CS",IF(Q42="",VLOOKUP($G42,'Czynności standardowe'!$C:$I,MATCH($J42,Ustawienia!$E$6:$E$8,0)+4,FALSE),"Ręcznie")))</f>
        <v/>
      </c>
      <c r="P42" s="280"/>
      <c r="Q42" s="255"/>
      <c r="R42" s="223" t="str">
        <f t="shared" si="27"/>
        <v/>
      </c>
      <c r="S42" s="219"/>
      <c r="T42" s="237"/>
      <c r="U42" s="238" t="str">
        <f>IF(COUNTA($G42:$H42)=0,"",IF(I42="Błąd","nd.",IF(T42="","Błąd: Brak częstotl./ Istotności",VLOOKUP($H42,'Q data'!$C:$E,COLUMN('Q data'!$E:$E)-COLUMN('Q data'!$B:$B),FALSE))))</f>
        <v/>
      </c>
      <c r="V42" s="239" t="str">
        <f t="shared" si="20"/>
        <v/>
      </c>
      <c r="W42" s="219"/>
      <c r="X42" s="227" t="str">
        <f t="shared" si="21"/>
        <v/>
      </c>
      <c r="Y42" s="240"/>
      <c r="Z42" s="227" t="str">
        <f t="shared" si="28"/>
        <v/>
      </c>
      <c r="AA42" s="223" t="str">
        <f t="shared" si="22"/>
        <v/>
      </c>
      <c r="AC42" s="241"/>
      <c r="AD42" s="241"/>
      <c r="AE42" s="241"/>
      <c r="AF42" s="223" t="str">
        <f t="shared" si="29"/>
        <v/>
      </c>
      <c r="AG42" s="223" t="str">
        <f t="shared" si="23"/>
        <v/>
      </c>
      <c r="AH42" s="223" t="str">
        <f t="shared" si="24"/>
        <v/>
      </c>
      <c r="AI42" s="219"/>
      <c r="AJ42" s="242"/>
    </row>
    <row r="43" spans="1:36" s="229" customFormat="1" hidden="1" outlineLevel="1">
      <c r="A43" s="232"/>
      <c r="B43" s="232" t="str">
        <f t="shared" ca="1" si="25"/>
        <v>-</v>
      </c>
      <c r="C43" s="214" t="str">
        <f t="shared" si="18"/>
        <v>-</v>
      </c>
      <c r="D43" s="117"/>
      <c r="E43" s="233" t="str">
        <f t="shared" ca="1" si="19"/>
        <v>-</v>
      </c>
      <c r="F43" s="234"/>
      <c r="G43" s="235"/>
      <c r="H43" s="235"/>
      <c r="I43" s="217" t="str">
        <f>IF(COUNTA(G43:H43)=0,"",IF(COUNTA(G43:H43)=1,"Błąd",IFERROR(VLOOKUP($H43,'Q-drop down'!D:E,2,FALSE),"Błąd")))</f>
        <v/>
      </c>
      <c r="J43" s="218" t="str">
        <f>IF(COUNTA(G43:H43)=0,"",IF(COUNTA(G43:H43)=1,"",IFERROR(VLOOKUP($H43,'Q-drop down'!D:F,3,FALSE),"")))</f>
        <v/>
      </c>
      <c r="K43" s="263" t="str">
        <f t="shared" si="26"/>
        <v/>
      </c>
      <c r="L43" s="236"/>
      <c r="M43" s="221" t="str">
        <f>IF(COUNTA($G43:$H43)=0,"",IFERROR(VLOOKUP($L43,Ustawienia!$C$16:$F$29,K43,FALSE),IF(L43&lt;&gt;"","Błąd: Funkcja nieaktywna",IF(ISNUMBER(N43),"Błąd: Brak poziomu stanowiska",IF(P43="","","Błąd: Brak poziomu stanowiska")))))</f>
        <v/>
      </c>
      <c r="N43" s="277" t="str">
        <f>IF(COUNTA($G43:$H43)&lt;2,"",IF(ISERROR(VLOOKUP($G43,'Czynności standardowe'!$C:$I,MATCH($J43,Ustawienia!$E$6:$E$8,0)+1,FALSE)),"Brak CS",IF(P43="",VLOOKUP($G43,'Czynności standardowe'!$C:$I,MATCH($J43,Ustawienia!$E$6:$E$8,0)+1,FALSE),"Ręcznie")))</f>
        <v/>
      </c>
      <c r="O43" s="222" t="str">
        <f>IF(COUNTA($G43:$H43)&lt;2,"",IF(ISERROR(VLOOKUP($G43,'Czynności standardowe'!$C:$I,MATCH($J43,Ustawienia!$E$6:$E$8,0)+4,FALSE)),"Brak CS",IF(Q43="",VLOOKUP($G43,'Czynności standardowe'!$C:$I,MATCH($J43,Ustawienia!$E$6:$E$8,0)+4,FALSE),"Ręcznie")))</f>
        <v/>
      </c>
      <c r="P43" s="280"/>
      <c r="Q43" s="255"/>
      <c r="R43" s="223" t="str">
        <f t="shared" si="27"/>
        <v/>
      </c>
      <c r="S43" s="219"/>
      <c r="T43" s="237"/>
      <c r="U43" s="238" t="str">
        <f>IF(COUNTA($G43:$H43)=0,"",IF(I43="Błąd","nd.",IF(T43="","Błąd: Brak częstotl./ Istotności",VLOOKUP($H43,'Q data'!$C:$E,COLUMN('Q data'!$E:$E)-COLUMN('Q data'!$B:$B),FALSE))))</f>
        <v/>
      </c>
      <c r="V43" s="239" t="str">
        <f t="shared" si="20"/>
        <v/>
      </c>
      <c r="W43" s="219"/>
      <c r="X43" s="227" t="str">
        <f t="shared" si="21"/>
        <v/>
      </c>
      <c r="Y43" s="240"/>
      <c r="Z43" s="227" t="str">
        <f t="shared" si="28"/>
        <v/>
      </c>
      <c r="AA43" s="223" t="str">
        <f t="shared" si="22"/>
        <v/>
      </c>
      <c r="AC43" s="241"/>
      <c r="AD43" s="241"/>
      <c r="AE43" s="241"/>
      <c r="AF43" s="223" t="str">
        <f t="shared" si="29"/>
        <v/>
      </c>
      <c r="AG43" s="223" t="str">
        <f t="shared" si="23"/>
        <v/>
      </c>
      <c r="AH43" s="223" t="str">
        <f t="shared" si="24"/>
        <v/>
      </c>
      <c r="AI43" s="219"/>
      <c r="AJ43" s="242"/>
    </row>
    <row r="44" spans="1:36" s="229" customFormat="1" hidden="1" outlineLevel="1">
      <c r="A44" s="232"/>
      <c r="B44" s="232" t="str">
        <f t="shared" ca="1" si="25"/>
        <v>-</v>
      </c>
      <c r="C44" s="214" t="str">
        <f t="shared" si="18"/>
        <v>-</v>
      </c>
      <c r="D44" s="117"/>
      <c r="E44" s="233" t="str">
        <f t="shared" ca="1" si="19"/>
        <v>-</v>
      </c>
      <c r="F44" s="243"/>
      <c r="G44" s="235"/>
      <c r="H44" s="235"/>
      <c r="I44" s="217" t="str">
        <f>IF(COUNTA(G44:H44)=0,"",IF(COUNTA(G44:H44)=1,"Błąd",IFERROR(VLOOKUP($H44,'Q-drop down'!D:E,2,FALSE),"Błąd")))</f>
        <v/>
      </c>
      <c r="J44" s="218" t="str">
        <f>IF(COUNTA(G44:H44)=0,"",IF(COUNTA(G44:H44)=1,"",IFERROR(VLOOKUP($H44,'Q-drop down'!D:F,3,FALSE),"")))</f>
        <v/>
      </c>
      <c r="K44" s="263" t="str">
        <f t="shared" si="26"/>
        <v/>
      </c>
      <c r="L44" s="236"/>
      <c r="M44" s="221" t="str">
        <f>IF(COUNTA($G44:$H44)=0,"",IFERROR(VLOOKUP($L44,Ustawienia!$C$16:$F$29,K44,FALSE),IF(L44&lt;&gt;"","Błąd: Funkcja nieaktywna",IF(ISNUMBER(N44),"Błąd: Brak poziomu stanowiska",IF(P44="","","Błąd: Brak poziomu stanowiska")))))</f>
        <v/>
      </c>
      <c r="N44" s="277" t="str">
        <f>IF(COUNTA($G44:$H44)&lt;2,"",IF(ISERROR(VLOOKUP($G44,'Czynności standardowe'!$C:$I,MATCH($J44,Ustawienia!$E$6:$E$8,0)+1,FALSE)),"Brak CS",IF(P44="",VLOOKUP($G44,'Czynności standardowe'!$C:$I,MATCH($J44,Ustawienia!$E$6:$E$8,0)+1,FALSE),"Ręcznie")))</f>
        <v/>
      </c>
      <c r="O44" s="222" t="str">
        <f>IF(COUNTA($G44:$H44)&lt;2,"",IF(ISERROR(VLOOKUP($G44,'Czynności standardowe'!$C:$I,MATCH($J44,Ustawienia!$E$6:$E$8,0)+4,FALSE)),"Brak CS",IF(Q44="",VLOOKUP($G44,'Czynności standardowe'!$C:$I,MATCH($J44,Ustawienia!$E$6:$E$8,0)+4,FALSE),"Ręcznie")))</f>
        <v/>
      </c>
      <c r="P44" s="280"/>
      <c r="Q44" s="255"/>
      <c r="R44" s="223" t="str">
        <f t="shared" si="27"/>
        <v/>
      </c>
      <c r="S44" s="219"/>
      <c r="T44" s="237"/>
      <c r="U44" s="238" t="str">
        <f>IF(COUNTA($G44:$H44)=0,"",IF(I44="Błąd","nd.",IF(T44="","Błąd: Brak częstotl./ Istotności",VLOOKUP($H44,'Q data'!$C:$E,COLUMN('Q data'!$E:$E)-COLUMN('Q data'!$B:$B),FALSE))))</f>
        <v/>
      </c>
      <c r="V44" s="239" t="str">
        <f t="shared" si="20"/>
        <v/>
      </c>
      <c r="W44" s="219"/>
      <c r="X44" s="227" t="str">
        <f t="shared" si="21"/>
        <v/>
      </c>
      <c r="Y44" s="240"/>
      <c r="Z44" s="227" t="str">
        <f t="shared" si="28"/>
        <v/>
      </c>
      <c r="AA44" s="223" t="str">
        <f t="shared" si="22"/>
        <v/>
      </c>
      <c r="AC44" s="241"/>
      <c r="AD44" s="241"/>
      <c r="AE44" s="241"/>
      <c r="AF44" s="223" t="str">
        <f t="shared" si="29"/>
        <v/>
      </c>
      <c r="AG44" s="223" t="str">
        <f t="shared" si="23"/>
        <v/>
      </c>
      <c r="AH44" s="223" t="str">
        <f t="shared" si="24"/>
        <v/>
      </c>
      <c r="AI44" s="219"/>
      <c r="AJ44" s="242"/>
    </row>
    <row r="45" spans="1:36" s="229" customFormat="1" hidden="1" outlineLevel="1">
      <c r="A45" s="232"/>
      <c r="B45" s="232" t="str">
        <f t="shared" ca="1" si="25"/>
        <v>-</v>
      </c>
      <c r="C45" s="214" t="str">
        <f t="shared" si="18"/>
        <v>-</v>
      </c>
      <c r="D45" s="117"/>
      <c r="E45" s="233" t="str">
        <f t="shared" ca="1" si="19"/>
        <v>-</v>
      </c>
      <c r="F45" s="234"/>
      <c r="G45" s="235"/>
      <c r="H45" s="235"/>
      <c r="I45" s="217" t="str">
        <f>IF(COUNTA(G45:H45)=0,"",IF(COUNTA(G45:H45)=1,"Błąd",IFERROR(VLOOKUP($H45,'Q-drop down'!D:E,2,FALSE),"Błąd")))</f>
        <v/>
      </c>
      <c r="J45" s="218" t="str">
        <f>IF(COUNTA(G45:H45)=0,"",IF(COUNTA(G45:H45)=1,"",IFERROR(VLOOKUP($H45,'Q-drop down'!D:F,3,FALSE),"")))</f>
        <v/>
      </c>
      <c r="K45" s="263" t="str">
        <f t="shared" si="26"/>
        <v/>
      </c>
      <c r="L45" s="236"/>
      <c r="M45" s="221" t="str">
        <f>IF(COUNTA($G45:$H45)=0,"",IFERROR(VLOOKUP($L45,Ustawienia!$C$16:$F$29,K45,FALSE),IF(L45&lt;&gt;"","Błąd: Funkcja nieaktywna",IF(ISNUMBER(N45),"Błąd: Brak poziomu stanowiska",IF(P45="","","Błąd: Brak poziomu stanowiska")))))</f>
        <v/>
      </c>
      <c r="N45" s="277" t="str">
        <f>IF(COUNTA($G45:$H45)&lt;2,"",IF(ISERROR(VLOOKUP($G45,'Czynności standardowe'!$C:$I,MATCH($J45,Ustawienia!$E$6:$E$8,0)+1,FALSE)),"Brak CS",IF(P45="",VLOOKUP($G45,'Czynności standardowe'!$C:$I,MATCH($J45,Ustawienia!$E$6:$E$8,0)+1,FALSE),"Ręcznie")))</f>
        <v/>
      </c>
      <c r="O45" s="222" t="str">
        <f>IF(COUNTA($G45:$H45)&lt;2,"",IF(ISERROR(VLOOKUP($G45,'Czynności standardowe'!$C:$I,MATCH($J45,Ustawienia!$E$6:$E$8,0)+4,FALSE)),"Brak CS",IF(Q45="",VLOOKUP($G45,'Czynności standardowe'!$C:$I,MATCH($J45,Ustawienia!$E$6:$E$8,0)+4,FALSE),"Ręcznie")))</f>
        <v/>
      </c>
      <c r="P45" s="280"/>
      <c r="Q45" s="255"/>
      <c r="R45" s="223" t="str">
        <f t="shared" si="27"/>
        <v/>
      </c>
      <c r="S45" s="219"/>
      <c r="T45" s="237"/>
      <c r="U45" s="238" t="str">
        <f>IF(COUNTA($G45:$H45)=0,"",IF(I45="Błąd","nd.",IF(T45="","Błąd: Brak częstotl./ Istotności",VLOOKUP($H45,'Q data'!$C:$E,COLUMN('Q data'!$E:$E)-COLUMN('Q data'!$B:$B),FALSE))))</f>
        <v/>
      </c>
      <c r="V45" s="239" t="str">
        <f t="shared" si="20"/>
        <v/>
      </c>
      <c r="W45" s="219"/>
      <c r="X45" s="227" t="str">
        <f t="shared" si="21"/>
        <v/>
      </c>
      <c r="Y45" s="240"/>
      <c r="Z45" s="227" t="str">
        <f t="shared" si="28"/>
        <v/>
      </c>
      <c r="AA45" s="223" t="str">
        <f t="shared" si="22"/>
        <v/>
      </c>
      <c r="AC45" s="241"/>
      <c r="AD45" s="241"/>
      <c r="AE45" s="241"/>
      <c r="AF45" s="223" t="str">
        <f t="shared" si="29"/>
        <v/>
      </c>
      <c r="AG45" s="223" t="str">
        <f t="shared" si="23"/>
        <v/>
      </c>
      <c r="AH45" s="223" t="str">
        <f t="shared" si="24"/>
        <v/>
      </c>
      <c r="AI45" s="219"/>
      <c r="AJ45" s="242"/>
    </row>
    <row r="46" spans="1:36" s="229" customFormat="1" hidden="1" outlineLevel="1">
      <c r="A46" s="232"/>
      <c r="B46" s="232" t="str">
        <f t="shared" ca="1" si="25"/>
        <v>-</v>
      </c>
      <c r="C46" s="214" t="str">
        <f t="shared" si="18"/>
        <v>-</v>
      </c>
      <c r="D46" s="117"/>
      <c r="E46" s="233" t="str">
        <f t="shared" ca="1" si="19"/>
        <v>-</v>
      </c>
      <c r="F46" s="234"/>
      <c r="G46" s="235"/>
      <c r="H46" s="235"/>
      <c r="I46" s="217" t="str">
        <f>IF(COUNTA(G46:H46)=0,"",IF(COUNTA(G46:H46)=1,"Błąd",IFERROR(VLOOKUP($H46,'Q-drop down'!D:E,2,FALSE),"Błąd")))</f>
        <v/>
      </c>
      <c r="J46" s="218" t="str">
        <f>IF(COUNTA(G46:H46)=0,"",IF(COUNTA(G46:H46)=1,"",IFERROR(VLOOKUP($H46,'Q-drop down'!D:F,3,FALSE),"")))</f>
        <v/>
      </c>
      <c r="K46" s="263" t="str">
        <f t="shared" si="26"/>
        <v/>
      </c>
      <c r="L46" s="236"/>
      <c r="M46" s="221" t="str">
        <f>IF(COUNTA($G46:$H46)=0,"",IFERROR(VLOOKUP($L46,Ustawienia!$C$16:$F$29,K46,FALSE),IF(L46&lt;&gt;"","Błąd: Funkcja nieaktywna",IF(ISNUMBER(N46),"Błąd: Brak poziomu stanowiska",IF(P46="","","Błąd: Brak poziomu stanowiska")))))</f>
        <v/>
      </c>
      <c r="N46" s="277" t="str">
        <f>IF(COUNTA($G46:$H46)&lt;2,"",IF(ISERROR(VLOOKUP($G46,'Czynności standardowe'!$C:$I,MATCH($J46,Ustawienia!$E$6:$E$8,0)+1,FALSE)),"Brak CS",IF(P46="",VLOOKUP($G46,'Czynności standardowe'!$C:$I,MATCH($J46,Ustawienia!$E$6:$E$8,0)+1,FALSE),"Ręcznie")))</f>
        <v/>
      </c>
      <c r="O46" s="222" t="str">
        <f>IF(COUNTA($G46:$H46)&lt;2,"",IF(ISERROR(VLOOKUP($G46,'Czynności standardowe'!$C:$I,MATCH($J46,Ustawienia!$E$6:$E$8,0)+4,FALSE)),"Brak CS",IF(Q46="",VLOOKUP($G46,'Czynności standardowe'!$C:$I,MATCH($J46,Ustawienia!$E$6:$E$8,0)+4,FALSE),"Ręcznie")))</f>
        <v/>
      </c>
      <c r="P46" s="280"/>
      <c r="Q46" s="255"/>
      <c r="R46" s="223" t="str">
        <f t="shared" si="27"/>
        <v/>
      </c>
      <c r="S46" s="219"/>
      <c r="T46" s="237"/>
      <c r="U46" s="238" t="str">
        <f>IF(COUNTA($G46:$H46)=0,"",IF(I46="Błąd","nd.",IF(T46="","Błąd: Brak częstotl./ Istotności",VLOOKUP($H46,'Q data'!$C:$E,COLUMN('Q data'!$E:$E)-COLUMN('Q data'!$B:$B),FALSE))))</f>
        <v/>
      </c>
      <c r="V46" s="239" t="str">
        <f t="shared" si="20"/>
        <v/>
      </c>
      <c r="W46" s="219"/>
      <c r="X46" s="227" t="str">
        <f t="shared" si="21"/>
        <v/>
      </c>
      <c r="Y46" s="240"/>
      <c r="Z46" s="227" t="str">
        <f t="shared" si="28"/>
        <v/>
      </c>
      <c r="AA46" s="223" t="str">
        <f t="shared" si="22"/>
        <v/>
      </c>
      <c r="AC46" s="241"/>
      <c r="AD46" s="241"/>
      <c r="AE46" s="241"/>
      <c r="AF46" s="223" t="str">
        <f t="shared" si="29"/>
        <v/>
      </c>
      <c r="AG46" s="223" t="str">
        <f t="shared" si="23"/>
        <v/>
      </c>
      <c r="AH46" s="223" t="str">
        <f t="shared" si="24"/>
        <v/>
      </c>
      <c r="AI46" s="219"/>
      <c r="AJ46" s="242"/>
    </row>
    <row r="47" spans="1:36" s="229" customFormat="1" hidden="1" outlineLevel="1">
      <c r="A47" s="232"/>
      <c r="B47" s="232" t="str">
        <f t="shared" ca="1" si="25"/>
        <v>-</v>
      </c>
      <c r="C47" s="214" t="str">
        <f t="shared" si="18"/>
        <v>-</v>
      </c>
      <c r="D47" s="117"/>
      <c r="E47" s="233" t="str">
        <f t="shared" ca="1" si="19"/>
        <v>-</v>
      </c>
      <c r="F47" s="234"/>
      <c r="G47" s="235"/>
      <c r="H47" s="235"/>
      <c r="I47" s="217" t="str">
        <f>IF(COUNTA(G47:H47)=0,"",IF(COUNTA(G47:H47)=1,"Błąd",IFERROR(VLOOKUP($H47,'Q-drop down'!D:E,2,FALSE),"Błąd")))</f>
        <v/>
      </c>
      <c r="J47" s="218" t="str">
        <f>IF(COUNTA(G47:H47)=0,"",IF(COUNTA(G47:H47)=1,"",IFERROR(VLOOKUP($H47,'Q-drop down'!D:F,3,FALSE),"")))</f>
        <v/>
      </c>
      <c r="K47" s="263" t="str">
        <f t="shared" si="26"/>
        <v/>
      </c>
      <c r="L47" s="236"/>
      <c r="M47" s="221" t="str">
        <f>IF(COUNTA($G47:$H47)=0,"",IFERROR(VLOOKUP($L47,Ustawienia!$C$16:$F$29,K47,FALSE),IF(L47&lt;&gt;"","Błąd: Funkcja nieaktywna",IF(ISNUMBER(N47),"Błąd: Brak poziomu stanowiska",IF(P47="","","Błąd: Brak poziomu stanowiska")))))</f>
        <v/>
      </c>
      <c r="N47" s="277" t="str">
        <f>IF(COUNTA($G47:$H47)&lt;2,"",IF(ISERROR(VLOOKUP($G47,'Czynności standardowe'!$C:$I,MATCH($J47,Ustawienia!$E$6:$E$8,0)+1,FALSE)),"Brak CS",IF(P47="",VLOOKUP($G47,'Czynności standardowe'!$C:$I,MATCH($J47,Ustawienia!$E$6:$E$8,0)+1,FALSE),"Ręcznie")))</f>
        <v/>
      </c>
      <c r="O47" s="222" t="str">
        <f>IF(COUNTA($G47:$H47)&lt;2,"",IF(ISERROR(VLOOKUP($G47,'Czynności standardowe'!$C:$I,MATCH($J47,Ustawienia!$E$6:$E$8,0)+4,FALSE)),"Brak CS",IF(Q47="",VLOOKUP($G47,'Czynności standardowe'!$C:$I,MATCH($J47,Ustawienia!$E$6:$E$8,0)+4,FALSE),"Ręcznie")))</f>
        <v/>
      </c>
      <c r="P47" s="280"/>
      <c r="Q47" s="255"/>
      <c r="R47" s="223" t="str">
        <f t="shared" si="27"/>
        <v/>
      </c>
      <c r="S47" s="219"/>
      <c r="T47" s="237"/>
      <c r="U47" s="238" t="str">
        <f>IF(COUNTA($G47:$H47)=0,"",IF(I47="Błąd","nd.",IF(T47="","Błąd: Brak częstotl./ Istotności",VLOOKUP($H47,'Q data'!$C:$E,COLUMN('Q data'!$E:$E)-COLUMN('Q data'!$B:$B),FALSE))))</f>
        <v/>
      </c>
      <c r="V47" s="239" t="str">
        <f t="shared" si="20"/>
        <v/>
      </c>
      <c r="W47" s="219"/>
      <c r="X47" s="227" t="str">
        <f t="shared" si="21"/>
        <v/>
      </c>
      <c r="Y47" s="240"/>
      <c r="Z47" s="227" t="str">
        <f t="shared" si="28"/>
        <v/>
      </c>
      <c r="AA47" s="223" t="str">
        <f t="shared" si="22"/>
        <v/>
      </c>
      <c r="AC47" s="241"/>
      <c r="AD47" s="241"/>
      <c r="AE47" s="241"/>
      <c r="AF47" s="223" t="str">
        <f t="shared" si="29"/>
        <v/>
      </c>
      <c r="AG47" s="223" t="str">
        <f t="shared" si="23"/>
        <v/>
      </c>
      <c r="AH47" s="223" t="str">
        <f t="shared" si="24"/>
        <v/>
      </c>
      <c r="AI47" s="219"/>
      <c r="AJ47" s="242"/>
    </row>
    <row r="48" spans="1:36" s="229" customFormat="1" hidden="1" outlineLevel="1">
      <c r="A48" s="232"/>
      <c r="B48" s="232" t="str">
        <f t="shared" ca="1" si="25"/>
        <v>-</v>
      </c>
      <c r="C48" s="214" t="str">
        <f t="shared" si="18"/>
        <v>-</v>
      </c>
      <c r="D48" s="117"/>
      <c r="E48" s="233" t="str">
        <f t="shared" ca="1" si="19"/>
        <v>-</v>
      </c>
      <c r="F48" s="234"/>
      <c r="G48" s="235"/>
      <c r="H48" s="235"/>
      <c r="I48" s="217" t="str">
        <f>IF(COUNTA(G48:H48)=0,"",IF(COUNTA(G48:H48)=1,"Błąd",IFERROR(VLOOKUP($H48,'Q-drop down'!D:E,2,FALSE),"Błąd")))</f>
        <v/>
      </c>
      <c r="J48" s="218" t="str">
        <f>IF(COUNTA(G48:H48)=0,"",IF(COUNTA(G48:H48)=1,"",IFERROR(VLOOKUP($H48,'Q-drop down'!D:F,3,FALSE),"")))</f>
        <v/>
      </c>
      <c r="K48" s="263" t="str">
        <f t="shared" si="26"/>
        <v/>
      </c>
      <c r="L48" s="236"/>
      <c r="M48" s="221" t="str">
        <f>IF(COUNTA($G48:$H48)=0,"",IFERROR(VLOOKUP($L48,Ustawienia!$C$16:$F$29,K48,FALSE),IF(L48&lt;&gt;"","Błąd: Funkcja nieaktywna",IF(ISNUMBER(N48),"Błąd: Brak poziomu stanowiska",IF(P48="","","Błąd: Brak poziomu stanowiska")))))</f>
        <v/>
      </c>
      <c r="N48" s="277" t="str">
        <f>IF(COUNTA($G48:$H48)&lt;2,"",IF(ISERROR(VLOOKUP($G48,'Czynności standardowe'!$C:$I,MATCH($J48,Ustawienia!$E$6:$E$8,0)+1,FALSE)),"Brak CS",IF(P48="",VLOOKUP($G48,'Czynności standardowe'!$C:$I,MATCH($J48,Ustawienia!$E$6:$E$8,0)+1,FALSE),"Ręcznie")))</f>
        <v/>
      </c>
      <c r="O48" s="222" t="str">
        <f>IF(COUNTA($G48:$H48)&lt;2,"",IF(ISERROR(VLOOKUP($G48,'Czynności standardowe'!$C:$I,MATCH($J48,Ustawienia!$E$6:$E$8,0)+4,FALSE)),"Brak CS",IF(Q48="",VLOOKUP($G48,'Czynności standardowe'!$C:$I,MATCH($J48,Ustawienia!$E$6:$E$8,0)+4,FALSE),"Ręcznie")))</f>
        <v/>
      </c>
      <c r="P48" s="280"/>
      <c r="Q48" s="255"/>
      <c r="R48" s="223" t="str">
        <f t="shared" si="27"/>
        <v/>
      </c>
      <c r="S48" s="219"/>
      <c r="T48" s="237"/>
      <c r="U48" s="238" t="str">
        <f>IF(COUNTA($G48:$H48)=0,"",IF(I48="Błąd","nd.",IF(T48="","Błąd: Brak częstotl./ Istotności",VLOOKUP($H48,'Q data'!$C:$E,COLUMN('Q data'!$E:$E)-COLUMN('Q data'!$B:$B),FALSE))))</f>
        <v/>
      </c>
      <c r="V48" s="239" t="str">
        <f t="shared" si="20"/>
        <v/>
      </c>
      <c r="W48" s="219"/>
      <c r="X48" s="227" t="str">
        <f t="shared" si="21"/>
        <v/>
      </c>
      <c r="Y48" s="240"/>
      <c r="Z48" s="227" t="str">
        <f t="shared" si="28"/>
        <v/>
      </c>
      <c r="AA48" s="223" t="str">
        <f t="shared" si="22"/>
        <v/>
      </c>
      <c r="AC48" s="241"/>
      <c r="AD48" s="241"/>
      <c r="AE48" s="241"/>
      <c r="AF48" s="223" t="str">
        <f t="shared" si="29"/>
        <v/>
      </c>
      <c r="AG48" s="223" t="str">
        <f t="shared" si="23"/>
        <v/>
      </c>
      <c r="AH48" s="223" t="str">
        <f t="shared" si="24"/>
        <v/>
      </c>
      <c r="AI48" s="219"/>
      <c r="AJ48" s="242"/>
    </row>
    <row r="49" spans="1:36" s="229" customFormat="1" hidden="1" outlineLevel="1">
      <c r="A49" s="232"/>
      <c r="B49" s="232" t="str">
        <f t="shared" ca="1" si="25"/>
        <v>-</v>
      </c>
      <c r="C49" s="214" t="str">
        <f t="shared" si="18"/>
        <v>-</v>
      </c>
      <c r="D49" s="117"/>
      <c r="E49" s="233" t="str">
        <f t="shared" ca="1" si="19"/>
        <v>-</v>
      </c>
      <c r="F49" s="234"/>
      <c r="G49" s="235"/>
      <c r="H49" s="235"/>
      <c r="I49" s="217" t="str">
        <f>IF(COUNTA(G49:H49)=0,"",IF(COUNTA(G49:H49)=1,"Błąd",IFERROR(VLOOKUP($H49,'Q-drop down'!D:E,2,FALSE),"Błąd")))</f>
        <v/>
      </c>
      <c r="J49" s="218" t="str">
        <f>IF(COUNTA(G49:H49)=0,"",IF(COUNTA(G49:H49)=1,"",IFERROR(VLOOKUP($H49,'Q-drop down'!D:F,3,FALSE),"")))</f>
        <v/>
      </c>
      <c r="K49" s="263" t="str">
        <f t="shared" si="26"/>
        <v/>
      </c>
      <c r="L49" s="236"/>
      <c r="M49" s="221" t="str">
        <f>IF(COUNTA($G49:$H49)=0,"",IFERROR(VLOOKUP($L49,Ustawienia!$C$16:$F$29,K49,FALSE),IF(L49&lt;&gt;"","Błąd: Funkcja nieaktywna",IF(ISNUMBER(N49),"Błąd: Brak poziomu stanowiska",IF(P49="","","Błąd: Brak poziomu stanowiska")))))</f>
        <v/>
      </c>
      <c r="N49" s="277" t="str">
        <f>IF(COUNTA($G49:$H49)&lt;2,"",IF(ISERROR(VLOOKUP($G49,'Czynności standardowe'!$C:$I,MATCH($J49,Ustawienia!$E$6:$E$8,0)+1,FALSE)),"Brak CS",IF(P49="",VLOOKUP($G49,'Czynności standardowe'!$C:$I,MATCH($J49,Ustawienia!$E$6:$E$8,0)+1,FALSE),"Ręcznie")))</f>
        <v/>
      </c>
      <c r="O49" s="222" t="str">
        <f>IF(COUNTA($G49:$H49)&lt;2,"",IF(ISERROR(VLOOKUP($G49,'Czynności standardowe'!$C:$I,MATCH($J49,Ustawienia!$E$6:$E$8,0)+4,FALSE)),"Brak CS",IF(Q49="",VLOOKUP($G49,'Czynności standardowe'!$C:$I,MATCH($J49,Ustawienia!$E$6:$E$8,0)+4,FALSE),"Ręcznie")))</f>
        <v/>
      </c>
      <c r="P49" s="280"/>
      <c r="Q49" s="255"/>
      <c r="R49" s="223" t="str">
        <f t="shared" si="27"/>
        <v/>
      </c>
      <c r="S49" s="219"/>
      <c r="T49" s="237"/>
      <c r="U49" s="238" t="str">
        <f>IF(COUNTA($G49:$H49)=0,"",IF(I49="Błąd","nd.",IF(T49="","Błąd: Brak częstotl./ Istotności",VLOOKUP($H49,'Q data'!$C:$E,COLUMN('Q data'!$E:$E)-COLUMN('Q data'!$B:$B),FALSE))))</f>
        <v/>
      </c>
      <c r="V49" s="239" t="str">
        <f t="shared" si="20"/>
        <v/>
      </c>
      <c r="W49" s="219"/>
      <c r="X49" s="227" t="str">
        <f t="shared" si="21"/>
        <v/>
      </c>
      <c r="Y49" s="240"/>
      <c r="Z49" s="227" t="str">
        <f t="shared" si="28"/>
        <v/>
      </c>
      <c r="AA49" s="223" t="str">
        <f t="shared" si="22"/>
        <v/>
      </c>
      <c r="AC49" s="241"/>
      <c r="AD49" s="241"/>
      <c r="AE49" s="241"/>
      <c r="AF49" s="223" t="str">
        <f t="shared" si="29"/>
        <v/>
      </c>
      <c r="AG49" s="223" t="str">
        <f t="shared" si="23"/>
        <v/>
      </c>
      <c r="AH49" s="223" t="str">
        <f t="shared" si="24"/>
        <v/>
      </c>
      <c r="AI49" s="219"/>
      <c r="AJ49" s="242"/>
    </row>
    <row r="50" spans="1:36" s="229" customFormat="1" hidden="1" outlineLevel="1">
      <c r="A50" s="232"/>
      <c r="B50" s="232" t="str">
        <f ca="1">IF(G50="","-",MAXA(INDIRECT("A"&amp;$A$13+1&amp;":A"&amp;ROW($B50))))</f>
        <v>-</v>
      </c>
      <c r="C50" s="214" t="str">
        <f t="shared" si="18"/>
        <v>-</v>
      </c>
      <c r="D50" s="117"/>
      <c r="E50" s="233" t="str">
        <f t="shared" ca="1" si="19"/>
        <v>-</v>
      </c>
      <c r="F50" s="243"/>
      <c r="G50" s="235"/>
      <c r="H50" s="235"/>
      <c r="I50" s="217" t="str">
        <f>IF(COUNTA(G50:H50)=0,"",IF(COUNTA(G50:H50)=1,"Błąd",IFERROR(VLOOKUP($H50,'Q-drop down'!D:E,2,FALSE),"Błąd")))</f>
        <v/>
      </c>
      <c r="J50" s="218" t="str">
        <f>IF(COUNTA(G50:H50)=0,"",IF(COUNTA(G50:H50)=1,"",IFERROR(VLOOKUP($H50,'Q-drop down'!D:F,3,FALSE),"")))</f>
        <v/>
      </c>
      <c r="K50" s="263" t="str">
        <f t="shared" si="26"/>
        <v/>
      </c>
      <c r="L50" s="236"/>
      <c r="M50" s="221" t="str">
        <f>IF(COUNTA($G50:$H50)=0,"",IFERROR(VLOOKUP($L50,Ustawienia!$C$16:$F$29,K50,FALSE),IF(L50&lt;&gt;"","Błąd: Funkcja nieaktywna",IF(ISNUMBER(N50),"Błąd: Brak poziomu stanowiska",IF(P50="","","Błąd: Brak poziomu stanowiska")))))</f>
        <v/>
      </c>
      <c r="N50" s="277" t="str">
        <f>IF(COUNTA($G50:$H50)&lt;2,"",IF(ISERROR(VLOOKUP($G50,'Czynności standardowe'!$C:$I,MATCH($J50,Ustawienia!$E$6:$E$8,0)+1,FALSE)),"Brak CS",IF(P50="",VLOOKUP($G50,'Czynności standardowe'!$C:$I,MATCH($J50,Ustawienia!$E$6:$E$8,0)+1,FALSE),"Ręcznie")))</f>
        <v/>
      </c>
      <c r="O50" s="222" t="str">
        <f>IF(COUNTA($G50:$H50)&lt;2,"",IF(ISERROR(VLOOKUP($G50,'Czynności standardowe'!$C:$I,MATCH($J50,Ustawienia!$E$6:$E$8,0)+4,FALSE)),"Brak CS",IF(Q50="",VLOOKUP($G50,'Czynności standardowe'!$C:$I,MATCH($J50,Ustawienia!$E$6:$E$8,0)+4,FALSE),"Ręcznie")))</f>
        <v/>
      </c>
      <c r="P50" s="280"/>
      <c r="Q50" s="255"/>
      <c r="R50" s="223" t="str">
        <f t="shared" si="27"/>
        <v/>
      </c>
      <c r="S50" s="219"/>
      <c r="T50" s="237"/>
      <c r="U50" s="238" t="str">
        <f>IF(COUNTA($G50:$H50)=0,"",IF(I50="Błąd","nd.",IF(T50="","Błąd: Brak częstotl./ Istotności",VLOOKUP($H50,'Q data'!$C:$E,COLUMN('Q data'!$E:$E)-COLUMN('Q data'!$B:$B),FALSE))))</f>
        <v/>
      </c>
      <c r="V50" s="239" t="str">
        <f t="shared" si="20"/>
        <v/>
      </c>
      <c r="W50" s="219"/>
      <c r="X50" s="227" t="str">
        <f t="shared" si="21"/>
        <v/>
      </c>
      <c r="Y50" s="240"/>
      <c r="Z50" s="227" t="str">
        <f t="shared" si="28"/>
        <v/>
      </c>
      <c r="AA50" s="223" t="str">
        <f t="shared" si="22"/>
        <v/>
      </c>
      <c r="AC50" s="241"/>
      <c r="AD50" s="241"/>
      <c r="AE50" s="241"/>
      <c r="AF50" s="223" t="str">
        <f t="shared" si="29"/>
        <v/>
      </c>
      <c r="AG50" s="223" t="str">
        <f t="shared" si="23"/>
        <v/>
      </c>
      <c r="AH50" s="223" t="str">
        <f t="shared" si="24"/>
        <v/>
      </c>
      <c r="AI50" s="219"/>
      <c r="AJ50" s="242"/>
    </row>
    <row r="51" spans="1:36" collapsed="1">
      <c r="D51" s="244" t="s">
        <v>25</v>
      </c>
      <c r="E51" s="245" t="str">
        <f ca="1">"Ukryj/pokaż grupę "&amp;IF(MAXA(INDIRECT("A"&amp;$A$13+1&amp;":A"&amp;ROW($B36)))&lt;=26,CHAR(MAXA(INDIRECT("A"&amp;$A$13+1&amp;":A"&amp;ROW($B36)))+64),CHAR(ROUNDDOWN(MAXA(INDIRECT("A"&amp;$A$13+1&amp;":A"&amp;ROW($B36)))/26,0)+64)&amp;CHAR(MAXA(INDIRECT("A"&amp;$A$13+1&amp;":A"&amp;ROW($B36)))+64-ROUNDDOWN(MAXA(INDIRECT("A"&amp;$A$13+1&amp;":A"&amp;ROW($B36)))/26,0)*26+1))</f>
        <v>Ukryj/pokaż grupę B</v>
      </c>
      <c r="N51" s="278"/>
      <c r="P51" s="278"/>
    </row>
    <row r="52" spans="1:36">
      <c r="N52" s="278"/>
      <c r="P52" s="278"/>
    </row>
    <row r="53" spans="1:36" s="210" customFormat="1" ht="13.5" thickBot="1">
      <c r="A53" s="199">
        <f ca="1">MAXA(INDIRECT("A"&amp;$A$13+1&amp;":A"&amp;ROW(A53)-1))+1</f>
        <v>3</v>
      </c>
      <c r="B53" s="199"/>
      <c r="C53" s="199"/>
      <c r="D53" s="200"/>
      <c r="E53" s="201" t="str">
        <f ca="1">IF($A53&lt;=26,CHAR($A53+64),CHAR(ROUNDDOWN($A53/26,0)+64)&amp;CHAR($A53+64-ROUNDDOWN($A53/26,0)*26+1))</f>
        <v>C</v>
      </c>
      <c r="F53" s="292" t="s">
        <v>127</v>
      </c>
      <c r="G53" s="292"/>
      <c r="H53" s="216" t="s">
        <v>74</v>
      </c>
      <c r="I53" s="202"/>
      <c r="J53" s="203"/>
      <c r="K53" s="194"/>
      <c r="L53" s="204"/>
      <c r="M53" s="202"/>
      <c r="N53" s="276"/>
      <c r="O53" s="202"/>
      <c r="P53" s="276"/>
      <c r="Q53" s="253"/>
      <c r="R53" s="205"/>
      <c r="S53" s="194"/>
      <c r="T53" s="204"/>
      <c r="U53" s="202"/>
      <c r="V53" s="205"/>
      <c r="W53" s="194"/>
      <c r="X53" s="206">
        <f ca="1">SUMIF($B:$B,$A53,X:X)</f>
        <v>0</v>
      </c>
      <c r="Y53" s="207" t="str">
        <f ca="1">IFERROR(Z53/X53,"-")</f>
        <v>-</v>
      </c>
      <c r="Z53" s="208">
        <f ca="1">SUMIF($B:$B,$A53,Z:Z)</f>
        <v>0</v>
      </c>
      <c r="AA53" s="209">
        <f ca="1">SUMIF($B:$B,$A53,AA:AA)</f>
        <v>0</v>
      </c>
      <c r="AC53" s="211"/>
      <c r="AD53" s="212"/>
      <c r="AE53" s="211"/>
      <c r="AF53" s="209">
        <f ca="1">SUMIF($B:$B,$A53,AF:AF)</f>
        <v>0</v>
      </c>
      <c r="AG53" s="209">
        <f ca="1">SUMIF($B:$B,$A53,AG:AG)</f>
        <v>0</v>
      </c>
      <c r="AH53" s="209">
        <f ca="1">SUMIF($B:$B,$A53,AH:AH)</f>
        <v>0</v>
      </c>
      <c r="AI53" s="194"/>
      <c r="AJ53" s="213"/>
    </row>
    <row r="54" spans="1:36" s="229" customFormat="1" hidden="1" outlineLevel="1">
      <c r="A54" s="214"/>
      <c r="B54" s="214" t="str">
        <f ca="1">IF(G54="","-",MAXA(INDIRECT("A"&amp;$A$13+1&amp;":A"&amp;ROW($B54))))</f>
        <v>-</v>
      </c>
      <c r="C54" s="214" t="str">
        <f t="shared" ref="C54:C68" si="30">IF(IF(LEFT(M54,4)="Błąd",1,0)+IF(LEFT(R54,4)="Błąd",1,0)+IF(LEFT(U54,4)="Błąd",1,0)+IF(LEFT(Z54,4)="Błąd",1,0)+IF(LEFT(AF54,4)="Błąd",1,0)=0,"-",IF(LEFT(M54,4)="Błąd",1,0)+IF(LEFT(R54,4)="Błąd",1,0)+IF(LEFT(U54,4)="Błąd",1,0)+IF(LEFT(Z54,4)="Błąd",1,0)+IF(LEFT(AF54,4)="Błąd",1,0))</f>
        <v>-</v>
      </c>
      <c r="D54" s="117"/>
      <c r="E54" s="215" t="str">
        <f t="shared" ref="E54:E68" ca="1" si="31">IF(B54="","Błąd",IF($B54="-","-",IF(LEN(COUNTIF(INDIRECT("B"&amp;$A$13&amp;":B"&amp;ROW($B54)),$B54))=1,IF($B54&lt;=26,CHAR($B54+64),CHAR(ROUNDDOWN($B54/26,0)+64)&amp;CHAR($B54+64-ROUNDDOWN($B54/26,0)*26+1))&amp;".0"&amp;COUNTIF(INDIRECT("B"&amp;$A$13&amp;":B"&amp;ROW($B54)),$B54),IF($B54&lt;=26,CHAR($B54+64),CHAR(ROUNDDOWN($B54/26,0)+64)&amp;CHAR($B54+64-ROUNDDOWN($B54/26,0)*26+1))&amp;"."&amp;COUNTIF(INDIRECT("B"&amp;$A$13&amp;":B"&amp;ROW($B54)),$B54))))</f>
        <v>-</v>
      </c>
      <c r="F54" s="284"/>
      <c r="G54" s="216"/>
      <c r="H54" s="216"/>
      <c r="I54" s="217" t="str">
        <f>IF(COUNTA(G54:H54)=0,"",IF(COUNTA(G54:H54)=1,"Błąd",IFERROR(VLOOKUP($H54,'Q-drop down'!D:E,2,FALSE),"Błąd")))</f>
        <v/>
      </c>
      <c r="J54" s="218" t="str">
        <f>IF(COUNTA(G54:H54)=0,"",IF(COUNTA(G54:H54)=1,"",IFERROR(VLOOKUP($H54,'Q-drop down'!D:F,3,FALSE),"")))</f>
        <v/>
      </c>
      <c r="K54" s="263" t="str">
        <f>IF($J54="S",2,IF($J54="M",3,(IF($J54="L",4,""))))</f>
        <v/>
      </c>
      <c r="L54" s="220"/>
      <c r="M54" s="221" t="str">
        <f>IF(COUNTA($G54:$H54)=0,"",IFERROR(VLOOKUP($L54,Ustawienia!$C$16:$F$29,K54,FALSE),IF(L54&lt;&gt;"","Błąd: Funkcja nieaktywna",IF(ISNUMBER(N54),"Błąd: Brak poziomu stanowiska",IF(P54="","","Błąd: Brak poziomu stanowiska")))))</f>
        <v/>
      </c>
      <c r="N54" s="277" t="str">
        <f>IF(COUNTA($G54:$H54)&lt;2,"",IF(ISERROR(VLOOKUP($G54,'Czynności standardowe'!$C:$I,MATCH($J54,Ustawienia!$E$6:$E$8,0)+1,FALSE)),"Brak CS",IF(P54="",VLOOKUP($G54,'Czynności standardowe'!$C:$I,MATCH($J54,Ustawienia!$E$6:$E$8,0)+1,FALSE),"Ręcznie")))</f>
        <v/>
      </c>
      <c r="O54" s="222" t="str">
        <f>IF(COUNTA($G54:$H54)&lt;2,"",IF(ISERROR(VLOOKUP($G54,'Czynności standardowe'!$C:$I,MATCH($J54,Ustawienia!$E$6:$E$8,0)+4,FALSE)),"Brak CS",IF(Q54="",VLOOKUP($G54,'Czynności standardowe'!$C:$I,MATCH($J54,Ustawienia!$E$6:$E$8,0)+4,FALSE),"Ręcznie")))</f>
        <v/>
      </c>
      <c r="P54" s="279"/>
      <c r="Q54" s="254"/>
      <c r="R54" s="223" t="str">
        <f t="shared" ref="R54:R68" si="32">IF(COUNTA($G54:$H54)=0,"",IF(OR(COUNTA($G54:$H54)&lt;2,LEFT(M54,4)="Błąd"),"nd.",IFERROR(IF(COUNT(M54,P54)=2,M54*P54,IF(COUNT(M54,N54)=2,M54*N54,IF(COUNT(M54,N54,P54)=0,0,"Błąd")))+IF(ISNUMBER(Q54),Q54,IF(ISNUMBER(O54),O54,0)),IF(AND(ISNUMBER(M54),P54=""),"Błąd: Nie podano czasu","Błąd: Nie podano czasu ani kosztów bieżących"))))</f>
        <v/>
      </c>
      <c r="S54" s="219"/>
      <c r="T54" s="224"/>
      <c r="U54" s="225" t="str">
        <f>IF(COUNTA($G54:$H54)=0,"",IF(I54="Błąd","nd.",IF(T54="","Błąd: Brak częstotl./ Istotności",VLOOKUP($H54,'Q data'!$C:$E,COLUMN('Q data'!$E:$E)-COLUMN('Q data'!$B:$B),FALSE))))</f>
        <v/>
      </c>
      <c r="V54" s="226" t="str">
        <f t="shared" ref="V54:V68" si="33">IF(G54="","",IF(H54="","nd.",IF(I54="Błąd","nd.",IF(T54="","nd.",T54*U54))))</f>
        <v/>
      </c>
      <c r="W54" s="219"/>
      <c r="X54" s="227" t="str">
        <f t="shared" ref="X54:X68" si="34">IF(G54="","",IF(COUNT(R54,V54)&lt;2,"nd.",ROUND($R54*$V54,-2)))</f>
        <v/>
      </c>
      <c r="Y54" s="228"/>
      <c r="Z54" s="227" t="str">
        <f t="shared" ref="Z54:Z68" si="35">IF(COUNTA($G54:$H54)=0,"",IF(Y54="","Błąd: Brak wartości %",IFERROR(ROUND(X54*Y54,-2),"nd.")))</f>
        <v/>
      </c>
      <c r="AA54" s="223" t="str">
        <f t="shared" ref="AA54:AA68" si="36">IF(COUNTA($G54:$H54)=0,"",IF(NOT(ISNUMBER(X54)),"nd.",IF(Y54="","nd.",X54-Z54)))</f>
        <v/>
      </c>
      <c r="AC54" s="230"/>
      <c r="AD54" s="230"/>
      <c r="AE54" s="230"/>
      <c r="AF54" s="223" t="str">
        <f>IF(COUNTA($G54:$H54)=0,"",IF(COUNT($AC54:$AE54)=0,"Błąd: Brak danych wejśc.",IF(COUNT($R54,$V54)&lt;2,"nd.",IF(SUM($AC54:$AE54)&lt;&gt;100%,"Błąd: Nie 100% ("&amp;ROUND(SUM($AC54:$AE54)*100,0)&amp;"%)",$AA54*AC54))))</f>
        <v/>
      </c>
      <c r="AG54" s="223" t="str">
        <f t="shared" ref="AG54:AG68" si="37">IF(COUNTA($G54:$H54)=0,"",IF(COUNT($AC54:$AE54)=0,"nd.",IF(COUNT($R54,$V54)&lt;2,"nd.",IF(SUM($AC54:$AE54)&lt;&gt;100%,"nd.",$AA54*AD54))))</f>
        <v/>
      </c>
      <c r="AH54" s="223" t="str">
        <f t="shared" ref="AH54:AH68" si="38">IF(COUNTA($G54:$H54)=0,"",IF(COUNT($AC54:$AE54)=0,"nd.",IF(COUNT($R54,$V54)&lt;2,"nd.",IF(SUM($AC54:$AE54)&lt;&gt;100%,"nd.",$AA54*AE54))))</f>
        <v/>
      </c>
      <c r="AI54" s="219"/>
      <c r="AJ54" s="231"/>
    </row>
    <row r="55" spans="1:36" s="229" customFormat="1" hidden="1" outlineLevel="1">
      <c r="A55" s="232"/>
      <c r="B55" s="232" t="str">
        <f t="shared" ref="B55:B67" ca="1" si="39">IF(G55="","-",MAXA(INDIRECT("A"&amp;$A$13+1&amp;":A"&amp;ROW($B55))))</f>
        <v>-</v>
      </c>
      <c r="C55" s="214" t="str">
        <f t="shared" si="30"/>
        <v>-</v>
      </c>
      <c r="D55" s="117"/>
      <c r="E55" s="233" t="str">
        <f t="shared" ca="1" si="31"/>
        <v>-</v>
      </c>
      <c r="F55" s="234"/>
      <c r="G55" s="216"/>
      <c r="H55" s="235"/>
      <c r="I55" s="217" t="str">
        <f>IF(COUNTA(G55:H55)=0,"",IF(COUNTA(G55:H55)=1,"Błąd",IFERROR(VLOOKUP($H55,'Q-drop down'!D:E,2,FALSE),"Błąd")))</f>
        <v/>
      </c>
      <c r="J55" s="218" t="str">
        <f>IF(COUNTA(G55:H55)=0,"",IF(COUNTA(G55:H55)=1,"",IFERROR(VLOOKUP($H55,'Q-drop down'!D:F,3,FALSE),"")))</f>
        <v/>
      </c>
      <c r="K55" s="263" t="str">
        <f t="shared" ref="K55:K68" si="40">IF($J55="S",2,IF($J55="M",3,(IF($J55="L",4,""))))</f>
        <v/>
      </c>
      <c r="L55" s="236"/>
      <c r="M55" s="221" t="str">
        <f>IF(COUNTA($G55:$H55)=0,"",IFERROR(VLOOKUP($L55,Ustawienia!$C$16:$F$29,K55,FALSE),IF(L55&lt;&gt;"","Błąd: Funkcja nieaktywna",IF(ISNUMBER(N55),"Błąd: Brak poziomu stanowiska",IF(P55="","","Błąd: Brak poziomu stanowiska")))))</f>
        <v/>
      </c>
      <c r="N55" s="277" t="str">
        <f>IF(COUNTA($G55:$H55)&lt;2,"",IF(ISERROR(VLOOKUP($G55,'Czynności standardowe'!$C:$I,MATCH($J55,Ustawienia!$E$6:$E$8,0)+1,FALSE)),"Brak CS",IF(P55="",VLOOKUP($G55,'Czynności standardowe'!$C:$I,MATCH($J55,Ustawienia!$E$6:$E$8,0)+1,FALSE),"Ręcznie")))</f>
        <v/>
      </c>
      <c r="O55" s="222" t="str">
        <f>IF(COUNTA($G55:$H55)&lt;2,"",IF(ISERROR(VLOOKUP($G55,'Czynności standardowe'!$C:$I,MATCH($J55,Ustawienia!$E$6:$E$8,0)+4,FALSE)),"Brak CS",IF(Q55="",VLOOKUP($G55,'Czynności standardowe'!$C:$I,MATCH($J55,Ustawienia!$E$6:$E$8,0)+4,FALSE),"Ręcznie")))</f>
        <v/>
      </c>
      <c r="P55" s="280"/>
      <c r="Q55" s="255"/>
      <c r="R55" s="223" t="str">
        <f t="shared" si="32"/>
        <v/>
      </c>
      <c r="S55" s="219"/>
      <c r="T55" s="237"/>
      <c r="U55" s="238" t="str">
        <f>IF(COUNTA($G55:$H55)=0,"",IF(I55="Błąd","nd.",IF(T55="","Błąd: Brak częstotl./ Istotności",VLOOKUP($H55,'Q data'!$C:$E,COLUMN('Q data'!$E:$E)-COLUMN('Q data'!$B:$B),FALSE))))</f>
        <v/>
      </c>
      <c r="V55" s="239" t="str">
        <f t="shared" si="33"/>
        <v/>
      </c>
      <c r="W55" s="219"/>
      <c r="X55" s="227" t="str">
        <f t="shared" si="34"/>
        <v/>
      </c>
      <c r="Y55" s="240"/>
      <c r="Z55" s="227" t="str">
        <f t="shared" si="35"/>
        <v/>
      </c>
      <c r="AA55" s="223" t="str">
        <f t="shared" si="36"/>
        <v/>
      </c>
      <c r="AC55" s="241"/>
      <c r="AD55" s="241"/>
      <c r="AE55" s="241"/>
      <c r="AF55" s="223" t="str">
        <f t="shared" ref="AF55:AF68" si="41">IF(COUNTA($G55:$H55)=0,"",IF(COUNT(AC55:AE55)=0,"Błąd: Brak danych wejśc.",IF(COUNT(R55,V55)&lt;2,"nd.",IF(SUM(AC55:AE55)&lt;&gt;100%,"Błąd: Nie 100% ("&amp;ROUND(SUM(AC55:AE55)*100,0)&amp;"%)",$AA55*AC55))))</f>
        <v/>
      </c>
      <c r="AG55" s="223" t="str">
        <f t="shared" si="37"/>
        <v/>
      </c>
      <c r="AH55" s="223" t="str">
        <f t="shared" si="38"/>
        <v/>
      </c>
      <c r="AI55" s="219"/>
      <c r="AJ55" s="242"/>
    </row>
    <row r="56" spans="1:36" s="229" customFormat="1" hidden="1" outlineLevel="1">
      <c r="A56" s="232"/>
      <c r="B56" s="232" t="str">
        <f t="shared" ca="1" si="39"/>
        <v>-</v>
      </c>
      <c r="C56" s="214" t="str">
        <f t="shared" si="30"/>
        <v>-</v>
      </c>
      <c r="D56" s="117"/>
      <c r="E56" s="233" t="str">
        <f t="shared" ca="1" si="31"/>
        <v>-</v>
      </c>
      <c r="F56" s="234"/>
      <c r="G56" s="216"/>
      <c r="H56" s="235"/>
      <c r="I56" s="217" t="str">
        <f>IF(COUNTA(G56:H56)=0,"",IF(COUNTA(G56:H56)=1,"Błąd",IFERROR(VLOOKUP($H56,'Q-drop down'!D:E,2,FALSE),"Błąd")))</f>
        <v/>
      </c>
      <c r="J56" s="218" t="str">
        <f>IF(COUNTA(G56:H56)=0,"",IF(COUNTA(G56:H56)=1,"",IFERROR(VLOOKUP($H56,'Q-drop down'!D:F,3,FALSE),"")))</f>
        <v/>
      </c>
      <c r="K56" s="263" t="str">
        <f t="shared" si="40"/>
        <v/>
      </c>
      <c r="L56" s="236"/>
      <c r="M56" s="221" t="str">
        <f>IF(COUNTA($G56:$H56)=0,"",IFERROR(VLOOKUP($L56,Ustawienia!$C$16:$F$29,K56,FALSE),IF(L56&lt;&gt;"","Błąd: Funkcja nieaktywna",IF(ISNUMBER(N56),"Błąd: Brak poziomu stanowiska",IF(P56="","","Błąd: Brak poziomu stanowiska")))))</f>
        <v/>
      </c>
      <c r="N56" s="277" t="str">
        <f>IF(COUNTA($G56:$H56)&lt;2,"",IF(ISERROR(VLOOKUP($G56,'Czynności standardowe'!$C:$I,MATCH($J56,Ustawienia!$E$6:$E$8,0)+1,FALSE)),"Brak CS",IF(P56="",VLOOKUP($G56,'Czynności standardowe'!$C:$I,MATCH($J56,Ustawienia!$E$6:$E$8,0)+1,FALSE),"Ręcznie")))</f>
        <v/>
      </c>
      <c r="O56" s="222" t="str">
        <f>IF(COUNTA($G56:$H56)&lt;2,"",IF(ISERROR(VLOOKUP($G56,'Czynności standardowe'!$C:$I,MATCH($J56,Ustawienia!$E$6:$E$8,0)+4,FALSE)),"Brak CS",IF(Q56="",VLOOKUP($G56,'Czynności standardowe'!$C:$I,MATCH($J56,Ustawienia!$E$6:$E$8,0)+4,FALSE),"Ręcznie")))</f>
        <v/>
      </c>
      <c r="P56" s="280"/>
      <c r="Q56" s="255"/>
      <c r="R56" s="223" t="str">
        <f t="shared" si="32"/>
        <v/>
      </c>
      <c r="S56" s="219"/>
      <c r="T56" s="237"/>
      <c r="U56" s="238" t="str">
        <f>IF(COUNTA($G56:$H56)=0,"",IF(I56="Błąd","nd.",IF(T56="","Błąd: Brak częstotl./ Istotności",VLOOKUP($H56,'Q data'!$C:$E,COLUMN('Q data'!$E:$E)-COLUMN('Q data'!$B:$B),FALSE))))</f>
        <v/>
      </c>
      <c r="V56" s="239" t="str">
        <f t="shared" si="33"/>
        <v/>
      </c>
      <c r="W56" s="219"/>
      <c r="X56" s="227" t="str">
        <f t="shared" si="34"/>
        <v/>
      </c>
      <c r="Y56" s="240"/>
      <c r="Z56" s="227" t="str">
        <f t="shared" si="35"/>
        <v/>
      </c>
      <c r="AA56" s="223" t="str">
        <f t="shared" si="36"/>
        <v/>
      </c>
      <c r="AC56" s="241"/>
      <c r="AD56" s="241"/>
      <c r="AE56" s="241"/>
      <c r="AF56" s="223" t="str">
        <f t="shared" si="41"/>
        <v/>
      </c>
      <c r="AG56" s="223" t="str">
        <f t="shared" si="37"/>
        <v/>
      </c>
      <c r="AH56" s="223" t="str">
        <f t="shared" si="38"/>
        <v/>
      </c>
      <c r="AI56" s="219"/>
      <c r="AJ56" s="242"/>
    </row>
    <row r="57" spans="1:36" s="229" customFormat="1" hidden="1" outlineLevel="1">
      <c r="A57" s="232"/>
      <c r="B57" s="232" t="str">
        <f t="shared" ca="1" si="39"/>
        <v>-</v>
      </c>
      <c r="C57" s="214" t="str">
        <f t="shared" si="30"/>
        <v>-</v>
      </c>
      <c r="D57" s="117"/>
      <c r="E57" s="233" t="str">
        <f t="shared" ca="1" si="31"/>
        <v>-</v>
      </c>
      <c r="F57" s="234"/>
      <c r="G57" s="216"/>
      <c r="H57" s="235"/>
      <c r="I57" s="217" t="str">
        <f>IF(COUNTA(G57:H57)=0,"",IF(COUNTA(G57:H57)=1,"Błąd",IFERROR(VLOOKUP($H57,'Q-drop down'!D:E,2,FALSE),"Błąd")))</f>
        <v/>
      </c>
      <c r="J57" s="218" t="str">
        <f>IF(COUNTA(G57:H57)=0,"",IF(COUNTA(G57:H57)=1,"",IFERROR(VLOOKUP($H57,'Q-drop down'!D:F,3,FALSE),"")))</f>
        <v/>
      </c>
      <c r="K57" s="263" t="str">
        <f t="shared" si="40"/>
        <v/>
      </c>
      <c r="L57" s="236"/>
      <c r="M57" s="221" t="str">
        <f>IF(COUNTA($G57:$H57)=0,"",IFERROR(VLOOKUP($L57,Ustawienia!$C$16:$F$29,K57,FALSE),IF(L57&lt;&gt;"","Błąd: Funkcja nieaktywna",IF(ISNUMBER(N57),"Błąd: Brak poziomu stanowiska",IF(P57="","","Błąd: Brak poziomu stanowiska")))))</f>
        <v/>
      </c>
      <c r="N57" s="277" t="str">
        <f>IF(COUNTA($G57:$H57)&lt;2,"",IF(ISERROR(VLOOKUP($G57,'Czynności standardowe'!$C:$I,MATCH($J57,Ustawienia!$E$6:$E$8,0)+1,FALSE)),"Brak CS",IF(P57="",VLOOKUP($G57,'Czynności standardowe'!$C:$I,MATCH($J57,Ustawienia!$E$6:$E$8,0)+1,FALSE),"Ręcznie")))</f>
        <v/>
      </c>
      <c r="O57" s="222" t="str">
        <f>IF(COUNTA($G57:$H57)&lt;2,"",IF(ISERROR(VLOOKUP($G57,'Czynności standardowe'!$C:$I,MATCH($J57,Ustawienia!$E$6:$E$8,0)+4,FALSE)),"Brak CS",IF(Q57="",VLOOKUP($G57,'Czynności standardowe'!$C:$I,MATCH($J57,Ustawienia!$E$6:$E$8,0)+4,FALSE),"Ręcznie")))</f>
        <v/>
      </c>
      <c r="P57" s="280"/>
      <c r="Q57" s="255"/>
      <c r="R57" s="223" t="str">
        <f t="shared" si="32"/>
        <v/>
      </c>
      <c r="S57" s="219"/>
      <c r="T57" s="237"/>
      <c r="U57" s="238" t="str">
        <f>IF(COUNTA($G57:$H57)=0,"",IF(I57="Błąd","nd.",IF(T57="","Błąd: Brak częstotl./ Istotności",VLOOKUP($H57,'Q data'!$C:$E,COLUMN('Q data'!$E:$E)-COLUMN('Q data'!$B:$B),FALSE))))</f>
        <v/>
      </c>
      <c r="V57" s="239" t="str">
        <f t="shared" si="33"/>
        <v/>
      </c>
      <c r="W57" s="219"/>
      <c r="X57" s="227" t="str">
        <f t="shared" si="34"/>
        <v/>
      </c>
      <c r="Y57" s="240"/>
      <c r="Z57" s="227" t="str">
        <f t="shared" si="35"/>
        <v/>
      </c>
      <c r="AA57" s="223" t="str">
        <f t="shared" si="36"/>
        <v/>
      </c>
      <c r="AC57" s="241"/>
      <c r="AD57" s="241"/>
      <c r="AE57" s="241"/>
      <c r="AF57" s="223" t="str">
        <f t="shared" si="41"/>
        <v/>
      </c>
      <c r="AG57" s="223" t="str">
        <f t="shared" si="37"/>
        <v/>
      </c>
      <c r="AH57" s="223" t="str">
        <f t="shared" si="38"/>
        <v/>
      </c>
      <c r="AI57" s="219"/>
      <c r="AJ57" s="242"/>
    </row>
    <row r="58" spans="1:36" s="229" customFormat="1" hidden="1" outlineLevel="1">
      <c r="A58" s="232"/>
      <c r="B58" s="232" t="str">
        <f t="shared" ca="1" si="39"/>
        <v>-</v>
      </c>
      <c r="C58" s="214" t="str">
        <f t="shared" si="30"/>
        <v>-</v>
      </c>
      <c r="D58" s="117"/>
      <c r="E58" s="233" t="str">
        <f t="shared" ca="1" si="31"/>
        <v>-</v>
      </c>
      <c r="F58" s="234"/>
      <c r="G58" s="235"/>
      <c r="H58" s="235"/>
      <c r="I58" s="217" t="str">
        <f>IF(COUNTA(G58:H58)=0,"",IF(COUNTA(G58:H58)=1,"Błąd",IFERROR(VLOOKUP($H58,'Q-drop down'!D:E,2,FALSE),"Błąd")))</f>
        <v/>
      </c>
      <c r="J58" s="218" t="str">
        <f>IF(COUNTA(G58:H58)=0,"",IF(COUNTA(G58:H58)=1,"",IFERROR(VLOOKUP($H58,'Q-drop down'!D:F,3,FALSE),"")))</f>
        <v/>
      </c>
      <c r="K58" s="263" t="str">
        <f t="shared" si="40"/>
        <v/>
      </c>
      <c r="L58" s="236"/>
      <c r="M58" s="221" t="str">
        <f>IF(COUNTA($G58:$H58)=0,"",IFERROR(VLOOKUP($L58,Ustawienia!$C$16:$F$29,K58,FALSE),IF(L58&lt;&gt;"","Błąd: Funkcja nieaktywna",IF(ISNUMBER(N58),"Błąd: Brak poziomu stanowiska",IF(P58="","","Błąd: Brak poziomu stanowiska")))))</f>
        <v/>
      </c>
      <c r="N58" s="277" t="str">
        <f>IF(COUNTA($G58:$H58)&lt;2,"",IF(ISERROR(VLOOKUP($G58,'Czynności standardowe'!$C:$I,MATCH($J58,Ustawienia!$E$6:$E$8,0)+1,FALSE)),"Brak CS",IF(P58="",VLOOKUP($G58,'Czynności standardowe'!$C:$I,MATCH($J58,Ustawienia!$E$6:$E$8,0)+1,FALSE),"Ręcznie")))</f>
        <v/>
      </c>
      <c r="O58" s="222" t="str">
        <f>IF(COUNTA($G58:$H58)&lt;2,"",IF(ISERROR(VLOOKUP($G58,'Czynności standardowe'!$C:$I,MATCH($J58,Ustawienia!$E$6:$E$8,0)+4,FALSE)),"Brak CS",IF(Q58="",VLOOKUP($G58,'Czynności standardowe'!$C:$I,MATCH($J58,Ustawienia!$E$6:$E$8,0)+4,FALSE),"Ręcznie")))</f>
        <v/>
      </c>
      <c r="P58" s="280"/>
      <c r="Q58" s="255"/>
      <c r="R58" s="223" t="str">
        <f t="shared" si="32"/>
        <v/>
      </c>
      <c r="S58" s="219"/>
      <c r="T58" s="237"/>
      <c r="U58" s="238" t="str">
        <f>IF(COUNTA($G58:$H58)=0,"",IF(I58="Błąd","nd.",IF(T58="","Błąd: Brak częstotl./ Istotności",VLOOKUP($H58,'Q data'!$C:$E,COLUMN('Q data'!$E:$E)-COLUMN('Q data'!$B:$B),FALSE))))</f>
        <v/>
      </c>
      <c r="V58" s="239" t="str">
        <f t="shared" si="33"/>
        <v/>
      </c>
      <c r="W58" s="219"/>
      <c r="X58" s="227" t="str">
        <f t="shared" si="34"/>
        <v/>
      </c>
      <c r="Y58" s="240"/>
      <c r="Z58" s="227" t="str">
        <f t="shared" si="35"/>
        <v/>
      </c>
      <c r="AA58" s="223" t="str">
        <f t="shared" si="36"/>
        <v/>
      </c>
      <c r="AC58" s="241"/>
      <c r="AD58" s="241"/>
      <c r="AE58" s="241"/>
      <c r="AF58" s="223" t="str">
        <f t="shared" si="41"/>
        <v/>
      </c>
      <c r="AG58" s="223" t="str">
        <f t="shared" si="37"/>
        <v/>
      </c>
      <c r="AH58" s="223" t="str">
        <f t="shared" si="38"/>
        <v/>
      </c>
      <c r="AI58" s="219"/>
      <c r="AJ58" s="242"/>
    </row>
    <row r="59" spans="1:36" s="229" customFormat="1" hidden="1" outlineLevel="1">
      <c r="A59" s="232"/>
      <c r="B59" s="232" t="str">
        <f t="shared" ca="1" si="39"/>
        <v>-</v>
      </c>
      <c r="C59" s="214" t="str">
        <f t="shared" si="30"/>
        <v>-</v>
      </c>
      <c r="D59" s="117"/>
      <c r="E59" s="233" t="str">
        <f t="shared" ca="1" si="31"/>
        <v>-</v>
      </c>
      <c r="F59" s="234"/>
      <c r="G59" s="235"/>
      <c r="H59" s="235"/>
      <c r="I59" s="217" t="str">
        <f>IF(COUNTA(G59:H59)=0,"",IF(COUNTA(G59:H59)=1,"Błąd",IFERROR(VLOOKUP($H59,'Q-drop down'!D:E,2,FALSE),"Błąd")))</f>
        <v/>
      </c>
      <c r="J59" s="218" t="str">
        <f>IF(COUNTA(G59:H59)=0,"",IF(COUNTA(G59:H59)=1,"",IFERROR(VLOOKUP($H59,'Q-drop down'!D:F,3,FALSE),"")))</f>
        <v/>
      </c>
      <c r="K59" s="263" t="str">
        <f t="shared" si="40"/>
        <v/>
      </c>
      <c r="L59" s="236"/>
      <c r="M59" s="221" t="str">
        <f>IF(COUNTA($G59:$H59)=0,"",IFERROR(VLOOKUP($L59,Ustawienia!$C$16:$F$29,K59,FALSE),IF(L59&lt;&gt;"","Błąd: Funkcja nieaktywna",IF(ISNUMBER(N59),"Błąd: Brak poziomu stanowiska",IF(P59="","","Błąd: Brak poziomu stanowiska")))))</f>
        <v/>
      </c>
      <c r="N59" s="277" t="str">
        <f>IF(COUNTA($G59:$H59)&lt;2,"",IF(ISERROR(VLOOKUP($G59,'Czynności standardowe'!$C:$I,MATCH($J59,Ustawienia!$E$6:$E$8,0)+1,FALSE)),"Brak CS",IF(P59="",VLOOKUP($G59,'Czynności standardowe'!$C:$I,MATCH($J59,Ustawienia!$E$6:$E$8,0)+1,FALSE),"Ręcznie")))</f>
        <v/>
      </c>
      <c r="O59" s="222" t="str">
        <f>IF(COUNTA($G59:$H59)&lt;2,"",IF(ISERROR(VLOOKUP($G59,'Czynności standardowe'!$C:$I,MATCH($J59,Ustawienia!$E$6:$E$8,0)+4,FALSE)),"Brak CS",IF(Q59="",VLOOKUP($G59,'Czynności standardowe'!$C:$I,MATCH($J59,Ustawienia!$E$6:$E$8,0)+4,FALSE),"Ręcznie")))</f>
        <v/>
      </c>
      <c r="P59" s="280"/>
      <c r="Q59" s="255"/>
      <c r="R59" s="223" t="str">
        <f t="shared" si="32"/>
        <v/>
      </c>
      <c r="S59" s="219"/>
      <c r="T59" s="237"/>
      <c r="U59" s="238" t="str">
        <f>IF(COUNTA($G59:$H59)=0,"",IF(I59="Błąd","nd.",IF(T59="","Błąd: Brak częstotl./ Istotności",VLOOKUP($H59,'Q data'!$C:$E,COLUMN('Q data'!$E:$E)-COLUMN('Q data'!$B:$B),FALSE))))</f>
        <v/>
      </c>
      <c r="V59" s="239" t="str">
        <f t="shared" si="33"/>
        <v/>
      </c>
      <c r="W59" s="219"/>
      <c r="X59" s="227" t="str">
        <f t="shared" si="34"/>
        <v/>
      </c>
      <c r="Y59" s="240"/>
      <c r="Z59" s="227" t="str">
        <f t="shared" si="35"/>
        <v/>
      </c>
      <c r="AA59" s="223" t="str">
        <f t="shared" si="36"/>
        <v/>
      </c>
      <c r="AC59" s="241"/>
      <c r="AD59" s="241"/>
      <c r="AE59" s="241"/>
      <c r="AF59" s="223" t="str">
        <f t="shared" si="41"/>
        <v/>
      </c>
      <c r="AG59" s="223" t="str">
        <f t="shared" si="37"/>
        <v/>
      </c>
      <c r="AH59" s="223" t="str">
        <f t="shared" si="38"/>
        <v/>
      </c>
      <c r="AI59" s="219"/>
      <c r="AJ59" s="242"/>
    </row>
    <row r="60" spans="1:36" s="229" customFormat="1" hidden="1" outlineLevel="1">
      <c r="A60" s="232"/>
      <c r="B60" s="232" t="str">
        <f t="shared" ca="1" si="39"/>
        <v>-</v>
      </c>
      <c r="C60" s="214" t="str">
        <f t="shared" si="30"/>
        <v>-</v>
      </c>
      <c r="D60" s="117"/>
      <c r="E60" s="233" t="str">
        <f t="shared" ca="1" si="31"/>
        <v>-</v>
      </c>
      <c r="F60" s="234"/>
      <c r="G60" s="235"/>
      <c r="H60" s="235"/>
      <c r="I60" s="217" t="str">
        <f>IF(COUNTA(G60:H60)=0,"",IF(COUNTA(G60:H60)=1,"Błąd",IFERROR(VLOOKUP($H60,'Q-drop down'!D:E,2,FALSE),"Błąd")))</f>
        <v/>
      </c>
      <c r="J60" s="218" t="str">
        <f>IF(COUNTA(G60:H60)=0,"",IF(COUNTA(G60:H60)=1,"",IFERROR(VLOOKUP($H60,'Q-drop down'!D:F,3,FALSE),"")))</f>
        <v/>
      </c>
      <c r="K60" s="263" t="str">
        <f t="shared" si="40"/>
        <v/>
      </c>
      <c r="L60" s="236"/>
      <c r="M60" s="221" t="str">
        <f>IF(COUNTA($G60:$H60)=0,"",IFERROR(VLOOKUP($L60,Ustawienia!$C$16:$F$29,K60,FALSE),IF(L60&lt;&gt;"","Błąd: Funkcja nieaktywna",IF(ISNUMBER(N60),"Błąd: Brak poziomu stanowiska",IF(P60="","","Błąd: Brak poziomu stanowiska")))))</f>
        <v/>
      </c>
      <c r="N60" s="277" t="str">
        <f>IF(COUNTA($G60:$H60)&lt;2,"",IF(ISERROR(VLOOKUP($G60,'Czynności standardowe'!$C:$I,MATCH($J60,Ustawienia!$E$6:$E$8,0)+1,FALSE)),"Brak CS",IF(P60="",VLOOKUP($G60,'Czynności standardowe'!$C:$I,MATCH($J60,Ustawienia!$E$6:$E$8,0)+1,FALSE),"Ręcznie")))</f>
        <v/>
      </c>
      <c r="O60" s="222" t="str">
        <f>IF(COUNTA($G60:$H60)&lt;2,"",IF(ISERROR(VLOOKUP($G60,'Czynności standardowe'!$C:$I,MATCH($J60,Ustawienia!$E$6:$E$8,0)+4,FALSE)),"Brak CS",IF(Q60="",VLOOKUP($G60,'Czynności standardowe'!$C:$I,MATCH($J60,Ustawienia!$E$6:$E$8,0)+4,FALSE),"Ręcznie")))</f>
        <v/>
      </c>
      <c r="P60" s="280"/>
      <c r="Q60" s="255"/>
      <c r="R60" s="223" t="str">
        <f t="shared" si="32"/>
        <v/>
      </c>
      <c r="S60" s="219"/>
      <c r="T60" s="237"/>
      <c r="U60" s="238" t="str">
        <f>IF(COUNTA($G60:$H60)=0,"",IF(I60="Błąd","nd.",IF(T60="","Błąd: Brak częstotl./ Istotności",VLOOKUP($H60,'Q data'!$C:$E,COLUMN('Q data'!$E:$E)-COLUMN('Q data'!$B:$B),FALSE))))</f>
        <v/>
      </c>
      <c r="V60" s="239" t="str">
        <f t="shared" si="33"/>
        <v/>
      </c>
      <c r="W60" s="219"/>
      <c r="X60" s="227" t="str">
        <f t="shared" si="34"/>
        <v/>
      </c>
      <c r="Y60" s="240"/>
      <c r="Z60" s="227" t="str">
        <f t="shared" si="35"/>
        <v/>
      </c>
      <c r="AA60" s="223" t="str">
        <f t="shared" si="36"/>
        <v/>
      </c>
      <c r="AC60" s="241"/>
      <c r="AD60" s="241"/>
      <c r="AE60" s="241"/>
      <c r="AF60" s="223" t="str">
        <f t="shared" si="41"/>
        <v/>
      </c>
      <c r="AG60" s="223" t="str">
        <f t="shared" si="37"/>
        <v/>
      </c>
      <c r="AH60" s="223" t="str">
        <f t="shared" si="38"/>
        <v/>
      </c>
      <c r="AI60" s="219"/>
      <c r="AJ60" s="242"/>
    </row>
    <row r="61" spans="1:36" s="229" customFormat="1" hidden="1" outlineLevel="1">
      <c r="A61" s="232"/>
      <c r="B61" s="232" t="str">
        <f t="shared" ca="1" si="39"/>
        <v>-</v>
      </c>
      <c r="C61" s="214" t="str">
        <f t="shared" si="30"/>
        <v>-</v>
      </c>
      <c r="D61" s="117"/>
      <c r="E61" s="233" t="str">
        <f t="shared" ca="1" si="31"/>
        <v>-</v>
      </c>
      <c r="F61" s="234"/>
      <c r="G61" s="235"/>
      <c r="H61" s="235"/>
      <c r="I61" s="217" t="str">
        <f>IF(COUNTA(G61:H61)=0,"",IF(COUNTA(G61:H61)=1,"Błąd",IFERROR(VLOOKUP($H61,'Q-drop down'!D:E,2,FALSE),"Błąd")))</f>
        <v/>
      </c>
      <c r="J61" s="218" t="str">
        <f>IF(COUNTA(G61:H61)=0,"",IF(COUNTA(G61:H61)=1,"",IFERROR(VLOOKUP($H61,'Q-drop down'!D:F,3,FALSE),"")))</f>
        <v/>
      </c>
      <c r="K61" s="263" t="str">
        <f t="shared" si="40"/>
        <v/>
      </c>
      <c r="L61" s="236"/>
      <c r="M61" s="221" t="str">
        <f>IF(COUNTA($G61:$H61)=0,"",IFERROR(VLOOKUP($L61,Ustawienia!$C$16:$F$29,K61,FALSE),IF(L61&lt;&gt;"","Błąd: Funkcja nieaktywna",IF(ISNUMBER(N61),"Błąd: Brak poziomu stanowiska",IF(P61="","","Błąd: Brak poziomu stanowiska")))))</f>
        <v/>
      </c>
      <c r="N61" s="277" t="str">
        <f>IF(COUNTA($G61:$H61)&lt;2,"",IF(ISERROR(VLOOKUP($G61,'Czynności standardowe'!$C:$I,MATCH($J61,Ustawienia!$E$6:$E$8,0)+1,FALSE)),"Brak CS",IF(P61="",VLOOKUP($G61,'Czynności standardowe'!$C:$I,MATCH($J61,Ustawienia!$E$6:$E$8,0)+1,FALSE),"Ręcznie")))</f>
        <v/>
      </c>
      <c r="O61" s="222" t="str">
        <f>IF(COUNTA($G61:$H61)&lt;2,"",IF(ISERROR(VLOOKUP($G61,'Czynności standardowe'!$C:$I,MATCH($J61,Ustawienia!$E$6:$E$8,0)+4,FALSE)),"Brak CS",IF(Q61="",VLOOKUP($G61,'Czynności standardowe'!$C:$I,MATCH($J61,Ustawienia!$E$6:$E$8,0)+4,FALSE),"Ręcznie")))</f>
        <v/>
      </c>
      <c r="P61" s="280"/>
      <c r="Q61" s="255"/>
      <c r="R61" s="223" t="str">
        <f t="shared" si="32"/>
        <v/>
      </c>
      <c r="S61" s="219"/>
      <c r="T61" s="237"/>
      <c r="U61" s="238" t="str">
        <f>IF(COUNTA($G61:$H61)=0,"",IF(I61="Błąd","nd.",IF(T61="","Błąd: Brak częstotl./ Istotności",VLOOKUP($H61,'Q data'!$C:$E,COLUMN('Q data'!$E:$E)-COLUMN('Q data'!$B:$B),FALSE))))</f>
        <v/>
      </c>
      <c r="V61" s="239" t="str">
        <f t="shared" si="33"/>
        <v/>
      </c>
      <c r="W61" s="219"/>
      <c r="X61" s="227" t="str">
        <f t="shared" si="34"/>
        <v/>
      </c>
      <c r="Y61" s="240"/>
      <c r="Z61" s="227" t="str">
        <f t="shared" si="35"/>
        <v/>
      </c>
      <c r="AA61" s="223" t="str">
        <f t="shared" si="36"/>
        <v/>
      </c>
      <c r="AC61" s="241"/>
      <c r="AD61" s="241"/>
      <c r="AE61" s="241"/>
      <c r="AF61" s="223" t="str">
        <f t="shared" si="41"/>
        <v/>
      </c>
      <c r="AG61" s="223" t="str">
        <f t="shared" si="37"/>
        <v/>
      </c>
      <c r="AH61" s="223" t="str">
        <f t="shared" si="38"/>
        <v/>
      </c>
      <c r="AI61" s="219"/>
      <c r="AJ61" s="242"/>
    </row>
    <row r="62" spans="1:36" s="229" customFormat="1" hidden="1" outlineLevel="1">
      <c r="A62" s="232"/>
      <c r="B62" s="232" t="str">
        <f t="shared" ca="1" si="39"/>
        <v>-</v>
      </c>
      <c r="C62" s="214" t="str">
        <f t="shared" si="30"/>
        <v>-</v>
      </c>
      <c r="D62" s="117"/>
      <c r="E62" s="233" t="str">
        <f t="shared" ca="1" si="31"/>
        <v>-</v>
      </c>
      <c r="F62" s="285"/>
      <c r="G62" s="235"/>
      <c r="H62" s="235"/>
      <c r="I62" s="217" t="str">
        <f>IF(COUNTA(G62:H62)=0,"",IF(COUNTA(G62:H62)=1,"Błąd",IFERROR(VLOOKUP($H62,'Q-drop down'!D:E,2,FALSE),"Błąd")))</f>
        <v/>
      </c>
      <c r="J62" s="218" t="str">
        <f>IF(COUNTA(G62:H62)=0,"",IF(COUNTA(G62:H62)=1,"",IFERROR(VLOOKUP($H62,'Q-drop down'!D:F,3,FALSE),"")))</f>
        <v/>
      </c>
      <c r="K62" s="263" t="str">
        <f t="shared" si="40"/>
        <v/>
      </c>
      <c r="L62" s="236"/>
      <c r="M62" s="221" t="str">
        <f>IF(COUNTA($G62:$H62)=0,"",IFERROR(VLOOKUP($L62,Ustawienia!$C$16:$F$29,K62,FALSE),IF(L62&lt;&gt;"","Błąd: Funkcja nieaktywna",IF(ISNUMBER(N62),"Błąd: Brak poziomu stanowiska",IF(P62="","","Błąd: Brak poziomu stanowiska")))))</f>
        <v/>
      </c>
      <c r="N62" s="277" t="str">
        <f>IF(COUNTA($G62:$H62)&lt;2,"",IF(ISERROR(VLOOKUP($G62,'Czynności standardowe'!$C:$I,MATCH($J62,Ustawienia!$E$6:$E$8,0)+1,FALSE)),"Brak CS",IF(P62="",VLOOKUP($G62,'Czynności standardowe'!$C:$I,MATCH($J62,Ustawienia!$E$6:$E$8,0)+1,FALSE),"Ręcznie")))</f>
        <v/>
      </c>
      <c r="O62" s="222" t="str">
        <f>IF(COUNTA($G62:$H62)&lt;2,"",IF(ISERROR(VLOOKUP($G62,'Czynności standardowe'!$C:$I,MATCH($J62,Ustawienia!$E$6:$E$8,0)+4,FALSE)),"Brak CS",IF(Q62="",VLOOKUP($G62,'Czynności standardowe'!$C:$I,MATCH($J62,Ustawienia!$E$6:$E$8,0)+4,FALSE),"Ręcznie")))</f>
        <v/>
      </c>
      <c r="P62" s="280"/>
      <c r="Q62" s="255"/>
      <c r="R62" s="223" t="str">
        <f t="shared" si="32"/>
        <v/>
      </c>
      <c r="S62" s="219"/>
      <c r="T62" s="237"/>
      <c r="U62" s="238" t="str">
        <f>IF(COUNTA($G62:$H62)=0,"",IF(I62="Błąd","nd.",IF(T62="","Błąd: Brak częstotl./ Istotności",VLOOKUP($H62,'Q data'!$C:$E,COLUMN('Q data'!$E:$E)-COLUMN('Q data'!$B:$B),FALSE))))</f>
        <v/>
      </c>
      <c r="V62" s="239" t="str">
        <f t="shared" si="33"/>
        <v/>
      </c>
      <c r="W62" s="219"/>
      <c r="X62" s="227" t="str">
        <f t="shared" si="34"/>
        <v/>
      </c>
      <c r="Y62" s="240"/>
      <c r="Z62" s="227" t="str">
        <f t="shared" si="35"/>
        <v/>
      </c>
      <c r="AA62" s="223" t="str">
        <f t="shared" si="36"/>
        <v/>
      </c>
      <c r="AC62" s="241"/>
      <c r="AD62" s="241"/>
      <c r="AE62" s="241"/>
      <c r="AF62" s="223" t="str">
        <f t="shared" si="41"/>
        <v/>
      </c>
      <c r="AG62" s="223" t="str">
        <f t="shared" si="37"/>
        <v/>
      </c>
      <c r="AH62" s="223" t="str">
        <f t="shared" si="38"/>
        <v/>
      </c>
      <c r="AI62" s="219"/>
      <c r="AJ62" s="242"/>
    </row>
    <row r="63" spans="1:36" s="229" customFormat="1" hidden="1" outlineLevel="1">
      <c r="A63" s="232"/>
      <c r="B63" s="232" t="str">
        <f t="shared" ca="1" si="39"/>
        <v>-</v>
      </c>
      <c r="C63" s="214" t="str">
        <f t="shared" si="30"/>
        <v>-</v>
      </c>
      <c r="D63" s="117"/>
      <c r="E63" s="233" t="str">
        <f t="shared" ca="1" si="31"/>
        <v>-</v>
      </c>
      <c r="F63" s="234"/>
      <c r="G63" s="235"/>
      <c r="H63" s="235"/>
      <c r="I63" s="217" t="str">
        <f>IF(COUNTA(G63:H63)=0,"",IF(COUNTA(G63:H63)=1,"Błąd",IFERROR(VLOOKUP($H63,'Q-drop down'!D:E,2,FALSE),"Błąd")))</f>
        <v/>
      </c>
      <c r="J63" s="218" t="str">
        <f>IF(COUNTA(G63:H63)=0,"",IF(COUNTA(G63:H63)=1,"",IFERROR(VLOOKUP($H63,'Q-drop down'!D:F,3,FALSE),"")))</f>
        <v/>
      </c>
      <c r="K63" s="263" t="str">
        <f t="shared" si="40"/>
        <v/>
      </c>
      <c r="L63" s="236"/>
      <c r="M63" s="221" t="str">
        <f>IF(COUNTA($G63:$H63)=0,"",IFERROR(VLOOKUP($L63,Ustawienia!$C$16:$F$29,K63,FALSE),IF(L63&lt;&gt;"","Błąd: Funkcja nieaktywna",IF(ISNUMBER(N63),"Błąd: Brak poziomu stanowiska",IF(P63="","","Błąd: Brak poziomu stanowiska")))))</f>
        <v/>
      </c>
      <c r="N63" s="277" t="str">
        <f>IF(COUNTA($G63:$H63)&lt;2,"",IF(ISERROR(VLOOKUP($G63,'Czynności standardowe'!$C:$I,MATCH($J63,Ustawienia!$E$6:$E$8,0)+1,FALSE)),"Brak CS",IF(P63="",VLOOKUP($G63,'Czynności standardowe'!$C:$I,MATCH($J63,Ustawienia!$E$6:$E$8,0)+1,FALSE),"Ręcznie")))</f>
        <v/>
      </c>
      <c r="O63" s="222" t="str">
        <f>IF(COUNTA($G63:$H63)&lt;2,"",IF(ISERROR(VLOOKUP($G63,'Czynności standardowe'!$C:$I,MATCH($J63,Ustawienia!$E$6:$E$8,0)+4,FALSE)),"Brak CS",IF(Q63="",VLOOKUP($G63,'Czynności standardowe'!$C:$I,MATCH($J63,Ustawienia!$E$6:$E$8,0)+4,FALSE),"Ręcznie")))</f>
        <v/>
      </c>
      <c r="P63" s="280"/>
      <c r="Q63" s="255"/>
      <c r="R63" s="223" t="str">
        <f t="shared" si="32"/>
        <v/>
      </c>
      <c r="S63" s="219"/>
      <c r="T63" s="237"/>
      <c r="U63" s="238" t="str">
        <f>IF(COUNTA($G63:$H63)=0,"",IF(I63="Błąd","nd.",IF(T63="","Błąd: Brak częstotl./ Istotności",VLOOKUP($H63,'Q data'!$C:$E,COLUMN('Q data'!$E:$E)-COLUMN('Q data'!$B:$B),FALSE))))</f>
        <v/>
      </c>
      <c r="V63" s="239" t="str">
        <f t="shared" si="33"/>
        <v/>
      </c>
      <c r="W63" s="219"/>
      <c r="X63" s="227" t="str">
        <f t="shared" si="34"/>
        <v/>
      </c>
      <c r="Y63" s="240"/>
      <c r="Z63" s="227" t="str">
        <f t="shared" si="35"/>
        <v/>
      </c>
      <c r="AA63" s="223" t="str">
        <f t="shared" si="36"/>
        <v/>
      </c>
      <c r="AC63" s="241"/>
      <c r="AD63" s="241"/>
      <c r="AE63" s="241"/>
      <c r="AF63" s="223" t="str">
        <f t="shared" si="41"/>
        <v/>
      </c>
      <c r="AG63" s="223" t="str">
        <f t="shared" si="37"/>
        <v/>
      </c>
      <c r="AH63" s="223" t="str">
        <f t="shared" si="38"/>
        <v/>
      </c>
      <c r="AI63" s="219"/>
      <c r="AJ63" s="242"/>
    </row>
    <row r="64" spans="1:36" s="229" customFormat="1" hidden="1" outlineLevel="1">
      <c r="A64" s="232"/>
      <c r="B64" s="232" t="str">
        <f t="shared" ca="1" si="39"/>
        <v>-</v>
      </c>
      <c r="C64" s="214" t="str">
        <f t="shared" si="30"/>
        <v>-</v>
      </c>
      <c r="D64" s="117"/>
      <c r="E64" s="233" t="str">
        <f t="shared" ca="1" si="31"/>
        <v>-</v>
      </c>
      <c r="F64" s="234"/>
      <c r="G64" s="235"/>
      <c r="H64" s="235"/>
      <c r="I64" s="217" t="str">
        <f>IF(COUNTA(G64:H64)=0,"",IF(COUNTA(G64:H64)=1,"Błąd",IFERROR(VLOOKUP($H64,'Q-drop down'!D:E,2,FALSE),"Błąd")))</f>
        <v/>
      </c>
      <c r="J64" s="218" t="str">
        <f>IF(COUNTA(G64:H64)=0,"",IF(COUNTA(G64:H64)=1,"",IFERROR(VLOOKUP($H64,'Q-drop down'!D:F,3,FALSE),"")))</f>
        <v/>
      </c>
      <c r="K64" s="263" t="str">
        <f t="shared" si="40"/>
        <v/>
      </c>
      <c r="L64" s="236"/>
      <c r="M64" s="221" t="str">
        <f>IF(COUNTA($G64:$H64)=0,"",IFERROR(VLOOKUP($L64,Ustawienia!$C$16:$F$29,K64,FALSE),IF(L64&lt;&gt;"","Błąd: Funkcja nieaktywna",IF(ISNUMBER(N64),"Błąd: Brak poziomu stanowiska",IF(P64="","","Błąd: Brak poziomu stanowiska")))))</f>
        <v/>
      </c>
      <c r="N64" s="277" t="str">
        <f>IF(COUNTA($G64:$H64)&lt;2,"",IF(ISERROR(VLOOKUP($G64,'Czynności standardowe'!$C:$I,MATCH($J64,Ustawienia!$E$6:$E$8,0)+1,FALSE)),"Brak CS",IF(P64="",VLOOKUP($G64,'Czynności standardowe'!$C:$I,MATCH($J64,Ustawienia!$E$6:$E$8,0)+1,FALSE),"Ręcznie")))</f>
        <v/>
      </c>
      <c r="O64" s="222" t="str">
        <f>IF(COUNTA($G64:$H64)&lt;2,"",IF(ISERROR(VLOOKUP($G64,'Czynności standardowe'!$C:$I,MATCH($J64,Ustawienia!$E$6:$E$8,0)+4,FALSE)),"Brak CS",IF(Q64="",VLOOKUP($G64,'Czynności standardowe'!$C:$I,MATCH($J64,Ustawienia!$E$6:$E$8,0)+4,FALSE),"Ręcznie")))</f>
        <v/>
      </c>
      <c r="P64" s="280"/>
      <c r="Q64" s="255"/>
      <c r="R64" s="223" t="str">
        <f t="shared" si="32"/>
        <v/>
      </c>
      <c r="S64" s="219"/>
      <c r="T64" s="237"/>
      <c r="U64" s="238" t="str">
        <f>IF(COUNTA($G64:$H64)=0,"",IF(I64="Błąd","nd.",IF(T64="","Błąd: Brak częstotl./ Istotności",VLOOKUP($H64,'Q data'!$C:$E,COLUMN('Q data'!$E:$E)-COLUMN('Q data'!$B:$B),FALSE))))</f>
        <v/>
      </c>
      <c r="V64" s="239" t="str">
        <f t="shared" si="33"/>
        <v/>
      </c>
      <c r="W64" s="219"/>
      <c r="X64" s="227" t="str">
        <f t="shared" si="34"/>
        <v/>
      </c>
      <c r="Y64" s="240"/>
      <c r="Z64" s="227" t="str">
        <f t="shared" si="35"/>
        <v/>
      </c>
      <c r="AA64" s="223" t="str">
        <f t="shared" si="36"/>
        <v/>
      </c>
      <c r="AC64" s="241"/>
      <c r="AD64" s="241"/>
      <c r="AE64" s="241"/>
      <c r="AF64" s="223" t="str">
        <f t="shared" si="41"/>
        <v/>
      </c>
      <c r="AG64" s="223" t="str">
        <f t="shared" si="37"/>
        <v/>
      </c>
      <c r="AH64" s="223" t="str">
        <f t="shared" si="38"/>
        <v/>
      </c>
      <c r="AI64" s="219"/>
      <c r="AJ64" s="242"/>
    </row>
    <row r="65" spans="1:36" s="229" customFormat="1" hidden="1" outlineLevel="1">
      <c r="A65" s="232"/>
      <c r="B65" s="232" t="str">
        <f t="shared" ca="1" si="39"/>
        <v>-</v>
      </c>
      <c r="C65" s="214" t="str">
        <f t="shared" si="30"/>
        <v>-</v>
      </c>
      <c r="D65" s="117"/>
      <c r="E65" s="233" t="str">
        <f t="shared" ca="1" si="31"/>
        <v>-</v>
      </c>
      <c r="F65" s="234"/>
      <c r="G65" s="235"/>
      <c r="H65" s="235"/>
      <c r="I65" s="217" t="str">
        <f>IF(COUNTA(G65:H65)=0,"",IF(COUNTA(G65:H65)=1,"Błąd",IFERROR(VLOOKUP($H65,'Q-drop down'!D:E,2,FALSE),"Błąd")))</f>
        <v/>
      </c>
      <c r="J65" s="218" t="str">
        <f>IF(COUNTA(G65:H65)=0,"",IF(COUNTA(G65:H65)=1,"",IFERROR(VLOOKUP($H65,'Q-drop down'!D:F,3,FALSE),"")))</f>
        <v/>
      </c>
      <c r="K65" s="263" t="str">
        <f t="shared" si="40"/>
        <v/>
      </c>
      <c r="L65" s="236"/>
      <c r="M65" s="221" t="str">
        <f>IF(COUNTA($G65:$H65)=0,"",IFERROR(VLOOKUP($L65,Ustawienia!$C$16:$F$29,K65,FALSE),IF(L65&lt;&gt;"","Błąd: Funkcja nieaktywna",IF(ISNUMBER(N65),"Błąd: Brak poziomu stanowiska",IF(P65="","","Błąd: Brak poziomu stanowiska")))))</f>
        <v/>
      </c>
      <c r="N65" s="277" t="str">
        <f>IF(COUNTA($G65:$H65)&lt;2,"",IF(ISERROR(VLOOKUP($G65,'Czynności standardowe'!$C:$I,MATCH($J65,Ustawienia!$E$6:$E$8,0)+1,FALSE)),"Brak CS",IF(P65="",VLOOKUP($G65,'Czynności standardowe'!$C:$I,MATCH($J65,Ustawienia!$E$6:$E$8,0)+1,FALSE),"Ręcznie")))</f>
        <v/>
      </c>
      <c r="O65" s="222" t="str">
        <f>IF(COUNTA($G65:$H65)&lt;2,"",IF(ISERROR(VLOOKUP($G65,'Czynności standardowe'!$C:$I,MATCH($J65,Ustawienia!$E$6:$E$8,0)+4,FALSE)),"Brak CS",IF(Q65="",VLOOKUP($G65,'Czynności standardowe'!$C:$I,MATCH($J65,Ustawienia!$E$6:$E$8,0)+4,FALSE),"Ręcznie")))</f>
        <v/>
      </c>
      <c r="P65" s="280"/>
      <c r="Q65" s="255"/>
      <c r="R65" s="223" t="str">
        <f t="shared" si="32"/>
        <v/>
      </c>
      <c r="S65" s="219"/>
      <c r="T65" s="237"/>
      <c r="U65" s="238" t="str">
        <f>IF(COUNTA($G65:$H65)=0,"",IF(I65="Błąd","nd.",IF(T65="","Błąd: Brak częstotl./ Istotności",VLOOKUP($H65,'Q data'!$C:$E,COLUMN('Q data'!$E:$E)-COLUMN('Q data'!$B:$B),FALSE))))</f>
        <v/>
      </c>
      <c r="V65" s="239" t="str">
        <f t="shared" si="33"/>
        <v/>
      </c>
      <c r="W65" s="219"/>
      <c r="X65" s="227" t="str">
        <f t="shared" si="34"/>
        <v/>
      </c>
      <c r="Y65" s="240"/>
      <c r="Z65" s="227" t="str">
        <f t="shared" si="35"/>
        <v/>
      </c>
      <c r="AA65" s="223" t="str">
        <f t="shared" si="36"/>
        <v/>
      </c>
      <c r="AC65" s="241"/>
      <c r="AD65" s="241"/>
      <c r="AE65" s="241"/>
      <c r="AF65" s="223" t="str">
        <f t="shared" si="41"/>
        <v/>
      </c>
      <c r="AG65" s="223" t="str">
        <f t="shared" si="37"/>
        <v/>
      </c>
      <c r="AH65" s="223" t="str">
        <f t="shared" si="38"/>
        <v/>
      </c>
      <c r="AI65" s="219"/>
      <c r="AJ65" s="242"/>
    </row>
    <row r="66" spans="1:36" s="229" customFormat="1" hidden="1" outlineLevel="1">
      <c r="A66" s="232"/>
      <c r="B66" s="232" t="str">
        <f t="shared" ca="1" si="39"/>
        <v>-</v>
      </c>
      <c r="C66" s="214" t="str">
        <f t="shared" si="30"/>
        <v>-</v>
      </c>
      <c r="D66" s="117"/>
      <c r="E66" s="233" t="str">
        <f t="shared" ca="1" si="31"/>
        <v>-</v>
      </c>
      <c r="F66" s="234"/>
      <c r="G66" s="235"/>
      <c r="H66" s="235"/>
      <c r="I66" s="217" t="str">
        <f>IF(COUNTA(G66:H66)=0,"",IF(COUNTA(G66:H66)=1,"Błąd",IFERROR(VLOOKUP($H66,'Q-drop down'!D:E,2,FALSE),"Błąd")))</f>
        <v/>
      </c>
      <c r="J66" s="218" t="str">
        <f>IF(COUNTA(G66:H66)=0,"",IF(COUNTA(G66:H66)=1,"",IFERROR(VLOOKUP($H66,'Q-drop down'!D:F,3,FALSE),"")))</f>
        <v/>
      </c>
      <c r="K66" s="263" t="str">
        <f t="shared" si="40"/>
        <v/>
      </c>
      <c r="L66" s="236"/>
      <c r="M66" s="221" t="str">
        <f>IF(COUNTA($G66:$H66)=0,"",IFERROR(VLOOKUP($L66,Ustawienia!$C$16:$F$29,K66,FALSE),IF(L66&lt;&gt;"","Błąd: Funkcja nieaktywna",IF(ISNUMBER(N66),"Błąd: Brak poziomu stanowiska",IF(P66="","","Błąd: Brak poziomu stanowiska")))))</f>
        <v/>
      </c>
      <c r="N66" s="277" t="str">
        <f>IF(COUNTA($G66:$H66)&lt;2,"",IF(ISERROR(VLOOKUP($G66,'Czynności standardowe'!$C:$I,MATCH($J66,Ustawienia!$E$6:$E$8,0)+1,FALSE)),"Brak CS",IF(P66="",VLOOKUP($G66,'Czynności standardowe'!$C:$I,MATCH($J66,Ustawienia!$E$6:$E$8,0)+1,FALSE),"Ręcznie")))</f>
        <v/>
      </c>
      <c r="O66" s="222" t="str">
        <f>IF(COUNTA($G66:$H66)&lt;2,"",IF(ISERROR(VLOOKUP($G66,'Czynności standardowe'!$C:$I,MATCH($J66,Ustawienia!$E$6:$E$8,0)+4,FALSE)),"Brak CS",IF(Q66="",VLOOKUP($G66,'Czynności standardowe'!$C:$I,MATCH($J66,Ustawienia!$E$6:$E$8,0)+4,FALSE),"Ręcznie")))</f>
        <v/>
      </c>
      <c r="P66" s="280"/>
      <c r="Q66" s="255"/>
      <c r="R66" s="223" t="str">
        <f t="shared" si="32"/>
        <v/>
      </c>
      <c r="S66" s="219"/>
      <c r="T66" s="237"/>
      <c r="U66" s="238" t="str">
        <f>IF(COUNTA($G66:$H66)=0,"",IF(I66="Błąd","nd.",IF(T66="","Błąd: Brak częstotl./ Istotności",VLOOKUP($H66,'Q data'!$C:$E,COLUMN('Q data'!$E:$E)-COLUMN('Q data'!$B:$B),FALSE))))</f>
        <v/>
      </c>
      <c r="V66" s="239" t="str">
        <f t="shared" si="33"/>
        <v/>
      </c>
      <c r="W66" s="219"/>
      <c r="X66" s="227" t="str">
        <f t="shared" si="34"/>
        <v/>
      </c>
      <c r="Y66" s="240"/>
      <c r="Z66" s="227" t="str">
        <f t="shared" si="35"/>
        <v/>
      </c>
      <c r="AA66" s="223" t="str">
        <f t="shared" si="36"/>
        <v/>
      </c>
      <c r="AC66" s="241"/>
      <c r="AD66" s="241"/>
      <c r="AE66" s="241"/>
      <c r="AF66" s="223" t="str">
        <f t="shared" si="41"/>
        <v/>
      </c>
      <c r="AG66" s="223" t="str">
        <f t="shared" si="37"/>
        <v/>
      </c>
      <c r="AH66" s="223" t="str">
        <f t="shared" si="38"/>
        <v/>
      </c>
      <c r="AI66" s="219"/>
      <c r="AJ66" s="242"/>
    </row>
    <row r="67" spans="1:36" s="229" customFormat="1" hidden="1" outlineLevel="1">
      <c r="A67" s="232"/>
      <c r="B67" s="232" t="str">
        <f t="shared" ca="1" si="39"/>
        <v>-</v>
      </c>
      <c r="C67" s="214" t="str">
        <f t="shared" si="30"/>
        <v>-</v>
      </c>
      <c r="D67" s="117"/>
      <c r="E67" s="233" t="str">
        <f t="shared" ca="1" si="31"/>
        <v>-</v>
      </c>
      <c r="F67" s="234"/>
      <c r="G67" s="235"/>
      <c r="H67" s="235"/>
      <c r="I67" s="217" t="str">
        <f>IF(COUNTA(G67:H67)=0,"",IF(COUNTA(G67:H67)=1,"Błąd",IFERROR(VLOOKUP($H67,'Q-drop down'!D:E,2,FALSE),"Błąd")))</f>
        <v/>
      </c>
      <c r="J67" s="218" t="str">
        <f>IF(COUNTA(G67:H67)=0,"",IF(COUNTA(G67:H67)=1,"",IFERROR(VLOOKUP($H67,'Q-drop down'!D:F,3,FALSE),"")))</f>
        <v/>
      </c>
      <c r="K67" s="263" t="str">
        <f t="shared" si="40"/>
        <v/>
      </c>
      <c r="L67" s="236"/>
      <c r="M67" s="221" t="str">
        <f>IF(COUNTA($G67:$H67)=0,"",IFERROR(VLOOKUP($L67,Ustawienia!$C$16:$F$29,K67,FALSE),IF(L67&lt;&gt;"","Błąd: Funkcja nieaktywna",IF(ISNUMBER(N67),"Błąd: Brak poziomu stanowiska",IF(P67="","","Błąd: Brak poziomu stanowiska")))))</f>
        <v/>
      </c>
      <c r="N67" s="277" t="str">
        <f>IF(COUNTA($G67:$H67)&lt;2,"",IF(ISERROR(VLOOKUP($G67,'Czynności standardowe'!$C:$I,MATCH($J67,Ustawienia!$E$6:$E$8,0)+1,FALSE)),"Brak CS",IF(P67="",VLOOKUP($G67,'Czynności standardowe'!$C:$I,MATCH($J67,Ustawienia!$E$6:$E$8,0)+1,FALSE),"Ręcznie")))</f>
        <v/>
      </c>
      <c r="O67" s="222" t="str">
        <f>IF(COUNTA($G67:$H67)&lt;2,"",IF(ISERROR(VLOOKUP($G67,'Czynności standardowe'!$C:$I,MATCH($J67,Ustawienia!$E$6:$E$8,0)+4,FALSE)),"Brak CS",IF(Q67="",VLOOKUP($G67,'Czynności standardowe'!$C:$I,MATCH($J67,Ustawienia!$E$6:$E$8,0)+4,FALSE),"Ręcznie")))</f>
        <v/>
      </c>
      <c r="P67" s="280"/>
      <c r="Q67" s="255"/>
      <c r="R67" s="223" t="str">
        <f t="shared" si="32"/>
        <v/>
      </c>
      <c r="S67" s="219"/>
      <c r="T67" s="237"/>
      <c r="U67" s="238" t="str">
        <f>IF(COUNTA($G67:$H67)=0,"",IF(I67="Błąd","nd.",IF(T67="","Błąd: Brak częstotl./ Istotności",VLOOKUP($H67,'Q data'!$C:$E,COLUMN('Q data'!$E:$E)-COLUMN('Q data'!$B:$B),FALSE))))</f>
        <v/>
      </c>
      <c r="V67" s="239" t="str">
        <f t="shared" si="33"/>
        <v/>
      </c>
      <c r="W67" s="219"/>
      <c r="X67" s="227" t="str">
        <f t="shared" si="34"/>
        <v/>
      </c>
      <c r="Y67" s="240"/>
      <c r="Z67" s="227" t="str">
        <f t="shared" si="35"/>
        <v/>
      </c>
      <c r="AA67" s="223" t="str">
        <f t="shared" si="36"/>
        <v/>
      </c>
      <c r="AC67" s="241"/>
      <c r="AD67" s="241"/>
      <c r="AE67" s="241"/>
      <c r="AF67" s="223" t="str">
        <f t="shared" si="41"/>
        <v/>
      </c>
      <c r="AG67" s="223" t="str">
        <f t="shared" si="37"/>
        <v/>
      </c>
      <c r="AH67" s="223" t="str">
        <f t="shared" si="38"/>
        <v/>
      </c>
      <c r="AI67" s="219"/>
      <c r="AJ67" s="242"/>
    </row>
    <row r="68" spans="1:36" s="229" customFormat="1" hidden="1" outlineLevel="1">
      <c r="A68" s="232"/>
      <c r="B68" s="232" t="str">
        <f ca="1">IF(G68="","-",MAXA(INDIRECT("A"&amp;$A$13+1&amp;":A"&amp;ROW($B68))))</f>
        <v>-</v>
      </c>
      <c r="C68" s="214" t="str">
        <f t="shared" si="30"/>
        <v>-</v>
      </c>
      <c r="D68" s="117"/>
      <c r="E68" s="233" t="str">
        <f t="shared" ca="1" si="31"/>
        <v>-</v>
      </c>
      <c r="F68" s="285"/>
      <c r="G68" s="235"/>
      <c r="H68" s="235"/>
      <c r="I68" s="217" t="str">
        <f>IF(COUNTA(G68:H68)=0,"",IF(COUNTA(G68:H68)=1,"Błąd",IFERROR(VLOOKUP($H68,'Q-drop down'!D:E,2,FALSE),"Błąd")))</f>
        <v/>
      </c>
      <c r="J68" s="218" t="str">
        <f>IF(COUNTA(G68:H68)=0,"",IF(COUNTA(G68:H68)=1,"",IFERROR(VLOOKUP($H68,'Q-drop down'!D:F,3,FALSE),"")))</f>
        <v/>
      </c>
      <c r="K68" s="263" t="str">
        <f t="shared" si="40"/>
        <v/>
      </c>
      <c r="L68" s="236"/>
      <c r="M68" s="221" t="str">
        <f>IF(COUNTA($G68:$H68)=0,"",IFERROR(VLOOKUP($L68,Ustawienia!$C$16:$F$29,K68,FALSE),IF(L68&lt;&gt;"","Błąd: Funkcja nieaktywna",IF(ISNUMBER(N68),"Błąd: Brak poziomu stanowiska",IF(P68="","","Błąd: Brak poziomu stanowiska")))))</f>
        <v/>
      </c>
      <c r="N68" s="277" t="str">
        <f>IF(COUNTA($G68:$H68)&lt;2,"",IF(ISERROR(VLOOKUP($G68,'Czynności standardowe'!$C:$I,MATCH($J68,Ustawienia!$E$6:$E$8,0)+1,FALSE)),"Brak CS",IF(P68="",VLOOKUP($G68,'Czynności standardowe'!$C:$I,MATCH($J68,Ustawienia!$E$6:$E$8,0)+1,FALSE),"Ręcznie")))</f>
        <v/>
      </c>
      <c r="O68" s="222" t="str">
        <f>IF(COUNTA($G68:$H68)&lt;2,"",IF(ISERROR(VLOOKUP($G68,'Czynności standardowe'!$C:$I,MATCH($J68,Ustawienia!$E$6:$E$8,0)+4,FALSE)),"Brak CS",IF(Q68="",VLOOKUP($G68,'Czynności standardowe'!$C:$I,MATCH($J68,Ustawienia!$E$6:$E$8,0)+4,FALSE),"Ręcznie")))</f>
        <v/>
      </c>
      <c r="P68" s="280"/>
      <c r="Q68" s="255"/>
      <c r="R68" s="223" t="str">
        <f t="shared" si="32"/>
        <v/>
      </c>
      <c r="S68" s="219"/>
      <c r="T68" s="237"/>
      <c r="U68" s="238" t="str">
        <f>IF(COUNTA($G68:$H68)=0,"",IF(I68="Błąd","nd.",IF(T68="","Błąd: Brak częstotl./ Istotności",VLOOKUP($H68,'Q data'!$C:$E,COLUMN('Q data'!$E:$E)-COLUMN('Q data'!$B:$B),FALSE))))</f>
        <v/>
      </c>
      <c r="V68" s="239" t="str">
        <f t="shared" si="33"/>
        <v/>
      </c>
      <c r="W68" s="219"/>
      <c r="X68" s="227" t="str">
        <f t="shared" si="34"/>
        <v/>
      </c>
      <c r="Y68" s="240"/>
      <c r="Z68" s="227" t="str">
        <f t="shared" si="35"/>
        <v/>
      </c>
      <c r="AA68" s="223" t="str">
        <f t="shared" si="36"/>
        <v/>
      </c>
      <c r="AC68" s="241"/>
      <c r="AD68" s="241"/>
      <c r="AE68" s="241"/>
      <c r="AF68" s="223" t="str">
        <f t="shared" si="41"/>
        <v/>
      </c>
      <c r="AG68" s="223" t="str">
        <f t="shared" si="37"/>
        <v/>
      </c>
      <c r="AH68" s="223" t="str">
        <f t="shared" si="38"/>
        <v/>
      </c>
      <c r="AI68" s="219"/>
      <c r="AJ68" s="242"/>
    </row>
    <row r="69" spans="1:36" collapsed="1">
      <c r="D69" s="244" t="s">
        <v>25</v>
      </c>
      <c r="E69" s="245" t="str">
        <f ca="1">"Ukryj/pokaż grupę "&amp;IF(MAXA(INDIRECT("A"&amp;$A$13+1&amp;":A"&amp;ROW($B54)))&lt;=26,CHAR(MAXA(INDIRECT("A"&amp;$A$13+1&amp;":A"&amp;ROW($B54)))+64),CHAR(ROUNDDOWN(MAXA(INDIRECT("A"&amp;$A$13+1&amp;":A"&amp;ROW($B54)))/26,0)+64)&amp;CHAR(MAXA(INDIRECT("A"&amp;$A$13+1&amp;":A"&amp;ROW($B54)))+64-ROUNDDOWN(MAXA(INDIRECT("A"&amp;$A$13+1&amp;":A"&amp;ROW($B54)))/26,0)*26+1))</f>
        <v>Ukryj/pokaż grupę C</v>
      </c>
      <c r="N69" s="278"/>
      <c r="P69" s="278"/>
    </row>
    <row r="70" spans="1:36">
      <c r="N70" s="278"/>
      <c r="P70" s="278"/>
    </row>
    <row r="71" spans="1:36" s="210" customFormat="1" ht="13.5" thickBot="1">
      <c r="A71" s="199">
        <f ca="1">MAXA(INDIRECT("A"&amp;$A$13+1&amp;":A"&amp;ROW(A71)-1))+1</f>
        <v>4</v>
      </c>
      <c r="B71" s="199"/>
      <c r="C71" s="199"/>
      <c r="D71" s="200"/>
      <c r="E71" s="201" t="str">
        <f ca="1">IF($A71&lt;=26,CHAR($A71+64),CHAR(ROUNDDOWN($A71/26,0)+64)&amp;CHAR($A71+64-ROUNDDOWN($A71/26,0)*26+1))</f>
        <v>D</v>
      </c>
      <c r="F71" s="292" t="s">
        <v>127</v>
      </c>
      <c r="G71" s="292"/>
      <c r="H71" s="216" t="s">
        <v>74</v>
      </c>
      <c r="I71" s="202"/>
      <c r="J71" s="203"/>
      <c r="K71" s="194"/>
      <c r="L71" s="204"/>
      <c r="M71" s="202"/>
      <c r="N71" s="276"/>
      <c r="O71" s="202"/>
      <c r="P71" s="276"/>
      <c r="Q71" s="253"/>
      <c r="R71" s="205"/>
      <c r="S71" s="194"/>
      <c r="T71" s="204"/>
      <c r="U71" s="202"/>
      <c r="V71" s="205"/>
      <c r="W71" s="194"/>
      <c r="X71" s="206">
        <f ca="1">SUMIF($B:$B,$A71,X:X)</f>
        <v>0</v>
      </c>
      <c r="Y71" s="207" t="str">
        <f ca="1">IFERROR(Z71/X71,"-")</f>
        <v>-</v>
      </c>
      <c r="Z71" s="208">
        <f ca="1">SUMIF($B:$B,$A71,Z:Z)</f>
        <v>0</v>
      </c>
      <c r="AA71" s="209">
        <f ca="1">SUMIF($B:$B,$A71,AA:AA)</f>
        <v>0</v>
      </c>
      <c r="AC71" s="211"/>
      <c r="AD71" s="212"/>
      <c r="AE71" s="211"/>
      <c r="AF71" s="209">
        <f ca="1">SUMIF($B:$B,$A71,AF:AF)</f>
        <v>0</v>
      </c>
      <c r="AG71" s="209">
        <f ca="1">SUMIF($B:$B,$A71,AG:AG)</f>
        <v>0</v>
      </c>
      <c r="AH71" s="209">
        <f ca="1">SUMIF($B:$B,$A71,AH:AH)</f>
        <v>0</v>
      </c>
      <c r="AI71" s="194"/>
      <c r="AJ71" s="213"/>
    </row>
    <row r="72" spans="1:36" s="229" customFormat="1" hidden="1" outlineLevel="1">
      <c r="A72" s="214"/>
      <c r="B72" s="214" t="str">
        <f ca="1">IF(G72="","-",MAXA(INDIRECT("A"&amp;$A$13+1&amp;":A"&amp;ROW($B72))))</f>
        <v>-</v>
      </c>
      <c r="C72" s="214" t="str">
        <f t="shared" ref="C72:C86" si="42">IF(IF(LEFT(M72,4)="Błąd",1,0)+IF(LEFT(R72,4)="Błąd",1,0)+IF(LEFT(U72,4)="Błąd",1,0)+IF(LEFT(Z72,4)="Błąd",1,0)+IF(LEFT(AF72,4)="Błąd",1,0)=0,"-",IF(LEFT(M72,4)="Błąd",1,0)+IF(LEFT(R72,4)="Błąd",1,0)+IF(LEFT(U72,4)="Błąd",1,0)+IF(LEFT(Z72,4)="Błąd",1,0)+IF(LEFT(AF72,4)="Błąd",1,0))</f>
        <v>-</v>
      </c>
      <c r="D72" s="117"/>
      <c r="E72" s="215" t="str">
        <f t="shared" ref="E72:E86" ca="1" si="43">IF(B72="","Błąd",IF($B72="-","-",IF(LEN(COUNTIF(INDIRECT("B"&amp;$A$13&amp;":B"&amp;ROW($B72)),$B72))=1,IF($B72&lt;=26,CHAR($B72+64),CHAR(ROUNDDOWN($B72/26,0)+64)&amp;CHAR($B72+64-ROUNDDOWN($B72/26,0)*26+1))&amp;".0"&amp;COUNTIF(INDIRECT("B"&amp;$A$13&amp;":B"&amp;ROW($B72)),$B72),IF($B72&lt;=26,CHAR($B72+64),CHAR(ROUNDDOWN($B72/26,0)+64)&amp;CHAR($B72+64-ROUNDDOWN($B72/26,0)*26+1))&amp;"."&amp;COUNTIF(INDIRECT("B"&amp;$A$13&amp;":B"&amp;ROW($B72)),$B72))))</f>
        <v>-</v>
      </c>
      <c r="F72" s="284"/>
      <c r="G72" s="216"/>
      <c r="H72" s="216"/>
      <c r="I72" s="217" t="str">
        <f>IF(COUNTA(G72:H72)=0,"",IF(COUNTA(G72:H72)=1,"Błąd",IFERROR(VLOOKUP($H72,'Q-drop down'!D:E,2,FALSE),"Błąd")))</f>
        <v/>
      </c>
      <c r="J72" s="218" t="str">
        <f>IF(COUNTA(G72:H72)=0,"",IF(COUNTA(G72:H72)=1,"",IFERROR(VLOOKUP($H72,'Q-drop down'!D:F,3,FALSE),"")))</f>
        <v/>
      </c>
      <c r="K72" s="263" t="str">
        <f>IF($J72="S",2,IF($J72="M",3,(IF($J72="L",4,""))))</f>
        <v/>
      </c>
      <c r="L72" s="220"/>
      <c r="M72" s="221" t="str">
        <f>IF(COUNTA($G72:$H72)=0,"",IFERROR(VLOOKUP($L72,Ustawienia!$C$16:$F$29,K72,FALSE),IF(L72&lt;&gt;"","Błąd: Funkcja nieaktywna",IF(ISNUMBER(N72),"Błąd: Brak poziomu stanowiska",IF(P72="","","Błąd: Brak poziomu stanowiska")))))</f>
        <v/>
      </c>
      <c r="N72" s="277" t="str">
        <f>IF(COUNTA($G72:$H72)&lt;2,"",IF(ISERROR(VLOOKUP($G72,'Czynności standardowe'!$C:$I,MATCH($J72,Ustawienia!$E$6:$E$8,0)+1,FALSE)),"Brak CS",IF(P72="",VLOOKUP($G72,'Czynności standardowe'!$C:$I,MATCH($J72,Ustawienia!$E$6:$E$8,0)+1,FALSE),"Ręcznie")))</f>
        <v/>
      </c>
      <c r="O72" s="222" t="str">
        <f>IF(COUNTA($G72:$H72)&lt;2,"",IF(ISERROR(VLOOKUP($G72,'Czynności standardowe'!$C:$I,MATCH($J72,Ustawienia!$E$6:$E$8,0)+4,FALSE)),"Brak CS",IF(Q72="",VLOOKUP($G72,'Czynności standardowe'!$C:$I,MATCH($J72,Ustawienia!$E$6:$E$8,0)+4,FALSE),"Ręcznie")))</f>
        <v/>
      </c>
      <c r="P72" s="279"/>
      <c r="Q72" s="254"/>
      <c r="R72" s="223" t="str">
        <f t="shared" ref="R72:R86" si="44">IF(COUNTA($G72:$H72)=0,"",IF(OR(COUNTA($G72:$H72)&lt;2,LEFT(M72,4)="Błąd"),"nd.",IFERROR(IF(COUNT(M72,P72)=2,M72*P72,IF(COUNT(M72,N72)=2,M72*N72,IF(COUNT(M72,N72,P72)=0,0,"Błąd")))+IF(ISNUMBER(Q72),Q72,IF(ISNUMBER(O72),O72,0)),IF(AND(ISNUMBER(M72),P72=""),"Błąd: Nie podano czasu","Błąd: Nie podano czasu ani kosztów bieżących"))))</f>
        <v/>
      </c>
      <c r="S72" s="219"/>
      <c r="T72" s="224"/>
      <c r="U72" s="225" t="str">
        <f>IF(COUNTA($G72:$H72)=0,"",IF(I72="Błąd","nd.",IF(T72="","Błąd: Brak częstotl./ Istotności",VLOOKUP($H72,'Q data'!$C:$E,COLUMN('Q data'!$E:$E)-COLUMN('Q data'!$B:$B),FALSE))))</f>
        <v/>
      </c>
      <c r="V72" s="226" t="str">
        <f t="shared" ref="V72:V86" si="45">IF(G72="","",IF(H72="","nd.",IF(I72="Błąd","nd.",IF(T72="","nd.",T72*U72))))</f>
        <v/>
      </c>
      <c r="W72" s="219"/>
      <c r="X72" s="227" t="str">
        <f t="shared" ref="X72:X86" si="46">IF(G72="","",IF(COUNT(R72,V72)&lt;2,"nd.",ROUND($R72*$V72,-2)))</f>
        <v/>
      </c>
      <c r="Y72" s="228"/>
      <c r="Z72" s="227" t="str">
        <f t="shared" ref="Z72:Z86" si="47">IF(COUNTA($G72:$H72)=0,"",IF(Y72="","Błąd: Brak wartości %",IFERROR(ROUND(X72*Y72,-2),"nd.")))</f>
        <v/>
      </c>
      <c r="AA72" s="223" t="str">
        <f t="shared" ref="AA72:AA86" si="48">IF(COUNTA($G72:$H72)=0,"",IF(NOT(ISNUMBER(X72)),"nd.",IF(Y72="","nd.",X72-Z72)))</f>
        <v/>
      </c>
      <c r="AC72" s="230"/>
      <c r="AD72" s="230"/>
      <c r="AE72" s="230"/>
      <c r="AF72" s="223" t="str">
        <f>IF(COUNTA($G72:$H72)=0,"",IF(COUNT($AC72:$AE72)=0,"Błąd: Brak danych wejśc.",IF(COUNT($R72,$V72)&lt;2,"nd.",IF(SUM($AC72:$AE72)&lt;&gt;100%,"Błąd: Nie 100% ("&amp;ROUND(SUM($AC72:$AE72)*100,0)&amp;"%)",$AA72*AC72))))</f>
        <v/>
      </c>
      <c r="AG72" s="223" t="str">
        <f t="shared" ref="AG72:AG86" si="49">IF(COUNTA($G72:$H72)=0,"",IF(COUNT($AC72:$AE72)=0,"nd.",IF(COUNT($R72,$V72)&lt;2,"nd.",IF(SUM($AC72:$AE72)&lt;&gt;100%,"nd.",$AA72*AD72))))</f>
        <v/>
      </c>
      <c r="AH72" s="223" t="str">
        <f t="shared" ref="AH72:AH86" si="50">IF(COUNTA($G72:$H72)=0,"",IF(COUNT($AC72:$AE72)=0,"nd.",IF(COUNT($R72,$V72)&lt;2,"nd.",IF(SUM($AC72:$AE72)&lt;&gt;100%,"nd.",$AA72*AE72))))</f>
        <v/>
      </c>
      <c r="AI72" s="219"/>
      <c r="AJ72" s="231"/>
    </row>
    <row r="73" spans="1:36" s="229" customFormat="1" hidden="1" outlineLevel="1">
      <c r="A73" s="232"/>
      <c r="B73" s="232" t="str">
        <f t="shared" ref="B73:B85" ca="1" si="51">IF(G73="","-",MAXA(INDIRECT("A"&amp;$A$13+1&amp;":A"&amp;ROW($B73))))</f>
        <v>-</v>
      </c>
      <c r="C73" s="214" t="str">
        <f t="shared" si="42"/>
        <v>-</v>
      </c>
      <c r="D73" s="117"/>
      <c r="E73" s="233" t="str">
        <f t="shared" ca="1" si="43"/>
        <v>-</v>
      </c>
      <c r="F73" s="234"/>
      <c r="G73" s="216"/>
      <c r="H73" s="235"/>
      <c r="I73" s="217" t="str">
        <f>IF(COUNTA(G73:H73)=0,"",IF(COUNTA(G73:H73)=1,"Błąd",IFERROR(VLOOKUP($H73,'Q-drop down'!D:E,2,FALSE),"Błąd")))</f>
        <v/>
      </c>
      <c r="J73" s="218" t="str">
        <f>IF(COUNTA(G73:H73)=0,"",IF(COUNTA(G73:H73)=1,"",IFERROR(VLOOKUP($H73,'Q-drop down'!D:F,3,FALSE),"")))</f>
        <v/>
      </c>
      <c r="K73" s="263" t="str">
        <f t="shared" ref="K73:K86" si="52">IF($J73="S",2,IF($J73="M",3,(IF($J73="L",4,""))))</f>
        <v/>
      </c>
      <c r="L73" s="236"/>
      <c r="M73" s="221" t="str">
        <f>IF(COUNTA($G73:$H73)=0,"",IFERROR(VLOOKUP($L73,Ustawienia!$C$16:$F$29,K73,FALSE),IF(L73&lt;&gt;"","Błąd: Funkcja nieaktywna",IF(ISNUMBER(N73),"Błąd: Brak poziomu stanowiska",IF(P73="","","Błąd: Brak poziomu stanowiska")))))</f>
        <v/>
      </c>
      <c r="N73" s="277" t="str">
        <f>IF(COUNTA($G73:$H73)&lt;2,"",IF(ISERROR(VLOOKUP($G73,'Czynności standardowe'!$C:$I,MATCH($J73,Ustawienia!$E$6:$E$8,0)+1,FALSE)),"Brak CS",IF(P73="",VLOOKUP($G73,'Czynności standardowe'!$C:$I,MATCH($J73,Ustawienia!$E$6:$E$8,0)+1,FALSE),"Ręcznie")))</f>
        <v/>
      </c>
      <c r="O73" s="222" t="str">
        <f>IF(COUNTA($G73:$H73)&lt;2,"",IF(ISERROR(VLOOKUP($G73,'Czynności standardowe'!$C:$I,MATCH($J73,Ustawienia!$E$6:$E$8,0)+4,FALSE)),"Brak CS",IF(Q73="",VLOOKUP($G73,'Czynności standardowe'!$C:$I,MATCH($J73,Ustawienia!$E$6:$E$8,0)+4,FALSE),"Ręcznie")))</f>
        <v/>
      </c>
      <c r="P73" s="280"/>
      <c r="Q73" s="255"/>
      <c r="R73" s="223" t="str">
        <f t="shared" si="44"/>
        <v/>
      </c>
      <c r="S73" s="219"/>
      <c r="T73" s="237"/>
      <c r="U73" s="238" t="str">
        <f>IF(COUNTA($G73:$H73)=0,"",IF(I73="Błąd","nd.",IF(T73="","Błąd: Brak częstotl./ Istotności",VLOOKUP($H73,'Q data'!$C:$E,COLUMN('Q data'!$E:$E)-COLUMN('Q data'!$B:$B),FALSE))))</f>
        <v/>
      </c>
      <c r="V73" s="239" t="str">
        <f t="shared" si="45"/>
        <v/>
      </c>
      <c r="W73" s="219"/>
      <c r="X73" s="227" t="str">
        <f t="shared" si="46"/>
        <v/>
      </c>
      <c r="Y73" s="240"/>
      <c r="Z73" s="227" t="str">
        <f t="shared" si="47"/>
        <v/>
      </c>
      <c r="AA73" s="223" t="str">
        <f t="shared" si="48"/>
        <v/>
      </c>
      <c r="AC73" s="241"/>
      <c r="AD73" s="241"/>
      <c r="AE73" s="241"/>
      <c r="AF73" s="223" t="str">
        <f t="shared" ref="AF73:AF86" si="53">IF(COUNTA($G73:$H73)=0,"",IF(COUNT(AC73:AE73)=0,"Błąd: Brak danych wejśc.",IF(COUNT(R73,V73)&lt;2,"nd.",IF(SUM(AC73:AE73)&lt;&gt;100%,"Błąd: Nie 100% ("&amp;ROUND(SUM(AC73:AE73)*100,0)&amp;"%)",$AA73*AC73))))</f>
        <v/>
      </c>
      <c r="AG73" s="223" t="str">
        <f t="shared" si="49"/>
        <v/>
      </c>
      <c r="AH73" s="223" t="str">
        <f t="shared" si="50"/>
        <v/>
      </c>
      <c r="AI73" s="219"/>
      <c r="AJ73" s="242"/>
    </row>
    <row r="74" spans="1:36" s="229" customFormat="1" hidden="1" outlineLevel="1">
      <c r="A74" s="232"/>
      <c r="B74" s="232" t="str">
        <f t="shared" ca="1" si="51"/>
        <v>-</v>
      </c>
      <c r="C74" s="214" t="str">
        <f t="shared" si="42"/>
        <v>-</v>
      </c>
      <c r="D74" s="117"/>
      <c r="E74" s="233" t="str">
        <f t="shared" ca="1" si="43"/>
        <v>-</v>
      </c>
      <c r="F74" s="234"/>
      <c r="G74" s="216"/>
      <c r="H74" s="235"/>
      <c r="I74" s="217" t="str">
        <f>IF(COUNTA(G74:H74)=0,"",IF(COUNTA(G74:H74)=1,"Błąd",IFERROR(VLOOKUP($H74,'Q-drop down'!D:E,2,FALSE),"Błąd")))</f>
        <v/>
      </c>
      <c r="J74" s="218" t="str">
        <f>IF(COUNTA(G74:H74)=0,"",IF(COUNTA(G74:H74)=1,"",IFERROR(VLOOKUP($H74,'Q-drop down'!D:F,3,FALSE),"")))</f>
        <v/>
      </c>
      <c r="K74" s="263" t="str">
        <f t="shared" si="52"/>
        <v/>
      </c>
      <c r="L74" s="236"/>
      <c r="M74" s="221" t="str">
        <f>IF(COUNTA($G74:$H74)=0,"",IFERROR(VLOOKUP($L74,Ustawienia!$C$16:$F$29,K74,FALSE),IF(L74&lt;&gt;"","Błąd: Funkcja nieaktywna",IF(ISNUMBER(N74),"Błąd: Brak poziomu stanowiska",IF(P74="","","Błąd: Brak poziomu stanowiska")))))</f>
        <v/>
      </c>
      <c r="N74" s="277" t="str">
        <f>IF(COUNTA($G74:$H74)&lt;2,"",IF(ISERROR(VLOOKUP($G74,'Czynności standardowe'!$C:$I,MATCH($J74,Ustawienia!$E$6:$E$8,0)+1,FALSE)),"Brak CS",IF(P74="",VLOOKUP($G74,'Czynności standardowe'!$C:$I,MATCH($J74,Ustawienia!$E$6:$E$8,0)+1,FALSE),"Ręcznie")))</f>
        <v/>
      </c>
      <c r="O74" s="222" t="str">
        <f>IF(COUNTA($G74:$H74)&lt;2,"",IF(ISERROR(VLOOKUP($G74,'Czynności standardowe'!$C:$I,MATCH($J74,Ustawienia!$E$6:$E$8,0)+4,FALSE)),"Brak CS",IF(Q74="",VLOOKUP($G74,'Czynności standardowe'!$C:$I,MATCH($J74,Ustawienia!$E$6:$E$8,0)+4,FALSE),"Ręcznie")))</f>
        <v/>
      </c>
      <c r="P74" s="280"/>
      <c r="Q74" s="255"/>
      <c r="R74" s="223" t="str">
        <f t="shared" si="44"/>
        <v/>
      </c>
      <c r="S74" s="219"/>
      <c r="T74" s="237"/>
      <c r="U74" s="238" t="str">
        <f>IF(COUNTA($G74:$H74)=0,"",IF(I74="Błąd","nd.",IF(T74="","Błąd: Brak częstotl./ Istotności",VLOOKUP($H74,'Q data'!$C:$E,COLUMN('Q data'!$E:$E)-COLUMN('Q data'!$B:$B),FALSE))))</f>
        <v/>
      </c>
      <c r="V74" s="239" t="str">
        <f t="shared" si="45"/>
        <v/>
      </c>
      <c r="W74" s="219"/>
      <c r="X74" s="227" t="str">
        <f t="shared" si="46"/>
        <v/>
      </c>
      <c r="Y74" s="240"/>
      <c r="Z74" s="227" t="str">
        <f t="shared" si="47"/>
        <v/>
      </c>
      <c r="AA74" s="223" t="str">
        <f t="shared" si="48"/>
        <v/>
      </c>
      <c r="AC74" s="241"/>
      <c r="AD74" s="241"/>
      <c r="AE74" s="241"/>
      <c r="AF74" s="223" t="str">
        <f t="shared" si="53"/>
        <v/>
      </c>
      <c r="AG74" s="223" t="str">
        <f t="shared" si="49"/>
        <v/>
      </c>
      <c r="AH74" s="223" t="str">
        <f t="shared" si="50"/>
        <v/>
      </c>
      <c r="AI74" s="219"/>
      <c r="AJ74" s="242"/>
    </row>
    <row r="75" spans="1:36" s="229" customFormat="1" hidden="1" outlineLevel="1">
      <c r="A75" s="232"/>
      <c r="B75" s="232" t="str">
        <f t="shared" ca="1" si="51"/>
        <v>-</v>
      </c>
      <c r="C75" s="214" t="str">
        <f t="shared" si="42"/>
        <v>-</v>
      </c>
      <c r="D75" s="117"/>
      <c r="E75" s="233" t="str">
        <f t="shared" ca="1" si="43"/>
        <v>-</v>
      </c>
      <c r="F75" s="234"/>
      <c r="G75" s="216"/>
      <c r="H75" s="235"/>
      <c r="I75" s="217" t="str">
        <f>IF(COUNTA(G75:H75)=0,"",IF(COUNTA(G75:H75)=1,"Błąd",IFERROR(VLOOKUP($H75,'Q-drop down'!D:E,2,FALSE),"Błąd")))</f>
        <v/>
      </c>
      <c r="J75" s="218" t="str">
        <f>IF(COUNTA(G75:H75)=0,"",IF(COUNTA(G75:H75)=1,"",IFERROR(VLOOKUP($H75,'Q-drop down'!D:F,3,FALSE),"")))</f>
        <v/>
      </c>
      <c r="K75" s="263" t="str">
        <f t="shared" si="52"/>
        <v/>
      </c>
      <c r="L75" s="236"/>
      <c r="M75" s="221" t="str">
        <f>IF(COUNTA($G75:$H75)=0,"",IFERROR(VLOOKUP($L75,Ustawienia!$C$16:$F$29,K75,FALSE),IF(L75&lt;&gt;"","Błąd: Funkcja nieaktywna",IF(ISNUMBER(N75),"Błąd: Brak poziomu stanowiska",IF(P75="","","Błąd: Brak poziomu stanowiska")))))</f>
        <v/>
      </c>
      <c r="N75" s="277" t="str">
        <f>IF(COUNTA($G75:$H75)&lt;2,"",IF(ISERROR(VLOOKUP($G75,'Czynności standardowe'!$C:$I,MATCH($J75,Ustawienia!$E$6:$E$8,0)+1,FALSE)),"Brak CS",IF(P75="",VLOOKUP($G75,'Czynności standardowe'!$C:$I,MATCH($J75,Ustawienia!$E$6:$E$8,0)+1,FALSE),"Ręcznie")))</f>
        <v/>
      </c>
      <c r="O75" s="222" t="str">
        <f>IF(COUNTA($G75:$H75)&lt;2,"",IF(ISERROR(VLOOKUP($G75,'Czynności standardowe'!$C:$I,MATCH($J75,Ustawienia!$E$6:$E$8,0)+4,FALSE)),"Brak CS",IF(Q75="",VLOOKUP($G75,'Czynności standardowe'!$C:$I,MATCH($J75,Ustawienia!$E$6:$E$8,0)+4,FALSE),"Ręcznie")))</f>
        <v/>
      </c>
      <c r="P75" s="280"/>
      <c r="Q75" s="255"/>
      <c r="R75" s="223" t="str">
        <f t="shared" si="44"/>
        <v/>
      </c>
      <c r="S75" s="219"/>
      <c r="T75" s="237"/>
      <c r="U75" s="238" t="str">
        <f>IF(COUNTA($G75:$H75)=0,"",IF(I75="Błąd","nd.",IF(T75="","Błąd: Brak częstotl./ Istotności",VLOOKUP($H75,'Q data'!$C:$E,COLUMN('Q data'!$E:$E)-COLUMN('Q data'!$B:$B),FALSE))))</f>
        <v/>
      </c>
      <c r="V75" s="239" t="str">
        <f t="shared" si="45"/>
        <v/>
      </c>
      <c r="W75" s="219"/>
      <c r="X75" s="227" t="str">
        <f t="shared" si="46"/>
        <v/>
      </c>
      <c r="Y75" s="240"/>
      <c r="Z75" s="227" t="str">
        <f t="shared" si="47"/>
        <v/>
      </c>
      <c r="AA75" s="223" t="str">
        <f t="shared" si="48"/>
        <v/>
      </c>
      <c r="AC75" s="241"/>
      <c r="AD75" s="241"/>
      <c r="AE75" s="241"/>
      <c r="AF75" s="223" t="str">
        <f t="shared" si="53"/>
        <v/>
      </c>
      <c r="AG75" s="223" t="str">
        <f t="shared" si="49"/>
        <v/>
      </c>
      <c r="AH75" s="223" t="str">
        <f t="shared" si="50"/>
        <v/>
      </c>
      <c r="AI75" s="219"/>
      <c r="AJ75" s="242"/>
    </row>
    <row r="76" spans="1:36" s="229" customFormat="1" hidden="1" outlineLevel="1">
      <c r="A76" s="232"/>
      <c r="B76" s="232" t="str">
        <f t="shared" ca="1" si="51"/>
        <v>-</v>
      </c>
      <c r="C76" s="214" t="str">
        <f t="shared" si="42"/>
        <v>-</v>
      </c>
      <c r="D76" s="117"/>
      <c r="E76" s="233" t="str">
        <f t="shared" ca="1" si="43"/>
        <v>-</v>
      </c>
      <c r="F76" s="234"/>
      <c r="G76" s="235"/>
      <c r="H76" s="235"/>
      <c r="I76" s="217" t="str">
        <f>IF(COUNTA(G76:H76)=0,"",IF(COUNTA(G76:H76)=1,"Błąd",IFERROR(VLOOKUP($H76,'Q-drop down'!D:E,2,FALSE),"Błąd")))</f>
        <v/>
      </c>
      <c r="J76" s="218" t="str">
        <f>IF(COUNTA(G76:H76)=0,"",IF(COUNTA(G76:H76)=1,"",IFERROR(VLOOKUP($H76,'Q-drop down'!D:F,3,FALSE),"")))</f>
        <v/>
      </c>
      <c r="K76" s="263" t="str">
        <f t="shared" si="52"/>
        <v/>
      </c>
      <c r="L76" s="236"/>
      <c r="M76" s="221" t="str">
        <f>IF(COUNTA($G76:$H76)=0,"",IFERROR(VLOOKUP($L76,Ustawienia!$C$16:$F$29,K76,FALSE),IF(L76&lt;&gt;"","Błąd: Funkcja nieaktywna",IF(ISNUMBER(N76),"Błąd: Brak poziomu stanowiska",IF(P76="","","Błąd: Brak poziomu stanowiska")))))</f>
        <v/>
      </c>
      <c r="N76" s="277" t="str">
        <f>IF(COUNTA($G76:$H76)&lt;2,"",IF(ISERROR(VLOOKUP($G76,'Czynności standardowe'!$C:$I,MATCH($J76,Ustawienia!$E$6:$E$8,0)+1,FALSE)),"Brak CS",IF(P76="",VLOOKUP($G76,'Czynności standardowe'!$C:$I,MATCH($J76,Ustawienia!$E$6:$E$8,0)+1,FALSE),"Ręcznie")))</f>
        <v/>
      </c>
      <c r="O76" s="222" t="str">
        <f>IF(COUNTA($G76:$H76)&lt;2,"",IF(ISERROR(VLOOKUP($G76,'Czynności standardowe'!$C:$I,MATCH($J76,Ustawienia!$E$6:$E$8,0)+4,FALSE)),"Brak CS",IF(Q76="",VLOOKUP($G76,'Czynności standardowe'!$C:$I,MATCH($J76,Ustawienia!$E$6:$E$8,0)+4,FALSE),"Ręcznie")))</f>
        <v/>
      </c>
      <c r="P76" s="280"/>
      <c r="Q76" s="255"/>
      <c r="R76" s="223" t="str">
        <f t="shared" si="44"/>
        <v/>
      </c>
      <c r="S76" s="219"/>
      <c r="T76" s="237"/>
      <c r="U76" s="238" t="str">
        <f>IF(COUNTA($G76:$H76)=0,"",IF(I76="Błąd","nd.",IF(T76="","Błąd: Brak częstotl./ Istotności",VLOOKUP($H76,'Q data'!$C:$E,COLUMN('Q data'!$E:$E)-COLUMN('Q data'!$B:$B),FALSE))))</f>
        <v/>
      </c>
      <c r="V76" s="239" t="str">
        <f t="shared" si="45"/>
        <v/>
      </c>
      <c r="W76" s="219"/>
      <c r="X76" s="227" t="str">
        <f t="shared" si="46"/>
        <v/>
      </c>
      <c r="Y76" s="240"/>
      <c r="Z76" s="227" t="str">
        <f t="shared" si="47"/>
        <v/>
      </c>
      <c r="AA76" s="223" t="str">
        <f t="shared" si="48"/>
        <v/>
      </c>
      <c r="AC76" s="241"/>
      <c r="AD76" s="241"/>
      <c r="AE76" s="241"/>
      <c r="AF76" s="223" t="str">
        <f t="shared" si="53"/>
        <v/>
      </c>
      <c r="AG76" s="223" t="str">
        <f t="shared" si="49"/>
        <v/>
      </c>
      <c r="AH76" s="223" t="str">
        <f t="shared" si="50"/>
        <v/>
      </c>
      <c r="AI76" s="219"/>
      <c r="AJ76" s="242"/>
    </row>
    <row r="77" spans="1:36" s="229" customFormat="1" hidden="1" outlineLevel="1">
      <c r="A77" s="232"/>
      <c r="B77" s="232" t="str">
        <f t="shared" ca="1" si="51"/>
        <v>-</v>
      </c>
      <c r="C77" s="214" t="str">
        <f t="shared" si="42"/>
        <v>-</v>
      </c>
      <c r="D77" s="117"/>
      <c r="E77" s="233" t="str">
        <f t="shared" ca="1" si="43"/>
        <v>-</v>
      </c>
      <c r="F77" s="234"/>
      <c r="G77" s="235"/>
      <c r="H77" s="235"/>
      <c r="I77" s="217" t="str">
        <f>IF(COUNTA(G77:H77)=0,"",IF(COUNTA(G77:H77)=1,"Błąd",IFERROR(VLOOKUP($H77,'Q-drop down'!D:E,2,FALSE),"Błąd")))</f>
        <v/>
      </c>
      <c r="J77" s="218" t="str">
        <f>IF(COUNTA(G77:H77)=0,"",IF(COUNTA(G77:H77)=1,"",IFERROR(VLOOKUP($H77,'Q-drop down'!D:F,3,FALSE),"")))</f>
        <v/>
      </c>
      <c r="K77" s="263" t="str">
        <f t="shared" si="52"/>
        <v/>
      </c>
      <c r="L77" s="236"/>
      <c r="M77" s="221" t="str">
        <f>IF(COUNTA($G77:$H77)=0,"",IFERROR(VLOOKUP($L77,Ustawienia!$C$16:$F$29,K77,FALSE),IF(L77&lt;&gt;"","Błąd: Funkcja nieaktywna",IF(ISNUMBER(N77),"Błąd: Brak poziomu stanowiska",IF(P77="","","Błąd: Brak poziomu stanowiska")))))</f>
        <v/>
      </c>
      <c r="N77" s="277" t="str">
        <f>IF(COUNTA($G77:$H77)&lt;2,"",IF(ISERROR(VLOOKUP($G77,'Czynności standardowe'!$C:$I,MATCH($J77,Ustawienia!$E$6:$E$8,0)+1,FALSE)),"Brak CS",IF(P77="",VLOOKUP($G77,'Czynności standardowe'!$C:$I,MATCH($J77,Ustawienia!$E$6:$E$8,0)+1,FALSE),"Ręcznie")))</f>
        <v/>
      </c>
      <c r="O77" s="222" t="str">
        <f>IF(COUNTA($G77:$H77)&lt;2,"",IF(ISERROR(VLOOKUP($G77,'Czynności standardowe'!$C:$I,MATCH($J77,Ustawienia!$E$6:$E$8,0)+4,FALSE)),"Brak CS",IF(Q77="",VLOOKUP($G77,'Czynności standardowe'!$C:$I,MATCH($J77,Ustawienia!$E$6:$E$8,0)+4,FALSE),"Ręcznie")))</f>
        <v/>
      </c>
      <c r="P77" s="280"/>
      <c r="Q77" s="255"/>
      <c r="R77" s="223" t="str">
        <f t="shared" si="44"/>
        <v/>
      </c>
      <c r="S77" s="219"/>
      <c r="T77" s="237"/>
      <c r="U77" s="238" t="str">
        <f>IF(COUNTA($G77:$H77)=0,"",IF(I77="Błąd","nd.",IF(T77="","Błąd: Brak częstotl./ Istotności",VLOOKUP($H77,'Q data'!$C:$E,COLUMN('Q data'!$E:$E)-COLUMN('Q data'!$B:$B),FALSE))))</f>
        <v/>
      </c>
      <c r="V77" s="239" t="str">
        <f t="shared" si="45"/>
        <v/>
      </c>
      <c r="W77" s="219"/>
      <c r="X77" s="227" t="str">
        <f t="shared" si="46"/>
        <v/>
      </c>
      <c r="Y77" s="240"/>
      <c r="Z77" s="227" t="str">
        <f t="shared" si="47"/>
        <v/>
      </c>
      <c r="AA77" s="223" t="str">
        <f t="shared" si="48"/>
        <v/>
      </c>
      <c r="AC77" s="241"/>
      <c r="AD77" s="241"/>
      <c r="AE77" s="241"/>
      <c r="AF77" s="223" t="str">
        <f t="shared" si="53"/>
        <v/>
      </c>
      <c r="AG77" s="223" t="str">
        <f t="shared" si="49"/>
        <v/>
      </c>
      <c r="AH77" s="223" t="str">
        <f t="shared" si="50"/>
        <v/>
      </c>
      <c r="AI77" s="219"/>
      <c r="AJ77" s="242"/>
    </row>
    <row r="78" spans="1:36" s="229" customFormat="1" hidden="1" outlineLevel="1">
      <c r="A78" s="232"/>
      <c r="B78" s="232" t="str">
        <f t="shared" ca="1" si="51"/>
        <v>-</v>
      </c>
      <c r="C78" s="214" t="str">
        <f t="shared" si="42"/>
        <v>-</v>
      </c>
      <c r="D78" s="117"/>
      <c r="E78" s="233" t="str">
        <f t="shared" ca="1" si="43"/>
        <v>-</v>
      </c>
      <c r="F78" s="234"/>
      <c r="G78" s="235"/>
      <c r="H78" s="235"/>
      <c r="I78" s="217" t="str">
        <f>IF(COUNTA(G78:H78)=0,"",IF(COUNTA(G78:H78)=1,"Błąd",IFERROR(VLOOKUP($H78,'Q-drop down'!D:E,2,FALSE),"Błąd")))</f>
        <v/>
      </c>
      <c r="J78" s="218" t="str">
        <f>IF(COUNTA(G78:H78)=0,"",IF(COUNTA(G78:H78)=1,"",IFERROR(VLOOKUP($H78,'Q-drop down'!D:F,3,FALSE),"")))</f>
        <v/>
      </c>
      <c r="K78" s="263" t="str">
        <f t="shared" si="52"/>
        <v/>
      </c>
      <c r="L78" s="236"/>
      <c r="M78" s="221" t="str">
        <f>IF(COUNTA($G78:$H78)=0,"",IFERROR(VLOOKUP($L78,Ustawienia!$C$16:$F$29,K78,FALSE),IF(L78&lt;&gt;"","Błąd: Funkcja nieaktywna",IF(ISNUMBER(N78),"Błąd: Brak poziomu stanowiska",IF(P78="","","Błąd: Brak poziomu stanowiska")))))</f>
        <v/>
      </c>
      <c r="N78" s="277" t="str">
        <f>IF(COUNTA($G78:$H78)&lt;2,"",IF(ISERROR(VLOOKUP($G78,'Czynności standardowe'!$C:$I,MATCH($J78,Ustawienia!$E$6:$E$8,0)+1,FALSE)),"Brak CS",IF(P78="",VLOOKUP($G78,'Czynności standardowe'!$C:$I,MATCH($J78,Ustawienia!$E$6:$E$8,0)+1,FALSE),"Ręcznie")))</f>
        <v/>
      </c>
      <c r="O78" s="222" t="str">
        <f>IF(COUNTA($G78:$H78)&lt;2,"",IF(ISERROR(VLOOKUP($G78,'Czynności standardowe'!$C:$I,MATCH($J78,Ustawienia!$E$6:$E$8,0)+4,FALSE)),"Brak CS",IF(Q78="",VLOOKUP($G78,'Czynności standardowe'!$C:$I,MATCH($J78,Ustawienia!$E$6:$E$8,0)+4,FALSE),"Ręcznie")))</f>
        <v/>
      </c>
      <c r="P78" s="280"/>
      <c r="Q78" s="255"/>
      <c r="R78" s="223" t="str">
        <f t="shared" si="44"/>
        <v/>
      </c>
      <c r="S78" s="219"/>
      <c r="T78" s="237"/>
      <c r="U78" s="238" t="str">
        <f>IF(COUNTA($G78:$H78)=0,"",IF(I78="Błąd","nd.",IF(T78="","Błąd: Brak częstotl./ Istotności",VLOOKUP($H78,'Q data'!$C:$E,COLUMN('Q data'!$E:$E)-COLUMN('Q data'!$B:$B),FALSE))))</f>
        <v/>
      </c>
      <c r="V78" s="239" t="str">
        <f t="shared" si="45"/>
        <v/>
      </c>
      <c r="W78" s="219"/>
      <c r="X78" s="227" t="str">
        <f t="shared" si="46"/>
        <v/>
      </c>
      <c r="Y78" s="240"/>
      <c r="Z78" s="227" t="str">
        <f t="shared" si="47"/>
        <v/>
      </c>
      <c r="AA78" s="223" t="str">
        <f t="shared" si="48"/>
        <v/>
      </c>
      <c r="AC78" s="241"/>
      <c r="AD78" s="241"/>
      <c r="AE78" s="241"/>
      <c r="AF78" s="223" t="str">
        <f t="shared" si="53"/>
        <v/>
      </c>
      <c r="AG78" s="223" t="str">
        <f t="shared" si="49"/>
        <v/>
      </c>
      <c r="AH78" s="223" t="str">
        <f t="shared" si="50"/>
        <v/>
      </c>
      <c r="AI78" s="219"/>
      <c r="AJ78" s="242"/>
    </row>
    <row r="79" spans="1:36" s="229" customFormat="1" hidden="1" outlineLevel="1">
      <c r="A79" s="232"/>
      <c r="B79" s="232" t="str">
        <f t="shared" ca="1" si="51"/>
        <v>-</v>
      </c>
      <c r="C79" s="214" t="str">
        <f t="shared" si="42"/>
        <v>-</v>
      </c>
      <c r="D79" s="117"/>
      <c r="E79" s="233" t="str">
        <f t="shared" ca="1" si="43"/>
        <v>-</v>
      </c>
      <c r="F79" s="234"/>
      <c r="G79" s="235"/>
      <c r="H79" s="235"/>
      <c r="I79" s="217" t="str">
        <f>IF(COUNTA(G79:H79)=0,"",IF(COUNTA(G79:H79)=1,"Błąd",IFERROR(VLOOKUP($H79,'Q-drop down'!D:E,2,FALSE),"Błąd")))</f>
        <v/>
      </c>
      <c r="J79" s="218" t="str">
        <f>IF(COUNTA(G79:H79)=0,"",IF(COUNTA(G79:H79)=1,"",IFERROR(VLOOKUP($H79,'Q-drop down'!D:F,3,FALSE),"")))</f>
        <v/>
      </c>
      <c r="K79" s="263" t="str">
        <f t="shared" si="52"/>
        <v/>
      </c>
      <c r="L79" s="236"/>
      <c r="M79" s="221" t="str">
        <f>IF(COUNTA($G79:$H79)=0,"",IFERROR(VLOOKUP($L79,Ustawienia!$C$16:$F$29,K79,FALSE),IF(L79&lt;&gt;"","Błąd: Funkcja nieaktywna",IF(ISNUMBER(N79),"Błąd: Brak poziomu stanowiska",IF(P79="","","Błąd: Brak poziomu stanowiska")))))</f>
        <v/>
      </c>
      <c r="N79" s="277" t="str">
        <f>IF(COUNTA($G79:$H79)&lt;2,"",IF(ISERROR(VLOOKUP($G79,'Czynności standardowe'!$C:$I,MATCH($J79,Ustawienia!$E$6:$E$8,0)+1,FALSE)),"Brak CS",IF(P79="",VLOOKUP($G79,'Czynności standardowe'!$C:$I,MATCH($J79,Ustawienia!$E$6:$E$8,0)+1,FALSE),"Ręcznie")))</f>
        <v/>
      </c>
      <c r="O79" s="222" t="str">
        <f>IF(COUNTA($G79:$H79)&lt;2,"",IF(ISERROR(VLOOKUP($G79,'Czynności standardowe'!$C:$I,MATCH($J79,Ustawienia!$E$6:$E$8,0)+4,FALSE)),"Brak CS",IF(Q79="",VLOOKUP($G79,'Czynności standardowe'!$C:$I,MATCH($J79,Ustawienia!$E$6:$E$8,0)+4,FALSE),"Ręcznie")))</f>
        <v/>
      </c>
      <c r="P79" s="280"/>
      <c r="Q79" s="255"/>
      <c r="R79" s="223" t="str">
        <f t="shared" si="44"/>
        <v/>
      </c>
      <c r="S79" s="219"/>
      <c r="T79" s="237"/>
      <c r="U79" s="238" t="str">
        <f>IF(COUNTA($G79:$H79)=0,"",IF(I79="Błąd","nd.",IF(T79="","Błąd: Brak częstotl./ Istotności",VLOOKUP($H79,'Q data'!$C:$E,COLUMN('Q data'!$E:$E)-COLUMN('Q data'!$B:$B),FALSE))))</f>
        <v/>
      </c>
      <c r="V79" s="239" t="str">
        <f t="shared" si="45"/>
        <v/>
      </c>
      <c r="W79" s="219"/>
      <c r="X79" s="227" t="str">
        <f t="shared" si="46"/>
        <v/>
      </c>
      <c r="Y79" s="240"/>
      <c r="Z79" s="227" t="str">
        <f t="shared" si="47"/>
        <v/>
      </c>
      <c r="AA79" s="223" t="str">
        <f t="shared" si="48"/>
        <v/>
      </c>
      <c r="AC79" s="241"/>
      <c r="AD79" s="241"/>
      <c r="AE79" s="241"/>
      <c r="AF79" s="223" t="str">
        <f t="shared" si="53"/>
        <v/>
      </c>
      <c r="AG79" s="223" t="str">
        <f t="shared" si="49"/>
        <v/>
      </c>
      <c r="AH79" s="223" t="str">
        <f t="shared" si="50"/>
        <v/>
      </c>
      <c r="AI79" s="219"/>
      <c r="AJ79" s="242"/>
    </row>
    <row r="80" spans="1:36" s="229" customFormat="1" hidden="1" outlineLevel="1">
      <c r="A80" s="232"/>
      <c r="B80" s="232" t="str">
        <f t="shared" ca="1" si="51"/>
        <v>-</v>
      </c>
      <c r="C80" s="214" t="str">
        <f t="shared" si="42"/>
        <v>-</v>
      </c>
      <c r="D80" s="117"/>
      <c r="E80" s="233" t="str">
        <f t="shared" ca="1" si="43"/>
        <v>-</v>
      </c>
      <c r="F80" s="285"/>
      <c r="G80" s="235"/>
      <c r="H80" s="235"/>
      <c r="I80" s="217" t="str">
        <f>IF(COUNTA(G80:H80)=0,"",IF(COUNTA(G80:H80)=1,"Błąd",IFERROR(VLOOKUP($H80,'Q-drop down'!D:E,2,FALSE),"Błąd")))</f>
        <v/>
      </c>
      <c r="J80" s="218" t="str">
        <f>IF(COUNTA(G80:H80)=0,"",IF(COUNTA(G80:H80)=1,"",IFERROR(VLOOKUP($H80,'Q-drop down'!D:F,3,FALSE),"")))</f>
        <v/>
      </c>
      <c r="K80" s="263" t="str">
        <f t="shared" si="52"/>
        <v/>
      </c>
      <c r="L80" s="236"/>
      <c r="M80" s="221" t="str">
        <f>IF(COUNTA($G80:$H80)=0,"",IFERROR(VLOOKUP($L80,Ustawienia!$C$16:$F$29,K80,FALSE),IF(L80&lt;&gt;"","Błąd: Funkcja nieaktywna",IF(ISNUMBER(N80),"Błąd: Brak poziomu stanowiska",IF(P80="","","Błąd: Brak poziomu stanowiska")))))</f>
        <v/>
      </c>
      <c r="N80" s="277" t="str">
        <f>IF(COUNTA($G80:$H80)&lt;2,"",IF(ISERROR(VLOOKUP($G80,'Czynności standardowe'!$C:$I,MATCH($J80,Ustawienia!$E$6:$E$8,0)+1,FALSE)),"Brak CS",IF(P80="",VLOOKUP($G80,'Czynności standardowe'!$C:$I,MATCH($J80,Ustawienia!$E$6:$E$8,0)+1,FALSE),"Ręcznie")))</f>
        <v/>
      </c>
      <c r="O80" s="222" t="str">
        <f>IF(COUNTA($G80:$H80)&lt;2,"",IF(ISERROR(VLOOKUP($G80,'Czynności standardowe'!$C:$I,MATCH($J80,Ustawienia!$E$6:$E$8,0)+4,FALSE)),"Brak CS",IF(Q80="",VLOOKUP($G80,'Czynności standardowe'!$C:$I,MATCH($J80,Ustawienia!$E$6:$E$8,0)+4,FALSE),"Ręcznie")))</f>
        <v/>
      </c>
      <c r="P80" s="280"/>
      <c r="Q80" s="255"/>
      <c r="R80" s="223" t="str">
        <f t="shared" si="44"/>
        <v/>
      </c>
      <c r="S80" s="219"/>
      <c r="T80" s="237"/>
      <c r="U80" s="238" t="str">
        <f>IF(COUNTA($G80:$H80)=0,"",IF(I80="Błąd","nd.",IF(T80="","Błąd: Brak częstotl./ Istotności",VLOOKUP($H80,'Q data'!$C:$E,COLUMN('Q data'!$E:$E)-COLUMN('Q data'!$B:$B),FALSE))))</f>
        <v/>
      </c>
      <c r="V80" s="239" t="str">
        <f t="shared" si="45"/>
        <v/>
      </c>
      <c r="W80" s="219"/>
      <c r="X80" s="227" t="str">
        <f t="shared" si="46"/>
        <v/>
      </c>
      <c r="Y80" s="240"/>
      <c r="Z80" s="227" t="str">
        <f t="shared" si="47"/>
        <v/>
      </c>
      <c r="AA80" s="223" t="str">
        <f t="shared" si="48"/>
        <v/>
      </c>
      <c r="AC80" s="241"/>
      <c r="AD80" s="241"/>
      <c r="AE80" s="241"/>
      <c r="AF80" s="223" t="str">
        <f t="shared" si="53"/>
        <v/>
      </c>
      <c r="AG80" s="223" t="str">
        <f t="shared" si="49"/>
        <v/>
      </c>
      <c r="AH80" s="223" t="str">
        <f t="shared" si="50"/>
        <v/>
      </c>
      <c r="AI80" s="219"/>
      <c r="AJ80" s="242"/>
    </row>
    <row r="81" spans="1:36" s="229" customFormat="1" hidden="1" outlineLevel="1">
      <c r="A81" s="232"/>
      <c r="B81" s="232" t="str">
        <f t="shared" ca="1" si="51"/>
        <v>-</v>
      </c>
      <c r="C81" s="214" t="str">
        <f t="shared" si="42"/>
        <v>-</v>
      </c>
      <c r="D81" s="117"/>
      <c r="E81" s="233" t="str">
        <f t="shared" ca="1" si="43"/>
        <v>-</v>
      </c>
      <c r="F81" s="234"/>
      <c r="G81" s="235"/>
      <c r="H81" s="235"/>
      <c r="I81" s="217" t="str">
        <f>IF(COUNTA(G81:H81)=0,"",IF(COUNTA(G81:H81)=1,"Błąd",IFERROR(VLOOKUP($H81,'Q-drop down'!D:E,2,FALSE),"Błąd")))</f>
        <v/>
      </c>
      <c r="J81" s="218" t="str">
        <f>IF(COUNTA(G81:H81)=0,"",IF(COUNTA(G81:H81)=1,"",IFERROR(VLOOKUP($H81,'Q-drop down'!D:F,3,FALSE),"")))</f>
        <v/>
      </c>
      <c r="K81" s="263" t="str">
        <f t="shared" si="52"/>
        <v/>
      </c>
      <c r="L81" s="236"/>
      <c r="M81" s="221" t="str">
        <f>IF(COUNTA($G81:$H81)=0,"",IFERROR(VLOOKUP($L81,Ustawienia!$C$16:$F$29,K81,FALSE),IF(L81&lt;&gt;"","Błąd: Funkcja nieaktywna",IF(ISNUMBER(N81),"Błąd: Brak poziomu stanowiska",IF(P81="","","Błąd: Brak poziomu stanowiska")))))</f>
        <v/>
      </c>
      <c r="N81" s="277" t="str">
        <f>IF(COUNTA($G81:$H81)&lt;2,"",IF(ISERROR(VLOOKUP($G81,'Czynności standardowe'!$C:$I,MATCH($J81,Ustawienia!$E$6:$E$8,0)+1,FALSE)),"Brak CS",IF(P81="",VLOOKUP($G81,'Czynności standardowe'!$C:$I,MATCH($J81,Ustawienia!$E$6:$E$8,0)+1,FALSE),"Ręcznie")))</f>
        <v/>
      </c>
      <c r="O81" s="222" t="str">
        <f>IF(COUNTA($G81:$H81)&lt;2,"",IF(ISERROR(VLOOKUP($G81,'Czynności standardowe'!$C:$I,MATCH($J81,Ustawienia!$E$6:$E$8,0)+4,FALSE)),"Brak CS",IF(Q81="",VLOOKUP($G81,'Czynności standardowe'!$C:$I,MATCH($J81,Ustawienia!$E$6:$E$8,0)+4,FALSE),"Ręcznie")))</f>
        <v/>
      </c>
      <c r="P81" s="280"/>
      <c r="Q81" s="255"/>
      <c r="R81" s="223" t="str">
        <f t="shared" si="44"/>
        <v/>
      </c>
      <c r="S81" s="219"/>
      <c r="T81" s="237"/>
      <c r="U81" s="238" t="str">
        <f>IF(COUNTA($G81:$H81)=0,"",IF(I81="Błąd","nd.",IF(T81="","Błąd: Brak częstotl./ Istotności",VLOOKUP($H81,'Q data'!$C:$E,COLUMN('Q data'!$E:$E)-COLUMN('Q data'!$B:$B),FALSE))))</f>
        <v/>
      </c>
      <c r="V81" s="239" t="str">
        <f t="shared" si="45"/>
        <v/>
      </c>
      <c r="W81" s="219"/>
      <c r="X81" s="227" t="str">
        <f t="shared" si="46"/>
        <v/>
      </c>
      <c r="Y81" s="240"/>
      <c r="Z81" s="227" t="str">
        <f t="shared" si="47"/>
        <v/>
      </c>
      <c r="AA81" s="223" t="str">
        <f t="shared" si="48"/>
        <v/>
      </c>
      <c r="AC81" s="241"/>
      <c r="AD81" s="241"/>
      <c r="AE81" s="241"/>
      <c r="AF81" s="223" t="str">
        <f t="shared" si="53"/>
        <v/>
      </c>
      <c r="AG81" s="223" t="str">
        <f t="shared" si="49"/>
        <v/>
      </c>
      <c r="AH81" s="223" t="str">
        <f t="shared" si="50"/>
        <v/>
      </c>
      <c r="AI81" s="219"/>
      <c r="AJ81" s="242"/>
    </row>
    <row r="82" spans="1:36" s="229" customFormat="1" hidden="1" outlineLevel="1">
      <c r="A82" s="232"/>
      <c r="B82" s="232" t="str">
        <f t="shared" ca="1" si="51"/>
        <v>-</v>
      </c>
      <c r="C82" s="214" t="str">
        <f t="shared" si="42"/>
        <v>-</v>
      </c>
      <c r="D82" s="117"/>
      <c r="E82" s="233" t="str">
        <f t="shared" ca="1" si="43"/>
        <v>-</v>
      </c>
      <c r="F82" s="234"/>
      <c r="G82" s="235"/>
      <c r="H82" s="235"/>
      <c r="I82" s="217" t="str">
        <f>IF(COUNTA(G82:H82)=0,"",IF(COUNTA(G82:H82)=1,"Błąd",IFERROR(VLOOKUP($H82,'Q-drop down'!D:E,2,FALSE),"Błąd")))</f>
        <v/>
      </c>
      <c r="J82" s="218" t="str">
        <f>IF(COUNTA(G82:H82)=0,"",IF(COUNTA(G82:H82)=1,"",IFERROR(VLOOKUP($H82,'Q-drop down'!D:F,3,FALSE),"")))</f>
        <v/>
      </c>
      <c r="K82" s="263" t="str">
        <f t="shared" si="52"/>
        <v/>
      </c>
      <c r="L82" s="236"/>
      <c r="M82" s="221" t="str">
        <f>IF(COUNTA($G82:$H82)=0,"",IFERROR(VLOOKUP($L82,Ustawienia!$C$16:$F$29,K82,FALSE),IF(L82&lt;&gt;"","Błąd: Funkcja nieaktywna",IF(ISNUMBER(N82),"Błąd: Brak poziomu stanowiska",IF(P82="","","Błąd: Brak poziomu stanowiska")))))</f>
        <v/>
      </c>
      <c r="N82" s="277" t="str">
        <f>IF(COUNTA($G82:$H82)&lt;2,"",IF(ISERROR(VLOOKUP($G82,'Czynności standardowe'!$C:$I,MATCH($J82,Ustawienia!$E$6:$E$8,0)+1,FALSE)),"Brak CS",IF(P82="",VLOOKUP($G82,'Czynności standardowe'!$C:$I,MATCH($J82,Ustawienia!$E$6:$E$8,0)+1,FALSE),"Ręcznie")))</f>
        <v/>
      </c>
      <c r="O82" s="222" t="str">
        <f>IF(COUNTA($G82:$H82)&lt;2,"",IF(ISERROR(VLOOKUP($G82,'Czynności standardowe'!$C:$I,MATCH($J82,Ustawienia!$E$6:$E$8,0)+4,FALSE)),"Brak CS",IF(Q82="",VLOOKUP($G82,'Czynności standardowe'!$C:$I,MATCH($J82,Ustawienia!$E$6:$E$8,0)+4,FALSE),"Ręcznie")))</f>
        <v/>
      </c>
      <c r="P82" s="280"/>
      <c r="Q82" s="255"/>
      <c r="R82" s="223" t="str">
        <f t="shared" si="44"/>
        <v/>
      </c>
      <c r="S82" s="219"/>
      <c r="T82" s="237"/>
      <c r="U82" s="238" t="str">
        <f>IF(COUNTA($G82:$H82)=0,"",IF(I82="Błąd","nd.",IF(T82="","Błąd: Brak częstotl./ Istotności",VLOOKUP($H82,'Q data'!$C:$E,COLUMN('Q data'!$E:$E)-COLUMN('Q data'!$B:$B),FALSE))))</f>
        <v/>
      </c>
      <c r="V82" s="239" t="str">
        <f t="shared" si="45"/>
        <v/>
      </c>
      <c r="W82" s="219"/>
      <c r="X82" s="227" t="str">
        <f t="shared" si="46"/>
        <v/>
      </c>
      <c r="Y82" s="240"/>
      <c r="Z82" s="227" t="str">
        <f t="shared" si="47"/>
        <v/>
      </c>
      <c r="AA82" s="223" t="str">
        <f t="shared" si="48"/>
        <v/>
      </c>
      <c r="AC82" s="241"/>
      <c r="AD82" s="241"/>
      <c r="AE82" s="241"/>
      <c r="AF82" s="223" t="str">
        <f t="shared" si="53"/>
        <v/>
      </c>
      <c r="AG82" s="223" t="str">
        <f t="shared" si="49"/>
        <v/>
      </c>
      <c r="AH82" s="223" t="str">
        <f t="shared" si="50"/>
        <v/>
      </c>
      <c r="AI82" s="219"/>
      <c r="AJ82" s="242"/>
    </row>
    <row r="83" spans="1:36" s="229" customFormat="1" hidden="1" outlineLevel="1">
      <c r="A83" s="232"/>
      <c r="B83" s="232" t="str">
        <f t="shared" ca="1" si="51"/>
        <v>-</v>
      </c>
      <c r="C83" s="214" t="str">
        <f t="shared" si="42"/>
        <v>-</v>
      </c>
      <c r="D83" s="117"/>
      <c r="E83" s="233" t="str">
        <f t="shared" ca="1" si="43"/>
        <v>-</v>
      </c>
      <c r="F83" s="234"/>
      <c r="G83" s="235"/>
      <c r="H83" s="235"/>
      <c r="I83" s="217" t="str">
        <f>IF(COUNTA(G83:H83)=0,"",IF(COUNTA(G83:H83)=1,"Błąd",IFERROR(VLOOKUP($H83,'Q-drop down'!D:E,2,FALSE),"Błąd")))</f>
        <v/>
      </c>
      <c r="J83" s="218" t="str">
        <f>IF(COUNTA(G83:H83)=0,"",IF(COUNTA(G83:H83)=1,"",IFERROR(VLOOKUP($H83,'Q-drop down'!D:F,3,FALSE),"")))</f>
        <v/>
      </c>
      <c r="K83" s="263" t="str">
        <f t="shared" si="52"/>
        <v/>
      </c>
      <c r="L83" s="236"/>
      <c r="M83" s="221" t="str">
        <f>IF(COUNTA($G83:$H83)=0,"",IFERROR(VLOOKUP($L83,Ustawienia!$C$16:$F$29,K83,FALSE),IF(L83&lt;&gt;"","Błąd: Funkcja nieaktywna",IF(ISNUMBER(N83),"Błąd: Brak poziomu stanowiska",IF(P83="","","Błąd: Brak poziomu stanowiska")))))</f>
        <v/>
      </c>
      <c r="N83" s="277" t="str">
        <f>IF(COUNTA($G83:$H83)&lt;2,"",IF(ISERROR(VLOOKUP($G83,'Czynności standardowe'!$C:$I,MATCH($J83,Ustawienia!$E$6:$E$8,0)+1,FALSE)),"Brak CS",IF(P83="",VLOOKUP($G83,'Czynności standardowe'!$C:$I,MATCH($J83,Ustawienia!$E$6:$E$8,0)+1,FALSE),"Ręcznie")))</f>
        <v/>
      </c>
      <c r="O83" s="222" t="str">
        <f>IF(COUNTA($G83:$H83)&lt;2,"",IF(ISERROR(VLOOKUP($G83,'Czynności standardowe'!$C:$I,MATCH($J83,Ustawienia!$E$6:$E$8,0)+4,FALSE)),"Brak CS",IF(Q83="",VLOOKUP($G83,'Czynności standardowe'!$C:$I,MATCH($J83,Ustawienia!$E$6:$E$8,0)+4,FALSE),"Ręcznie")))</f>
        <v/>
      </c>
      <c r="P83" s="280"/>
      <c r="Q83" s="255"/>
      <c r="R83" s="223" t="str">
        <f t="shared" si="44"/>
        <v/>
      </c>
      <c r="S83" s="219"/>
      <c r="T83" s="237"/>
      <c r="U83" s="238" t="str">
        <f>IF(COUNTA($G83:$H83)=0,"",IF(I83="Błąd","nd.",IF(T83="","Błąd: Brak częstotl./ Istotności",VLOOKUP($H83,'Q data'!$C:$E,COLUMN('Q data'!$E:$E)-COLUMN('Q data'!$B:$B),FALSE))))</f>
        <v/>
      </c>
      <c r="V83" s="239" t="str">
        <f t="shared" si="45"/>
        <v/>
      </c>
      <c r="W83" s="219"/>
      <c r="X83" s="227" t="str">
        <f t="shared" si="46"/>
        <v/>
      </c>
      <c r="Y83" s="240"/>
      <c r="Z83" s="227" t="str">
        <f t="shared" si="47"/>
        <v/>
      </c>
      <c r="AA83" s="223" t="str">
        <f t="shared" si="48"/>
        <v/>
      </c>
      <c r="AC83" s="241"/>
      <c r="AD83" s="241"/>
      <c r="AE83" s="241"/>
      <c r="AF83" s="223" t="str">
        <f t="shared" si="53"/>
        <v/>
      </c>
      <c r="AG83" s="223" t="str">
        <f t="shared" si="49"/>
        <v/>
      </c>
      <c r="AH83" s="223" t="str">
        <f t="shared" si="50"/>
        <v/>
      </c>
      <c r="AI83" s="219"/>
      <c r="AJ83" s="242"/>
    </row>
    <row r="84" spans="1:36" s="229" customFormat="1" hidden="1" outlineLevel="1">
      <c r="A84" s="232"/>
      <c r="B84" s="232" t="str">
        <f t="shared" ca="1" si="51"/>
        <v>-</v>
      </c>
      <c r="C84" s="214" t="str">
        <f t="shared" si="42"/>
        <v>-</v>
      </c>
      <c r="D84" s="117"/>
      <c r="E84" s="233" t="str">
        <f t="shared" ca="1" si="43"/>
        <v>-</v>
      </c>
      <c r="F84" s="234"/>
      <c r="G84" s="235"/>
      <c r="H84" s="235"/>
      <c r="I84" s="217" t="str">
        <f>IF(COUNTA(G84:H84)=0,"",IF(COUNTA(G84:H84)=1,"Błąd",IFERROR(VLOOKUP($H84,'Q-drop down'!D:E,2,FALSE),"Błąd")))</f>
        <v/>
      </c>
      <c r="J84" s="218" t="str">
        <f>IF(COUNTA(G84:H84)=0,"",IF(COUNTA(G84:H84)=1,"",IFERROR(VLOOKUP($H84,'Q-drop down'!D:F,3,FALSE),"")))</f>
        <v/>
      </c>
      <c r="K84" s="263" t="str">
        <f t="shared" si="52"/>
        <v/>
      </c>
      <c r="L84" s="236"/>
      <c r="M84" s="221" t="str">
        <f>IF(COUNTA($G84:$H84)=0,"",IFERROR(VLOOKUP($L84,Ustawienia!$C$16:$F$29,K84,FALSE),IF(L84&lt;&gt;"","Błąd: Funkcja nieaktywna",IF(ISNUMBER(N84),"Błąd: Brak poziomu stanowiska",IF(P84="","","Błąd: Brak poziomu stanowiska")))))</f>
        <v/>
      </c>
      <c r="N84" s="277" t="str">
        <f>IF(COUNTA($G84:$H84)&lt;2,"",IF(ISERROR(VLOOKUP($G84,'Czynności standardowe'!$C:$I,MATCH($J84,Ustawienia!$E$6:$E$8,0)+1,FALSE)),"Brak CS",IF(P84="",VLOOKUP($G84,'Czynności standardowe'!$C:$I,MATCH($J84,Ustawienia!$E$6:$E$8,0)+1,FALSE),"Ręcznie")))</f>
        <v/>
      </c>
      <c r="O84" s="222" t="str">
        <f>IF(COUNTA($G84:$H84)&lt;2,"",IF(ISERROR(VLOOKUP($G84,'Czynności standardowe'!$C:$I,MATCH($J84,Ustawienia!$E$6:$E$8,0)+4,FALSE)),"Brak CS",IF(Q84="",VLOOKUP($G84,'Czynności standardowe'!$C:$I,MATCH($J84,Ustawienia!$E$6:$E$8,0)+4,FALSE),"Ręcznie")))</f>
        <v/>
      </c>
      <c r="P84" s="280"/>
      <c r="Q84" s="255"/>
      <c r="R84" s="223" t="str">
        <f t="shared" si="44"/>
        <v/>
      </c>
      <c r="S84" s="219"/>
      <c r="T84" s="237"/>
      <c r="U84" s="238" t="str">
        <f>IF(COUNTA($G84:$H84)=0,"",IF(I84="Błąd","nd.",IF(T84="","Błąd: Brak częstotl./ Istotności",VLOOKUP($H84,'Q data'!$C:$E,COLUMN('Q data'!$E:$E)-COLUMN('Q data'!$B:$B),FALSE))))</f>
        <v/>
      </c>
      <c r="V84" s="239" t="str">
        <f t="shared" si="45"/>
        <v/>
      </c>
      <c r="W84" s="219"/>
      <c r="X84" s="227" t="str">
        <f t="shared" si="46"/>
        <v/>
      </c>
      <c r="Y84" s="240"/>
      <c r="Z84" s="227" t="str">
        <f t="shared" si="47"/>
        <v/>
      </c>
      <c r="AA84" s="223" t="str">
        <f t="shared" si="48"/>
        <v/>
      </c>
      <c r="AC84" s="241"/>
      <c r="AD84" s="241"/>
      <c r="AE84" s="241"/>
      <c r="AF84" s="223" t="str">
        <f t="shared" si="53"/>
        <v/>
      </c>
      <c r="AG84" s="223" t="str">
        <f t="shared" si="49"/>
        <v/>
      </c>
      <c r="AH84" s="223" t="str">
        <f t="shared" si="50"/>
        <v/>
      </c>
      <c r="AI84" s="219"/>
      <c r="AJ84" s="242"/>
    </row>
    <row r="85" spans="1:36" s="229" customFormat="1" hidden="1" outlineLevel="1">
      <c r="A85" s="232"/>
      <c r="B85" s="232" t="str">
        <f t="shared" ca="1" si="51"/>
        <v>-</v>
      </c>
      <c r="C85" s="214" t="str">
        <f t="shared" si="42"/>
        <v>-</v>
      </c>
      <c r="D85" s="117"/>
      <c r="E85" s="233" t="str">
        <f t="shared" ca="1" si="43"/>
        <v>-</v>
      </c>
      <c r="F85" s="234"/>
      <c r="G85" s="235"/>
      <c r="H85" s="235"/>
      <c r="I85" s="217" t="str">
        <f>IF(COUNTA(G85:H85)=0,"",IF(COUNTA(G85:H85)=1,"Błąd",IFERROR(VLOOKUP($H85,'Q-drop down'!D:E,2,FALSE),"Błąd")))</f>
        <v/>
      </c>
      <c r="J85" s="218" t="str">
        <f>IF(COUNTA(G85:H85)=0,"",IF(COUNTA(G85:H85)=1,"",IFERROR(VLOOKUP($H85,'Q-drop down'!D:F,3,FALSE),"")))</f>
        <v/>
      </c>
      <c r="K85" s="263" t="str">
        <f t="shared" si="52"/>
        <v/>
      </c>
      <c r="L85" s="236"/>
      <c r="M85" s="221" t="str">
        <f>IF(COUNTA($G85:$H85)=0,"",IFERROR(VLOOKUP($L85,Ustawienia!$C$16:$F$29,K85,FALSE),IF(L85&lt;&gt;"","Błąd: Funkcja nieaktywna",IF(ISNUMBER(N85),"Błąd: Brak poziomu stanowiska",IF(P85="","","Błąd: Brak poziomu stanowiska")))))</f>
        <v/>
      </c>
      <c r="N85" s="277" t="str">
        <f>IF(COUNTA($G85:$H85)&lt;2,"",IF(ISERROR(VLOOKUP($G85,'Czynności standardowe'!$C:$I,MATCH($J85,Ustawienia!$E$6:$E$8,0)+1,FALSE)),"Brak CS",IF(P85="",VLOOKUP($G85,'Czynności standardowe'!$C:$I,MATCH($J85,Ustawienia!$E$6:$E$8,0)+1,FALSE),"Ręcznie")))</f>
        <v/>
      </c>
      <c r="O85" s="222" t="str">
        <f>IF(COUNTA($G85:$H85)&lt;2,"",IF(ISERROR(VLOOKUP($G85,'Czynności standardowe'!$C:$I,MATCH($J85,Ustawienia!$E$6:$E$8,0)+4,FALSE)),"Brak CS",IF(Q85="",VLOOKUP($G85,'Czynności standardowe'!$C:$I,MATCH($J85,Ustawienia!$E$6:$E$8,0)+4,FALSE),"Ręcznie")))</f>
        <v/>
      </c>
      <c r="P85" s="280"/>
      <c r="Q85" s="255"/>
      <c r="R85" s="223" t="str">
        <f t="shared" si="44"/>
        <v/>
      </c>
      <c r="S85" s="219"/>
      <c r="T85" s="237"/>
      <c r="U85" s="238" t="str">
        <f>IF(COUNTA($G85:$H85)=0,"",IF(I85="Błąd","nd.",IF(T85="","Błąd: Brak częstotl./ Istotności",VLOOKUP($H85,'Q data'!$C:$E,COLUMN('Q data'!$E:$E)-COLUMN('Q data'!$B:$B),FALSE))))</f>
        <v/>
      </c>
      <c r="V85" s="239" t="str">
        <f t="shared" si="45"/>
        <v/>
      </c>
      <c r="W85" s="219"/>
      <c r="X85" s="227" t="str">
        <f t="shared" si="46"/>
        <v/>
      </c>
      <c r="Y85" s="240"/>
      <c r="Z85" s="227" t="str">
        <f t="shared" si="47"/>
        <v/>
      </c>
      <c r="AA85" s="223" t="str">
        <f t="shared" si="48"/>
        <v/>
      </c>
      <c r="AC85" s="241"/>
      <c r="AD85" s="241"/>
      <c r="AE85" s="241"/>
      <c r="AF85" s="223" t="str">
        <f t="shared" si="53"/>
        <v/>
      </c>
      <c r="AG85" s="223" t="str">
        <f t="shared" si="49"/>
        <v/>
      </c>
      <c r="AH85" s="223" t="str">
        <f t="shared" si="50"/>
        <v/>
      </c>
      <c r="AI85" s="219"/>
      <c r="AJ85" s="242"/>
    </row>
    <row r="86" spans="1:36" s="229" customFormat="1" hidden="1" outlineLevel="1">
      <c r="A86" s="232"/>
      <c r="B86" s="232" t="str">
        <f ca="1">IF(G86="","-",MAXA(INDIRECT("A"&amp;$A$13+1&amp;":A"&amp;ROW($B86))))</f>
        <v>-</v>
      </c>
      <c r="C86" s="214" t="str">
        <f t="shared" si="42"/>
        <v>-</v>
      </c>
      <c r="D86" s="117"/>
      <c r="E86" s="233" t="str">
        <f t="shared" ca="1" si="43"/>
        <v>-</v>
      </c>
      <c r="F86" s="285"/>
      <c r="G86" s="235"/>
      <c r="H86" s="235"/>
      <c r="I86" s="217" t="str">
        <f>IF(COUNTA(G86:H86)=0,"",IF(COUNTA(G86:H86)=1,"Błąd",IFERROR(VLOOKUP($H86,'Q-drop down'!D:E,2,FALSE),"Błąd")))</f>
        <v/>
      </c>
      <c r="J86" s="218" t="str">
        <f>IF(COUNTA(G86:H86)=0,"",IF(COUNTA(G86:H86)=1,"",IFERROR(VLOOKUP($H86,'Q-drop down'!D:F,3,FALSE),"")))</f>
        <v/>
      </c>
      <c r="K86" s="263" t="str">
        <f t="shared" si="52"/>
        <v/>
      </c>
      <c r="L86" s="236"/>
      <c r="M86" s="221" t="str">
        <f>IF(COUNTA($G86:$H86)=0,"",IFERROR(VLOOKUP($L86,Ustawienia!$C$16:$F$29,K86,FALSE),IF(L86&lt;&gt;"","Błąd: Funkcja nieaktywna",IF(ISNUMBER(N86),"Błąd: Brak poziomu stanowiska",IF(P86="","","Błąd: Brak poziomu stanowiska")))))</f>
        <v/>
      </c>
      <c r="N86" s="277" t="str">
        <f>IF(COUNTA($G86:$H86)&lt;2,"",IF(ISERROR(VLOOKUP($G86,'Czynności standardowe'!$C:$I,MATCH($J86,Ustawienia!$E$6:$E$8,0)+1,FALSE)),"Brak CS",IF(P86="",VLOOKUP($G86,'Czynności standardowe'!$C:$I,MATCH($J86,Ustawienia!$E$6:$E$8,0)+1,FALSE),"Ręcznie")))</f>
        <v/>
      </c>
      <c r="O86" s="222" t="str">
        <f>IF(COUNTA($G86:$H86)&lt;2,"",IF(ISERROR(VLOOKUP($G86,'Czynności standardowe'!$C:$I,MATCH($J86,Ustawienia!$E$6:$E$8,0)+4,FALSE)),"Brak CS",IF(Q86="",VLOOKUP($G86,'Czynności standardowe'!$C:$I,MATCH($J86,Ustawienia!$E$6:$E$8,0)+4,FALSE),"Ręcznie")))</f>
        <v/>
      </c>
      <c r="P86" s="280"/>
      <c r="Q86" s="255"/>
      <c r="R86" s="223" t="str">
        <f t="shared" si="44"/>
        <v/>
      </c>
      <c r="S86" s="219"/>
      <c r="T86" s="237"/>
      <c r="U86" s="238" t="str">
        <f>IF(COUNTA($G86:$H86)=0,"",IF(I86="Błąd","nd.",IF(T86="","Błąd: Brak częstotl./ Istotności",VLOOKUP($H86,'Q data'!$C:$E,COLUMN('Q data'!$E:$E)-COLUMN('Q data'!$B:$B),FALSE))))</f>
        <v/>
      </c>
      <c r="V86" s="239" t="str">
        <f t="shared" si="45"/>
        <v/>
      </c>
      <c r="W86" s="219"/>
      <c r="X86" s="227" t="str">
        <f t="shared" si="46"/>
        <v/>
      </c>
      <c r="Y86" s="240"/>
      <c r="Z86" s="227" t="str">
        <f t="shared" si="47"/>
        <v/>
      </c>
      <c r="AA86" s="223" t="str">
        <f t="shared" si="48"/>
        <v/>
      </c>
      <c r="AC86" s="241"/>
      <c r="AD86" s="241"/>
      <c r="AE86" s="241"/>
      <c r="AF86" s="223" t="str">
        <f t="shared" si="53"/>
        <v/>
      </c>
      <c r="AG86" s="223" t="str">
        <f t="shared" si="49"/>
        <v/>
      </c>
      <c r="AH86" s="223" t="str">
        <f t="shared" si="50"/>
        <v/>
      </c>
      <c r="AI86" s="219"/>
      <c r="AJ86" s="242"/>
    </row>
    <row r="87" spans="1:36" collapsed="1">
      <c r="D87" s="244" t="s">
        <v>25</v>
      </c>
      <c r="E87" s="245" t="str">
        <f ca="1">"Ukryj/pokaż grupę "&amp;IF(MAXA(INDIRECT("A"&amp;$A$13+1&amp;":A"&amp;ROW($B72)))&lt;=26,CHAR(MAXA(INDIRECT("A"&amp;$A$13+1&amp;":A"&amp;ROW($B72)))+64),CHAR(ROUNDDOWN(MAXA(INDIRECT("A"&amp;$A$13+1&amp;":A"&amp;ROW($B72)))/26,0)+64)&amp;CHAR(MAXA(INDIRECT("A"&amp;$A$13+1&amp;":A"&amp;ROW($B72)))+64-ROUNDDOWN(MAXA(INDIRECT("A"&amp;$A$13+1&amp;":A"&amp;ROW($B72)))/26,0)*26+1))</f>
        <v>Ukryj/pokaż grupę D</v>
      </c>
      <c r="N87" s="278"/>
      <c r="P87" s="278"/>
    </row>
    <row r="88" spans="1:36">
      <c r="N88" s="278"/>
      <c r="P88" s="278"/>
    </row>
    <row r="89" spans="1:36" s="210" customFormat="1" ht="13.5" thickBot="1">
      <c r="A89" s="199">
        <f ca="1">MAXA(INDIRECT("A"&amp;$A$13+1&amp;":A"&amp;ROW(A89)-1))+1</f>
        <v>5</v>
      </c>
      <c r="B89" s="199"/>
      <c r="C89" s="199"/>
      <c r="D89" s="200"/>
      <c r="E89" s="201" t="str">
        <f ca="1">IF($A89&lt;=26,CHAR($A89+64),CHAR(ROUNDDOWN($A89/26,0)+64)&amp;CHAR($A89+64-ROUNDDOWN($A89/26,0)*26+1))</f>
        <v>E</v>
      </c>
      <c r="F89" s="292" t="s">
        <v>127</v>
      </c>
      <c r="G89" s="292"/>
      <c r="H89" s="216" t="s">
        <v>74</v>
      </c>
      <c r="I89" s="202"/>
      <c r="J89" s="203"/>
      <c r="K89" s="194"/>
      <c r="L89" s="204"/>
      <c r="M89" s="202"/>
      <c r="N89" s="276"/>
      <c r="O89" s="202"/>
      <c r="P89" s="276"/>
      <c r="Q89" s="253"/>
      <c r="R89" s="205"/>
      <c r="S89" s="194"/>
      <c r="T89" s="204"/>
      <c r="U89" s="202"/>
      <c r="V89" s="205"/>
      <c r="W89" s="194"/>
      <c r="X89" s="206">
        <f ca="1">SUMIF($B:$B,$A89,X:X)</f>
        <v>0</v>
      </c>
      <c r="Y89" s="207" t="str">
        <f ca="1">IFERROR(Z89/X89,"-")</f>
        <v>-</v>
      </c>
      <c r="Z89" s="208">
        <f ca="1">SUMIF($B:$B,$A89,Z:Z)</f>
        <v>0</v>
      </c>
      <c r="AA89" s="209">
        <f ca="1">SUMIF($B:$B,$A89,AA:AA)</f>
        <v>0</v>
      </c>
      <c r="AC89" s="211"/>
      <c r="AD89" s="212"/>
      <c r="AE89" s="211"/>
      <c r="AF89" s="209">
        <f ca="1">SUMIF($B:$B,$A89,AF:AF)</f>
        <v>0</v>
      </c>
      <c r="AG89" s="209">
        <f ca="1">SUMIF($B:$B,$A89,AG:AG)</f>
        <v>0</v>
      </c>
      <c r="AH89" s="209">
        <f ca="1">SUMIF($B:$B,$A89,AH:AH)</f>
        <v>0</v>
      </c>
      <c r="AI89" s="194"/>
      <c r="AJ89" s="213"/>
    </row>
    <row r="90" spans="1:36" s="229" customFormat="1" hidden="1" outlineLevel="1">
      <c r="A90" s="214"/>
      <c r="B90" s="214" t="str">
        <f ca="1">IF(G90="","-",MAXA(INDIRECT("A"&amp;$A$13+1&amp;":A"&amp;ROW($B90))))</f>
        <v>-</v>
      </c>
      <c r="C90" s="214" t="str">
        <f t="shared" ref="C90:C104" si="54">IF(IF(LEFT(M90,4)="Błąd",1,0)+IF(LEFT(R90,4)="Błąd",1,0)+IF(LEFT(U90,4)="Błąd",1,0)+IF(LEFT(Z90,4)="Błąd",1,0)+IF(LEFT(AF90,4)="Błąd",1,0)=0,"-",IF(LEFT(M90,4)="Błąd",1,0)+IF(LEFT(R90,4)="Błąd",1,0)+IF(LEFT(U90,4)="Błąd",1,0)+IF(LEFT(Z90,4)="Błąd",1,0)+IF(LEFT(AF90,4)="Błąd",1,0))</f>
        <v>-</v>
      </c>
      <c r="D90" s="117"/>
      <c r="E90" s="215" t="str">
        <f t="shared" ref="E90:E104" ca="1" si="55">IF(B90="","Błąd",IF($B90="-","-",IF(LEN(COUNTIF(INDIRECT("B"&amp;$A$13&amp;":B"&amp;ROW($B90)),$B90))=1,IF($B90&lt;=26,CHAR($B90+64),CHAR(ROUNDDOWN($B90/26,0)+64)&amp;CHAR($B90+64-ROUNDDOWN($B90/26,0)*26+1))&amp;".0"&amp;COUNTIF(INDIRECT("B"&amp;$A$13&amp;":B"&amp;ROW($B90)),$B90),IF($B90&lt;=26,CHAR($B90+64),CHAR(ROUNDDOWN($B90/26,0)+64)&amp;CHAR($B90+64-ROUNDDOWN($B90/26,0)*26+1))&amp;"."&amp;COUNTIF(INDIRECT("B"&amp;$A$13&amp;":B"&amp;ROW($B90)),$B90))))</f>
        <v>-</v>
      </c>
      <c r="F90" s="284"/>
      <c r="G90" s="216"/>
      <c r="H90" s="216"/>
      <c r="I90" s="217" t="str">
        <f>IF(COUNTA(G90:H90)=0,"",IF(COUNTA(G90:H90)=1,"Błąd",IFERROR(VLOOKUP($H90,'Q-drop down'!D:E,2,FALSE),"Błąd")))</f>
        <v/>
      </c>
      <c r="J90" s="218" t="str">
        <f>IF(COUNTA(G90:H90)=0,"",IF(COUNTA(G90:H90)=1,"",IFERROR(VLOOKUP($H90,'Q-drop down'!D:F,3,FALSE),"")))</f>
        <v/>
      </c>
      <c r="K90" s="263" t="str">
        <f>IF($J90="S",2,IF($J90="M",3,(IF($J90="L",4,""))))</f>
        <v/>
      </c>
      <c r="L90" s="220"/>
      <c r="M90" s="221" t="str">
        <f>IF(COUNTA($G90:$H90)=0,"",IFERROR(VLOOKUP($L90,Ustawienia!$C$16:$F$29,K90,FALSE),IF(L90&lt;&gt;"","Błąd: Funkcja nieaktywna",IF(ISNUMBER(N90),"Błąd: Brak poziomu stanowiska",IF(P90="","","Błąd: Brak poziomu stanowiska")))))</f>
        <v/>
      </c>
      <c r="N90" s="277" t="str">
        <f>IF(COUNTA($G90:$H90)&lt;2,"",IF(ISERROR(VLOOKUP($G90,'Czynności standardowe'!$C:$I,MATCH($J90,Ustawienia!$E$6:$E$8,0)+1,FALSE)),"Brak CS",IF(P90="",VLOOKUP($G90,'Czynności standardowe'!$C:$I,MATCH($J90,Ustawienia!$E$6:$E$8,0)+1,FALSE),"Ręcznie")))</f>
        <v/>
      </c>
      <c r="O90" s="222" t="str">
        <f>IF(COUNTA($G90:$H90)&lt;2,"",IF(ISERROR(VLOOKUP($G90,'Czynności standardowe'!$C:$I,MATCH($J90,Ustawienia!$E$6:$E$8,0)+4,FALSE)),"Brak CS",IF(Q90="",VLOOKUP($G90,'Czynności standardowe'!$C:$I,MATCH($J90,Ustawienia!$E$6:$E$8,0)+4,FALSE),"Ręcznie")))</f>
        <v/>
      </c>
      <c r="P90" s="279"/>
      <c r="Q90" s="254"/>
      <c r="R90" s="223" t="str">
        <f t="shared" ref="R90:R104" si="56">IF(COUNTA($G90:$H90)=0,"",IF(OR(COUNTA($G90:$H90)&lt;2,LEFT(M90,4)="Błąd"),"nd.",IFERROR(IF(COUNT(M90,P90)=2,M90*P90,IF(COUNT(M90,N90)=2,M90*N90,IF(COUNT(M90,N90,P90)=0,0,"Błąd")))+IF(ISNUMBER(Q90),Q90,IF(ISNUMBER(O90),O90,0)),IF(AND(ISNUMBER(M90),P90=""),"Błąd: Nie podano czasu","Błąd: Nie podano czasu ani kosztów bieżących"))))</f>
        <v/>
      </c>
      <c r="S90" s="219"/>
      <c r="T90" s="224"/>
      <c r="U90" s="225" t="str">
        <f>IF(COUNTA($G90:$H90)=0,"",IF(I90="Błąd","nd.",IF(T90="","Błąd: Brak częstotl./ Istotności",VLOOKUP($H90,'Q data'!$C:$E,COLUMN('Q data'!$E:$E)-COLUMN('Q data'!$B:$B),FALSE))))</f>
        <v/>
      </c>
      <c r="V90" s="226" t="str">
        <f t="shared" ref="V90:V104" si="57">IF(G90="","",IF(H90="","nd.",IF(I90="Błąd","nd.",IF(T90="","nd.",T90*U90))))</f>
        <v/>
      </c>
      <c r="W90" s="219"/>
      <c r="X90" s="227" t="str">
        <f t="shared" ref="X90:X104" si="58">IF(G90="","",IF(COUNT(R90,V90)&lt;2,"nd.",ROUND($R90*$V90,-2)))</f>
        <v/>
      </c>
      <c r="Y90" s="228"/>
      <c r="Z90" s="227" t="str">
        <f t="shared" ref="Z90:Z104" si="59">IF(COUNTA($G90:$H90)=0,"",IF(Y90="","Błąd: Brak wartości %",IFERROR(ROUND(X90*Y90,-2),"nd.")))</f>
        <v/>
      </c>
      <c r="AA90" s="223" t="str">
        <f t="shared" ref="AA90:AA104" si="60">IF(COUNTA($G90:$H90)=0,"",IF(NOT(ISNUMBER(X90)),"nd.",IF(Y90="","nd.",X90-Z90)))</f>
        <v/>
      </c>
      <c r="AC90" s="230"/>
      <c r="AD90" s="230"/>
      <c r="AE90" s="230"/>
      <c r="AF90" s="223" t="str">
        <f>IF(COUNTA($G90:$H90)=0,"",IF(COUNT($AC90:$AE90)=0,"Błąd: Brak danych wejśc.",IF(COUNT($R90,$V90)&lt;2,"nd.",IF(SUM($AC90:$AE90)&lt;&gt;100%,"Błąd: Nie 100% ("&amp;ROUND(SUM($AC90:$AE90)*100,0)&amp;"%)",$AA90*AC90))))</f>
        <v/>
      </c>
      <c r="AG90" s="223" t="str">
        <f t="shared" ref="AG90:AG104" si="61">IF(COUNTA($G90:$H90)=0,"",IF(COUNT($AC90:$AE90)=0,"nd.",IF(COUNT($R90,$V90)&lt;2,"nd.",IF(SUM($AC90:$AE90)&lt;&gt;100%,"nd.",$AA90*AD90))))</f>
        <v/>
      </c>
      <c r="AH90" s="223" t="str">
        <f t="shared" ref="AH90:AH104" si="62">IF(COUNTA($G90:$H90)=0,"",IF(COUNT($AC90:$AE90)=0,"nd.",IF(COUNT($R90,$V90)&lt;2,"nd.",IF(SUM($AC90:$AE90)&lt;&gt;100%,"nd.",$AA90*AE90))))</f>
        <v/>
      </c>
      <c r="AI90" s="219"/>
      <c r="AJ90" s="231"/>
    </row>
    <row r="91" spans="1:36" s="229" customFormat="1" hidden="1" outlineLevel="1">
      <c r="A91" s="232"/>
      <c r="B91" s="232" t="str">
        <f t="shared" ref="B91:B103" ca="1" si="63">IF(G91="","-",MAXA(INDIRECT("A"&amp;$A$13+1&amp;":A"&amp;ROW($B91))))</f>
        <v>-</v>
      </c>
      <c r="C91" s="214" t="str">
        <f t="shared" si="54"/>
        <v>-</v>
      </c>
      <c r="D91" s="117"/>
      <c r="E91" s="233" t="str">
        <f t="shared" ca="1" si="55"/>
        <v>-</v>
      </c>
      <c r="F91" s="234"/>
      <c r="G91" s="216"/>
      <c r="H91" s="235"/>
      <c r="I91" s="217" t="str">
        <f>IF(COUNTA(G91:H91)=0,"",IF(COUNTA(G91:H91)=1,"Błąd",IFERROR(VLOOKUP($H91,'Q-drop down'!D:E,2,FALSE),"Błąd")))</f>
        <v/>
      </c>
      <c r="J91" s="218" t="str">
        <f>IF(COUNTA(G91:H91)=0,"",IF(COUNTA(G91:H91)=1,"",IFERROR(VLOOKUP($H91,'Q-drop down'!D:F,3,FALSE),"")))</f>
        <v/>
      </c>
      <c r="K91" s="263" t="str">
        <f t="shared" ref="K91:K104" si="64">IF($J91="S",2,IF($J91="M",3,(IF($J91="L",4,""))))</f>
        <v/>
      </c>
      <c r="L91" s="236"/>
      <c r="M91" s="221" t="str">
        <f>IF(COUNTA($G91:$H91)=0,"",IFERROR(VLOOKUP($L91,Ustawienia!$C$16:$F$29,K91,FALSE),IF(L91&lt;&gt;"","Błąd: Funkcja nieaktywna",IF(ISNUMBER(N91),"Błąd: Brak poziomu stanowiska",IF(P91="","","Błąd: Brak poziomu stanowiska")))))</f>
        <v/>
      </c>
      <c r="N91" s="277" t="str">
        <f>IF(COUNTA($G91:$H91)&lt;2,"",IF(ISERROR(VLOOKUP($G91,'Czynności standardowe'!$C:$I,MATCH($J91,Ustawienia!$E$6:$E$8,0)+1,FALSE)),"Brak CS",IF(P91="",VLOOKUP($G91,'Czynności standardowe'!$C:$I,MATCH($J91,Ustawienia!$E$6:$E$8,0)+1,FALSE),"Ręcznie")))</f>
        <v/>
      </c>
      <c r="O91" s="222" t="str">
        <f>IF(COUNTA($G91:$H91)&lt;2,"",IF(ISERROR(VLOOKUP($G91,'Czynności standardowe'!$C:$I,MATCH($J91,Ustawienia!$E$6:$E$8,0)+4,FALSE)),"Brak CS",IF(Q91="",VLOOKUP($G91,'Czynności standardowe'!$C:$I,MATCH($J91,Ustawienia!$E$6:$E$8,0)+4,FALSE),"Ręcznie")))</f>
        <v/>
      </c>
      <c r="P91" s="280"/>
      <c r="Q91" s="255"/>
      <c r="R91" s="223" t="str">
        <f t="shared" si="56"/>
        <v/>
      </c>
      <c r="S91" s="219"/>
      <c r="T91" s="237"/>
      <c r="U91" s="238" t="str">
        <f>IF(COUNTA($G91:$H91)=0,"",IF(I91="Błąd","nd.",IF(T91="","Błąd: Brak częstotl./ Istotności",VLOOKUP($H91,'Q data'!$C:$E,COLUMN('Q data'!$E:$E)-COLUMN('Q data'!$B:$B),FALSE))))</f>
        <v/>
      </c>
      <c r="V91" s="239" t="str">
        <f t="shared" si="57"/>
        <v/>
      </c>
      <c r="W91" s="219"/>
      <c r="X91" s="227" t="str">
        <f t="shared" si="58"/>
        <v/>
      </c>
      <c r="Y91" s="240"/>
      <c r="Z91" s="227" t="str">
        <f t="shared" si="59"/>
        <v/>
      </c>
      <c r="AA91" s="223" t="str">
        <f t="shared" si="60"/>
        <v/>
      </c>
      <c r="AC91" s="241"/>
      <c r="AD91" s="241"/>
      <c r="AE91" s="241"/>
      <c r="AF91" s="223" t="str">
        <f t="shared" ref="AF91:AF104" si="65">IF(COUNTA($G91:$H91)=0,"",IF(COUNT(AC91:AE91)=0,"Błąd: Brak danych wejśc.",IF(COUNT(R91,V91)&lt;2,"nd.",IF(SUM(AC91:AE91)&lt;&gt;100%,"Błąd: Nie 100% ("&amp;ROUND(SUM(AC91:AE91)*100,0)&amp;"%)",$AA91*AC91))))</f>
        <v/>
      </c>
      <c r="AG91" s="223" t="str">
        <f t="shared" si="61"/>
        <v/>
      </c>
      <c r="AH91" s="223" t="str">
        <f t="shared" si="62"/>
        <v/>
      </c>
      <c r="AI91" s="219"/>
      <c r="AJ91" s="242"/>
    </row>
    <row r="92" spans="1:36" s="229" customFormat="1" hidden="1" outlineLevel="1">
      <c r="A92" s="232"/>
      <c r="B92" s="232" t="str">
        <f t="shared" ca="1" si="63"/>
        <v>-</v>
      </c>
      <c r="C92" s="214" t="str">
        <f t="shared" si="54"/>
        <v>-</v>
      </c>
      <c r="D92" s="117"/>
      <c r="E92" s="233" t="str">
        <f t="shared" ca="1" si="55"/>
        <v>-</v>
      </c>
      <c r="F92" s="234"/>
      <c r="G92" s="216"/>
      <c r="H92" s="235"/>
      <c r="I92" s="217" t="str">
        <f>IF(COUNTA(G92:H92)=0,"",IF(COUNTA(G92:H92)=1,"Błąd",IFERROR(VLOOKUP($H92,'Q-drop down'!D:E,2,FALSE),"Błąd")))</f>
        <v/>
      </c>
      <c r="J92" s="218" t="str">
        <f>IF(COUNTA(G92:H92)=0,"",IF(COUNTA(G92:H92)=1,"",IFERROR(VLOOKUP($H92,'Q-drop down'!D:F,3,FALSE),"")))</f>
        <v/>
      </c>
      <c r="K92" s="263" t="str">
        <f t="shared" si="64"/>
        <v/>
      </c>
      <c r="L92" s="236"/>
      <c r="M92" s="221" t="str">
        <f>IF(COUNTA($G92:$H92)=0,"",IFERROR(VLOOKUP($L92,Ustawienia!$C$16:$F$29,K92,FALSE),IF(L92&lt;&gt;"","Błąd: Funkcja nieaktywna",IF(ISNUMBER(N92),"Błąd: Brak poziomu stanowiska",IF(P92="","","Błąd: Brak poziomu stanowiska")))))</f>
        <v/>
      </c>
      <c r="N92" s="277" t="str">
        <f>IF(COUNTA($G92:$H92)&lt;2,"",IF(ISERROR(VLOOKUP($G92,'Czynności standardowe'!$C:$I,MATCH($J92,Ustawienia!$E$6:$E$8,0)+1,FALSE)),"Brak CS",IF(P92="",VLOOKUP($G92,'Czynności standardowe'!$C:$I,MATCH($J92,Ustawienia!$E$6:$E$8,0)+1,FALSE),"Ręcznie")))</f>
        <v/>
      </c>
      <c r="O92" s="222" t="str">
        <f>IF(COUNTA($G92:$H92)&lt;2,"",IF(ISERROR(VLOOKUP($G92,'Czynności standardowe'!$C:$I,MATCH($J92,Ustawienia!$E$6:$E$8,0)+4,FALSE)),"Brak CS",IF(Q92="",VLOOKUP($G92,'Czynności standardowe'!$C:$I,MATCH($J92,Ustawienia!$E$6:$E$8,0)+4,FALSE),"Ręcznie")))</f>
        <v/>
      </c>
      <c r="P92" s="280"/>
      <c r="Q92" s="255"/>
      <c r="R92" s="223" t="str">
        <f t="shared" si="56"/>
        <v/>
      </c>
      <c r="S92" s="219"/>
      <c r="T92" s="237"/>
      <c r="U92" s="238" t="str">
        <f>IF(COUNTA($G92:$H92)=0,"",IF(I92="Błąd","nd.",IF(T92="","Błąd: Brak częstotl./ Istotności",VLOOKUP($H92,'Q data'!$C:$E,COLUMN('Q data'!$E:$E)-COLUMN('Q data'!$B:$B),FALSE))))</f>
        <v/>
      </c>
      <c r="V92" s="239" t="str">
        <f t="shared" si="57"/>
        <v/>
      </c>
      <c r="W92" s="219"/>
      <c r="X92" s="227" t="str">
        <f t="shared" si="58"/>
        <v/>
      </c>
      <c r="Y92" s="240"/>
      <c r="Z92" s="227" t="str">
        <f t="shared" si="59"/>
        <v/>
      </c>
      <c r="AA92" s="223" t="str">
        <f t="shared" si="60"/>
        <v/>
      </c>
      <c r="AC92" s="241"/>
      <c r="AD92" s="241"/>
      <c r="AE92" s="241"/>
      <c r="AF92" s="223" t="str">
        <f t="shared" si="65"/>
        <v/>
      </c>
      <c r="AG92" s="223" t="str">
        <f t="shared" si="61"/>
        <v/>
      </c>
      <c r="AH92" s="223" t="str">
        <f t="shared" si="62"/>
        <v/>
      </c>
      <c r="AI92" s="219"/>
      <c r="AJ92" s="242"/>
    </row>
    <row r="93" spans="1:36" s="229" customFormat="1" hidden="1" outlineLevel="1">
      <c r="A93" s="232"/>
      <c r="B93" s="232" t="str">
        <f t="shared" ca="1" si="63"/>
        <v>-</v>
      </c>
      <c r="C93" s="214" t="str">
        <f t="shared" si="54"/>
        <v>-</v>
      </c>
      <c r="D93" s="117"/>
      <c r="E93" s="233" t="str">
        <f t="shared" ca="1" si="55"/>
        <v>-</v>
      </c>
      <c r="F93" s="234"/>
      <c r="G93" s="216"/>
      <c r="H93" s="235"/>
      <c r="I93" s="217" t="str">
        <f>IF(COUNTA(G93:H93)=0,"",IF(COUNTA(G93:H93)=1,"Błąd",IFERROR(VLOOKUP($H93,'Q-drop down'!D:E,2,FALSE),"Błąd")))</f>
        <v/>
      </c>
      <c r="J93" s="218" t="str">
        <f>IF(COUNTA(G93:H93)=0,"",IF(COUNTA(G93:H93)=1,"",IFERROR(VLOOKUP($H93,'Q-drop down'!D:F,3,FALSE),"")))</f>
        <v/>
      </c>
      <c r="K93" s="263" t="str">
        <f t="shared" si="64"/>
        <v/>
      </c>
      <c r="L93" s="236"/>
      <c r="M93" s="221" t="str">
        <f>IF(COUNTA($G93:$H93)=0,"",IFERROR(VLOOKUP($L93,Ustawienia!$C$16:$F$29,K93,FALSE),IF(L93&lt;&gt;"","Błąd: Funkcja nieaktywna",IF(ISNUMBER(N93),"Błąd: Brak poziomu stanowiska",IF(P93="","","Błąd: Brak poziomu stanowiska")))))</f>
        <v/>
      </c>
      <c r="N93" s="277" t="str">
        <f>IF(COUNTA($G93:$H93)&lt;2,"",IF(ISERROR(VLOOKUP($G93,'Czynności standardowe'!$C:$I,MATCH($J93,Ustawienia!$E$6:$E$8,0)+1,FALSE)),"Brak CS",IF(P93="",VLOOKUP($G93,'Czynności standardowe'!$C:$I,MATCH($J93,Ustawienia!$E$6:$E$8,0)+1,FALSE),"Ręcznie")))</f>
        <v/>
      </c>
      <c r="O93" s="222" t="str">
        <f>IF(COUNTA($G93:$H93)&lt;2,"",IF(ISERROR(VLOOKUP($G93,'Czynności standardowe'!$C:$I,MATCH($J93,Ustawienia!$E$6:$E$8,0)+4,FALSE)),"Brak CS",IF(Q93="",VLOOKUP($G93,'Czynności standardowe'!$C:$I,MATCH($J93,Ustawienia!$E$6:$E$8,0)+4,FALSE),"Ręcznie")))</f>
        <v/>
      </c>
      <c r="P93" s="280"/>
      <c r="Q93" s="255"/>
      <c r="R93" s="223" t="str">
        <f t="shared" si="56"/>
        <v/>
      </c>
      <c r="S93" s="219"/>
      <c r="T93" s="237"/>
      <c r="U93" s="238" t="str">
        <f>IF(COUNTA($G93:$H93)=0,"",IF(I93="Błąd","nd.",IF(T93="","Błąd: Brak częstotl./ Istotności",VLOOKUP($H93,'Q data'!$C:$E,COLUMN('Q data'!$E:$E)-COLUMN('Q data'!$B:$B),FALSE))))</f>
        <v/>
      </c>
      <c r="V93" s="239" t="str">
        <f t="shared" si="57"/>
        <v/>
      </c>
      <c r="W93" s="219"/>
      <c r="X93" s="227" t="str">
        <f t="shared" si="58"/>
        <v/>
      </c>
      <c r="Y93" s="240"/>
      <c r="Z93" s="227" t="str">
        <f t="shared" si="59"/>
        <v/>
      </c>
      <c r="AA93" s="223" t="str">
        <f t="shared" si="60"/>
        <v/>
      </c>
      <c r="AC93" s="241"/>
      <c r="AD93" s="241"/>
      <c r="AE93" s="241"/>
      <c r="AF93" s="223" t="str">
        <f t="shared" si="65"/>
        <v/>
      </c>
      <c r="AG93" s="223" t="str">
        <f t="shared" si="61"/>
        <v/>
      </c>
      <c r="AH93" s="223" t="str">
        <f t="shared" si="62"/>
        <v/>
      </c>
      <c r="AI93" s="219"/>
      <c r="AJ93" s="242"/>
    </row>
    <row r="94" spans="1:36" s="229" customFormat="1" hidden="1" outlineLevel="1">
      <c r="A94" s="232"/>
      <c r="B94" s="232" t="str">
        <f t="shared" ca="1" si="63"/>
        <v>-</v>
      </c>
      <c r="C94" s="214" t="str">
        <f t="shared" si="54"/>
        <v>-</v>
      </c>
      <c r="D94" s="117"/>
      <c r="E94" s="233" t="str">
        <f t="shared" ca="1" si="55"/>
        <v>-</v>
      </c>
      <c r="F94" s="234"/>
      <c r="G94" s="235"/>
      <c r="H94" s="235"/>
      <c r="I94" s="217" t="str">
        <f>IF(COUNTA(G94:H94)=0,"",IF(COUNTA(G94:H94)=1,"Błąd",IFERROR(VLOOKUP($H94,'Q-drop down'!D:E,2,FALSE),"Błąd")))</f>
        <v/>
      </c>
      <c r="J94" s="218" t="str">
        <f>IF(COUNTA(G94:H94)=0,"",IF(COUNTA(G94:H94)=1,"",IFERROR(VLOOKUP($H94,'Q-drop down'!D:F,3,FALSE),"")))</f>
        <v/>
      </c>
      <c r="K94" s="263" t="str">
        <f t="shared" si="64"/>
        <v/>
      </c>
      <c r="L94" s="236"/>
      <c r="M94" s="221" t="str">
        <f>IF(COUNTA($G94:$H94)=0,"",IFERROR(VLOOKUP($L94,Ustawienia!$C$16:$F$29,K94,FALSE),IF(L94&lt;&gt;"","Błąd: Funkcja nieaktywna",IF(ISNUMBER(N94),"Błąd: Brak poziomu stanowiska",IF(P94="","","Błąd: Brak poziomu stanowiska")))))</f>
        <v/>
      </c>
      <c r="N94" s="277" t="str">
        <f>IF(COUNTA($G94:$H94)&lt;2,"",IF(ISERROR(VLOOKUP($G94,'Czynności standardowe'!$C:$I,MATCH($J94,Ustawienia!$E$6:$E$8,0)+1,FALSE)),"Brak CS",IF(P94="",VLOOKUP($G94,'Czynności standardowe'!$C:$I,MATCH($J94,Ustawienia!$E$6:$E$8,0)+1,FALSE),"Ręcznie")))</f>
        <v/>
      </c>
      <c r="O94" s="222" t="str">
        <f>IF(COUNTA($G94:$H94)&lt;2,"",IF(ISERROR(VLOOKUP($G94,'Czynności standardowe'!$C:$I,MATCH($J94,Ustawienia!$E$6:$E$8,0)+4,FALSE)),"Brak CS",IF(Q94="",VLOOKUP($G94,'Czynności standardowe'!$C:$I,MATCH($J94,Ustawienia!$E$6:$E$8,0)+4,FALSE),"Ręcznie")))</f>
        <v/>
      </c>
      <c r="P94" s="280"/>
      <c r="Q94" s="255"/>
      <c r="R94" s="223" t="str">
        <f t="shared" si="56"/>
        <v/>
      </c>
      <c r="S94" s="219"/>
      <c r="T94" s="237"/>
      <c r="U94" s="238" t="str">
        <f>IF(COUNTA($G94:$H94)=0,"",IF(I94="Błąd","nd.",IF(T94="","Błąd: Brak częstotl./ Istotności",VLOOKUP($H94,'Q data'!$C:$E,COLUMN('Q data'!$E:$E)-COLUMN('Q data'!$B:$B),FALSE))))</f>
        <v/>
      </c>
      <c r="V94" s="239" t="str">
        <f t="shared" si="57"/>
        <v/>
      </c>
      <c r="W94" s="219"/>
      <c r="X94" s="227" t="str">
        <f t="shared" si="58"/>
        <v/>
      </c>
      <c r="Y94" s="240"/>
      <c r="Z94" s="227" t="str">
        <f t="shared" si="59"/>
        <v/>
      </c>
      <c r="AA94" s="223" t="str">
        <f t="shared" si="60"/>
        <v/>
      </c>
      <c r="AC94" s="241"/>
      <c r="AD94" s="241"/>
      <c r="AE94" s="241"/>
      <c r="AF94" s="223" t="str">
        <f t="shared" si="65"/>
        <v/>
      </c>
      <c r="AG94" s="223" t="str">
        <f t="shared" si="61"/>
        <v/>
      </c>
      <c r="AH94" s="223" t="str">
        <f t="shared" si="62"/>
        <v/>
      </c>
      <c r="AI94" s="219"/>
      <c r="AJ94" s="242"/>
    </row>
    <row r="95" spans="1:36" s="229" customFormat="1" hidden="1" outlineLevel="1">
      <c r="A95" s="232"/>
      <c r="B95" s="232" t="str">
        <f t="shared" ca="1" si="63"/>
        <v>-</v>
      </c>
      <c r="C95" s="214" t="str">
        <f t="shared" si="54"/>
        <v>-</v>
      </c>
      <c r="D95" s="117"/>
      <c r="E95" s="233" t="str">
        <f t="shared" ca="1" si="55"/>
        <v>-</v>
      </c>
      <c r="F95" s="234"/>
      <c r="G95" s="235"/>
      <c r="H95" s="235"/>
      <c r="I95" s="217" t="str">
        <f>IF(COUNTA(G95:H95)=0,"",IF(COUNTA(G95:H95)=1,"Błąd",IFERROR(VLOOKUP($H95,'Q-drop down'!D:E,2,FALSE),"Błąd")))</f>
        <v/>
      </c>
      <c r="J95" s="218" t="str">
        <f>IF(COUNTA(G95:H95)=0,"",IF(COUNTA(G95:H95)=1,"",IFERROR(VLOOKUP($H95,'Q-drop down'!D:F,3,FALSE),"")))</f>
        <v/>
      </c>
      <c r="K95" s="263" t="str">
        <f t="shared" si="64"/>
        <v/>
      </c>
      <c r="L95" s="236"/>
      <c r="M95" s="221" t="str">
        <f>IF(COUNTA($G95:$H95)=0,"",IFERROR(VLOOKUP($L95,Ustawienia!$C$16:$F$29,K95,FALSE),IF(L95&lt;&gt;"","Błąd: Funkcja nieaktywna",IF(ISNUMBER(N95),"Błąd: Brak poziomu stanowiska",IF(P95="","","Błąd: Brak poziomu stanowiska")))))</f>
        <v/>
      </c>
      <c r="N95" s="277" t="str">
        <f>IF(COUNTA($G95:$H95)&lt;2,"",IF(ISERROR(VLOOKUP($G95,'Czynności standardowe'!$C:$I,MATCH($J95,Ustawienia!$E$6:$E$8,0)+1,FALSE)),"Brak CS",IF(P95="",VLOOKUP($G95,'Czynności standardowe'!$C:$I,MATCH($J95,Ustawienia!$E$6:$E$8,0)+1,FALSE),"Ręcznie")))</f>
        <v/>
      </c>
      <c r="O95" s="222" t="str">
        <f>IF(COUNTA($G95:$H95)&lt;2,"",IF(ISERROR(VLOOKUP($G95,'Czynności standardowe'!$C:$I,MATCH($J95,Ustawienia!$E$6:$E$8,0)+4,FALSE)),"Brak CS",IF(Q95="",VLOOKUP($G95,'Czynności standardowe'!$C:$I,MATCH($J95,Ustawienia!$E$6:$E$8,0)+4,FALSE),"Ręcznie")))</f>
        <v/>
      </c>
      <c r="P95" s="280"/>
      <c r="Q95" s="255"/>
      <c r="R95" s="223" t="str">
        <f t="shared" si="56"/>
        <v/>
      </c>
      <c r="S95" s="219"/>
      <c r="T95" s="237"/>
      <c r="U95" s="238" t="str">
        <f>IF(COUNTA($G95:$H95)=0,"",IF(I95="Błąd","nd.",IF(T95="","Błąd: Brak częstotl./ Istotności",VLOOKUP($H95,'Q data'!$C:$E,COLUMN('Q data'!$E:$E)-COLUMN('Q data'!$B:$B),FALSE))))</f>
        <v/>
      </c>
      <c r="V95" s="239" t="str">
        <f t="shared" si="57"/>
        <v/>
      </c>
      <c r="W95" s="219"/>
      <c r="X95" s="227" t="str">
        <f t="shared" si="58"/>
        <v/>
      </c>
      <c r="Y95" s="240"/>
      <c r="Z95" s="227" t="str">
        <f t="shared" si="59"/>
        <v/>
      </c>
      <c r="AA95" s="223" t="str">
        <f t="shared" si="60"/>
        <v/>
      </c>
      <c r="AC95" s="241"/>
      <c r="AD95" s="241"/>
      <c r="AE95" s="241"/>
      <c r="AF95" s="223" t="str">
        <f t="shared" si="65"/>
        <v/>
      </c>
      <c r="AG95" s="223" t="str">
        <f t="shared" si="61"/>
        <v/>
      </c>
      <c r="AH95" s="223" t="str">
        <f t="shared" si="62"/>
        <v/>
      </c>
      <c r="AI95" s="219"/>
      <c r="AJ95" s="242"/>
    </row>
    <row r="96" spans="1:36" s="229" customFormat="1" hidden="1" outlineLevel="1">
      <c r="A96" s="232"/>
      <c r="B96" s="232" t="str">
        <f t="shared" ca="1" si="63"/>
        <v>-</v>
      </c>
      <c r="C96" s="214" t="str">
        <f t="shared" si="54"/>
        <v>-</v>
      </c>
      <c r="D96" s="117"/>
      <c r="E96" s="233" t="str">
        <f t="shared" ca="1" si="55"/>
        <v>-</v>
      </c>
      <c r="F96" s="234"/>
      <c r="G96" s="235"/>
      <c r="H96" s="235"/>
      <c r="I96" s="217" t="str">
        <f>IF(COUNTA(G96:H96)=0,"",IF(COUNTA(G96:H96)=1,"Błąd",IFERROR(VLOOKUP($H96,'Q-drop down'!D:E,2,FALSE),"Błąd")))</f>
        <v/>
      </c>
      <c r="J96" s="218" t="str">
        <f>IF(COUNTA(G96:H96)=0,"",IF(COUNTA(G96:H96)=1,"",IFERROR(VLOOKUP($H96,'Q-drop down'!D:F,3,FALSE),"")))</f>
        <v/>
      </c>
      <c r="K96" s="263" t="str">
        <f t="shared" si="64"/>
        <v/>
      </c>
      <c r="L96" s="236"/>
      <c r="M96" s="221" t="str">
        <f>IF(COUNTA($G96:$H96)=0,"",IFERROR(VLOOKUP($L96,Ustawienia!$C$16:$F$29,K96,FALSE),IF(L96&lt;&gt;"","Błąd: Funkcja nieaktywna",IF(ISNUMBER(N96),"Błąd: Brak poziomu stanowiska",IF(P96="","","Błąd: Brak poziomu stanowiska")))))</f>
        <v/>
      </c>
      <c r="N96" s="277" t="str">
        <f>IF(COUNTA($G96:$H96)&lt;2,"",IF(ISERROR(VLOOKUP($G96,'Czynności standardowe'!$C:$I,MATCH($J96,Ustawienia!$E$6:$E$8,0)+1,FALSE)),"Brak CS",IF(P96="",VLOOKUP($G96,'Czynności standardowe'!$C:$I,MATCH($J96,Ustawienia!$E$6:$E$8,0)+1,FALSE),"Ręcznie")))</f>
        <v/>
      </c>
      <c r="O96" s="222" t="str">
        <f>IF(COUNTA($G96:$H96)&lt;2,"",IF(ISERROR(VLOOKUP($G96,'Czynności standardowe'!$C:$I,MATCH($J96,Ustawienia!$E$6:$E$8,0)+4,FALSE)),"Brak CS",IF(Q96="",VLOOKUP($G96,'Czynności standardowe'!$C:$I,MATCH($J96,Ustawienia!$E$6:$E$8,0)+4,FALSE),"Ręcznie")))</f>
        <v/>
      </c>
      <c r="P96" s="280"/>
      <c r="Q96" s="255"/>
      <c r="R96" s="223" t="str">
        <f t="shared" si="56"/>
        <v/>
      </c>
      <c r="S96" s="219"/>
      <c r="T96" s="237"/>
      <c r="U96" s="238" t="str">
        <f>IF(COUNTA($G96:$H96)=0,"",IF(I96="Błąd","nd.",IF(T96="","Błąd: Brak częstotl./ Istotności",VLOOKUP($H96,'Q data'!$C:$E,COLUMN('Q data'!$E:$E)-COLUMN('Q data'!$B:$B),FALSE))))</f>
        <v/>
      </c>
      <c r="V96" s="239" t="str">
        <f t="shared" si="57"/>
        <v/>
      </c>
      <c r="W96" s="219"/>
      <c r="X96" s="227" t="str">
        <f t="shared" si="58"/>
        <v/>
      </c>
      <c r="Y96" s="240"/>
      <c r="Z96" s="227" t="str">
        <f t="shared" si="59"/>
        <v/>
      </c>
      <c r="AA96" s="223" t="str">
        <f t="shared" si="60"/>
        <v/>
      </c>
      <c r="AC96" s="241"/>
      <c r="AD96" s="241"/>
      <c r="AE96" s="241"/>
      <c r="AF96" s="223" t="str">
        <f t="shared" si="65"/>
        <v/>
      </c>
      <c r="AG96" s="223" t="str">
        <f t="shared" si="61"/>
        <v/>
      </c>
      <c r="AH96" s="223" t="str">
        <f t="shared" si="62"/>
        <v/>
      </c>
      <c r="AI96" s="219"/>
      <c r="AJ96" s="242"/>
    </row>
    <row r="97" spans="1:36" s="229" customFormat="1" hidden="1" outlineLevel="1">
      <c r="A97" s="232"/>
      <c r="B97" s="232" t="str">
        <f t="shared" ca="1" si="63"/>
        <v>-</v>
      </c>
      <c r="C97" s="214" t="str">
        <f t="shared" si="54"/>
        <v>-</v>
      </c>
      <c r="D97" s="117"/>
      <c r="E97" s="233" t="str">
        <f t="shared" ca="1" si="55"/>
        <v>-</v>
      </c>
      <c r="F97" s="234"/>
      <c r="G97" s="235"/>
      <c r="H97" s="235"/>
      <c r="I97" s="217" t="str">
        <f>IF(COUNTA(G97:H97)=0,"",IF(COUNTA(G97:H97)=1,"Błąd",IFERROR(VLOOKUP($H97,'Q-drop down'!D:E,2,FALSE),"Błąd")))</f>
        <v/>
      </c>
      <c r="J97" s="218" t="str">
        <f>IF(COUNTA(G97:H97)=0,"",IF(COUNTA(G97:H97)=1,"",IFERROR(VLOOKUP($H97,'Q-drop down'!D:F,3,FALSE),"")))</f>
        <v/>
      </c>
      <c r="K97" s="263" t="str">
        <f t="shared" si="64"/>
        <v/>
      </c>
      <c r="L97" s="236"/>
      <c r="M97" s="221" t="str">
        <f>IF(COUNTA($G97:$H97)=0,"",IFERROR(VLOOKUP($L97,Ustawienia!$C$16:$F$29,K97,FALSE),IF(L97&lt;&gt;"","Błąd: Funkcja nieaktywna",IF(ISNUMBER(N97),"Błąd: Brak poziomu stanowiska",IF(P97="","","Błąd: Brak poziomu stanowiska")))))</f>
        <v/>
      </c>
      <c r="N97" s="277" t="str">
        <f>IF(COUNTA($G97:$H97)&lt;2,"",IF(ISERROR(VLOOKUP($G97,'Czynności standardowe'!$C:$I,MATCH($J97,Ustawienia!$E$6:$E$8,0)+1,FALSE)),"Brak CS",IF(P97="",VLOOKUP($G97,'Czynności standardowe'!$C:$I,MATCH($J97,Ustawienia!$E$6:$E$8,0)+1,FALSE),"Ręcznie")))</f>
        <v/>
      </c>
      <c r="O97" s="222" t="str">
        <f>IF(COUNTA($G97:$H97)&lt;2,"",IF(ISERROR(VLOOKUP($G97,'Czynności standardowe'!$C:$I,MATCH($J97,Ustawienia!$E$6:$E$8,0)+4,FALSE)),"Brak CS",IF(Q97="",VLOOKUP($G97,'Czynności standardowe'!$C:$I,MATCH($J97,Ustawienia!$E$6:$E$8,0)+4,FALSE),"Ręcznie")))</f>
        <v/>
      </c>
      <c r="P97" s="280"/>
      <c r="Q97" s="255"/>
      <c r="R97" s="223" t="str">
        <f t="shared" si="56"/>
        <v/>
      </c>
      <c r="S97" s="219"/>
      <c r="T97" s="237"/>
      <c r="U97" s="238" t="str">
        <f>IF(COUNTA($G97:$H97)=0,"",IF(I97="Błąd","nd.",IF(T97="","Błąd: Brak częstotl./ Istotności",VLOOKUP($H97,'Q data'!$C:$E,COLUMN('Q data'!$E:$E)-COLUMN('Q data'!$B:$B),FALSE))))</f>
        <v/>
      </c>
      <c r="V97" s="239" t="str">
        <f t="shared" si="57"/>
        <v/>
      </c>
      <c r="W97" s="219"/>
      <c r="X97" s="227" t="str">
        <f t="shared" si="58"/>
        <v/>
      </c>
      <c r="Y97" s="240"/>
      <c r="Z97" s="227" t="str">
        <f t="shared" si="59"/>
        <v/>
      </c>
      <c r="AA97" s="223" t="str">
        <f t="shared" si="60"/>
        <v/>
      </c>
      <c r="AC97" s="241"/>
      <c r="AD97" s="241"/>
      <c r="AE97" s="241"/>
      <c r="AF97" s="223" t="str">
        <f t="shared" si="65"/>
        <v/>
      </c>
      <c r="AG97" s="223" t="str">
        <f t="shared" si="61"/>
        <v/>
      </c>
      <c r="AH97" s="223" t="str">
        <f t="shared" si="62"/>
        <v/>
      </c>
      <c r="AI97" s="219"/>
      <c r="AJ97" s="242"/>
    </row>
    <row r="98" spans="1:36" s="229" customFormat="1" hidden="1" outlineLevel="1">
      <c r="A98" s="232"/>
      <c r="B98" s="232" t="str">
        <f t="shared" ca="1" si="63"/>
        <v>-</v>
      </c>
      <c r="C98" s="214" t="str">
        <f t="shared" si="54"/>
        <v>-</v>
      </c>
      <c r="D98" s="117"/>
      <c r="E98" s="233" t="str">
        <f t="shared" ca="1" si="55"/>
        <v>-</v>
      </c>
      <c r="F98" s="285"/>
      <c r="G98" s="235"/>
      <c r="H98" s="235"/>
      <c r="I98" s="217" t="str">
        <f>IF(COUNTA(G98:H98)=0,"",IF(COUNTA(G98:H98)=1,"Błąd",IFERROR(VLOOKUP($H98,'Q-drop down'!D:E,2,FALSE),"Błąd")))</f>
        <v/>
      </c>
      <c r="J98" s="218" t="str">
        <f>IF(COUNTA(G98:H98)=0,"",IF(COUNTA(G98:H98)=1,"",IFERROR(VLOOKUP($H98,'Q-drop down'!D:F,3,FALSE),"")))</f>
        <v/>
      </c>
      <c r="K98" s="263" t="str">
        <f t="shared" si="64"/>
        <v/>
      </c>
      <c r="L98" s="236"/>
      <c r="M98" s="221" t="str">
        <f>IF(COUNTA($G98:$H98)=0,"",IFERROR(VLOOKUP($L98,Ustawienia!$C$16:$F$29,K98,FALSE),IF(L98&lt;&gt;"","Błąd: Funkcja nieaktywna",IF(ISNUMBER(N98),"Błąd: Brak poziomu stanowiska",IF(P98="","","Błąd: Brak poziomu stanowiska")))))</f>
        <v/>
      </c>
      <c r="N98" s="277" t="str">
        <f>IF(COUNTA($G98:$H98)&lt;2,"",IF(ISERROR(VLOOKUP($G98,'Czynności standardowe'!$C:$I,MATCH($J98,Ustawienia!$E$6:$E$8,0)+1,FALSE)),"Brak CS",IF(P98="",VLOOKUP($G98,'Czynności standardowe'!$C:$I,MATCH($J98,Ustawienia!$E$6:$E$8,0)+1,FALSE),"Ręcznie")))</f>
        <v/>
      </c>
      <c r="O98" s="222" t="str">
        <f>IF(COUNTA($G98:$H98)&lt;2,"",IF(ISERROR(VLOOKUP($G98,'Czynności standardowe'!$C:$I,MATCH($J98,Ustawienia!$E$6:$E$8,0)+4,FALSE)),"Brak CS",IF(Q98="",VLOOKUP($G98,'Czynności standardowe'!$C:$I,MATCH($J98,Ustawienia!$E$6:$E$8,0)+4,FALSE),"Ręcznie")))</f>
        <v/>
      </c>
      <c r="P98" s="280"/>
      <c r="Q98" s="255"/>
      <c r="R98" s="223" t="str">
        <f t="shared" si="56"/>
        <v/>
      </c>
      <c r="S98" s="219"/>
      <c r="T98" s="237"/>
      <c r="U98" s="238" t="str">
        <f>IF(COUNTA($G98:$H98)=0,"",IF(I98="Błąd","nd.",IF(T98="","Błąd: Brak częstotl./ Istotności",VLOOKUP($H98,'Q data'!$C:$E,COLUMN('Q data'!$E:$E)-COLUMN('Q data'!$B:$B),FALSE))))</f>
        <v/>
      </c>
      <c r="V98" s="239" t="str">
        <f t="shared" si="57"/>
        <v/>
      </c>
      <c r="W98" s="219"/>
      <c r="X98" s="227" t="str">
        <f t="shared" si="58"/>
        <v/>
      </c>
      <c r="Y98" s="240"/>
      <c r="Z98" s="227" t="str">
        <f t="shared" si="59"/>
        <v/>
      </c>
      <c r="AA98" s="223" t="str">
        <f t="shared" si="60"/>
        <v/>
      </c>
      <c r="AC98" s="241"/>
      <c r="AD98" s="241"/>
      <c r="AE98" s="241"/>
      <c r="AF98" s="223" t="str">
        <f t="shared" si="65"/>
        <v/>
      </c>
      <c r="AG98" s="223" t="str">
        <f t="shared" si="61"/>
        <v/>
      </c>
      <c r="AH98" s="223" t="str">
        <f t="shared" si="62"/>
        <v/>
      </c>
      <c r="AI98" s="219"/>
      <c r="AJ98" s="242"/>
    </row>
    <row r="99" spans="1:36" s="229" customFormat="1" hidden="1" outlineLevel="1">
      <c r="A99" s="232"/>
      <c r="B99" s="232" t="str">
        <f t="shared" ca="1" si="63"/>
        <v>-</v>
      </c>
      <c r="C99" s="214" t="str">
        <f t="shared" si="54"/>
        <v>-</v>
      </c>
      <c r="D99" s="117"/>
      <c r="E99" s="233" t="str">
        <f t="shared" ca="1" si="55"/>
        <v>-</v>
      </c>
      <c r="F99" s="234"/>
      <c r="G99" s="235"/>
      <c r="H99" s="235"/>
      <c r="I99" s="217" t="str">
        <f>IF(COUNTA(G99:H99)=0,"",IF(COUNTA(G99:H99)=1,"Błąd",IFERROR(VLOOKUP($H99,'Q-drop down'!D:E,2,FALSE),"Błąd")))</f>
        <v/>
      </c>
      <c r="J99" s="218" t="str">
        <f>IF(COUNTA(G99:H99)=0,"",IF(COUNTA(G99:H99)=1,"",IFERROR(VLOOKUP($H99,'Q-drop down'!D:F,3,FALSE),"")))</f>
        <v/>
      </c>
      <c r="K99" s="263" t="str">
        <f t="shared" si="64"/>
        <v/>
      </c>
      <c r="L99" s="236"/>
      <c r="M99" s="221" t="str">
        <f>IF(COUNTA($G99:$H99)=0,"",IFERROR(VLOOKUP($L99,Ustawienia!$C$16:$F$29,K99,FALSE),IF(L99&lt;&gt;"","Błąd: Funkcja nieaktywna",IF(ISNUMBER(N99),"Błąd: Brak poziomu stanowiska",IF(P99="","","Błąd: Brak poziomu stanowiska")))))</f>
        <v/>
      </c>
      <c r="N99" s="277" t="str">
        <f>IF(COUNTA($G99:$H99)&lt;2,"",IF(ISERROR(VLOOKUP($G99,'Czynności standardowe'!$C:$I,MATCH($J99,Ustawienia!$E$6:$E$8,0)+1,FALSE)),"Brak CS",IF(P99="",VLOOKUP($G99,'Czynności standardowe'!$C:$I,MATCH($J99,Ustawienia!$E$6:$E$8,0)+1,FALSE),"Ręcznie")))</f>
        <v/>
      </c>
      <c r="O99" s="222" t="str">
        <f>IF(COUNTA($G99:$H99)&lt;2,"",IF(ISERROR(VLOOKUP($G99,'Czynności standardowe'!$C:$I,MATCH($J99,Ustawienia!$E$6:$E$8,0)+4,FALSE)),"Brak CS",IF(Q99="",VLOOKUP($G99,'Czynności standardowe'!$C:$I,MATCH($J99,Ustawienia!$E$6:$E$8,0)+4,FALSE),"Ręcznie")))</f>
        <v/>
      </c>
      <c r="P99" s="280"/>
      <c r="Q99" s="255"/>
      <c r="R99" s="223" t="str">
        <f t="shared" si="56"/>
        <v/>
      </c>
      <c r="S99" s="219"/>
      <c r="T99" s="237"/>
      <c r="U99" s="238" t="str">
        <f>IF(COUNTA($G99:$H99)=0,"",IF(I99="Błąd","nd.",IF(T99="","Błąd: Brak częstotl./ Istotności",VLOOKUP($H99,'Q data'!$C:$E,COLUMN('Q data'!$E:$E)-COLUMN('Q data'!$B:$B),FALSE))))</f>
        <v/>
      </c>
      <c r="V99" s="239" t="str">
        <f t="shared" si="57"/>
        <v/>
      </c>
      <c r="W99" s="219"/>
      <c r="X99" s="227" t="str">
        <f t="shared" si="58"/>
        <v/>
      </c>
      <c r="Y99" s="240"/>
      <c r="Z99" s="227" t="str">
        <f t="shared" si="59"/>
        <v/>
      </c>
      <c r="AA99" s="223" t="str">
        <f t="shared" si="60"/>
        <v/>
      </c>
      <c r="AC99" s="241"/>
      <c r="AD99" s="241"/>
      <c r="AE99" s="241"/>
      <c r="AF99" s="223" t="str">
        <f t="shared" si="65"/>
        <v/>
      </c>
      <c r="AG99" s="223" t="str">
        <f t="shared" si="61"/>
        <v/>
      </c>
      <c r="AH99" s="223" t="str">
        <f t="shared" si="62"/>
        <v/>
      </c>
      <c r="AI99" s="219"/>
      <c r="AJ99" s="242"/>
    </row>
    <row r="100" spans="1:36" s="229" customFormat="1" hidden="1" outlineLevel="1">
      <c r="A100" s="232"/>
      <c r="B100" s="232" t="str">
        <f t="shared" ca="1" si="63"/>
        <v>-</v>
      </c>
      <c r="C100" s="214" t="str">
        <f t="shared" si="54"/>
        <v>-</v>
      </c>
      <c r="D100" s="117"/>
      <c r="E100" s="233" t="str">
        <f t="shared" ca="1" si="55"/>
        <v>-</v>
      </c>
      <c r="F100" s="234"/>
      <c r="G100" s="235"/>
      <c r="H100" s="235"/>
      <c r="I100" s="217" t="str">
        <f>IF(COUNTA(G100:H100)=0,"",IF(COUNTA(G100:H100)=1,"Błąd",IFERROR(VLOOKUP($H100,'Q-drop down'!D:E,2,FALSE),"Błąd")))</f>
        <v/>
      </c>
      <c r="J100" s="218" t="str">
        <f>IF(COUNTA(G100:H100)=0,"",IF(COUNTA(G100:H100)=1,"",IFERROR(VLOOKUP($H100,'Q-drop down'!D:F,3,FALSE),"")))</f>
        <v/>
      </c>
      <c r="K100" s="263" t="str">
        <f t="shared" si="64"/>
        <v/>
      </c>
      <c r="L100" s="236"/>
      <c r="M100" s="221" t="str">
        <f>IF(COUNTA($G100:$H100)=0,"",IFERROR(VLOOKUP($L100,Ustawienia!$C$16:$F$29,K100,FALSE),IF(L100&lt;&gt;"","Błąd: Funkcja nieaktywna",IF(ISNUMBER(N100),"Błąd: Brak poziomu stanowiska",IF(P100="","","Błąd: Brak poziomu stanowiska")))))</f>
        <v/>
      </c>
      <c r="N100" s="277" t="str">
        <f>IF(COUNTA($G100:$H100)&lt;2,"",IF(ISERROR(VLOOKUP($G100,'Czynności standardowe'!$C:$I,MATCH($J100,Ustawienia!$E$6:$E$8,0)+1,FALSE)),"Brak CS",IF(P100="",VLOOKUP($G100,'Czynności standardowe'!$C:$I,MATCH($J100,Ustawienia!$E$6:$E$8,0)+1,FALSE),"Ręcznie")))</f>
        <v/>
      </c>
      <c r="O100" s="222" t="str">
        <f>IF(COUNTA($G100:$H100)&lt;2,"",IF(ISERROR(VLOOKUP($G100,'Czynności standardowe'!$C:$I,MATCH($J100,Ustawienia!$E$6:$E$8,0)+4,FALSE)),"Brak CS",IF(Q100="",VLOOKUP($G100,'Czynności standardowe'!$C:$I,MATCH($J100,Ustawienia!$E$6:$E$8,0)+4,FALSE),"Ręcznie")))</f>
        <v/>
      </c>
      <c r="P100" s="280"/>
      <c r="Q100" s="255"/>
      <c r="R100" s="223" t="str">
        <f t="shared" si="56"/>
        <v/>
      </c>
      <c r="S100" s="219"/>
      <c r="T100" s="237"/>
      <c r="U100" s="238" t="str">
        <f>IF(COUNTA($G100:$H100)=0,"",IF(I100="Błąd","nd.",IF(T100="","Błąd: Brak częstotl./ Istotności",VLOOKUP($H100,'Q data'!$C:$E,COLUMN('Q data'!$E:$E)-COLUMN('Q data'!$B:$B),FALSE))))</f>
        <v/>
      </c>
      <c r="V100" s="239" t="str">
        <f t="shared" si="57"/>
        <v/>
      </c>
      <c r="W100" s="219"/>
      <c r="X100" s="227" t="str">
        <f t="shared" si="58"/>
        <v/>
      </c>
      <c r="Y100" s="240"/>
      <c r="Z100" s="227" t="str">
        <f t="shared" si="59"/>
        <v/>
      </c>
      <c r="AA100" s="223" t="str">
        <f t="shared" si="60"/>
        <v/>
      </c>
      <c r="AC100" s="241"/>
      <c r="AD100" s="241"/>
      <c r="AE100" s="241"/>
      <c r="AF100" s="223" t="str">
        <f t="shared" si="65"/>
        <v/>
      </c>
      <c r="AG100" s="223" t="str">
        <f t="shared" si="61"/>
        <v/>
      </c>
      <c r="AH100" s="223" t="str">
        <f t="shared" si="62"/>
        <v/>
      </c>
      <c r="AI100" s="219"/>
      <c r="AJ100" s="242"/>
    </row>
    <row r="101" spans="1:36" s="229" customFormat="1" hidden="1" outlineLevel="1">
      <c r="A101" s="232"/>
      <c r="B101" s="232" t="str">
        <f t="shared" ca="1" si="63"/>
        <v>-</v>
      </c>
      <c r="C101" s="214" t="str">
        <f t="shared" si="54"/>
        <v>-</v>
      </c>
      <c r="D101" s="117"/>
      <c r="E101" s="233" t="str">
        <f t="shared" ca="1" si="55"/>
        <v>-</v>
      </c>
      <c r="F101" s="234"/>
      <c r="G101" s="235"/>
      <c r="H101" s="235"/>
      <c r="I101" s="217" t="str">
        <f>IF(COUNTA(G101:H101)=0,"",IF(COUNTA(G101:H101)=1,"Błąd",IFERROR(VLOOKUP($H101,'Q-drop down'!D:E,2,FALSE),"Błąd")))</f>
        <v/>
      </c>
      <c r="J101" s="218" t="str">
        <f>IF(COUNTA(G101:H101)=0,"",IF(COUNTA(G101:H101)=1,"",IFERROR(VLOOKUP($H101,'Q-drop down'!D:F,3,FALSE),"")))</f>
        <v/>
      </c>
      <c r="K101" s="263" t="str">
        <f t="shared" si="64"/>
        <v/>
      </c>
      <c r="L101" s="236"/>
      <c r="M101" s="221" t="str">
        <f>IF(COUNTA($G101:$H101)=0,"",IFERROR(VLOOKUP($L101,Ustawienia!$C$16:$F$29,K101,FALSE),IF(L101&lt;&gt;"","Błąd: Funkcja nieaktywna",IF(ISNUMBER(N101),"Błąd: Brak poziomu stanowiska",IF(P101="","","Błąd: Brak poziomu stanowiska")))))</f>
        <v/>
      </c>
      <c r="N101" s="277" t="str">
        <f>IF(COUNTA($G101:$H101)&lt;2,"",IF(ISERROR(VLOOKUP($G101,'Czynności standardowe'!$C:$I,MATCH($J101,Ustawienia!$E$6:$E$8,0)+1,FALSE)),"Brak CS",IF(P101="",VLOOKUP($G101,'Czynności standardowe'!$C:$I,MATCH($J101,Ustawienia!$E$6:$E$8,0)+1,FALSE),"Ręcznie")))</f>
        <v/>
      </c>
      <c r="O101" s="222" t="str">
        <f>IF(COUNTA($G101:$H101)&lt;2,"",IF(ISERROR(VLOOKUP($G101,'Czynności standardowe'!$C:$I,MATCH($J101,Ustawienia!$E$6:$E$8,0)+4,FALSE)),"Brak CS",IF(Q101="",VLOOKUP($G101,'Czynności standardowe'!$C:$I,MATCH($J101,Ustawienia!$E$6:$E$8,0)+4,FALSE),"Ręcznie")))</f>
        <v/>
      </c>
      <c r="P101" s="280"/>
      <c r="Q101" s="255"/>
      <c r="R101" s="223" t="str">
        <f t="shared" si="56"/>
        <v/>
      </c>
      <c r="S101" s="219"/>
      <c r="T101" s="237"/>
      <c r="U101" s="238" t="str">
        <f>IF(COUNTA($G101:$H101)=0,"",IF(I101="Błąd","nd.",IF(T101="","Błąd: Brak częstotl./ Istotności",VLOOKUP($H101,'Q data'!$C:$E,COLUMN('Q data'!$E:$E)-COLUMN('Q data'!$B:$B),FALSE))))</f>
        <v/>
      </c>
      <c r="V101" s="239" t="str">
        <f t="shared" si="57"/>
        <v/>
      </c>
      <c r="W101" s="219"/>
      <c r="X101" s="227" t="str">
        <f t="shared" si="58"/>
        <v/>
      </c>
      <c r="Y101" s="240"/>
      <c r="Z101" s="227" t="str">
        <f t="shared" si="59"/>
        <v/>
      </c>
      <c r="AA101" s="223" t="str">
        <f t="shared" si="60"/>
        <v/>
      </c>
      <c r="AC101" s="241"/>
      <c r="AD101" s="241"/>
      <c r="AE101" s="241"/>
      <c r="AF101" s="223" t="str">
        <f t="shared" si="65"/>
        <v/>
      </c>
      <c r="AG101" s="223" t="str">
        <f t="shared" si="61"/>
        <v/>
      </c>
      <c r="AH101" s="223" t="str">
        <f t="shared" si="62"/>
        <v/>
      </c>
      <c r="AI101" s="219"/>
      <c r="AJ101" s="242"/>
    </row>
    <row r="102" spans="1:36" s="229" customFormat="1" hidden="1" outlineLevel="1">
      <c r="A102" s="232"/>
      <c r="B102" s="232" t="str">
        <f t="shared" ca="1" si="63"/>
        <v>-</v>
      </c>
      <c r="C102" s="214" t="str">
        <f t="shared" si="54"/>
        <v>-</v>
      </c>
      <c r="D102" s="117"/>
      <c r="E102" s="233" t="str">
        <f t="shared" ca="1" si="55"/>
        <v>-</v>
      </c>
      <c r="F102" s="234"/>
      <c r="G102" s="235"/>
      <c r="H102" s="235"/>
      <c r="I102" s="217" t="str">
        <f>IF(COUNTA(G102:H102)=0,"",IF(COUNTA(G102:H102)=1,"Błąd",IFERROR(VLOOKUP($H102,'Q-drop down'!D:E,2,FALSE),"Błąd")))</f>
        <v/>
      </c>
      <c r="J102" s="218" t="str">
        <f>IF(COUNTA(G102:H102)=0,"",IF(COUNTA(G102:H102)=1,"",IFERROR(VLOOKUP($H102,'Q-drop down'!D:F,3,FALSE),"")))</f>
        <v/>
      </c>
      <c r="K102" s="263" t="str">
        <f t="shared" si="64"/>
        <v/>
      </c>
      <c r="L102" s="236"/>
      <c r="M102" s="221" t="str">
        <f>IF(COUNTA($G102:$H102)=0,"",IFERROR(VLOOKUP($L102,Ustawienia!$C$16:$F$29,K102,FALSE),IF(L102&lt;&gt;"","Błąd: Funkcja nieaktywna",IF(ISNUMBER(N102),"Błąd: Brak poziomu stanowiska",IF(P102="","","Błąd: Brak poziomu stanowiska")))))</f>
        <v/>
      </c>
      <c r="N102" s="277" t="str">
        <f>IF(COUNTA($G102:$H102)&lt;2,"",IF(ISERROR(VLOOKUP($G102,'Czynności standardowe'!$C:$I,MATCH($J102,Ustawienia!$E$6:$E$8,0)+1,FALSE)),"Brak CS",IF(P102="",VLOOKUP($G102,'Czynności standardowe'!$C:$I,MATCH($J102,Ustawienia!$E$6:$E$8,0)+1,FALSE),"Ręcznie")))</f>
        <v/>
      </c>
      <c r="O102" s="222" t="str">
        <f>IF(COUNTA($G102:$H102)&lt;2,"",IF(ISERROR(VLOOKUP($G102,'Czynności standardowe'!$C:$I,MATCH($J102,Ustawienia!$E$6:$E$8,0)+4,FALSE)),"Brak CS",IF(Q102="",VLOOKUP($G102,'Czynności standardowe'!$C:$I,MATCH($J102,Ustawienia!$E$6:$E$8,0)+4,FALSE),"Ręcznie")))</f>
        <v/>
      </c>
      <c r="P102" s="280"/>
      <c r="Q102" s="255"/>
      <c r="R102" s="223" t="str">
        <f t="shared" si="56"/>
        <v/>
      </c>
      <c r="S102" s="219"/>
      <c r="T102" s="237"/>
      <c r="U102" s="238" t="str">
        <f>IF(COUNTA($G102:$H102)=0,"",IF(I102="Błąd","nd.",IF(T102="","Błąd: Brak częstotl./ Istotności",VLOOKUP($H102,'Q data'!$C:$E,COLUMN('Q data'!$E:$E)-COLUMN('Q data'!$B:$B),FALSE))))</f>
        <v/>
      </c>
      <c r="V102" s="239" t="str">
        <f t="shared" si="57"/>
        <v/>
      </c>
      <c r="W102" s="219"/>
      <c r="X102" s="227" t="str">
        <f t="shared" si="58"/>
        <v/>
      </c>
      <c r="Y102" s="240"/>
      <c r="Z102" s="227" t="str">
        <f t="shared" si="59"/>
        <v/>
      </c>
      <c r="AA102" s="223" t="str">
        <f t="shared" si="60"/>
        <v/>
      </c>
      <c r="AC102" s="241"/>
      <c r="AD102" s="241"/>
      <c r="AE102" s="241"/>
      <c r="AF102" s="223" t="str">
        <f t="shared" si="65"/>
        <v/>
      </c>
      <c r="AG102" s="223" t="str">
        <f t="shared" si="61"/>
        <v/>
      </c>
      <c r="AH102" s="223" t="str">
        <f t="shared" si="62"/>
        <v/>
      </c>
      <c r="AI102" s="219"/>
      <c r="AJ102" s="242"/>
    </row>
    <row r="103" spans="1:36" s="229" customFormat="1" hidden="1" outlineLevel="1">
      <c r="A103" s="232"/>
      <c r="B103" s="232" t="str">
        <f t="shared" ca="1" si="63"/>
        <v>-</v>
      </c>
      <c r="C103" s="214" t="str">
        <f t="shared" si="54"/>
        <v>-</v>
      </c>
      <c r="D103" s="117"/>
      <c r="E103" s="233" t="str">
        <f t="shared" ca="1" si="55"/>
        <v>-</v>
      </c>
      <c r="F103" s="234"/>
      <c r="G103" s="235"/>
      <c r="H103" s="235"/>
      <c r="I103" s="217" t="str">
        <f>IF(COUNTA(G103:H103)=0,"",IF(COUNTA(G103:H103)=1,"Błąd",IFERROR(VLOOKUP($H103,'Q-drop down'!D:E,2,FALSE),"Błąd")))</f>
        <v/>
      </c>
      <c r="J103" s="218" t="str">
        <f>IF(COUNTA(G103:H103)=0,"",IF(COUNTA(G103:H103)=1,"",IFERROR(VLOOKUP($H103,'Q-drop down'!D:F,3,FALSE),"")))</f>
        <v/>
      </c>
      <c r="K103" s="263" t="str">
        <f t="shared" si="64"/>
        <v/>
      </c>
      <c r="L103" s="236"/>
      <c r="M103" s="221" t="str">
        <f>IF(COUNTA($G103:$H103)=0,"",IFERROR(VLOOKUP($L103,Ustawienia!$C$16:$F$29,K103,FALSE),IF(L103&lt;&gt;"","Błąd: Funkcja nieaktywna",IF(ISNUMBER(N103),"Błąd: Brak poziomu stanowiska",IF(P103="","","Błąd: Brak poziomu stanowiska")))))</f>
        <v/>
      </c>
      <c r="N103" s="277" t="str">
        <f>IF(COUNTA($G103:$H103)&lt;2,"",IF(ISERROR(VLOOKUP($G103,'Czynności standardowe'!$C:$I,MATCH($J103,Ustawienia!$E$6:$E$8,0)+1,FALSE)),"Brak CS",IF(P103="",VLOOKUP($G103,'Czynności standardowe'!$C:$I,MATCH($J103,Ustawienia!$E$6:$E$8,0)+1,FALSE),"Ręcznie")))</f>
        <v/>
      </c>
      <c r="O103" s="222" t="str">
        <f>IF(COUNTA($G103:$H103)&lt;2,"",IF(ISERROR(VLOOKUP($G103,'Czynności standardowe'!$C:$I,MATCH($J103,Ustawienia!$E$6:$E$8,0)+4,FALSE)),"Brak CS",IF(Q103="",VLOOKUP($G103,'Czynności standardowe'!$C:$I,MATCH($J103,Ustawienia!$E$6:$E$8,0)+4,FALSE),"Ręcznie")))</f>
        <v/>
      </c>
      <c r="P103" s="280"/>
      <c r="Q103" s="255"/>
      <c r="R103" s="223" t="str">
        <f t="shared" si="56"/>
        <v/>
      </c>
      <c r="S103" s="219"/>
      <c r="T103" s="237"/>
      <c r="U103" s="238" t="str">
        <f>IF(COUNTA($G103:$H103)=0,"",IF(I103="Błąd","nd.",IF(T103="","Błąd: Brak częstotl./ Istotności",VLOOKUP($H103,'Q data'!$C:$E,COLUMN('Q data'!$E:$E)-COLUMN('Q data'!$B:$B),FALSE))))</f>
        <v/>
      </c>
      <c r="V103" s="239" t="str">
        <f t="shared" si="57"/>
        <v/>
      </c>
      <c r="W103" s="219"/>
      <c r="X103" s="227" t="str">
        <f t="shared" si="58"/>
        <v/>
      </c>
      <c r="Y103" s="240"/>
      <c r="Z103" s="227" t="str">
        <f t="shared" si="59"/>
        <v/>
      </c>
      <c r="AA103" s="223" t="str">
        <f t="shared" si="60"/>
        <v/>
      </c>
      <c r="AC103" s="241"/>
      <c r="AD103" s="241"/>
      <c r="AE103" s="241"/>
      <c r="AF103" s="223" t="str">
        <f t="shared" si="65"/>
        <v/>
      </c>
      <c r="AG103" s="223" t="str">
        <f t="shared" si="61"/>
        <v/>
      </c>
      <c r="AH103" s="223" t="str">
        <f t="shared" si="62"/>
        <v/>
      </c>
      <c r="AI103" s="219"/>
      <c r="AJ103" s="242"/>
    </row>
    <row r="104" spans="1:36" s="229" customFormat="1" hidden="1" outlineLevel="1">
      <c r="A104" s="232"/>
      <c r="B104" s="232" t="str">
        <f ca="1">IF(G104="","-",MAXA(INDIRECT("A"&amp;$A$13+1&amp;":A"&amp;ROW($B104))))</f>
        <v>-</v>
      </c>
      <c r="C104" s="214" t="str">
        <f t="shared" si="54"/>
        <v>-</v>
      </c>
      <c r="D104" s="117"/>
      <c r="E104" s="233" t="str">
        <f t="shared" ca="1" si="55"/>
        <v>-</v>
      </c>
      <c r="F104" s="285"/>
      <c r="G104" s="235"/>
      <c r="H104" s="235"/>
      <c r="I104" s="217" t="str">
        <f>IF(COUNTA(G104:H104)=0,"",IF(COUNTA(G104:H104)=1,"Błąd",IFERROR(VLOOKUP($H104,'Q-drop down'!D:E,2,FALSE),"Błąd")))</f>
        <v/>
      </c>
      <c r="J104" s="218" t="str">
        <f>IF(COUNTA(G104:H104)=0,"",IF(COUNTA(G104:H104)=1,"",IFERROR(VLOOKUP($H104,'Q-drop down'!D:F,3,FALSE),"")))</f>
        <v/>
      </c>
      <c r="K104" s="263" t="str">
        <f t="shared" si="64"/>
        <v/>
      </c>
      <c r="L104" s="236"/>
      <c r="M104" s="221" t="str">
        <f>IF(COUNTA($G104:$H104)=0,"",IFERROR(VLOOKUP($L104,Ustawienia!$C$16:$F$29,K104,FALSE),IF(L104&lt;&gt;"","Błąd: Funkcja nieaktywna",IF(ISNUMBER(N104),"Błąd: Brak poziomu stanowiska",IF(P104="","","Błąd: Brak poziomu stanowiska")))))</f>
        <v/>
      </c>
      <c r="N104" s="277" t="str">
        <f>IF(COUNTA($G104:$H104)&lt;2,"",IF(ISERROR(VLOOKUP($G104,'Czynności standardowe'!$C:$I,MATCH($J104,Ustawienia!$E$6:$E$8,0)+1,FALSE)),"Brak CS",IF(P104="",VLOOKUP($G104,'Czynności standardowe'!$C:$I,MATCH($J104,Ustawienia!$E$6:$E$8,0)+1,FALSE),"Ręcznie")))</f>
        <v/>
      </c>
      <c r="O104" s="222" t="str">
        <f>IF(COUNTA($G104:$H104)&lt;2,"",IF(ISERROR(VLOOKUP($G104,'Czynności standardowe'!$C:$I,MATCH($J104,Ustawienia!$E$6:$E$8,0)+4,FALSE)),"Brak CS",IF(Q104="",VLOOKUP($G104,'Czynności standardowe'!$C:$I,MATCH($J104,Ustawienia!$E$6:$E$8,0)+4,FALSE),"Ręcznie")))</f>
        <v/>
      </c>
      <c r="P104" s="280"/>
      <c r="Q104" s="255"/>
      <c r="R104" s="223" t="str">
        <f t="shared" si="56"/>
        <v/>
      </c>
      <c r="S104" s="219"/>
      <c r="T104" s="237"/>
      <c r="U104" s="238" t="str">
        <f>IF(COUNTA($G104:$H104)=0,"",IF(I104="Błąd","nd.",IF(T104="","Błąd: Brak częstotl./ Istotności",VLOOKUP($H104,'Q data'!$C:$E,COLUMN('Q data'!$E:$E)-COLUMN('Q data'!$B:$B),FALSE))))</f>
        <v/>
      </c>
      <c r="V104" s="239" t="str">
        <f t="shared" si="57"/>
        <v/>
      </c>
      <c r="W104" s="219"/>
      <c r="X104" s="227" t="str">
        <f t="shared" si="58"/>
        <v/>
      </c>
      <c r="Y104" s="240"/>
      <c r="Z104" s="227" t="str">
        <f t="shared" si="59"/>
        <v/>
      </c>
      <c r="AA104" s="223" t="str">
        <f t="shared" si="60"/>
        <v/>
      </c>
      <c r="AC104" s="241"/>
      <c r="AD104" s="241"/>
      <c r="AE104" s="241"/>
      <c r="AF104" s="223" t="str">
        <f t="shared" si="65"/>
        <v/>
      </c>
      <c r="AG104" s="223" t="str">
        <f t="shared" si="61"/>
        <v/>
      </c>
      <c r="AH104" s="223" t="str">
        <f t="shared" si="62"/>
        <v/>
      </c>
      <c r="AI104" s="219"/>
      <c r="AJ104" s="242"/>
    </row>
    <row r="105" spans="1:36" collapsed="1">
      <c r="D105" s="244" t="s">
        <v>25</v>
      </c>
      <c r="E105" s="245" t="str">
        <f ca="1">"Ukryj/pokaż grupę "&amp;IF(MAXA(INDIRECT("A"&amp;$A$13+1&amp;":A"&amp;ROW($B90)))&lt;=26,CHAR(MAXA(INDIRECT("A"&amp;$A$13+1&amp;":A"&amp;ROW($B90)))+64),CHAR(ROUNDDOWN(MAXA(INDIRECT("A"&amp;$A$13+1&amp;":A"&amp;ROW($B90)))/26,0)+64)&amp;CHAR(MAXA(INDIRECT("A"&amp;$A$13+1&amp;":A"&amp;ROW($B90)))+64-ROUNDDOWN(MAXA(INDIRECT("A"&amp;$A$13+1&amp;":A"&amp;ROW($B90)))/26,0)*26+1))</f>
        <v>Ukryj/pokaż grupę E</v>
      </c>
      <c r="N105" s="278"/>
      <c r="P105" s="278"/>
    </row>
  </sheetData>
  <sheetProtection formatCells="0" formatColumns="0" formatRows="0" insertColumns="0" insertRows="0" deleteColumns="0" deleteRows="0" selectLockedCells="1"/>
  <mergeCells count="10">
    <mergeCell ref="AA4:AA5"/>
    <mergeCell ref="AJ13:AJ15"/>
    <mergeCell ref="T13:V13"/>
    <mergeCell ref="R4:R5"/>
    <mergeCell ref="Y4:Y5"/>
    <mergeCell ref="R6:R11"/>
    <mergeCell ref="L13:R13"/>
    <mergeCell ref="X4:X5"/>
    <mergeCell ref="L6:M10"/>
    <mergeCell ref="Z4:Z5"/>
  </mergeCells>
  <conditionalFormatting sqref="G18:H32">
    <cfRule type="expression" dxfId="156" priority="612">
      <formula>AND($A$2=TRUE,LEFT($I18,4)="Błąd",G18="")</formula>
    </cfRule>
  </conditionalFormatting>
  <conditionalFormatting sqref="N5:O10">
    <cfRule type="expression" dxfId="155" priority="280" stopIfTrue="1">
      <formula>$A$2=FALSE</formula>
    </cfRule>
  </conditionalFormatting>
  <conditionalFormatting sqref="I18:I32">
    <cfRule type="cellIs" dxfId="154" priority="305" operator="equal">
      <formula>"EV"</formula>
    </cfRule>
  </conditionalFormatting>
  <conditionalFormatting sqref="L18:L32">
    <cfRule type="expression" dxfId="153" priority="614">
      <formula>AND($A$2=TRUE,LEFT($R18,4)="Błąd",$L18&lt;&gt;"",AND(NOT(ISNUMBER($N18)),$P18=""))</formula>
    </cfRule>
    <cfRule type="expression" dxfId="152" priority="643">
      <formula>AND($A$2=TRUE,LEFT($M18,4)="Błąd")</formula>
    </cfRule>
  </conditionalFormatting>
  <conditionalFormatting sqref="T18:T32">
    <cfRule type="expression" dxfId="151" priority="372">
      <formula>$I18="EV"</formula>
    </cfRule>
    <cfRule type="expression" dxfId="150" priority="671">
      <formula>AND($A$2=TRUE,LEFT($U18,4)="Błąd")</formula>
    </cfRule>
  </conditionalFormatting>
  <conditionalFormatting sqref="P18:P32">
    <cfRule type="expression" dxfId="149" priority="645">
      <formula>AND($A$2=TRUE,P18="",LEFT($R18,4)="Błąd",NOT(ISNUMBER($N18)))</formula>
    </cfRule>
  </conditionalFormatting>
  <conditionalFormatting sqref="N18:O32">
    <cfRule type="expression" dxfId="148" priority="230">
      <formula>AND(N18="Brak CS",COUNT($P18:$Q18)&gt;0)</formula>
    </cfRule>
    <cfRule type="cellIs" dxfId="147" priority="279" operator="equal">
      <formula>"ręcznie"</formula>
    </cfRule>
  </conditionalFormatting>
  <conditionalFormatting sqref="Y18:Y32">
    <cfRule type="expression" dxfId="146" priority="673">
      <formula>AND($A$2=TRUE,LEFT($Z18,4)="Błąd")</formula>
    </cfRule>
  </conditionalFormatting>
  <conditionalFormatting sqref="AC18:AE32">
    <cfRule type="expression" dxfId="145" priority="697">
      <formula>AND($A$2=TRUE,LEFT($AF18,4)="Błąd")</formula>
    </cfRule>
  </conditionalFormatting>
  <conditionalFormatting sqref="S4:XFD4 A4:R5 S5:T10 A11:Q11 S11:XFD11 A1:XFD3 V5:XFD10 A12:XFD14 N7:Q10 A6:K10 N6:R6 A16:XFD16 A15:F15 H15:XFD15 A17:E17 H17:XFD17 A18:XFD1048576">
    <cfRule type="cellIs" dxfId="144" priority="224" operator="equal">
      <formula>"nd."</formula>
    </cfRule>
    <cfRule type="expression" dxfId="143" priority="228">
      <formula>AND($A$2=FALSE,LEFT(A1,4)="Błąd")</formula>
    </cfRule>
    <cfRule type="expression" dxfId="142" priority="229">
      <formula>AND($A$2=TRUE,LEFT(A1,4)="Błąd")</formula>
    </cfRule>
  </conditionalFormatting>
  <conditionalFormatting sqref="P18:Q32">
    <cfRule type="expression" dxfId="141" priority="644">
      <formula>AND($A$2=TRUE,N18="Brak CS",$P18="",$Q18="",NOT(ISNUMBER($M18)))</formula>
    </cfRule>
  </conditionalFormatting>
  <conditionalFormatting sqref="T18:V32 X18:AA32 AC18:AH32 L18:R32">
    <cfRule type="expression" dxfId="140" priority="146">
      <formula>COUNTA($G18:$H18)=0</formula>
    </cfRule>
  </conditionalFormatting>
  <conditionalFormatting sqref="G36:H50">
    <cfRule type="expression" dxfId="139" priority="138">
      <formula>AND($A$2=TRUE,LEFT($I36,4)="Błąd",G36="")</formula>
    </cfRule>
  </conditionalFormatting>
  <conditionalFormatting sqref="I36:I50">
    <cfRule type="cellIs" dxfId="138" priority="136" operator="equal">
      <formula>"EV"</formula>
    </cfRule>
  </conditionalFormatting>
  <conditionalFormatting sqref="L36:L50">
    <cfRule type="expression" dxfId="137" priority="139">
      <formula>AND($A$2=TRUE,LEFT($R36,4)="Błąd",$L36&lt;&gt;"",AND(NOT(ISNUMBER($N36)),$P36=""))</formula>
    </cfRule>
    <cfRule type="expression" dxfId="136" priority="140">
      <formula>AND($A$2=TRUE,LEFT($M36,4)="Błąd")</formula>
    </cfRule>
  </conditionalFormatting>
  <conditionalFormatting sqref="T36:T50">
    <cfRule type="expression" dxfId="135" priority="137">
      <formula>$I36="EV"</formula>
    </cfRule>
    <cfRule type="expression" dxfId="134" priority="143">
      <formula>AND($A$2=TRUE,LEFT($U36,4)="Błąd")</formula>
    </cfRule>
  </conditionalFormatting>
  <conditionalFormatting sqref="P36:P50">
    <cfRule type="expression" dxfId="133" priority="142">
      <formula>AND($A$2=TRUE,P36="",LEFT($R36,4)="Błąd",NOT(ISNUMBER($N36)))</formula>
    </cfRule>
  </conditionalFormatting>
  <conditionalFormatting sqref="N36:O50">
    <cfRule type="expression" dxfId="132" priority="134">
      <formula>AND(N36="Brak CS",COUNT($P36:$Q36)&gt;0)</formula>
    </cfRule>
    <cfRule type="cellIs" dxfId="131" priority="135" operator="equal">
      <formula>"ręcznie"</formula>
    </cfRule>
  </conditionalFormatting>
  <conditionalFormatting sqref="Y36:Y50">
    <cfRule type="expression" dxfId="130" priority="144">
      <formula>AND($A$2=TRUE,LEFT($Z36,4)="Błąd")</formula>
    </cfRule>
  </conditionalFormatting>
  <conditionalFormatting sqref="AC36:AE50">
    <cfRule type="expression" dxfId="129" priority="145">
      <formula>AND($A$2=TRUE,LEFT($AF36,4)="Błąd")</formula>
    </cfRule>
  </conditionalFormatting>
  <conditionalFormatting sqref="P36:Q50">
    <cfRule type="expression" dxfId="128" priority="141">
      <formula>AND($A$2=TRUE,N36="Brak CS",$P36="",$Q36="",NOT(ISNUMBER($M36)))</formula>
    </cfRule>
  </conditionalFormatting>
  <conditionalFormatting sqref="T36:V50 X36:AA50 AC36:AH50 L36:R50">
    <cfRule type="expression" dxfId="127" priority="133">
      <formula>COUNTA($G36:$H36)=0</formula>
    </cfRule>
  </conditionalFormatting>
  <conditionalFormatting sqref="G54:H68">
    <cfRule type="expression" dxfId="126" priority="125">
      <formula>AND($A$2=TRUE,LEFT($I54,4)="Błąd",G54="")</formula>
    </cfRule>
  </conditionalFormatting>
  <conditionalFormatting sqref="I54:I68">
    <cfRule type="cellIs" dxfId="125" priority="123" operator="equal">
      <formula>"EV"</formula>
    </cfRule>
  </conditionalFormatting>
  <conditionalFormatting sqref="L54:L68">
    <cfRule type="expression" dxfId="124" priority="126">
      <formula>AND($A$2=TRUE,LEFT($R54,4)="Błąd",$L54&lt;&gt;"",AND(NOT(ISNUMBER($N54)),$P54=""))</formula>
    </cfRule>
    <cfRule type="expression" dxfId="123" priority="127">
      <formula>AND($A$2=TRUE,LEFT($M54,4)="Błąd")</formula>
    </cfRule>
  </conditionalFormatting>
  <conditionalFormatting sqref="T54:T68">
    <cfRule type="expression" dxfId="122" priority="124">
      <formula>$I54="EV"</formula>
    </cfRule>
    <cfRule type="expression" dxfId="121" priority="130">
      <formula>AND($A$2=TRUE,LEFT($U54,4)="Błąd")</formula>
    </cfRule>
  </conditionalFormatting>
  <conditionalFormatting sqref="P54:P68">
    <cfRule type="expression" dxfId="120" priority="129">
      <formula>AND($A$2=TRUE,P54="",LEFT($R54,4)="Błąd",NOT(ISNUMBER($N54)))</formula>
    </cfRule>
  </conditionalFormatting>
  <conditionalFormatting sqref="N54:O68">
    <cfRule type="expression" dxfId="119" priority="121">
      <formula>AND(N54="Brak CS",COUNT($P54:$Q54)&gt;0)</formula>
    </cfRule>
    <cfRule type="cellIs" dxfId="118" priority="122" operator="equal">
      <formula>"ręcznie"</formula>
    </cfRule>
  </conditionalFormatting>
  <conditionalFormatting sqref="Y54:Y68">
    <cfRule type="expression" dxfId="117" priority="131">
      <formula>AND($A$2=TRUE,LEFT($Z54,4)="Błąd")</formula>
    </cfRule>
  </conditionalFormatting>
  <conditionalFormatting sqref="AC54:AE68">
    <cfRule type="expression" dxfId="116" priority="132">
      <formula>AND($A$2=TRUE,LEFT($AF54,4)="Błąd")</formula>
    </cfRule>
  </conditionalFormatting>
  <conditionalFormatting sqref="P54:Q68">
    <cfRule type="expression" dxfId="115" priority="128">
      <formula>AND($A$2=TRUE,N54="Brak CS",$P54="",$Q54="",NOT(ISNUMBER($M54)))</formula>
    </cfRule>
  </conditionalFormatting>
  <conditionalFormatting sqref="T54:V68 X54:AA68 AC54:AH68 L54:R68">
    <cfRule type="expression" dxfId="114" priority="120">
      <formula>COUNTA($G54:$H54)=0</formula>
    </cfRule>
  </conditionalFormatting>
  <conditionalFormatting sqref="G72:H86">
    <cfRule type="expression" dxfId="113" priority="112">
      <formula>AND($A$2=TRUE,LEFT($I72,4)="Błąd",G72="")</formula>
    </cfRule>
  </conditionalFormatting>
  <conditionalFormatting sqref="I72:I86">
    <cfRule type="cellIs" dxfId="112" priority="110" operator="equal">
      <formula>"EV"</formula>
    </cfRule>
  </conditionalFormatting>
  <conditionalFormatting sqref="L72:L86">
    <cfRule type="expression" dxfId="111" priority="113">
      <formula>AND($A$2=TRUE,LEFT($R72,4)="Błąd",$L72&lt;&gt;"",AND(NOT(ISNUMBER($N72)),$P72=""))</formula>
    </cfRule>
    <cfRule type="expression" dxfId="110" priority="114">
      <formula>AND($A$2=TRUE,LEFT($M72,4)="Błąd")</formula>
    </cfRule>
  </conditionalFormatting>
  <conditionalFormatting sqref="T72:T86">
    <cfRule type="expression" dxfId="109" priority="111">
      <formula>$I72="EV"</formula>
    </cfRule>
    <cfRule type="expression" dxfId="108" priority="117">
      <formula>AND($A$2=TRUE,LEFT($U72,4)="Błąd")</formula>
    </cfRule>
  </conditionalFormatting>
  <conditionalFormatting sqref="P72:P86">
    <cfRule type="expression" dxfId="107" priority="116">
      <formula>AND($A$2=TRUE,P72="",LEFT($R72,4)="Błąd",NOT(ISNUMBER($N72)))</formula>
    </cfRule>
  </conditionalFormatting>
  <conditionalFormatting sqref="N72:O86">
    <cfRule type="expression" dxfId="106" priority="108">
      <formula>AND(N72="Brak CS",COUNT($P72:$Q72)&gt;0)</formula>
    </cfRule>
    <cfRule type="cellIs" dxfId="105" priority="109" operator="equal">
      <formula>"ręcznie"</formula>
    </cfRule>
  </conditionalFormatting>
  <conditionalFormatting sqref="Y72:Y86">
    <cfRule type="expression" dxfId="104" priority="118">
      <formula>AND($A$2=TRUE,LEFT($Z72,4)="Błąd")</formula>
    </cfRule>
  </conditionalFormatting>
  <conditionalFormatting sqref="AC72:AE86">
    <cfRule type="expression" dxfId="103" priority="119">
      <formula>AND($A$2=TRUE,LEFT($AF72,4)="Błąd")</formula>
    </cfRule>
  </conditionalFormatting>
  <conditionalFormatting sqref="P72:Q86">
    <cfRule type="expression" dxfId="102" priority="115">
      <formula>AND($A$2=TRUE,N72="Brak CS",$P72="",$Q72="",NOT(ISNUMBER($M72)))</formula>
    </cfRule>
  </conditionalFormatting>
  <conditionalFormatting sqref="T72:V86 X72:AA86 AC72:AH86 L72:R86">
    <cfRule type="expression" dxfId="101" priority="107">
      <formula>COUNTA($G72:$H72)=0</formula>
    </cfRule>
  </conditionalFormatting>
  <conditionalFormatting sqref="G90:H104">
    <cfRule type="expression" dxfId="100" priority="99">
      <formula>AND($A$2=TRUE,LEFT($I90,4)="Błąd",G90="")</formula>
    </cfRule>
  </conditionalFormatting>
  <conditionalFormatting sqref="I90:I104">
    <cfRule type="cellIs" dxfId="99" priority="97" operator="equal">
      <formula>"EV"</formula>
    </cfRule>
  </conditionalFormatting>
  <conditionalFormatting sqref="L90:L104">
    <cfRule type="expression" dxfId="98" priority="100">
      <formula>AND($A$2=TRUE,LEFT($R90,4)="Błąd",$L90&lt;&gt;"",AND(NOT(ISNUMBER($N90)),$P90=""))</formula>
    </cfRule>
    <cfRule type="expression" dxfId="97" priority="101">
      <formula>AND($A$2=TRUE,LEFT($M90,4)="Błąd")</formula>
    </cfRule>
  </conditionalFormatting>
  <conditionalFormatting sqref="T90:T104">
    <cfRule type="expression" dxfId="96" priority="98">
      <formula>$I90="EV"</formula>
    </cfRule>
    <cfRule type="expression" dxfId="95" priority="104">
      <formula>AND($A$2=TRUE,LEFT($U90,4)="Błąd")</formula>
    </cfRule>
  </conditionalFormatting>
  <conditionalFormatting sqref="P90:P104">
    <cfRule type="expression" dxfId="94" priority="103">
      <formula>AND($A$2=TRUE,P90="",LEFT($R90,4)="Błąd",NOT(ISNUMBER($N90)))</formula>
    </cfRule>
  </conditionalFormatting>
  <conditionalFormatting sqref="N90:O104">
    <cfRule type="expression" dxfId="93" priority="95">
      <formula>AND(N90="Brak CS",COUNT($P90:$Q90)&gt;0)</formula>
    </cfRule>
    <cfRule type="cellIs" dxfId="92" priority="96" operator="equal">
      <formula>"ręcznie"</formula>
    </cfRule>
  </conditionalFormatting>
  <conditionalFormatting sqref="AC90:AE104">
    <cfRule type="expression" dxfId="91" priority="106">
      <formula>AND($A$2=TRUE,LEFT($AF90,4)="Błąd")</formula>
    </cfRule>
  </conditionalFormatting>
  <conditionalFormatting sqref="P90:Q104">
    <cfRule type="expression" dxfId="90" priority="102">
      <formula>AND($A$2=TRUE,N90="Brak CS",$P90="",$Q90="",NOT(ISNUMBER($M90)))</formula>
    </cfRule>
  </conditionalFormatting>
  <conditionalFormatting sqref="T90:V104 X90:AA104 AC90:AH104 L90:R104">
    <cfRule type="expression" dxfId="89" priority="94">
      <formula>COUNTA($G90:$H90)=0</formula>
    </cfRule>
  </conditionalFormatting>
  <conditionalFormatting sqref="M36:M50">
    <cfRule type="expression" dxfId="88" priority="93">
      <formula>COUNTA($G36:$H36)=0</formula>
    </cfRule>
  </conditionalFormatting>
  <conditionalFormatting sqref="M54:M68">
    <cfRule type="expression" dxfId="87" priority="92">
      <formula>COUNTA($G54:$H54)=0</formula>
    </cfRule>
  </conditionalFormatting>
  <conditionalFormatting sqref="M72:M86">
    <cfRule type="expression" dxfId="86" priority="91">
      <formula>COUNTA($G72:$H72)=0</formula>
    </cfRule>
  </conditionalFormatting>
  <conditionalFormatting sqref="M90:M104">
    <cfRule type="expression" dxfId="85" priority="90">
      <formula>COUNTA($G90:$H90)=0</formula>
    </cfRule>
  </conditionalFormatting>
  <conditionalFormatting sqref="H13">
    <cfRule type="expression" dxfId="84" priority="89">
      <formula>AND($A$2=TRUE,LEFT($I13,4)="Błąd",H13="")</formula>
    </cfRule>
  </conditionalFormatting>
  <conditionalFormatting sqref="H35">
    <cfRule type="expression" dxfId="83" priority="88">
      <formula>AND($A$2=TRUE,LEFT($I35,4)="Błąd",H35="")</formula>
    </cfRule>
  </conditionalFormatting>
  <conditionalFormatting sqref="H53">
    <cfRule type="expression" dxfId="82" priority="87">
      <formula>AND($A$2=TRUE,LEFT($I53,4)="Błąd",H53="")</formula>
    </cfRule>
  </conditionalFormatting>
  <conditionalFormatting sqref="H71">
    <cfRule type="expression" dxfId="81" priority="86">
      <formula>AND($A$2=TRUE,LEFT($I71,4)="Błąd",H71="")</formula>
    </cfRule>
  </conditionalFormatting>
  <conditionalFormatting sqref="H89">
    <cfRule type="expression" dxfId="80" priority="85">
      <formula>AND($A$2=TRUE,LEFT($I89,4)="Błąd",H89="")</formula>
    </cfRule>
  </conditionalFormatting>
  <conditionalFormatting sqref="H35">
    <cfRule type="expression" dxfId="79" priority="84">
      <formula>AND($A$2=TRUE,LEFT($I35,4)="Błąd",H35="")</formula>
    </cfRule>
  </conditionalFormatting>
  <conditionalFormatting sqref="H53">
    <cfRule type="expression" dxfId="78" priority="83">
      <formula>AND($A$2=TRUE,LEFT($I53,4)="Błąd",H53="")</formula>
    </cfRule>
  </conditionalFormatting>
  <conditionalFormatting sqref="H71">
    <cfRule type="expression" dxfId="77" priority="82">
      <formula>AND($A$2=TRUE,LEFT($I71,4)="Błąd",H71="")</formula>
    </cfRule>
  </conditionalFormatting>
  <conditionalFormatting sqref="H89">
    <cfRule type="expression" dxfId="76" priority="81">
      <formula>AND($A$2=TRUE,LEFT($I89,4)="Błąd",H89="")</formula>
    </cfRule>
  </conditionalFormatting>
  <conditionalFormatting sqref="H17">
    <cfRule type="expression" dxfId="75" priority="80">
      <formula>AND($A$2=TRUE,LEFT($I17,4)="Błąd",H17="")</formula>
    </cfRule>
  </conditionalFormatting>
  <conditionalFormatting sqref="H17">
    <cfRule type="expression" dxfId="74" priority="79">
      <formula>AND($A$2=TRUE,LEFT($I17,4)="Błąd",H17="")</formula>
    </cfRule>
  </conditionalFormatting>
  <conditionalFormatting sqref="AC36:AE36">
    <cfRule type="expression" dxfId="73" priority="78">
      <formula>AND($A$2=TRUE,LEFT($AF36,4)="Błąd")</formula>
    </cfRule>
  </conditionalFormatting>
  <conditionalFormatting sqref="AC36:AE36">
    <cfRule type="expression" dxfId="72" priority="77">
      <formula>COUNTA($G36:$H36)=0</formula>
    </cfRule>
  </conditionalFormatting>
  <conditionalFormatting sqref="Y90:Y104">
    <cfRule type="expression" dxfId="71" priority="74">
      <formula>AND($A$2=TRUE,LEFT($Z90,4)="Błąd")</formula>
    </cfRule>
  </conditionalFormatting>
  <conditionalFormatting sqref="L6:M10">
    <cfRule type="cellIs" dxfId="70" priority="71" operator="equal">
      <formula>"nd."</formula>
    </cfRule>
    <cfRule type="expression" dxfId="69" priority="72">
      <formula>AND($A$2=FALSE,LEFT(L6,5)="Error")</formula>
    </cfRule>
    <cfRule type="expression" dxfId="68" priority="73">
      <formula>AND($A$2=TRUE,LEFT(L6,5)="Error")</formula>
    </cfRule>
  </conditionalFormatting>
  <conditionalFormatting sqref="L6:M10">
    <cfRule type="expression" dxfId="67" priority="70">
      <formula>$A$2=FALSE</formula>
    </cfRule>
  </conditionalFormatting>
  <conditionalFormatting sqref="G15">
    <cfRule type="cellIs" dxfId="66" priority="67" operator="equal">
      <formula>"nd."</formula>
    </cfRule>
    <cfRule type="expression" dxfId="65" priority="68">
      <formula>AND($A$2=FALSE,LEFT(G15,5)="Error")</formula>
    </cfRule>
    <cfRule type="expression" dxfId="64" priority="69">
      <formula>AND($A$2=TRUE,LEFT(G15,5)="Error")</formula>
    </cfRule>
  </conditionalFormatting>
  <conditionalFormatting sqref="M36:M50">
    <cfRule type="expression" dxfId="63" priority="63">
      <formula>COUNTA($G36:$H36)=0</formula>
    </cfRule>
  </conditionalFormatting>
  <conditionalFormatting sqref="R36:R50">
    <cfRule type="expression" dxfId="62" priority="62">
      <formula>COUNTA($G36:$H36)=0</formula>
    </cfRule>
  </conditionalFormatting>
  <conditionalFormatting sqref="R54:R68">
    <cfRule type="expression" dxfId="61" priority="61">
      <formula>COUNTA($G54:$H54)=0</formula>
    </cfRule>
  </conditionalFormatting>
  <conditionalFormatting sqref="R54:R68">
    <cfRule type="expression" dxfId="60" priority="60">
      <formula>COUNTA($G54:$H54)=0</formula>
    </cfRule>
  </conditionalFormatting>
  <conditionalFormatting sqref="R72:R86">
    <cfRule type="expression" dxfId="59" priority="59">
      <formula>COUNTA($G72:$H72)=0</formula>
    </cfRule>
  </conditionalFormatting>
  <conditionalFormatting sqref="R72:R86">
    <cfRule type="expression" dxfId="58" priority="58">
      <formula>COUNTA($G72:$H72)=0</formula>
    </cfRule>
  </conditionalFormatting>
  <conditionalFormatting sqref="R72:R86">
    <cfRule type="expression" dxfId="57" priority="57">
      <formula>COUNTA($G72:$H72)=0</formula>
    </cfRule>
  </conditionalFormatting>
  <conditionalFormatting sqref="R90:R104">
    <cfRule type="expression" dxfId="56" priority="56">
      <formula>COUNTA($G90:$H90)=0</formula>
    </cfRule>
  </conditionalFormatting>
  <conditionalFormatting sqref="R90:R104">
    <cfRule type="expression" dxfId="55" priority="55">
      <formula>COUNTA($G90:$H90)=0</formula>
    </cfRule>
  </conditionalFormatting>
  <conditionalFormatting sqref="R90:R104">
    <cfRule type="expression" dxfId="54" priority="54">
      <formula>COUNTA($G90:$H90)=0</formula>
    </cfRule>
  </conditionalFormatting>
  <conditionalFormatting sqref="R90:R104">
    <cfRule type="expression" dxfId="53" priority="53">
      <formula>COUNTA($G90:$H90)=0</formula>
    </cfRule>
  </conditionalFormatting>
  <conditionalFormatting sqref="M54:M68">
    <cfRule type="expression" dxfId="52" priority="52">
      <formula>COUNTA($G54:$H54)=0</formula>
    </cfRule>
  </conditionalFormatting>
  <conditionalFormatting sqref="M54:M68">
    <cfRule type="expression" dxfId="51" priority="51">
      <formula>COUNTA($G54:$H54)=0</formula>
    </cfRule>
  </conditionalFormatting>
  <conditionalFormatting sqref="M54:M68">
    <cfRule type="expression" dxfId="50" priority="50">
      <formula>COUNTA($G54:$H54)=0</formula>
    </cfRule>
  </conditionalFormatting>
  <conditionalFormatting sqref="M72:M86">
    <cfRule type="expression" dxfId="49" priority="49">
      <formula>COUNTA($G72:$H72)=0</formula>
    </cfRule>
  </conditionalFormatting>
  <conditionalFormatting sqref="M72:M86">
    <cfRule type="expression" dxfId="48" priority="48">
      <formula>COUNTA($G72:$H72)=0</formula>
    </cfRule>
  </conditionalFormatting>
  <conditionalFormatting sqref="M72:M86">
    <cfRule type="expression" dxfId="47" priority="47">
      <formula>COUNTA($G72:$H72)=0</formula>
    </cfRule>
  </conditionalFormatting>
  <conditionalFormatting sqref="M72:M86">
    <cfRule type="expression" dxfId="46" priority="46">
      <formula>COUNTA($G72:$H72)=0</formula>
    </cfRule>
  </conditionalFormatting>
  <conditionalFormatting sqref="M72:M86">
    <cfRule type="expression" dxfId="45" priority="45">
      <formula>COUNTA($G72:$H72)=0</formula>
    </cfRule>
  </conditionalFormatting>
  <conditionalFormatting sqref="M90:M104">
    <cfRule type="expression" dxfId="44" priority="44">
      <formula>COUNTA($G90:$H90)=0</formula>
    </cfRule>
  </conditionalFormatting>
  <conditionalFormatting sqref="M90:M104">
    <cfRule type="expression" dxfId="43" priority="43">
      <formula>COUNTA($G90:$H90)=0</formula>
    </cfRule>
  </conditionalFormatting>
  <conditionalFormatting sqref="M90:M104">
    <cfRule type="expression" dxfId="42" priority="42">
      <formula>COUNTA($G90:$H90)=0</formula>
    </cfRule>
  </conditionalFormatting>
  <conditionalFormatting sqref="M90:M104">
    <cfRule type="expression" dxfId="41" priority="41">
      <formula>COUNTA($G90:$H90)=0</formula>
    </cfRule>
  </conditionalFormatting>
  <conditionalFormatting sqref="M90:M104">
    <cfRule type="expression" dxfId="40" priority="40">
      <formula>COUNTA($G90:$H90)=0</formula>
    </cfRule>
  </conditionalFormatting>
  <conditionalFormatting sqref="M90:M104">
    <cfRule type="expression" dxfId="39" priority="39">
      <formula>COUNTA($G90:$H90)=0</formula>
    </cfRule>
  </conditionalFormatting>
  <conditionalFormatting sqref="M90:M104">
    <cfRule type="expression" dxfId="38" priority="38">
      <formula>COUNTA($G90:$H90)=0</formula>
    </cfRule>
  </conditionalFormatting>
  <conditionalFormatting sqref="F17:G17">
    <cfRule type="cellIs" dxfId="37" priority="35" operator="equal">
      <formula>"nd."</formula>
    </cfRule>
    <cfRule type="expression" dxfId="36" priority="36">
      <formula>AND($A$2=FALSE,LEFT(F17,4)="Błąd")</formula>
    </cfRule>
    <cfRule type="expression" dxfId="35" priority="37">
      <formula>AND($A$2=TRUE,LEFT(F17,4)="Błąd")</formula>
    </cfRule>
  </conditionalFormatting>
  <conditionalFormatting sqref="M36:M50">
    <cfRule type="expression" dxfId="34" priority="34">
      <formula>COUNTA($G36:$H36)=0</formula>
    </cfRule>
  </conditionalFormatting>
  <conditionalFormatting sqref="M54:M68">
    <cfRule type="expression" dxfId="33" priority="33">
      <formula>COUNTA($G54:$H54)=0</formula>
    </cfRule>
  </conditionalFormatting>
  <conditionalFormatting sqref="M54:M68">
    <cfRule type="expression" dxfId="32" priority="32">
      <formula>COUNTA($G54:$H54)=0</formula>
    </cfRule>
  </conditionalFormatting>
  <conditionalFormatting sqref="M54:M68">
    <cfRule type="expression" dxfId="31" priority="31">
      <formula>COUNTA($G54:$H54)=0</formula>
    </cfRule>
  </conditionalFormatting>
  <conditionalFormatting sqref="M54:M68">
    <cfRule type="expression" dxfId="30" priority="30">
      <formula>COUNTA($G54:$H54)=0</formula>
    </cfRule>
  </conditionalFormatting>
  <conditionalFormatting sqref="M72:M86">
    <cfRule type="expression" dxfId="29" priority="29">
      <formula>COUNTA($G72:$H72)=0</formula>
    </cfRule>
  </conditionalFormatting>
  <conditionalFormatting sqref="M72:M86">
    <cfRule type="expression" dxfId="28" priority="28">
      <formula>COUNTA($G72:$H72)=0</formula>
    </cfRule>
  </conditionalFormatting>
  <conditionalFormatting sqref="M72:M86">
    <cfRule type="expression" dxfId="27" priority="27">
      <formula>COUNTA($G72:$H72)=0</formula>
    </cfRule>
  </conditionalFormatting>
  <conditionalFormatting sqref="M72:M86">
    <cfRule type="expression" dxfId="26" priority="26">
      <formula>COUNTA($G72:$H72)=0</formula>
    </cfRule>
  </conditionalFormatting>
  <conditionalFormatting sqref="M72:M86">
    <cfRule type="expression" dxfId="25" priority="25">
      <formula>COUNTA($G72:$H72)=0</formula>
    </cfRule>
  </conditionalFormatting>
  <conditionalFormatting sqref="M72:M86">
    <cfRule type="expression" dxfId="24" priority="24">
      <formula>COUNTA($G72:$H72)=0</formula>
    </cfRule>
  </conditionalFormatting>
  <conditionalFormatting sqref="M72:M86">
    <cfRule type="expression" dxfId="23" priority="23">
      <formula>COUNTA($G72:$H72)=0</formula>
    </cfRule>
  </conditionalFormatting>
  <conditionalFormatting sqref="M72:M86">
    <cfRule type="expression" dxfId="22" priority="22">
      <formula>COUNTA($G72:$H72)=0</formula>
    </cfRule>
  </conditionalFormatting>
  <conditionalFormatting sqref="M72:M86">
    <cfRule type="expression" dxfId="21" priority="21">
      <formula>COUNTA($G72:$H72)=0</formula>
    </cfRule>
  </conditionalFormatting>
  <conditionalFormatting sqref="M90:M104">
    <cfRule type="expression" dxfId="20" priority="20">
      <formula>COUNTA($G90:$H90)=0</formula>
    </cfRule>
  </conditionalFormatting>
  <conditionalFormatting sqref="M90:M104">
    <cfRule type="expression" dxfId="19" priority="19">
      <formula>COUNTA($G90:$H90)=0</formula>
    </cfRule>
  </conditionalFormatting>
  <conditionalFormatting sqref="M90:M104">
    <cfRule type="expression" dxfId="18" priority="18">
      <formula>COUNTA($G90:$H90)=0</formula>
    </cfRule>
  </conditionalFormatting>
  <conditionalFormatting sqref="M90:M104">
    <cfRule type="expression" dxfId="17" priority="17">
      <formula>COUNTA($G90:$H90)=0</formula>
    </cfRule>
  </conditionalFormatting>
  <conditionalFormatting sqref="M90:M104">
    <cfRule type="expression" dxfId="16" priority="16">
      <formula>COUNTA($G90:$H90)=0</formula>
    </cfRule>
  </conditionalFormatting>
  <conditionalFormatting sqref="M90:M104">
    <cfRule type="expression" dxfId="15" priority="15">
      <formula>COUNTA($G90:$H90)=0</formula>
    </cfRule>
  </conditionalFormatting>
  <conditionalFormatting sqref="M90:M104">
    <cfRule type="expression" dxfId="14" priority="14">
      <formula>COUNTA($G90:$H90)=0</formula>
    </cfRule>
  </conditionalFormatting>
  <conditionalFormatting sqref="M90:M104">
    <cfRule type="expression" dxfId="13" priority="13">
      <formula>COUNTA($G90:$H90)=0</formula>
    </cfRule>
  </conditionalFormatting>
  <conditionalFormatting sqref="M90:M104">
    <cfRule type="expression" dxfId="12" priority="12">
      <formula>COUNTA($G90:$H90)=0</formula>
    </cfRule>
  </conditionalFormatting>
  <conditionalFormatting sqref="M90:M104">
    <cfRule type="expression" dxfId="11" priority="11">
      <formula>COUNTA($G90:$H90)=0</formula>
    </cfRule>
  </conditionalFormatting>
  <conditionalFormatting sqref="M90:M104">
    <cfRule type="expression" dxfId="10" priority="10">
      <formula>COUNTA($G90:$H90)=0</formula>
    </cfRule>
  </conditionalFormatting>
  <conditionalFormatting sqref="M90:M104">
    <cfRule type="expression" dxfId="9" priority="9">
      <formula>COUNTA($G90:$H90)=0</formula>
    </cfRule>
  </conditionalFormatting>
  <conditionalFormatting sqref="M90:M104">
    <cfRule type="expression" dxfId="8" priority="8">
      <formula>COUNTA($G90:$H90)=0</formula>
    </cfRule>
  </conditionalFormatting>
  <conditionalFormatting sqref="M90:M104">
    <cfRule type="expression" dxfId="7" priority="7">
      <formula>COUNTA($G90:$H90)=0</formula>
    </cfRule>
  </conditionalFormatting>
  <conditionalFormatting sqref="M90:M104">
    <cfRule type="expression" dxfId="6" priority="6">
      <formula>COUNTA($G90:$H90)=0</formula>
    </cfRule>
  </conditionalFormatting>
  <conditionalFormatting sqref="M90:M104">
    <cfRule type="expression" dxfId="5" priority="5">
      <formula>COUNTA($G90:$H90)=0</formula>
    </cfRule>
  </conditionalFormatting>
  <conditionalFormatting sqref="M36:M50">
    <cfRule type="expression" dxfId="4" priority="4">
      <formula>COUNTA($G36:$H36)=0</formula>
    </cfRule>
  </conditionalFormatting>
  <conditionalFormatting sqref="M54:M68">
    <cfRule type="expression" dxfId="3" priority="3">
      <formula>COUNTA($G54:$H54)=0</formula>
    </cfRule>
  </conditionalFormatting>
  <conditionalFormatting sqref="M72:M86">
    <cfRule type="expression" dxfId="2" priority="2">
      <formula>COUNTA($G72:$H72)=0</formula>
    </cfRule>
  </conditionalFormatting>
  <conditionalFormatting sqref="M90:M104">
    <cfRule type="expression" dxfId="1" priority="1">
      <formula>COUNTA($G90:$H90)=0</formula>
    </cfRule>
  </conditionalFormatting>
  <dataValidations count="12">
    <dataValidation type="decimal" operator="greaterThanOrEqual" allowBlank="1" showInputMessage="1" showErrorMessage="1" errorTitle="Invalid value" error="Only numbers are allowed. Remarks can be made in the 'reference' column, or, if necessary, in the 'hourly tariff' column." sqref="Q18:Q32 Q36:Q50 Q54:Q68 Q72:Q86 Q90:Q104">
      <formula1>-10000000</formula1>
    </dataValidation>
    <dataValidation errorStyle="warning" operator="greaterThanOrEqual" allowBlank="1" showInputMessage="1" showErrorMessage="1" errorTitle="Invalid value" error="Only numbers are allowed. " sqref="M18:O32 M36:O50 M54:O68 M72:O86 M90:O104"/>
    <dataValidation type="list" allowBlank="1" showInputMessage="1" showErrorMessage="1" sqref="M2 AJ2 Y2:AH2">
      <formula1>scenarios</formula1>
    </dataValidation>
    <dataValidation type="list" allowBlank="1" showInputMessage="1" showErrorMessage="1" sqref="H18:H32 H36:H50 H54:H68 H72:H86 H90:H104">
      <formula1>TG.dropdown</formula1>
    </dataValidation>
    <dataValidation type="decimal" operator="greaterThanOrEqual" allowBlank="1" showInputMessage="1" showErrorMessage="1" errorTitle="Invalid value" error="Only numbers are allowed. Remarks can be made in the 'remarks and/or source' column." sqref="P18:P32 N10 P36:P50 P54:P68 P72:P86 P90:P104">
      <formula1>-1000000</formula1>
    </dataValidation>
    <dataValidation type="decimal" operator="greaterThanOrEqual" allowBlank="1" showInputMessage="1" showErrorMessage="1" errorTitle="Invalid entry" error="Only positive digits are allowed." sqref="T18:T32 T36:T50 T54:T68 T72:T86 T90:T104">
      <formula1>0</formula1>
    </dataValidation>
    <dataValidation type="decimal" allowBlank="1" showInputMessage="1" showErrorMessage="1" errorTitle="Invalid entry" error="Only percentages from 0% to 100% are allowed." sqref="Y18:Y32 Y36:Y50 Y54:Y68 Y72:Y86 Y90:Y104">
      <formula1>0</formula1>
      <formula2>1</formula2>
    </dataValidation>
    <dataValidation type="decimal" allowBlank="1" showInputMessage="1" showErrorMessage="1" errorTitle="Invalid entry" error="Only percentages from 0% to 100% are allowed." sqref="AC18:AE32 AC90:AE104 AC54:AE68 AC72:AE86 AC36:AE50">
      <formula1>0</formula1>
      <formula2>100</formula2>
    </dataValidation>
    <dataValidation allowBlank="1" showInputMessage="1" sqref="F17 F35 F53 F71 F89"/>
    <dataValidation type="list" allowBlank="1" showInputMessage="1" errorTitle="Invalid entry" sqref="G18:G32 G36:G50 G54:G68 G72:G86 G90:G104">
      <formula1>list.activities</formula1>
    </dataValidation>
    <dataValidation type="list" allowBlank="1" showInputMessage="1" showErrorMessage="1" sqref="L18:L32 L36:L50 L54:L68 L72:L86 L90:L104">
      <formula1>list.function.levels</formula1>
    </dataValidation>
    <dataValidation type="list" allowBlank="1" showInputMessage="1" showErrorMessage="1" sqref="H17 H35 H53 H71 H89">
      <formula1>Types</formula1>
    </dataValidation>
  </dataValidations>
  <pageMargins left="0.74803149606299213" right="0.74803149606299213" top="1.0629921259842521" bottom="1.0629921259842521" header="0.51181102362204722" footer="0.51181102362204722"/>
  <pageSetup paperSize="9" scale="40" fitToHeight="2" orientation="landscape" verticalDpi="1200" r:id="rId1"/>
  <headerFooter alignWithMargins="0">
    <oddHeader>&amp;L&amp;F&amp;R&amp;A</oddHeader>
    <oddFooter>&amp;LSIRA Consulting&amp;R&amp;P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8" r:id="rId4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4</xdr:row>
                    <xdr:rowOff>9525</xdr:rowOff>
                  </from>
                  <to>
                    <xdr:col>11</xdr:col>
                    <xdr:colOff>485775</xdr:colOff>
                    <xdr:row>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S72"/>
  <sheetViews>
    <sheetView showGridLines="0" tabSelected="1" topLeftCell="D1" workbookViewId="0">
      <pane ySplit="6" topLeftCell="A7" activePane="bottomLeft" state="frozen"/>
      <selection pane="bottomLeft" activeCell="J15" sqref="J15"/>
    </sheetView>
  </sheetViews>
  <sheetFormatPr defaultColWidth="9.140625" defaultRowHeight="10.5"/>
  <cols>
    <col min="1" max="1" width="2.5703125" style="12" customWidth="1"/>
    <col min="2" max="2" width="16.5703125" style="12" customWidth="1"/>
    <col min="3" max="3" width="28.42578125" style="17" customWidth="1"/>
    <col min="4" max="6" width="9.28515625" style="12" customWidth="1"/>
    <col min="7" max="7" width="10.28515625" style="12" customWidth="1"/>
    <col min="8" max="9" width="10.42578125" style="12" customWidth="1"/>
    <col min="10" max="12" width="38" style="17" customWidth="1"/>
    <col min="13" max="16384" width="9.140625" style="12"/>
  </cols>
  <sheetData>
    <row r="1" spans="2:19" s="11" customFormat="1" ht="18">
      <c r="B1" s="10" t="s">
        <v>156</v>
      </c>
      <c r="C1" s="16"/>
      <c r="D1" s="10"/>
      <c r="E1" s="10"/>
      <c r="F1" s="10"/>
      <c r="G1" s="10"/>
      <c r="H1" s="10"/>
      <c r="I1" s="10"/>
      <c r="J1" s="18"/>
      <c r="K1" s="18"/>
      <c r="L1" s="18"/>
    </row>
    <row r="2" spans="2:19">
      <c r="M2" s="328" t="s">
        <v>282</v>
      </c>
      <c r="N2" s="303"/>
      <c r="O2" s="303"/>
      <c r="P2" s="303"/>
      <c r="Q2" s="303"/>
      <c r="R2" s="303"/>
      <c r="S2" s="303"/>
    </row>
    <row r="3" spans="2:19">
      <c r="C3" s="14"/>
      <c r="D3" s="14"/>
      <c r="G3" s="14"/>
      <c r="J3" s="14"/>
      <c r="K3" s="14"/>
      <c r="L3" s="264"/>
      <c r="M3" s="303"/>
      <c r="N3" s="303"/>
      <c r="O3" s="303"/>
      <c r="P3" s="303"/>
      <c r="Q3" s="303"/>
      <c r="R3" s="303"/>
      <c r="S3" s="303"/>
    </row>
    <row r="4" spans="2:19" ht="19.149999999999999" customHeight="1">
      <c r="B4" s="63" t="s">
        <v>118</v>
      </c>
      <c r="C4" s="64" t="s">
        <v>157</v>
      </c>
      <c r="D4" s="65" t="s">
        <v>158</v>
      </c>
      <c r="E4" s="66"/>
      <c r="F4" s="66"/>
      <c r="G4" s="66" t="s">
        <v>159</v>
      </c>
      <c r="H4" s="66"/>
      <c r="I4" s="66"/>
      <c r="J4" s="74" t="s">
        <v>46</v>
      </c>
      <c r="K4" s="74" t="s">
        <v>160</v>
      </c>
      <c r="L4" s="265" t="s">
        <v>161</v>
      </c>
      <c r="M4" s="303"/>
      <c r="N4" s="303"/>
      <c r="O4" s="303"/>
      <c r="P4" s="303"/>
      <c r="Q4" s="303"/>
      <c r="R4" s="303"/>
      <c r="S4" s="303"/>
    </row>
    <row r="5" spans="2:19" ht="33" customHeight="1">
      <c r="B5" s="63"/>
      <c r="C5" s="67"/>
      <c r="D5" s="68" t="str">
        <f>small</f>
        <v>Małe</v>
      </c>
      <c r="E5" s="69" t="str">
        <f>medium</f>
        <v>Średnie</v>
      </c>
      <c r="F5" s="70" t="str">
        <f>large</f>
        <v>Duże</v>
      </c>
      <c r="G5" s="68" t="str">
        <f>small</f>
        <v>Małe</v>
      </c>
      <c r="H5" s="69" t="str">
        <f>medium</f>
        <v>Średnie</v>
      </c>
      <c r="I5" s="69" t="str">
        <f>large</f>
        <v>Duże</v>
      </c>
      <c r="J5" s="74"/>
      <c r="K5" s="74"/>
      <c r="L5" s="265"/>
      <c r="M5" s="303"/>
      <c r="N5" s="303"/>
      <c r="O5" s="303"/>
      <c r="P5" s="303"/>
      <c r="Q5" s="303"/>
      <c r="R5" s="303"/>
      <c r="S5" s="303"/>
    </row>
    <row r="6" spans="2:19">
      <c r="B6" s="63"/>
      <c r="C6" s="67"/>
      <c r="D6" s="71" t="str">
        <f>def.small</f>
        <v>0-10</v>
      </c>
      <c r="E6" s="72" t="str">
        <f>def.medium</f>
        <v>11-250</v>
      </c>
      <c r="F6" s="73" t="str">
        <f>def.large</f>
        <v>&gt; 250</v>
      </c>
      <c r="G6" s="71" t="str">
        <f>def.small</f>
        <v>0-10</v>
      </c>
      <c r="H6" s="72" t="str">
        <f>def.medium</f>
        <v>11-250</v>
      </c>
      <c r="I6" s="72" t="str">
        <f>def.large</f>
        <v>&gt; 250</v>
      </c>
      <c r="J6" s="74"/>
      <c r="K6" s="74"/>
      <c r="L6" s="265"/>
      <c r="M6" s="74" t="s">
        <v>33</v>
      </c>
      <c r="N6" s="74" t="s">
        <v>31</v>
      </c>
      <c r="O6" s="74" t="s">
        <v>32</v>
      </c>
      <c r="P6" s="74" t="s">
        <v>34</v>
      </c>
    </row>
    <row r="7" spans="2:19" ht="44.45" customHeight="1">
      <c r="B7" s="24" t="s">
        <v>163</v>
      </c>
      <c r="C7" s="23" t="s">
        <v>164</v>
      </c>
      <c r="D7" s="266">
        <v>0.25</v>
      </c>
      <c r="E7" s="266">
        <v>0.25</v>
      </c>
      <c r="F7" s="266">
        <v>0.16666666666666666</v>
      </c>
      <c r="G7" s="21"/>
      <c r="H7" s="22"/>
      <c r="I7" s="22"/>
      <c r="J7" s="19" t="s">
        <v>231</v>
      </c>
      <c r="K7" s="19" t="s">
        <v>283</v>
      </c>
      <c r="L7" s="23" t="s">
        <v>274</v>
      </c>
      <c r="M7" s="267" t="s">
        <v>35</v>
      </c>
      <c r="N7" s="268">
        <v>0.16666666666666666</v>
      </c>
      <c r="O7" s="268">
        <v>0.16666666666666666</v>
      </c>
      <c r="P7" s="268">
        <v>0.16666666666666666</v>
      </c>
    </row>
    <row r="8" spans="2:19" ht="40.9" customHeight="1">
      <c r="B8" s="24"/>
      <c r="C8" s="23" t="s">
        <v>165</v>
      </c>
      <c r="D8" s="266">
        <v>0.33333333333333331</v>
      </c>
      <c r="E8" s="266">
        <v>0.33333333333333331</v>
      </c>
      <c r="F8" s="266">
        <v>0.33333333333333331</v>
      </c>
      <c r="G8" s="21">
        <v>6</v>
      </c>
      <c r="H8" s="22">
        <v>6</v>
      </c>
      <c r="I8" s="22">
        <v>6</v>
      </c>
      <c r="J8" s="19" t="s">
        <v>232</v>
      </c>
      <c r="K8" s="19"/>
      <c r="L8" s="23" t="s">
        <v>254</v>
      </c>
      <c r="M8" s="267" t="s">
        <v>36</v>
      </c>
      <c r="N8" s="266">
        <v>0.25</v>
      </c>
      <c r="O8" s="266">
        <v>0.33333333333333331</v>
      </c>
      <c r="P8" s="266">
        <v>0.33333333333333331</v>
      </c>
    </row>
    <row r="9" spans="2:19" ht="49.15" customHeight="1" thickBot="1">
      <c r="B9" s="24"/>
      <c r="C9" s="23" t="s">
        <v>166</v>
      </c>
      <c r="D9" s="266">
        <v>0.5</v>
      </c>
      <c r="E9" s="266">
        <v>0.5</v>
      </c>
      <c r="F9" s="266">
        <v>0.5</v>
      </c>
      <c r="G9" s="21"/>
      <c r="H9" s="22"/>
      <c r="I9" s="22"/>
      <c r="J9" s="19" t="s">
        <v>233</v>
      </c>
      <c r="K9" s="19" t="s">
        <v>234</v>
      </c>
      <c r="L9" s="23" t="s">
        <v>284</v>
      </c>
      <c r="M9" s="267" t="s">
        <v>37</v>
      </c>
      <c r="N9" s="268">
        <v>0.16666666666666666</v>
      </c>
      <c r="O9" s="266">
        <v>0.33333333333333331</v>
      </c>
      <c r="P9" s="268">
        <v>0.16666666666666666</v>
      </c>
    </row>
    <row r="10" spans="2:19" ht="84.75" thickBot="1">
      <c r="B10" s="24"/>
      <c r="C10" s="23" t="s">
        <v>167</v>
      </c>
      <c r="D10" s="266">
        <v>0.13333333333333333</v>
      </c>
      <c r="E10" s="266">
        <v>8.3333333333333329E-2</v>
      </c>
      <c r="F10" s="266">
        <v>0.05</v>
      </c>
      <c r="G10" s="21"/>
      <c r="H10" s="22"/>
      <c r="I10" s="22"/>
      <c r="J10" s="286" t="s">
        <v>198</v>
      </c>
      <c r="K10" s="286" t="s">
        <v>251</v>
      </c>
      <c r="L10" s="287" t="s">
        <v>252</v>
      </c>
      <c r="M10" s="267" t="s">
        <v>38</v>
      </c>
      <c r="N10" s="268">
        <v>1.6666666666666666E-2</v>
      </c>
      <c r="O10" s="266">
        <v>3.3333333333333333E-2</v>
      </c>
      <c r="P10" s="268">
        <v>1.6666666666666666E-2</v>
      </c>
    </row>
    <row r="11" spans="2:19" ht="42.75" thickBot="1">
      <c r="B11" s="24"/>
      <c r="C11" s="23" t="s">
        <v>168</v>
      </c>
      <c r="D11" s="266">
        <v>8.3333333333333329E-2</v>
      </c>
      <c r="E11" s="266">
        <v>8.3333333333333329E-2</v>
      </c>
      <c r="F11" s="266">
        <v>8.3333333333333329E-2</v>
      </c>
      <c r="G11" s="21"/>
      <c r="H11" s="22"/>
      <c r="I11" s="22"/>
      <c r="J11" s="288" t="s">
        <v>199</v>
      </c>
      <c r="K11" s="288" t="s">
        <v>253</v>
      </c>
      <c r="L11" s="289" t="s">
        <v>254</v>
      </c>
      <c r="M11" s="267" t="s">
        <v>39</v>
      </c>
      <c r="N11" s="268">
        <v>0.16666666666666666</v>
      </c>
      <c r="O11" s="268">
        <v>0.16666666666666666</v>
      </c>
      <c r="P11" s="268">
        <v>8.3333333333333329E-2</v>
      </c>
    </row>
    <row r="12" spans="2:19" ht="40.9" customHeight="1" thickBot="1">
      <c r="B12" s="24"/>
      <c r="C12" s="23" t="s">
        <v>169</v>
      </c>
      <c r="D12" s="266">
        <v>8.3333333333333329E-2</v>
      </c>
      <c r="E12" s="266">
        <v>8.3333333333333329E-2</v>
      </c>
      <c r="F12" s="266">
        <v>8.3333333333333329E-2</v>
      </c>
      <c r="G12" s="21"/>
      <c r="H12" s="22"/>
      <c r="I12" s="22"/>
      <c r="J12" s="288" t="s">
        <v>200</v>
      </c>
      <c r="K12" s="288"/>
      <c r="L12" s="289" t="s">
        <v>255</v>
      </c>
      <c r="M12" s="266">
        <v>8.3333333333333329E-2</v>
      </c>
      <c r="N12" s="269" t="s">
        <v>162</v>
      </c>
      <c r="O12" s="269" t="s">
        <v>162</v>
      </c>
      <c r="P12" s="269" t="s">
        <v>162</v>
      </c>
    </row>
    <row r="13" spans="2:19" ht="40.9" customHeight="1" thickBot="1">
      <c r="B13" s="24"/>
      <c r="C13" s="23" t="s">
        <v>170</v>
      </c>
      <c r="D13" s="266">
        <v>0.33333333333333331</v>
      </c>
      <c r="E13" s="266">
        <v>0.33333333333333331</v>
      </c>
      <c r="F13" s="266">
        <v>0.33333333333333331</v>
      </c>
      <c r="G13" s="21">
        <v>6</v>
      </c>
      <c r="H13" s="22">
        <v>6</v>
      </c>
      <c r="I13" s="22">
        <v>6</v>
      </c>
      <c r="J13" s="288" t="s">
        <v>201</v>
      </c>
      <c r="K13" s="288"/>
      <c r="L13" s="289" t="s">
        <v>254</v>
      </c>
      <c r="M13" s="267" t="s">
        <v>36</v>
      </c>
      <c r="N13" s="266">
        <v>0.25</v>
      </c>
      <c r="O13" s="266">
        <v>0.33333333333333331</v>
      </c>
      <c r="P13" s="266">
        <v>0.33333333333333331</v>
      </c>
    </row>
    <row r="14" spans="2:19" ht="66" customHeight="1" thickBot="1">
      <c r="B14" s="24"/>
      <c r="C14" s="23" t="s">
        <v>171</v>
      </c>
      <c r="D14" s="266">
        <v>0.75</v>
      </c>
      <c r="E14" s="266">
        <v>0.75</v>
      </c>
      <c r="F14" s="266">
        <v>0.75</v>
      </c>
      <c r="G14" s="21"/>
      <c r="H14" s="22"/>
      <c r="I14" s="22"/>
      <c r="J14" s="288" t="s">
        <v>202</v>
      </c>
      <c r="K14" s="288" t="s">
        <v>203</v>
      </c>
      <c r="L14" s="289" t="s">
        <v>254</v>
      </c>
      <c r="M14" s="267" t="s">
        <v>40</v>
      </c>
      <c r="N14" s="266">
        <v>0.33333333333333331</v>
      </c>
      <c r="O14" s="266">
        <v>0.33333333333333331</v>
      </c>
      <c r="P14" s="266">
        <v>0.33333333333333331</v>
      </c>
    </row>
    <row r="15" spans="2:19" ht="74.25" thickBot="1">
      <c r="B15" s="24" t="s">
        <v>172</v>
      </c>
      <c r="C15" s="23" t="s">
        <v>173</v>
      </c>
      <c r="D15" s="266">
        <v>3.3333333333333333E-2</v>
      </c>
      <c r="E15" s="266">
        <v>8.3333333333333329E-2</v>
      </c>
      <c r="F15" s="266">
        <v>0.25</v>
      </c>
      <c r="G15" s="21"/>
      <c r="H15" s="22"/>
      <c r="I15" s="22"/>
      <c r="J15" s="288" t="s">
        <v>204</v>
      </c>
      <c r="K15" s="288" t="s">
        <v>258</v>
      </c>
      <c r="L15" s="289" t="s">
        <v>256</v>
      </c>
      <c r="M15" s="267" t="s">
        <v>41</v>
      </c>
      <c r="N15" s="266">
        <v>8.3333333333333329E-2</v>
      </c>
      <c r="O15" s="266">
        <v>8.3333333333333329E-2</v>
      </c>
      <c r="P15" s="266">
        <v>8.3333333333333329E-2</v>
      </c>
    </row>
    <row r="16" spans="2:19" ht="63.6" customHeight="1" thickBot="1">
      <c r="B16" s="24"/>
      <c r="C16" s="23" t="s">
        <v>174</v>
      </c>
      <c r="D16" s="266">
        <v>1.6666666666666666E-2</v>
      </c>
      <c r="E16" s="266">
        <v>1.6666666666666666E-2</v>
      </c>
      <c r="F16" s="266">
        <v>1.6666666666666666E-2</v>
      </c>
      <c r="G16" s="21"/>
      <c r="H16" s="22"/>
      <c r="I16" s="22"/>
      <c r="J16" s="288" t="s">
        <v>257</v>
      </c>
      <c r="K16" s="288" t="s">
        <v>259</v>
      </c>
      <c r="L16" s="289" t="s">
        <v>260</v>
      </c>
      <c r="M16" s="267">
        <v>1.6666666666666666E-2</v>
      </c>
      <c r="N16" s="266">
        <v>8.3333333333333329E-2</v>
      </c>
      <c r="O16" s="266">
        <v>3.3333333333333333E-2</v>
      </c>
      <c r="P16" s="266">
        <v>3.3333333333333333E-2</v>
      </c>
    </row>
    <row r="17" spans="2:16" ht="63.75" thickBot="1">
      <c r="B17" s="24"/>
      <c r="C17" s="23" t="s">
        <v>175</v>
      </c>
      <c r="D17" s="266">
        <v>0.16666666666666666</v>
      </c>
      <c r="E17" s="266">
        <v>0.25</v>
      </c>
      <c r="F17" s="266">
        <v>0.33333333333333331</v>
      </c>
      <c r="G17" s="21"/>
      <c r="H17" s="22"/>
      <c r="I17" s="22"/>
      <c r="J17" s="322" t="s">
        <v>205</v>
      </c>
      <c r="K17" s="329" t="s">
        <v>261</v>
      </c>
      <c r="L17" s="289" t="s">
        <v>262</v>
      </c>
      <c r="M17" s="267" t="s">
        <v>42</v>
      </c>
      <c r="N17" s="266">
        <v>0.33333333333333331</v>
      </c>
      <c r="O17" s="268">
        <v>0.16666666666666666</v>
      </c>
      <c r="P17" s="268">
        <v>0.16666666666666666</v>
      </c>
    </row>
    <row r="18" spans="2:16" ht="33" customHeight="1" thickBot="1">
      <c r="B18" s="24"/>
      <c r="C18" s="23" t="s">
        <v>176</v>
      </c>
      <c r="D18" s="266">
        <v>0.5</v>
      </c>
      <c r="E18" s="266">
        <v>0.75</v>
      </c>
      <c r="F18" s="266">
        <v>1</v>
      </c>
      <c r="G18" s="21"/>
      <c r="H18" s="22"/>
      <c r="I18" s="22"/>
      <c r="J18" s="323"/>
      <c r="K18" s="325"/>
      <c r="L18" s="289" t="s">
        <v>285</v>
      </c>
      <c r="M18" s="267" t="s">
        <v>238</v>
      </c>
      <c r="N18" s="269" t="s">
        <v>162</v>
      </c>
      <c r="O18" s="269" t="s">
        <v>162</v>
      </c>
      <c r="P18" s="269" t="s">
        <v>162</v>
      </c>
    </row>
    <row r="19" spans="2:16" ht="69" customHeight="1" thickBot="1">
      <c r="B19" s="24"/>
      <c r="C19" s="23" t="s">
        <v>177</v>
      </c>
      <c r="D19" s="266">
        <v>0.25</v>
      </c>
      <c r="E19" s="266">
        <v>0.25</v>
      </c>
      <c r="F19" s="266">
        <v>0.25</v>
      </c>
      <c r="G19" s="21"/>
      <c r="H19" s="22"/>
      <c r="I19" s="22"/>
      <c r="J19" s="288" t="s">
        <v>206</v>
      </c>
      <c r="K19" s="288" t="s">
        <v>207</v>
      </c>
      <c r="L19" s="289" t="s">
        <v>208</v>
      </c>
      <c r="M19" s="266" t="s">
        <v>162</v>
      </c>
      <c r="N19" s="266" t="s">
        <v>43</v>
      </c>
      <c r="O19" s="266" t="s">
        <v>43</v>
      </c>
      <c r="P19" s="266" t="s">
        <v>43</v>
      </c>
    </row>
    <row r="20" spans="2:16" ht="60" customHeight="1" thickBot="1">
      <c r="B20" s="24"/>
      <c r="C20" s="23"/>
      <c r="D20" s="266"/>
      <c r="E20" s="266"/>
      <c r="F20" s="266"/>
      <c r="G20" s="21"/>
      <c r="H20" s="22"/>
      <c r="I20" s="22"/>
      <c r="J20" s="288" t="s">
        <v>209</v>
      </c>
      <c r="K20" s="288"/>
      <c r="L20" s="289"/>
      <c r="M20" s="270"/>
      <c r="N20" s="270"/>
      <c r="O20" s="270"/>
      <c r="P20" s="270"/>
    </row>
    <row r="21" spans="2:16" ht="78" customHeight="1" thickBot="1">
      <c r="B21" s="24" t="s">
        <v>235</v>
      </c>
      <c r="C21" s="23" t="s">
        <v>178</v>
      </c>
      <c r="D21" s="266">
        <v>24</v>
      </c>
      <c r="E21" s="266">
        <v>24</v>
      </c>
      <c r="F21" s="266">
        <v>36</v>
      </c>
      <c r="G21" s="21"/>
      <c r="H21" s="22"/>
      <c r="I21" s="22"/>
      <c r="J21" s="288" t="s">
        <v>210</v>
      </c>
      <c r="K21" s="288"/>
      <c r="L21" s="289" t="s">
        <v>263</v>
      </c>
      <c r="M21" s="267" t="s">
        <v>239</v>
      </c>
      <c r="N21" s="266">
        <v>1.5</v>
      </c>
      <c r="O21" s="266">
        <v>1.5</v>
      </c>
      <c r="P21" s="266">
        <v>1.5</v>
      </c>
    </row>
    <row r="22" spans="2:16" ht="40.9" customHeight="1" thickBot="1">
      <c r="B22" s="24"/>
      <c r="C22" s="23" t="s">
        <v>179</v>
      </c>
      <c r="D22" s="266">
        <v>20</v>
      </c>
      <c r="E22" s="266">
        <v>40</v>
      </c>
      <c r="F22" s="266">
        <v>80</v>
      </c>
      <c r="G22" s="257">
        <v>10000</v>
      </c>
      <c r="H22" s="257">
        <v>15000</v>
      </c>
      <c r="I22" s="257">
        <v>20000</v>
      </c>
      <c r="J22" s="288" t="s">
        <v>211</v>
      </c>
      <c r="K22" s="288" t="s">
        <v>264</v>
      </c>
      <c r="L22" s="289" t="s">
        <v>265</v>
      </c>
      <c r="M22" s="267" t="s">
        <v>240</v>
      </c>
      <c r="N22" s="269" t="s">
        <v>162</v>
      </c>
      <c r="O22" s="269" t="s">
        <v>162</v>
      </c>
      <c r="P22" s="269" t="s">
        <v>162</v>
      </c>
    </row>
    <row r="23" spans="2:16" ht="156" customHeight="1" thickBot="1">
      <c r="B23" s="24"/>
      <c r="C23" s="23" t="s">
        <v>180</v>
      </c>
      <c r="D23" s="266">
        <v>8</v>
      </c>
      <c r="E23" s="266">
        <v>8</v>
      </c>
      <c r="F23" s="266">
        <v>16</v>
      </c>
      <c r="G23" s="257">
        <v>45</v>
      </c>
      <c r="H23" s="257">
        <v>85</v>
      </c>
      <c r="I23" s="257">
        <v>600</v>
      </c>
      <c r="J23" s="288" t="s">
        <v>286</v>
      </c>
      <c r="K23" s="288" t="s">
        <v>212</v>
      </c>
      <c r="L23" s="289" t="s">
        <v>266</v>
      </c>
      <c r="M23" s="271"/>
      <c r="N23" s="272"/>
      <c r="O23" s="272"/>
      <c r="P23" s="272"/>
    </row>
    <row r="24" spans="2:16" ht="78" customHeight="1" thickBot="1">
      <c r="B24" s="24"/>
      <c r="C24" s="23" t="s">
        <v>181</v>
      </c>
      <c r="D24" s="266">
        <v>8</v>
      </c>
      <c r="E24" s="266">
        <v>8</v>
      </c>
      <c r="F24" s="266">
        <v>16</v>
      </c>
      <c r="G24" s="257">
        <v>10000</v>
      </c>
      <c r="H24" s="257">
        <v>25000</v>
      </c>
      <c r="I24" s="257">
        <v>45000</v>
      </c>
      <c r="J24" s="19" t="s">
        <v>267</v>
      </c>
      <c r="K24" s="288" t="s">
        <v>212</v>
      </c>
      <c r="L24" s="289" t="s">
        <v>266</v>
      </c>
      <c r="M24" s="271"/>
      <c r="N24" s="272"/>
      <c r="O24" s="272"/>
      <c r="P24" s="272"/>
    </row>
    <row r="25" spans="2:16" ht="45.6" customHeight="1" thickBot="1">
      <c r="B25" s="24"/>
      <c r="C25" s="23" t="s">
        <v>236</v>
      </c>
      <c r="D25" s="266">
        <v>8</v>
      </c>
      <c r="E25" s="266">
        <v>16</v>
      </c>
      <c r="F25" s="266">
        <v>24</v>
      </c>
      <c r="G25" s="21"/>
      <c r="H25" s="22"/>
      <c r="I25" s="22"/>
      <c r="J25" s="288" t="s">
        <v>237</v>
      </c>
      <c r="K25" s="288"/>
      <c r="L25" s="289" t="s">
        <v>254</v>
      </c>
      <c r="M25" s="273" t="s">
        <v>241</v>
      </c>
      <c r="N25" s="266">
        <v>16</v>
      </c>
      <c r="O25" s="266">
        <v>16</v>
      </c>
      <c r="P25" s="266">
        <v>16</v>
      </c>
    </row>
    <row r="26" spans="2:16" ht="81.599999999999994" customHeight="1" thickBot="1">
      <c r="B26" s="24"/>
      <c r="C26" s="23" t="s">
        <v>182</v>
      </c>
      <c r="D26" s="266">
        <v>40</v>
      </c>
      <c r="E26" s="266">
        <v>40</v>
      </c>
      <c r="F26" s="266">
        <v>40</v>
      </c>
      <c r="G26" s="21"/>
      <c r="H26" s="22"/>
      <c r="I26" s="22"/>
      <c r="J26" s="288" t="s">
        <v>268</v>
      </c>
      <c r="K26" s="288"/>
      <c r="L26" s="289" t="s">
        <v>269</v>
      </c>
      <c r="M26" s="267">
        <v>40</v>
      </c>
      <c r="N26" s="266">
        <v>80</v>
      </c>
      <c r="O26" s="266">
        <v>80</v>
      </c>
      <c r="P26" s="266">
        <v>80</v>
      </c>
    </row>
    <row r="27" spans="2:16" ht="84.75" thickBot="1">
      <c r="B27" s="24"/>
      <c r="C27" s="23" t="s">
        <v>183</v>
      </c>
      <c r="D27" s="266">
        <v>80</v>
      </c>
      <c r="E27" s="266">
        <v>100</v>
      </c>
      <c r="F27" s="266">
        <v>120</v>
      </c>
      <c r="G27" s="21"/>
      <c r="H27" s="22"/>
      <c r="I27" s="22"/>
      <c r="J27" s="288" t="s">
        <v>270</v>
      </c>
      <c r="K27" s="288" t="s">
        <v>271</v>
      </c>
      <c r="L27" s="289" t="s">
        <v>269</v>
      </c>
      <c r="M27" s="267" t="s">
        <v>242</v>
      </c>
      <c r="N27" s="266">
        <v>80</v>
      </c>
      <c r="O27" s="266">
        <v>80</v>
      </c>
      <c r="P27" s="266">
        <v>80</v>
      </c>
    </row>
    <row r="28" spans="2:16" ht="40.9" customHeight="1" thickBot="1">
      <c r="B28" s="24" t="s">
        <v>281</v>
      </c>
      <c r="C28" s="23" t="s">
        <v>184</v>
      </c>
      <c r="D28" s="266">
        <v>8.3333333333333329E-2</v>
      </c>
      <c r="E28" s="266">
        <v>8.3333333333333329E-2</v>
      </c>
      <c r="F28" s="266">
        <v>8.3333333333333329E-2</v>
      </c>
      <c r="G28" s="21"/>
      <c r="H28" s="22"/>
      <c r="I28" s="22"/>
      <c r="J28" s="288" t="s">
        <v>213</v>
      </c>
      <c r="K28" s="288"/>
      <c r="L28" s="289" t="s">
        <v>254</v>
      </c>
      <c r="M28" s="266">
        <v>8.3333333333333329E-2</v>
      </c>
      <c r="N28" s="266">
        <v>8.3333333333333329E-2</v>
      </c>
      <c r="O28" s="266">
        <v>0.05</v>
      </c>
      <c r="P28" s="266">
        <v>1.6666666666666666E-2</v>
      </c>
    </row>
    <row r="29" spans="2:16" ht="40.9" customHeight="1" thickBot="1">
      <c r="B29" s="24"/>
      <c r="C29" s="23" t="s">
        <v>185</v>
      </c>
      <c r="D29" s="266">
        <v>0.25</v>
      </c>
      <c r="E29" s="266">
        <v>0.25</v>
      </c>
      <c r="F29" s="266">
        <v>0.25</v>
      </c>
      <c r="G29" s="21"/>
      <c r="H29" s="22"/>
      <c r="I29" s="22"/>
      <c r="J29" s="288" t="s">
        <v>214</v>
      </c>
      <c r="K29" s="288"/>
      <c r="L29" s="289" t="s">
        <v>254</v>
      </c>
      <c r="M29" s="267">
        <v>0.25</v>
      </c>
      <c r="N29" s="266">
        <v>0.16666666666666666</v>
      </c>
      <c r="O29" s="266">
        <v>0.25</v>
      </c>
      <c r="P29" s="266">
        <v>8.3333333333333329E-2</v>
      </c>
    </row>
    <row r="30" spans="2:16" ht="40.9" customHeight="1" thickBot="1">
      <c r="B30" s="24"/>
      <c r="C30" s="23" t="s">
        <v>186</v>
      </c>
      <c r="D30" s="266">
        <v>0.33333333333333331</v>
      </c>
      <c r="E30" s="266">
        <v>0.33333333333333331</v>
      </c>
      <c r="F30" s="266">
        <v>0.33333333333333331</v>
      </c>
      <c r="G30" s="20"/>
      <c r="H30" s="22"/>
      <c r="I30" s="22"/>
      <c r="J30" s="288" t="s">
        <v>215</v>
      </c>
      <c r="K30" s="288"/>
      <c r="L30" s="289" t="s">
        <v>254</v>
      </c>
      <c r="M30" s="267">
        <v>0.33333333333333331</v>
      </c>
      <c r="N30" s="266">
        <v>0.16666666666666666</v>
      </c>
      <c r="O30" s="266">
        <v>0.25</v>
      </c>
      <c r="P30" s="266">
        <v>8.3333333333333329E-2</v>
      </c>
    </row>
    <row r="31" spans="2:16" ht="53.25" thickBot="1">
      <c r="B31" s="24"/>
      <c r="C31" s="23" t="s">
        <v>228</v>
      </c>
      <c r="D31" s="266">
        <v>8.3333333333333329E-2</v>
      </c>
      <c r="E31" s="266">
        <v>8.3333333333333329E-2</v>
      </c>
      <c r="F31" s="266">
        <v>8.3333333333333329E-2</v>
      </c>
      <c r="G31" s="20"/>
      <c r="H31" s="22"/>
      <c r="I31" s="22"/>
      <c r="J31" s="288" t="s">
        <v>227</v>
      </c>
      <c r="K31" s="288"/>
      <c r="L31" s="289" t="s">
        <v>272</v>
      </c>
      <c r="M31" s="267">
        <v>8.3333333333333329E-2</v>
      </c>
      <c r="N31" s="266">
        <v>2.5</v>
      </c>
      <c r="O31" s="266">
        <v>2.5</v>
      </c>
      <c r="P31" s="266">
        <v>2.5</v>
      </c>
    </row>
    <row r="32" spans="2:16" ht="63.75" thickBot="1">
      <c r="B32" s="24"/>
      <c r="C32" s="23" t="s">
        <v>187</v>
      </c>
      <c r="D32" s="266">
        <v>0.16666666666666666</v>
      </c>
      <c r="E32" s="266">
        <v>0.16666666666666666</v>
      </c>
      <c r="F32" s="266">
        <v>0.16666666666666666</v>
      </c>
      <c r="G32" s="21"/>
      <c r="H32" s="22"/>
      <c r="I32" s="22"/>
      <c r="J32" s="288" t="s">
        <v>216</v>
      </c>
      <c r="K32" s="288" t="s">
        <v>217</v>
      </c>
      <c r="L32" s="289" t="s">
        <v>273</v>
      </c>
      <c r="M32" s="267">
        <v>0.16666666666666666</v>
      </c>
      <c r="N32" s="266">
        <v>1.5</v>
      </c>
      <c r="O32" s="267">
        <v>0.16666666666666666</v>
      </c>
      <c r="P32" s="267">
        <v>0.16666666666666666</v>
      </c>
    </row>
    <row r="33" spans="2:16" ht="63.75" thickBot="1">
      <c r="B33" s="24"/>
      <c r="C33" s="23" t="s">
        <v>188</v>
      </c>
      <c r="D33" s="266">
        <v>1</v>
      </c>
      <c r="E33" s="266">
        <v>1</v>
      </c>
      <c r="F33" s="266">
        <v>1</v>
      </c>
      <c r="G33" s="21">
        <v>6</v>
      </c>
      <c r="H33" s="22">
        <v>6</v>
      </c>
      <c r="I33" s="22">
        <v>6</v>
      </c>
      <c r="J33" s="288" t="s">
        <v>218</v>
      </c>
      <c r="K33" s="288" t="s">
        <v>219</v>
      </c>
      <c r="L33" s="289" t="s">
        <v>274</v>
      </c>
      <c r="M33" s="267">
        <v>1</v>
      </c>
      <c r="N33" s="266" t="s">
        <v>162</v>
      </c>
      <c r="O33" s="266">
        <v>0.5</v>
      </c>
      <c r="P33" s="266">
        <v>0.33333333333333331</v>
      </c>
    </row>
    <row r="34" spans="2:16" ht="40.9" customHeight="1" thickBot="1">
      <c r="B34" s="24"/>
      <c r="C34" s="23" t="s">
        <v>189</v>
      </c>
      <c r="D34" s="266">
        <v>0.25</v>
      </c>
      <c r="E34" s="266">
        <v>0.25</v>
      </c>
      <c r="F34" s="266">
        <v>0.25</v>
      </c>
      <c r="G34" s="21"/>
      <c r="H34" s="22"/>
      <c r="I34" s="22"/>
      <c r="J34" s="288" t="s">
        <v>220</v>
      </c>
      <c r="K34" s="288"/>
      <c r="L34" s="289" t="s">
        <v>275</v>
      </c>
      <c r="M34" s="267">
        <v>0.25</v>
      </c>
      <c r="N34" s="266">
        <v>0.75</v>
      </c>
      <c r="O34" s="266">
        <v>0.25</v>
      </c>
      <c r="P34" s="266">
        <v>0.16666666666666666</v>
      </c>
    </row>
    <row r="35" spans="2:16" ht="40.9" customHeight="1" thickBot="1">
      <c r="B35" s="24"/>
      <c r="C35" s="23" t="s">
        <v>190</v>
      </c>
      <c r="D35" s="266">
        <v>0.33333333333333331</v>
      </c>
      <c r="E35" s="266">
        <v>0.33333333333333331</v>
      </c>
      <c r="F35" s="266">
        <v>0.33333333333333331</v>
      </c>
      <c r="G35" s="21"/>
      <c r="H35" s="22"/>
      <c r="I35" s="22"/>
      <c r="J35" s="288" t="s">
        <v>221</v>
      </c>
      <c r="K35" s="288"/>
      <c r="L35" s="289" t="s">
        <v>276</v>
      </c>
      <c r="M35" s="267">
        <v>0.33333333333333331</v>
      </c>
      <c r="N35" s="266">
        <v>0.75</v>
      </c>
      <c r="O35" s="266">
        <v>0.75</v>
      </c>
      <c r="P35" s="266">
        <v>0.75</v>
      </c>
    </row>
    <row r="36" spans="2:16" ht="40.9" customHeight="1" thickBot="1">
      <c r="B36" s="24"/>
      <c r="C36" s="23" t="s">
        <v>191</v>
      </c>
      <c r="D36" s="266">
        <v>0.16666666666666666</v>
      </c>
      <c r="E36" s="266">
        <v>0.16666666666666666</v>
      </c>
      <c r="F36" s="266">
        <v>0.16666666666666666</v>
      </c>
      <c r="G36" s="21"/>
      <c r="H36" s="22"/>
      <c r="I36" s="22"/>
      <c r="J36" s="288" t="s">
        <v>222</v>
      </c>
      <c r="K36" s="288" t="s">
        <v>217</v>
      </c>
      <c r="L36" s="289" t="s">
        <v>277</v>
      </c>
      <c r="M36" s="267">
        <v>0.16666666666666666</v>
      </c>
      <c r="N36" s="267">
        <v>0.16666666666666666</v>
      </c>
      <c r="O36" s="267">
        <v>0.16666666666666666</v>
      </c>
      <c r="P36" s="267">
        <v>0.16666666666666666</v>
      </c>
    </row>
    <row r="37" spans="2:16" ht="40.9" customHeight="1" thickBot="1">
      <c r="B37" s="24"/>
      <c r="C37" s="23" t="s">
        <v>192</v>
      </c>
      <c r="D37" s="266">
        <v>0.16666666666666666</v>
      </c>
      <c r="E37" s="266">
        <v>0.16666666666666666</v>
      </c>
      <c r="F37" s="266">
        <v>0.16666666666666666</v>
      </c>
      <c r="G37" s="21"/>
      <c r="H37" s="22"/>
      <c r="I37" s="22"/>
      <c r="J37" s="288" t="s">
        <v>223</v>
      </c>
      <c r="K37" s="288" t="s">
        <v>217</v>
      </c>
      <c r="L37" s="289" t="s">
        <v>277</v>
      </c>
      <c r="M37" s="267">
        <v>0.16666666666666666</v>
      </c>
      <c r="N37" s="267">
        <v>0.16666666666666666</v>
      </c>
      <c r="O37" s="267">
        <v>0.16666666666666666</v>
      </c>
      <c r="P37" s="267">
        <v>0.16666666666666666</v>
      </c>
    </row>
    <row r="38" spans="2:16" ht="55.9" customHeight="1" thickBot="1">
      <c r="B38" s="24"/>
      <c r="C38" s="23"/>
      <c r="D38" s="266"/>
      <c r="E38" s="266"/>
      <c r="F38" s="266"/>
      <c r="G38" s="21"/>
      <c r="H38" s="22"/>
      <c r="I38" s="22"/>
      <c r="J38" s="288" t="s">
        <v>230</v>
      </c>
      <c r="K38" s="19"/>
      <c r="L38" s="23"/>
      <c r="M38" s="267"/>
      <c r="N38" s="267"/>
      <c r="O38" s="267"/>
      <c r="P38" s="267"/>
    </row>
    <row r="39" spans="2:16" ht="40.9" customHeight="1" thickBot="1">
      <c r="B39" s="24" t="s">
        <v>194</v>
      </c>
      <c r="C39" s="23" t="s">
        <v>193</v>
      </c>
      <c r="D39" s="266">
        <v>0.75</v>
      </c>
      <c r="E39" s="266">
        <v>0.75</v>
      </c>
      <c r="F39" s="266">
        <v>0.75</v>
      </c>
      <c r="G39" s="20"/>
      <c r="H39" s="22"/>
      <c r="I39" s="22"/>
      <c r="J39" s="288" t="s">
        <v>224</v>
      </c>
      <c r="K39" s="324" t="s">
        <v>225</v>
      </c>
      <c r="L39" s="326" t="s">
        <v>278</v>
      </c>
      <c r="M39" s="267" t="s">
        <v>243</v>
      </c>
      <c r="N39" s="266">
        <v>0.83333333333333337</v>
      </c>
      <c r="O39" s="266">
        <v>0.75</v>
      </c>
      <c r="P39" s="266">
        <v>0.83333333333333337</v>
      </c>
    </row>
    <row r="40" spans="2:16" ht="40.9" customHeight="1" thickBot="1">
      <c r="B40" s="24"/>
      <c r="C40" s="23" t="s">
        <v>195</v>
      </c>
      <c r="D40" s="266">
        <v>1</v>
      </c>
      <c r="E40" s="266">
        <v>1</v>
      </c>
      <c r="F40" s="266">
        <v>1</v>
      </c>
      <c r="G40" s="21"/>
      <c r="H40" s="22"/>
      <c r="I40" s="22"/>
      <c r="J40" s="288" t="s">
        <v>224</v>
      </c>
      <c r="K40" s="325"/>
      <c r="L40" s="327"/>
      <c r="M40" s="267" t="s">
        <v>244</v>
      </c>
      <c r="N40" s="266">
        <v>0.83333333333333337</v>
      </c>
      <c r="O40" s="266">
        <v>0.75</v>
      </c>
      <c r="P40" s="266">
        <v>0.83333333333333337</v>
      </c>
    </row>
    <row r="41" spans="2:16" ht="43.9" customHeight="1" thickBot="1">
      <c r="B41" s="24"/>
      <c r="C41" s="23" t="s">
        <v>196</v>
      </c>
      <c r="D41" s="266">
        <v>0.5</v>
      </c>
      <c r="E41" s="266">
        <v>1</v>
      </c>
      <c r="F41" s="266">
        <v>2</v>
      </c>
      <c r="G41" s="21"/>
      <c r="H41" s="22"/>
      <c r="I41" s="22"/>
      <c r="J41" s="288" t="s">
        <v>226</v>
      </c>
      <c r="K41" s="288" t="s">
        <v>280</v>
      </c>
      <c r="L41" s="289" t="s">
        <v>254</v>
      </c>
      <c r="M41" s="267" t="s">
        <v>244</v>
      </c>
      <c r="N41" s="266">
        <v>0.5</v>
      </c>
      <c r="O41" s="266">
        <v>0.5</v>
      </c>
      <c r="P41" s="266">
        <v>0.5</v>
      </c>
    </row>
    <row r="42" spans="2:16" ht="84.75" thickBot="1">
      <c r="B42" s="24"/>
      <c r="C42" s="23" t="s">
        <v>197</v>
      </c>
      <c r="D42" s="266">
        <v>0.33333333333333331</v>
      </c>
      <c r="E42" s="266">
        <v>0.33333333333333331</v>
      </c>
      <c r="F42" s="266">
        <v>0.33333333333333331</v>
      </c>
      <c r="G42" s="21"/>
      <c r="H42" s="22"/>
      <c r="I42" s="22"/>
      <c r="J42" s="288" t="s">
        <v>226</v>
      </c>
      <c r="K42" s="288" t="s">
        <v>229</v>
      </c>
      <c r="L42" s="290" t="s">
        <v>279</v>
      </c>
      <c r="M42" s="274" t="s">
        <v>245</v>
      </c>
      <c r="N42" s="275">
        <v>0.5</v>
      </c>
      <c r="O42" s="275">
        <v>0.33333333333333331</v>
      </c>
      <c r="P42" s="275">
        <v>0.25</v>
      </c>
    </row>
    <row r="43" spans="2:16" ht="63.75" thickBot="1">
      <c r="B43" s="24"/>
      <c r="C43" s="23"/>
      <c r="D43" s="266"/>
      <c r="E43" s="266"/>
      <c r="F43" s="266"/>
      <c r="G43" s="21"/>
      <c r="H43" s="22"/>
      <c r="I43" s="22"/>
      <c r="J43" s="288" t="s">
        <v>230</v>
      </c>
      <c r="K43" s="288"/>
      <c r="L43" s="288"/>
      <c r="M43" s="270"/>
      <c r="N43" s="270"/>
      <c r="O43" s="270"/>
      <c r="P43" s="270"/>
    </row>
    <row r="44" spans="2:16">
      <c r="B44" s="24"/>
      <c r="C44" s="23"/>
      <c r="D44" s="266"/>
      <c r="E44" s="266"/>
      <c r="F44" s="266"/>
      <c r="G44" s="21"/>
      <c r="H44" s="22"/>
      <c r="I44" s="22"/>
      <c r="J44" s="19"/>
      <c r="K44" s="19"/>
      <c r="L44" s="19"/>
      <c r="M44" s="270"/>
      <c r="N44" s="270"/>
      <c r="O44" s="270"/>
      <c r="P44" s="270"/>
    </row>
    <row r="45" spans="2:16">
      <c r="B45" s="24"/>
      <c r="C45" s="23"/>
      <c r="D45" s="266"/>
      <c r="E45" s="266"/>
      <c r="F45" s="266"/>
      <c r="G45" s="21"/>
      <c r="H45" s="22"/>
      <c r="I45" s="22"/>
      <c r="J45" s="19"/>
      <c r="K45" s="19"/>
      <c r="L45" s="19"/>
      <c r="M45" s="270"/>
      <c r="N45" s="270"/>
      <c r="O45" s="270"/>
      <c r="P45" s="270"/>
    </row>
    <row r="46" spans="2:16">
      <c r="B46" s="24"/>
      <c r="C46" s="23"/>
      <c r="D46" s="266"/>
      <c r="E46" s="266"/>
      <c r="F46" s="266"/>
      <c r="G46" s="21"/>
      <c r="H46" s="22"/>
      <c r="I46" s="22"/>
      <c r="J46" s="19"/>
      <c r="K46" s="19"/>
      <c r="L46" s="19"/>
      <c r="M46" s="270"/>
      <c r="N46" s="270"/>
      <c r="O46" s="270"/>
      <c r="P46" s="270"/>
    </row>
    <row r="47" spans="2:16">
      <c r="B47" s="24"/>
      <c r="C47" s="23"/>
      <c r="D47" s="266"/>
      <c r="E47" s="266"/>
      <c r="F47" s="266"/>
      <c r="G47" s="21"/>
      <c r="H47" s="22"/>
      <c r="I47" s="22"/>
      <c r="J47" s="19"/>
      <c r="K47" s="19"/>
      <c r="L47" s="19"/>
      <c r="M47" s="270"/>
      <c r="N47" s="270"/>
      <c r="O47" s="270"/>
      <c r="P47" s="270"/>
    </row>
    <row r="48" spans="2:16">
      <c r="B48" s="24"/>
      <c r="C48" s="23"/>
      <c r="D48" s="266"/>
      <c r="E48" s="266"/>
      <c r="F48" s="266"/>
      <c r="G48" s="21"/>
      <c r="H48" s="22"/>
      <c r="I48" s="22"/>
      <c r="J48" s="19"/>
      <c r="K48" s="19"/>
      <c r="L48" s="19"/>
      <c r="M48" s="270"/>
      <c r="N48" s="270"/>
      <c r="O48" s="270"/>
      <c r="P48" s="270"/>
    </row>
    <row r="49" spans="2:16">
      <c r="B49" s="24"/>
      <c r="C49" s="23"/>
      <c r="D49" s="266"/>
      <c r="E49" s="266"/>
      <c r="F49" s="266"/>
      <c r="G49" s="21"/>
      <c r="H49" s="22"/>
      <c r="I49" s="22"/>
      <c r="J49" s="19"/>
      <c r="K49" s="19"/>
      <c r="L49" s="19"/>
      <c r="M49" s="270"/>
      <c r="N49" s="270"/>
      <c r="O49" s="270"/>
      <c r="P49" s="270"/>
    </row>
    <row r="50" spans="2:16">
      <c r="B50" s="24"/>
      <c r="C50" s="23"/>
      <c r="D50" s="266"/>
      <c r="E50" s="266"/>
      <c r="F50" s="266"/>
      <c r="G50" s="21"/>
      <c r="H50" s="22"/>
      <c r="I50" s="22"/>
      <c r="J50" s="19"/>
      <c r="K50" s="19"/>
      <c r="L50" s="19"/>
      <c r="M50" s="270"/>
      <c r="N50" s="270"/>
      <c r="O50" s="270"/>
      <c r="P50" s="270"/>
    </row>
    <row r="51" spans="2:16">
      <c r="B51" s="24"/>
      <c r="C51" s="23"/>
      <c r="D51" s="266"/>
      <c r="E51" s="266"/>
      <c r="F51" s="266"/>
      <c r="G51" s="21"/>
      <c r="H51" s="22"/>
      <c r="I51" s="22"/>
      <c r="J51" s="19"/>
      <c r="K51" s="19"/>
      <c r="L51" s="19"/>
      <c r="M51" s="270"/>
      <c r="N51" s="270"/>
      <c r="O51" s="270"/>
      <c r="P51" s="270"/>
    </row>
    <row r="52" spans="2:16">
      <c r="B52" s="24"/>
      <c r="C52" s="23"/>
      <c r="D52" s="266"/>
      <c r="E52" s="266"/>
      <c r="F52" s="266"/>
      <c r="G52" s="21"/>
      <c r="H52" s="22"/>
      <c r="I52" s="22"/>
      <c r="J52" s="19"/>
      <c r="K52" s="19"/>
      <c r="L52" s="19"/>
      <c r="M52" s="270"/>
      <c r="N52" s="270"/>
      <c r="O52" s="270"/>
      <c r="P52" s="270"/>
    </row>
    <row r="53" spans="2:16">
      <c r="B53" s="24"/>
      <c r="C53" s="23"/>
      <c r="D53" s="266"/>
      <c r="E53" s="266"/>
      <c r="F53" s="266"/>
      <c r="G53" s="21"/>
      <c r="H53" s="22"/>
      <c r="I53" s="22"/>
      <c r="J53" s="19"/>
      <c r="K53" s="19"/>
      <c r="L53" s="19"/>
      <c r="M53" s="270"/>
      <c r="N53" s="270"/>
      <c r="O53" s="270"/>
      <c r="P53" s="270"/>
    </row>
    <row r="54" spans="2:16">
      <c r="B54" s="24"/>
      <c r="C54" s="23"/>
      <c r="D54" s="266"/>
      <c r="E54" s="266"/>
      <c r="F54" s="266"/>
      <c r="G54" s="21"/>
      <c r="H54" s="22"/>
      <c r="I54" s="22"/>
      <c r="J54" s="19"/>
      <c r="K54" s="19"/>
      <c r="L54" s="19"/>
      <c r="M54" s="270"/>
      <c r="N54" s="270"/>
      <c r="O54" s="270"/>
      <c r="P54" s="270"/>
    </row>
    <row r="55" spans="2:16">
      <c r="B55" s="24"/>
      <c r="C55" s="23"/>
      <c r="D55" s="266"/>
      <c r="E55" s="266"/>
      <c r="F55" s="266"/>
      <c r="G55" s="21"/>
      <c r="H55" s="22"/>
      <c r="I55" s="22"/>
      <c r="J55" s="19"/>
      <c r="K55" s="19"/>
      <c r="L55" s="19"/>
      <c r="M55" s="270"/>
      <c r="N55" s="270"/>
      <c r="O55" s="270"/>
      <c r="P55" s="270"/>
    </row>
    <row r="56" spans="2:16">
      <c r="B56" s="24"/>
      <c r="C56" s="23"/>
      <c r="D56" s="266"/>
      <c r="E56" s="266"/>
      <c r="F56" s="266"/>
      <c r="G56" s="21"/>
      <c r="H56" s="22"/>
      <c r="I56" s="22"/>
      <c r="J56" s="19"/>
      <c r="K56" s="19"/>
      <c r="L56" s="19"/>
      <c r="M56" s="270"/>
      <c r="N56" s="270"/>
      <c r="O56" s="270"/>
      <c r="P56" s="270"/>
    </row>
    <row r="57" spans="2:16">
      <c r="B57" s="24"/>
      <c r="C57" s="23"/>
      <c r="D57" s="266"/>
      <c r="E57" s="266"/>
      <c r="F57" s="266"/>
      <c r="G57" s="21"/>
      <c r="H57" s="22"/>
      <c r="I57" s="22"/>
      <c r="J57" s="19"/>
      <c r="K57" s="19"/>
      <c r="L57" s="19"/>
      <c r="M57" s="270"/>
      <c r="N57" s="270"/>
      <c r="O57" s="270"/>
      <c r="P57" s="270"/>
    </row>
    <row r="58" spans="2:16">
      <c r="B58" s="24"/>
      <c r="C58" s="23"/>
      <c r="D58" s="266"/>
      <c r="E58" s="266"/>
      <c r="F58" s="266"/>
      <c r="G58" s="21"/>
      <c r="H58" s="22"/>
      <c r="I58" s="22"/>
      <c r="J58" s="19"/>
      <c r="K58" s="19"/>
      <c r="L58" s="19"/>
      <c r="M58" s="270"/>
      <c r="N58" s="270"/>
      <c r="O58" s="270"/>
      <c r="P58" s="270"/>
    </row>
    <row r="59" spans="2:16">
      <c r="B59" s="24"/>
      <c r="C59" s="23"/>
      <c r="D59" s="266"/>
      <c r="E59" s="266"/>
      <c r="F59" s="266"/>
      <c r="G59" s="21"/>
      <c r="H59" s="22"/>
      <c r="I59" s="22"/>
      <c r="J59" s="19"/>
      <c r="K59" s="19"/>
      <c r="L59" s="19"/>
      <c r="M59" s="270"/>
      <c r="N59" s="270"/>
      <c r="O59" s="270"/>
      <c r="P59" s="270"/>
    </row>
    <row r="60" spans="2:16">
      <c r="B60" s="24"/>
      <c r="C60" s="23"/>
      <c r="D60" s="266"/>
      <c r="E60" s="266"/>
      <c r="F60" s="266"/>
      <c r="G60" s="21"/>
      <c r="H60" s="22"/>
      <c r="I60" s="22"/>
      <c r="J60" s="19"/>
      <c r="K60" s="19"/>
      <c r="L60" s="19"/>
      <c r="M60" s="270"/>
      <c r="N60" s="270"/>
      <c r="O60" s="270"/>
      <c r="P60" s="270"/>
    </row>
    <row r="61" spans="2:16">
      <c r="B61" s="24"/>
      <c r="C61" s="23"/>
      <c r="D61" s="266"/>
      <c r="E61" s="266"/>
      <c r="F61" s="266"/>
      <c r="G61" s="21"/>
      <c r="H61" s="22"/>
      <c r="I61" s="22"/>
      <c r="J61" s="19"/>
      <c r="K61" s="19"/>
      <c r="L61" s="19"/>
      <c r="M61" s="270"/>
      <c r="N61" s="270"/>
      <c r="O61" s="270"/>
      <c r="P61" s="270"/>
    </row>
    <row r="62" spans="2:16">
      <c r="B62" s="24"/>
      <c r="C62" s="23"/>
      <c r="D62" s="266"/>
      <c r="E62" s="266"/>
      <c r="F62" s="266"/>
      <c r="G62" s="21"/>
      <c r="H62" s="22"/>
      <c r="I62" s="22"/>
      <c r="J62" s="19"/>
      <c r="K62" s="19"/>
      <c r="L62" s="19"/>
      <c r="M62" s="270"/>
      <c r="N62" s="270"/>
      <c r="O62" s="270"/>
      <c r="P62" s="270"/>
    </row>
    <row r="63" spans="2:16">
      <c r="B63" s="24"/>
      <c r="C63" s="23"/>
      <c r="D63" s="266"/>
      <c r="E63" s="266"/>
      <c r="F63" s="266"/>
      <c r="G63" s="21"/>
      <c r="H63" s="22"/>
      <c r="I63" s="22"/>
      <c r="J63" s="19"/>
      <c r="K63" s="19"/>
      <c r="L63" s="19"/>
      <c r="M63" s="270"/>
      <c r="N63" s="270"/>
      <c r="O63" s="270"/>
      <c r="P63" s="270"/>
    </row>
    <row r="64" spans="2:16">
      <c r="B64" s="24"/>
      <c r="C64" s="23"/>
      <c r="D64" s="266"/>
      <c r="E64" s="266"/>
      <c r="F64" s="266"/>
      <c r="G64" s="21"/>
      <c r="H64" s="22"/>
      <c r="I64" s="22"/>
      <c r="J64" s="19"/>
      <c r="K64" s="19"/>
      <c r="L64" s="19"/>
      <c r="M64" s="270"/>
      <c r="N64" s="270"/>
      <c r="O64" s="270"/>
      <c r="P64" s="270"/>
    </row>
    <row r="65" spans="2:16">
      <c r="B65" s="24"/>
      <c r="C65" s="23"/>
      <c r="D65" s="266"/>
      <c r="E65" s="266"/>
      <c r="F65" s="266"/>
      <c r="G65" s="21"/>
      <c r="H65" s="22"/>
      <c r="I65" s="22"/>
      <c r="J65" s="19"/>
      <c r="K65" s="19"/>
      <c r="L65" s="19"/>
      <c r="M65" s="270"/>
      <c r="N65" s="270"/>
      <c r="O65" s="270"/>
      <c r="P65" s="270"/>
    </row>
    <row r="66" spans="2:16">
      <c r="B66" s="24"/>
      <c r="C66" s="23"/>
      <c r="D66" s="266"/>
      <c r="E66" s="266"/>
      <c r="F66" s="266"/>
      <c r="G66" s="21"/>
      <c r="H66" s="22"/>
      <c r="I66" s="22"/>
      <c r="J66" s="19"/>
      <c r="K66" s="19"/>
      <c r="L66" s="19"/>
      <c r="M66" s="270"/>
      <c r="N66" s="270"/>
      <c r="O66" s="270"/>
      <c r="P66" s="270"/>
    </row>
    <row r="67" spans="2:16">
      <c r="B67" s="24"/>
      <c r="C67" s="23"/>
      <c r="D67" s="266"/>
      <c r="E67" s="266"/>
      <c r="F67" s="266"/>
      <c r="G67" s="21"/>
      <c r="H67" s="22"/>
      <c r="I67" s="22"/>
      <c r="J67" s="19"/>
      <c r="K67" s="19"/>
      <c r="L67" s="19"/>
      <c r="M67" s="270"/>
      <c r="N67" s="270"/>
      <c r="O67" s="270"/>
      <c r="P67" s="270"/>
    </row>
    <row r="68" spans="2:16">
      <c r="B68" s="24"/>
      <c r="C68" s="23"/>
      <c r="D68" s="266"/>
      <c r="E68" s="266"/>
      <c r="F68" s="266"/>
      <c r="G68" s="21"/>
      <c r="H68" s="22"/>
      <c r="I68" s="22"/>
      <c r="J68" s="19"/>
      <c r="K68" s="19"/>
      <c r="L68" s="19"/>
      <c r="M68" s="270"/>
      <c r="N68" s="270"/>
      <c r="O68" s="270"/>
      <c r="P68" s="270"/>
    </row>
    <row r="69" spans="2:16">
      <c r="B69" s="24"/>
      <c r="C69" s="23"/>
      <c r="D69" s="266"/>
      <c r="E69" s="266"/>
      <c r="F69" s="266"/>
      <c r="G69" s="21"/>
      <c r="H69" s="22"/>
      <c r="I69" s="22"/>
      <c r="J69" s="19"/>
      <c r="K69" s="19"/>
      <c r="L69" s="19"/>
      <c r="M69" s="270"/>
      <c r="N69" s="270"/>
      <c r="O69" s="270"/>
      <c r="P69" s="270"/>
    </row>
    <row r="70" spans="2:16">
      <c r="B70" s="24"/>
      <c r="C70" s="23"/>
      <c r="D70" s="266"/>
      <c r="E70" s="266"/>
      <c r="F70" s="266"/>
      <c r="G70" s="21"/>
      <c r="H70" s="22"/>
      <c r="I70" s="22"/>
      <c r="J70" s="19"/>
      <c r="K70" s="19"/>
      <c r="L70" s="19"/>
      <c r="M70" s="270"/>
      <c r="N70" s="270"/>
      <c r="O70" s="270"/>
      <c r="P70" s="270"/>
    </row>
    <row r="71" spans="2:16">
      <c r="B71" s="24"/>
      <c r="C71" s="23"/>
      <c r="D71" s="266"/>
      <c r="E71" s="266"/>
      <c r="F71" s="266"/>
      <c r="G71" s="21"/>
      <c r="H71" s="22"/>
      <c r="I71" s="22"/>
      <c r="J71" s="19"/>
      <c r="K71" s="19"/>
      <c r="L71" s="19"/>
      <c r="M71" s="270"/>
      <c r="N71" s="270"/>
      <c r="O71" s="270"/>
      <c r="P71" s="270"/>
    </row>
    <row r="72" spans="2:16">
      <c r="B72" s="24"/>
      <c r="C72" s="23"/>
      <c r="D72" s="266"/>
      <c r="E72" s="266"/>
      <c r="F72" s="266"/>
      <c r="G72" s="21"/>
      <c r="H72" s="22"/>
      <c r="I72" s="22"/>
      <c r="J72" s="19"/>
      <c r="K72" s="19"/>
      <c r="L72" s="19"/>
      <c r="M72" s="270"/>
      <c r="N72" s="270"/>
      <c r="O72" s="270"/>
      <c r="P72" s="270"/>
    </row>
  </sheetData>
  <mergeCells count="5">
    <mergeCell ref="J17:J18"/>
    <mergeCell ref="K39:K40"/>
    <mergeCell ref="L39:L40"/>
    <mergeCell ref="M2:S5"/>
    <mergeCell ref="K17:K18"/>
  </mergeCells>
  <conditionalFormatting sqref="B7:B72">
    <cfRule type="cellIs" dxfId="0" priority="2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1"/>
  <sheetViews>
    <sheetView workbookViewId="0">
      <selection activeCell="J25" sqref="J25"/>
    </sheetView>
  </sheetViews>
  <sheetFormatPr defaultRowHeight="12.75"/>
  <cols>
    <col min="1" max="1" width="18.7109375" customWidth="1"/>
    <col min="2" max="2" width="2.140625" customWidth="1"/>
    <col min="3" max="3" width="3.5703125" customWidth="1"/>
    <col min="4" max="4" width="19.85546875" customWidth="1"/>
  </cols>
  <sheetData>
    <row r="1" spans="1:11">
      <c r="A1" s="330" t="s">
        <v>20</v>
      </c>
      <c r="B1" s="3"/>
      <c r="C1" s="4" t="s">
        <v>0</v>
      </c>
      <c r="D1" s="4"/>
      <c r="E1" s="9" t="s">
        <v>5</v>
      </c>
      <c r="F1" s="9" t="s">
        <v>19</v>
      </c>
    </row>
    <row r="2" spans="1:11">
      <c r="A2" s="331"/>
      <c r="B2" s="2"/>
      <c r="C2" s="7" t="str">
        <f ca="1">IF(ROW($C2)-1&gt;$A$6,"-",ROW(C2)-1)</f>
        <v>-</v>
      </c>
      <c r="D2" s="8" t="str">
        <f ca="1">IF($C2="-","",VLOOKUP($C2,'Q data'!$B:$C,COLUMN('Q data'!$C:$C)-COLUMN('Q data'!$A:$A),FALSE))</f>
        <v/>
      </c>
      <c r="E2" s="1" t="str">
        <f ca="1">IF($C2="-","",VLOOKUP($C2,'Q data'!$B:$H,COLUMN('Q data'!$G:$G)-COLUMN('Q data'!$A:$A),FALSE))</f>
        <v/>
      </c>
      <c r="F2" s="1" t="str">
        <f ca="1">IF($C2="-","",VLOOKUP(VLOOKUP($C2,'Q data'!$B:$H,COLUMN('Q data'!$D:$D)-COLUMN('Q data'!$A:$A),FALSE),Ustawienia!$C$6:$E$8,COLUMN(Ustawienia!$E:$E)-COLUMN(Ustawienia!$B:$B),FALSE))</f>
        <v/>
      </c>
      <c r="K2" s="1"/>
    </row>
    <row r="3" spans="1:11">
      <c r="A3" s="331"/>
      <c r="B3" s="2"/>
      <c r="C3" s="7" t="str">
        <f t="shared" ref="C3:C66" ca="1" si="0">IF(ROW($C3)-1&gt;$A$6,"-",ROW(C3)-1)</f>
        <v>-</v>
      </c>
      <c r="D3" s="8" t="str">
        <f ca="1">IF($C3="-","",VLOOKUP($C3,'Q data'!$B:$C,COLUMN('Q data'!$C:$C)-COLUMN('Q data'!$A:$A),FALSE))</f>
        <v/>
      </c>
      <c r="E3" s="1" t="str">
        <f ca="1">IF($C3="-","",VLOOKUP($C3,'Q data'!$B:$H,COLUMN('Q data'!$G:$G)-COLUMN('Q data'!$A:$A),FALSE))</f>
        <v/>
      </c>
      <c r="F3" s="1" t="str">
        <f ca="1">IF($C3="-","",VLOOKUP(VLOOKUP($C3,'Q data'!$B:$H,COLUMN('Q data'!$D:$D)-COLUMN('Q data'!$A:$A),FALSE),Ustawienia!$C$6:$E$8,COLUMN(Ustawienia!$E:$E)-COLUMN(Ustawienia!$B:$B),FALSE))</f>
        <v/>
      </c>
    </row>
    <row r="4" spans="1:11">
      <c r="C4" s="7" t="str">
        <f t="shared" ca="1" si="0"/>
        <v>-</v>
      </c>
      <c r="D4" s="8" t="str">
        <f ca="1">IF($C4="-","",VLOOKUP($C4,'Q data'!$B:$C,COLUMN('Q data'!$C:$C)-COLUMN('Q data'!$A:$A),FALSE))</f>
        <v/>
      </c>
      <c r="E4" s="1" t="str">
        <f ca="1">IF($C4="-","",VLOOKUP($C4,'Q data'!$B:$H,COLUMN('Q data'!$G:$G)-COLUMN('Q data'!$A:$A),FALSE))</f>
        <v/>
      </c>
      <c r="F4" s="1" t="str">
        <f ca="1">IF($C4="-","",VLOOKUP(VLOOKUP($C4,'Q data'!$B:$H,COLUMN('Q data'!$D:$D)-COLUMN('Q data'!$A:$A),FALSE),Ustawienia!$C$6:$E$8,COLUMN(Ustawienia!$E:$E)-COLUMN(Ustawienia!$B:$B),FALSE))</f>
        <v/>
      </c>
    </row>
    <row r="5" spans="1:11">
      <c r="A5" s="5" t="s">
        <v>4</v>
      </c>
      <c r="C5" s="7" t="str">
        <f t="shared" ca="1" si="0"/>
        <v>-</v>
      </c>
      <c r="D5" s="8" t="str">
        <f ca="1">IF($C5="-","",VLOOKUP($C5,'Q data'!$B:$C,COLUMN('Q data'!$C:$C)-COLUMN('Q data'!$A:$A),FALSE))</f>
        <v/>
      </c>
      <c r="E5" s="1" t="str">
        <f ca="1">IF($C5="-","",VLOOKUP($C5,'Q data'!$B:$H,COLUMN('Q data'!$G:$G)-COLUMN('Q data'!$A:$A),FALSE))</f>
        <v/>
      </c>
      <c r="F5" s="1" t="str">
        <f ca="1">IF($C5="-","",VLOOKUP(VLOOKUP($C5,'Q data'!$B:$H,COLUMN('Q data'!$D:$D)-COLUMN('Q data'!$A:$A),FALSE),Ustawienia!$C$6:$E$8,COLUMN(Ustawienia!$E:$E)-COLUMN(Ustawienia!$B:$B),FALSE))</f>
        <v/>
      </c>
    </row>
    <row r="6" spans="1:11">
      <c r="A6" s="6">
        <f ca="1">MAXA('Q data'!B:B)</f>
        <v>0</v>
      </c>
      <c r="C6" s="7" t="str">
        <f t="shared" ca="1" si="0"/>
        <v>-</v>
      </c>
      <c r="D6" s="8" t="str">
        <f ca="1">IF($C6="-","",VLOOKUP($C6,'Q data'!$B:$C,COLUMN('Q data'!$C:$C)-COLUMN('Q data'!$A:$A),FALSE))</f>
        <v/>
      </c>
      <c r="E6" s="1" t="str">
        <f ca="1">IF($C6="-","",VLOOKUP($C6,'Q data'!$B:$H,COLUMN('Q data'!$G:$G)-COLUMN('Q data'!$A:$A),FALSE))</f>
        <v/>
      </c>
      <c r="F6" s="1" t="str">
        <f ca="1">IF($C6="-","",VLOOKUP(VLOOKUP($C6,'Q data'!$B:$H,COLUMN('Q data'!$D:$D)-COLUMN('Q data'!$A:$A),FALSE),Ustawienia!$C$6:$E$8,COLUMN(Ustawienia!$E:$E)-COLUMN(Ustawienia!$B:$B),FALSE))</f>
        <v/>
      </c>
    </row>
    <row r="7" spans="1:11">
      <c r="C7" s="7" t="str">
        <f t="shared" ca="1" si="0"/>
        <v>-</v>
      </c>
      <c r="D7" s="8" t="str">
        <f ca="1">IF($C7="-","",VLOOKUP($C7,'Q data'!$B:$C,COLUMN('Q data'!$C:$C)-COLUMN('Q data'!$A:$A),FALSE))</f>
        <v/>
      </c>
      <c r="E7" s="1" t="str">
        <f ca="1">IF($C7="-","",VLOOKUP($C7,'Q data'!$B:$H,COLUMN('Q data'!$G:$G)-COLUMN('Q data'!$A:$A),FALSE))</f>
        <v/>
      </c>
      <c r="F7" s="1" t="str">
        <f ca="1">IF($C7="-","",VLOOKUP(VLOOKUP($C7,'Q data'!$B:$H,COLUMN('Q data'!$D:$D)-COLUMN('Q data'!$A:$A),FALSE),Ustawienia!$C$6:$E$8,COLUMN(Ustawienia!$E:$E)-COLUMN(Ustawienia!$B:$B),FALSE))</f>
        <v/>
      </c>
    </row>
    <row r="8" spans="1:11">
      <c r="C8" s="7" t="str">
        <f t="shared" ca="1" si="0"/>
        <v>-</v>
      </c>
      <c r="D8" s="8" t="str">
        <f ca="1">IF($C8="-","",VLOOKUP($C8,'Q data'!$B:$C,COLUMN('Q data'!$C:$C)-COLUMN('Q data'!$A:$A),FALSE))</f>
        <v/>
      </c>
      <c r="E8" s="1" t="str">
        <f ca="1">IF($C8="-","",VLOOKUP($C8,'Q data'!$B:$H,COLUMN('Q data'!$G:$G)-COLUMN('Q data'!$A:$A),FALSE))</f>
        <v/>
      </c>
      <c r="F8" s="1" t="str">
        <f ca="1">IF($C8="-","",VLOOKUP(VLOOKUP($C8,'Q data'!$B:$H,COLUMN('Q data'!$D:$D)-COLUMN('Q data'!$A:$A),FALSE),Ustawienia!$C$6:$E$8,COLUMN(Ustawienia!$E:$E)-COLUMN(Ustawienia!$B:$B),FALSE))</f>
        <v/>
      </c>
    </row>
    <row r="9" spans="1:11">
      <c r="C9" s="7" t="str">
        <f t="shared" ca="1" si="0"/>
        <v>-</v>
      </c>
      <c r="D9" s="8" t="str">
        <f ca="1">IF($C9="-","",VLOOKUP($C9,'Q data'!$B:$C,COLUMN('Q data'!$C:$C)-COLUMN('Q data'!$A:$A),FALSE))</f>
        <v/>
      </c>
      <c r="E9" s="1" t="str">
        <f ca="1">IF($C9="-","",VLOOKUP($C9,'Q data'!$B:$H,COLUMN('Q data'!$G:$G)-COLUMN('Q data'!$A:$A),FALSE))</f>
        <v/>
      </c>
      <c r="F9" s="1" t="str">
        <f ca="1">IF($C9="-","",VLOOKUP(VLOOKUP($C9,'Q data'!$B:$H,COLUMN('Q data'!$D:$D)-COLUMN('Q data'!$A:$A),FALSE),Ustawienia!$C$6:$E$8,COLUMN(Ustawienia!$E:$E)-COLUMN(Ustawienia!$B:$B),FALSE))</f>
        <v/>
      </c>
    </row>
    <row r="10" spans="1:11">
      <c r="C10" s="7" t="str">
        <f t="shared" ca="1" si="0"/>
        <v>-</v>
      </c>
      <c r="D10" s="8" t="str">
        <f ca="1">IF($C10="-","",VLOOKUP($C10,'Q data'!$B:$C,COLUMN('Q data'!$C:$C)-COLUMN('Q data'!$A:$A),FALSE))</f>
        <v/>
      </c>
      <c r="E10" s="1" t="str">
        <f ca="1">IF($C10="-","",VLOOKUP($C10,'Q data'!$B:$H,COLUMN('Q data'!$G:$G)-COLUMN('Q data'!$A:$A),FALSE))</f>
        <v/>
      </c>
      <c r="F10" s="1" t="str">
        <f ca="1">IF($C10="-","",VLOOKUP(VLOOKUP($C10,'Q data'!$B:$H,COLUMN('Q data'!$D:$D)-COLUMN('Q data'!$A:$A),FALSE),Ustawienia!$C$6:$E$8,COLUMN(Ustawienia!$E:$E)-COLUMN(Ustawienia!$B:$B),FALSE))</f>
        <v/>
      </c>
    </row>
    <row r="11" spans="1:11">
      <c r="C11" s="7" t="str">
        <f t="shared" ca="1" si="0"/>
        <v>-</v>
      </c>
      <c r="D11" s="8" t="str">
        <f ca="1">IF($C11="-","",VLOOKUP($C11,'Q data'!$B:$C,COLUMN('Q data'!$C:$C)-COLUMN('Q data'!$A:$A),FALSE))</f>
        <v/>
      </c>
      <c r="E11" s="1" t="str">
        <f ca="1">IF($C11="-","",VLOOKUP($C11,'Q data'!$B:$H,COLUMN('Q data'!$G:$G)-COLUMN('Q data'!$A:$A),FALSE))</f>
        <v/>
      </c>
      <c r="F11" s="1" t="str">
        <f ca="1">IF($C11="-","",VLOOKUP(VLOOKUP($C11,'Q data'!$B:$H,COLUMN('Q data'!$D:$D)-COLUMN('Q data'!$A:$A),FALSE),Ustawienia!$C$6:$E$8,COLUMN(Ustawienia!$E:$E)-COLUMN(Ustawienia!$B:$B),FALSE))</f>
        <v/>
      </c>
    </row>
    <row r="12" spans="1:11">
      <c r="C12" s="7" t="str">
        <f t="shared" ca="1" si="0"/>
        <v>-</v>
      </c>
      <c r="D12" s="8" t="str">
        <f ca="1">IF($C12="-","",VLOOKUP($C12,'Q data'!$B:$C,COLUMN('Q data'!$C:$C)-COLUMN('Q data'!$A:$A),FALSE))</f>
        <v/>
      </c>
      <c r="E12" s="1" t="str">
        <f ca="1">IF($C12="-","",VLOOKUP($C12,'Q data'!$B:$H,COLUMN('Q data'!$G:$G)-COLUMN('Q data'!$A:$A),FALSE))</f>
        <v/>
      </c>
      <c r="F12" s="1" t="str">
        <f ca="1">IF($C12="-","",VLOOKUP(VLOOKUP($C12,'Q data'!$B:$H,COLUMN('Q data'!$D:$D)-COLUMN('Q data'!$A:$A),FALSE),Ustawienia!$C$6:$E$8,COLUMN(Ustawienia!$E:$E)-COLUMN(Ustawienia!$B:$B),FALSE))</f>
        <v/>
      </c>
    </row>
    <row r="13" spans="1:11">
      <c r="C13" s="7" t="str">
        <f t="shared" ca="1" si="0"/>
        <v>-</v>
      </c>
      <c r="D13" s="8" t="str">
        <f ca="1">IF($C13="-","",VLOOKUP($C13,'Q data'!$B:$C,COLUMN('Q data'!$C:$C)-COLUMN('Q data'!$A:$A),FALSE))</f>
        <v/>
      </c>
      <c r="E13" s="1" t="str">
        <f ca="1">IF($C13="-","",VLOOKUP($C13,'Q data'!$B:$H,COLUMN('Q data'!$G:$G)-COLUMN('Q data'!$A:$A),FALSE))</f>
        <v/>
      </c>
      <c r="F13" s="1" t="str">
        <f ca="1">IF($C13="-","",VLOOKUP(VLOOKUP($C13,'Q data'!$B:$H,COLUMN('Q data'!$D:$D)-COLUMN('Q data'!$A:$A),FALSE),Ustawienia!$C$6:$E$8,COLUMN(Ustawienia!$E:$E)-COLUMN(Ustawienia!$B:$B),FALSE))</f>
        <v/>
      </c>
    </row>
    <row r="14" spans="1:11">
      <c r="C14" s="7" t="str">
        <f t="shared" ca="1" si="0"/>
        <v>-</v>
      </c>
      <c r="D14" s="8" t="str">
        <f ca="1">IF($C14="-","",VLOOKUP($C14,'Q data'!$B:$C,COLUMN('Q data'!$C:$C)-COLUMN('Q data'!$A:$A),FALSE))</f>
        <v/>
      </c>
      <c r="E14" s="1" t="str">
        <f ca="1">IF($C14="-","",VLOOKUP($C14,'Q data'!$B:$H,COLUMN('Q data'!$G:$G)-COLUMN('Q data'!$A:$A),FALSE))</f>
        <v/>
      </c>
      <c r="F14" s="1" t="str">
        <f ca="1">IF($C14="-","",VLOOKUP(VLOOKUP($C14,'Q data'!$B:$H,COLUMN('Q data'!$D:$D)-COLUMN('Q data'!$A:$A),FALSE),Ustawienia!$C$6:$E$8,COLUMN(Ustawienia!$E:$E)-COLUMN(Ustawienia!$B:$B),FALSE))</f>
        <v/>
      </c>
    </row>
    <row r="15" spans="1:11">
      <c r="C15" s="7" t="str">
        <f t="shared" ca="1" si="0"/>
        <v>-</v>
      </c>
      <c r="D15" s="8" t="str">
        <f ca="1">IF($C15="-","",VLOOKUP($C15,'Q data'!$B:$C,COLUMN('Q data'!$C:$C)-COLUMN('Q data'!$A:$A),FALSE))</f>
        <v/>
      </c>
      <c r="E15" s="1" t="str">
        <f ca="1">IF($C15="-","",VLOOKUP($C15,'Q data'!$B:$H,COLUMN('Q data'!$G:$G)-COLUMN('Q data'!$A:$A),FALSE))</f>
        <v/>
      </c>
      <c r="F15" s="1" t="str">
        <f ca="1">IF($C15="-","",VLOOKUP(VLOOKUP($C15,'Q data'!$B:$H,COLUMN('Q data'!$D:$D)-COLUMN('Q data'!$A:$A),FALSE),Ustawienia!$C$6:$E$8,COLUMN(Ustawienia!$E:$E)-COLUMN(Ustawienia!$B:$B),FALSE))</f>
        <v/>
      </c>
    </row>
    <row r="16" spans="1:11">
      <c r="C16" s="7" t="str">
        <f t="shared" ca="1" si="0"/>
        <v>-</v>
      </c>
      <c r="D16" s="8" t="str">
        <f ca="1">IF($C16="-","",VLOOKUP($C16,'Q data'!$B:$C,COLUMN('Q data'!$C:$C)-COLUMN('Q data'!$A:$A),FALSE))</f>
        <v/>
      </c>
      <c r="E16" s="1" t="str">
        <f ca="1">IF($C16="-","",VLOOKUP($C16,'Q data'!$B:$H,COLUMN('Q data'!$G:$G)-COLUMN('Q data'!$A:$A),FALSE))</f>
        <v/>
      </c>
      <c r="F16" s="1" t="str">
        <f ca="1">IF($C16="-","",VLOOKUP(VLOOKUP($C16,'Q data'!$B:$H,COLUMN('Q data'!$D:$D)-COLUMN('Q data'!$A:$A),FALSE),Ustawienia!$C$6:$E$8,COLUMN(Ustawienia!$E:$E)-COLUMN(Ustawienia!$B:$B),FALSE))</f>
        <v/>
      </c>
    </row>
    <row r="17" spans="3:6">
      <c r="C17" s="7" t="str">
        <f t="shared" ca="1" si="0"/>
        <v>-</v>
      </c>
      <c r="D17" s="8" t="str">
        <f ca="1">IF($C17="-","",VLOOKUP($C17,'Q data'!$B:$C,COLUMN('Q data'!$C:$C)-COLUMN('Q data'!$A:$A),FALSE))</f>
        <v/>
      </c>
      <c r="E17" s="1" t="str">
        <f ca="1">IF($C17="-","",VLOOKUP($C17,'Q data'!$B:$H,COLUMN('Q data'!$G:$G)-COLUMN('Q data'!$A:$A),FALSE))</f>
        <v/>
      </c>
      <c r="F17" s="1" t="str">
        <f ca="1">IF($C17="-","",VLOOKUP(VLOOKUP($C17,'Q data'!$B:$H,COLUMN('Q data'!$D:$D)-COLUMN('Q data'!$A:$A),FALSE),Ustawienia!$C$6:$E$8,COLUMN(Ustawienia!$E:$E)-COLUMN(Ustawienia!$B:$B),FALSE))</f>
        <v/>
      </c>
    </row>
    <row r="18" spans="3:6">
      <c r="C18" s="7" t="str">
        <f t="shared" ca="1" si="0"/>
        <v>-</v>
      </c>
      <c r="D18" s="8" t="str">
        <f ca="1">IF($C18="-","",VLOOKUP($C18,'Q data'!$B:$C,COLUMN('Q data'!$C:$C)-COLUMN('Q data'!$A:$A),FALSE))</f>
        <v/>
      </c>
      <c r="E18" s="1" t="str">
        <f ca="1">IF($C18="-","",VLOOKUP($C18,'Q data'!$B:$H,COLUMN('Q data'!$G:$G)-COLUMN('Q data'!$A:$A),FALSE))</f>
        <v/>
      </c>
      <c r="F18" s="1" t="str">
        <f ca="1">IF($C18="-","",VLOOKUP(VLOOKUP($C18,'Q data'!$B:$H,COLUMN('Q data'!$D:$D)-COLUMN('Q data'!$A:$A),FALSE),Ustawienia!$C$6:$E$8,COLUMN(Ustawienia!$E:$E)-COLUMN(Ustawienia!$B:$B),FALSE))</f>
        <v/>
      </c>
    </row>
    <row r="19" spans="3:6">
      <c r="C19" s="7" t="str">
        <f t="shared" ca="1" si="0"/>
        <v>-</v>
      </c>
      <c r="D19" s="8" t="str">
        <f ca="1">IF($C19="-","",VLOOKUP($C19,'Q data'!$B:$C,COLUMN('Q data'!$C:$C)-COLUMN('Q data'!$A:$A),FALSE))</f>
        <v/>
      </c>
      <c r="E19" s="1" t="str">
        <f ca="1">IF($C19="-","",VLOOKUP($C19,'Q data'!$B:$H,COLUMN('Q data'!$G:$G)-COLUMN('Q data'!$A:$A),FALSE))</f>
        <v/>
      </c>
      <c r="F19" s="1" t="str">
        <f ca="1">IF($C19="-","",VLOOKUP(VLOOKUP($C19,'Q data'!$B:$H,COLUMN('Q data'!$D:$D)-COLUMN('Q data'!$A:$A),FALSE),Ustawienia!$C$6:$E$8,COLUMN(Ustawienia!$E:$E)-COLUMN(Ustawienia!$B:$B),FALSE))</f>
        <v/>
      </c>
    </row>
    <row r="20" spans="3:6">
      <c r="C20" s="7" t="str">
        <f t="shared" ca="1" si="0"/>
        <v>-</v>
      </c>
      <c r="D20" s="8" t="str">
        <f ca="1">IF($C20="-","",VLOOKUP($C20,'Q data'!$B:$C,COLUMN('Q data'!$C:$C)-COLUMN('Q data'!$A:$A),FALSE))</f>
        <v/>
      </c>
      <c r="E20" s="1" t="str">
        <f ca="1">IF($C20="-","",VLOOKUP($C20,'Q data'!$B:$H,COLUMN('Q data'!$G:$G)-COLUMN('Q data'!$A:$A),FALSE))</f>
        <v/>
      </c>
      <c r="F20" s="1" t="str">
        <f ca="1">IF($C20="-","",VLOOKUP(VLOOKUP($C20,'Q data'!$B:$H,COLUMN('Q data'!$D:$D)-COLUMN('Q data'!$A:$A),FALSE),Ustawienia!$C$6:$E$8,COLUMN(Ustawienia!$E:$E)-COLUMN(Ustawienia!$B:$B),FALSE))</f>
        <v/>
      </c>
    </row>
    <row r="21" spans="3:6">
      <c r="C21" s="7" t="str">
        <f t="shared" ca="1" si="0"/>
        <v>-</v>
      </c>
      <c r="D21" s="8" t="str">
        <f ca="1">IF($C21="-","",VLOOKUP($C21,'Q data'!$B:$C,COLUMN('Q data'!$C:$C)-COLUMN('Q data'!$A:$A),FALSE))</f>
        <v/>
      </c>
      <c r="E21" s="1" t="str">
        <f ca="1">IF($C21="-","",VLOOKUP($C21,'Q data'!$B:$H,COLUMN('Q data'!$G:$G)-COLUMN('Q data'!$A:$A),FALSE))</f>
        <v/>
      </c>
      <c r="F21" s="1" t="str">
        <f ca="1">IF($C21="-","",VLOOKUP(VLOOKUP($C21,'Q data'!$B:$H,COLUMN('Q data'!$D:$D)-COLUMN('Q data'!$A:$A),FALSE),Ustawienia!$C$6:$E$8,COLUMN(Ustawienia!$E:$E)-COLUMN(Ustawienia!$B:$B),FALSE))</f>
        <v/>
      </c>
    </row>
    <row r="22" spans="3:6">
      <c r="C22" s="7" t="str">
        <f t="shared" ca="1" si="0"/>
        <v>-</v>
      </c>
      <c r="D22" s="8" t="str">
        <f ca="1">IF($C22="-","",VLOOKUP($C22,'Q data'!$B:$C,COLUMN('Q data'!$C:$C)-COLUMN('Q data'!$A:$A),FALSE))</f>
        <v/>
      </c>
      <c r="E22" s="1" t="str">
        <f ca="1">IF($C22="-","",VLOOKUP($C22,'Q data'!$B:$H,COLUMN('Q data'!$G:$G)-COLUMN('Q data'!$A:$A),FALSE))</f>
        <v/>
      </c>
      <c r="F22" s="1" t="str">
        <f ca="1">IF($C22="-","",VLOOKUP(VLOOKUP($C22,'Q data'!$B:$H,COLUMN('Q data'!$D:$D)-COLUMN('Q data'!$A:$A),FALSE),Ustawienia!$C$6:$E$8,COLUMN(Ustawienia!$E:$E)-COLUMN(Ustawienia!$B:$B),FALSE))</f>
        <v/>
      </c>
    </row>
    <row r="23" spans="3:6">
      <c r="C23" s="7" t="str">
        <f t="shared" ca="1" si="0"/>
        <v>-</v>
      </c>
      <c r="D23" s="8" t="str">
        <f ca="1">IF($C23="-","",VLOOKUP($C23,'Q data'!$B:$C,COLUMN('Q data'!$C:$C)-COLUMN('Q data'!$A:$A),FALSE))</f>
        <v/>
      </c>
      <c r="E23" s="1" t="str">
        <f ca="1">IF($C23="-","",VLOOKUP($C23,'Q data'!$B:$H,COLUMN('Q data'!$G:$G)-COLUMN('Q data'!$A:$A),FALSE))</f>
        <v/>
      </c>
      <c r="F23" s="1" t="str">
        <f ca="1">IF($C23="-","",VLOOKUP(VLOOKUP($C23,'Q data'!$B:$H,COLUMN('Q data'!$D:$D)-COLUMN('Q data'!$A:$A),FALSE),Ustawienia!$C$6:$E$8,COLUMN(Ustawienia!$E:$E)-COLUMN(Ustawienia!$B:$B),FALSE))</f>
        <v/>
      </c>
    </row>
    <row r="24" spans="3:6">
      <c r="C24" s="7" t="str">
        <f t="shared" ca="1" si="0"/>
        <v>-</v>
      </c>
      <c r="D24" s="8" t="str">
        <f ca="1">IF($C24="-","",VLOOKUP($C24,'Q data'!$B:$C,COLUMN('Q data'!$C:$C)-COLUMN('Q data'!$A:$A),FALSE))</f>
        <v/>
      </c>
      <c r="E24" s="1" t="str">
        <f ca="1">IF($C24="-","",VLOOKUP($C24,'Q data'!$B:$H,COLUMN('Q data'!$G:$G)-COLUMN('Q data'!$A:$A),FALSE))</f>
        <v/>
      </c>
      <c r="F24" s="1" t="str">
        <f ca="1">IF($C24="-","",VLOOKUP(VLOOKUP($C24,'Q data'!$B:$H,COLUMN('Q data'!$D:$D)-COLUMN('Q data'!$A:$A),FALSE),Ustawienia!$C$6:$E$8,COLUMN(Ustawienia!$E:$E)-COLUMN(Ustawienia!$B:$B),FALSE))</f>
        <v/>
      </c>
    </row>
    <row r="25" spans="3:6">
      <c r="C25" s="7" t="str">
        <f t="shared" ca="1" si="0"/>
        <v>-</v>
      </c>
      <c r="D25" s="8" t="str">
        <f ca="1">IF($C25="-","",VLOOKUP($C25,'Q data'!$B:$C,COLUMN('Q data'!$C:$C)-COLUMN('Q data'!$A:$A),FALSE))</f>
        <v/>
      </c>
      <c r="E25" s="1" t="str">
        <f ca="1">IF($C25="-","",VLOOKUP($C25,'Q data'!$B:$H,COLUMN('Q data'!$G:$G)-COLUMN('Q data'!$A:$A),FALSE))</f>
        <v/>
      </c>
      <c r="F25" s="1" t="str">
        <f ca="1">IF($C25="-","",VLOOKUP(VLOOKUP($C25,'Q data'!$B:$H,COLUMN('Q data'!$D:$D)-COLUMN('Q data'!$A:$A),FALSE),Ustawienia!$C$6:$E$8,COLUMN(Ustawienia!$E:$E)-COLUMN(Ustawienia!$B:$B),FALSE))</f>
        <v/>
      </c>
    </row>
    <row r="26" spans="3:6">
      <c r="C26" s="7" t="str">
        <f t="shared" ca="1" si="0"/>
        <v>-</v>
      </c>
      <c r="D26" s="8" t="str">
        <f ca="1">IF($C26="-","",VLOOKUP($C26,'Q data'!$B:$C,COLUMN('Q data'!$C:$C)-COLUMN('Q data'!$A:$A),FALSE))</f>
        <v/>
      </c>
      <c r="E26" s="1" t="str">
        <f ca="1">IF($C26="-","",VLOOKUP($C26,'Q data'!$B:$H,COLUMN('Q data'!$G:$G)-COLUMN('Q data'!$A:$A),FALSE))</f>
        <v/>
      </c>
      <c r="F26" s="1" t="str">
        <f ca="1">IF($C26="-","",VLOOKUP(VLOOKUP($C26,'Q data'!$B:$H,COLUMN('Q data'!$D:$D)-COLUMN('Q data'!$A:$A),FALSE),Ustawienia!$C$6:$E$8,COLUMN(Ustawienia!$E:$E)-COLUMN(Ustawienia!$B:$B),FALSE))</f>
        <v/>
      </c>
    </row>
    <row r="27" spans="3:6">
      <c r="C27" s="7" t="str">
        <f t="shared" ca="1" si="0"/>
        <v>-</v>
      </c>
      <c r="D27" s="8" t="str">
        <f ca="1">IF($C27="-","",VLOOKUP($C27,'Q data'!$B:$C,COLUMN('Q data'!$C:$C)-COLUMN('Q data'!$A:$A),FALSE))</f>
        <v/>
      </c>
      <c r="E27" s="1" t="str">
        <f ca="1">IF($C27="-","",VLOOKUP($C27,'Q data'!$B:$H,COLUMN('Q data'!$G:$G)-COLUMN('Q data'!$A:$A),FALSE))</f>
        <v/>
      </c>
      <c r="F27" s="1" t="str">
        <f ca="1">IF($C27="-","",VLOOKUP(VLOOKUP($C27,'Q data'!$B:$H,COLUMN('Q data'!$D:$D)-COLUMN('Q data'!$A:$A),FALSE),Ustawienia!$C$6:$E$8,COLUMN(Ustawienia!$E:$E)-COLUMN(Ustawienia!$B:$B),FALSE))</f>
        <v/>
      </c>
    </row>
    <row r="28" spans="3:6">
      <c r="C28" s="7" t="str">
        <f t="shared" ca="1" si="0"/>
        <v>-</v>
      </c>
      <c r="D28" s="8" t="str">
        <f ca="1">IF($C28="-","",VLOOKUP($C28,'Q data'!$B:$C,COLUMN('Q data'!$C:$C)-COLUMN('Q data'!$A:$A),FALSE))</f>
        <v/>
      </c>
      <c r="E28" s="1" t="str">
        <f ca="1">IF($C28="-","",VLOOKUP($C28,'Q data'!$B:$H,COLUMN('Q data'!$G:$G)-COLUMN('Q data'!$A:$A),FALSE))</f>
        <v/>
      </c>
      <c r="F28" s="1" t="str">
        <f ca="1">IF($C28="-","",VLOOKUP(VLOOKUP($C28,'Q data'!$B:$H,COLUMN('Q data'!$D:$D)-COLUMN('Q data'!$A:$A),FALSE),Ustawienia!$C$6:$E$8,COLUMN(Ustawienia!$E:$E)-COLUMN(Ustawienia!$B:$B),FALSE))</f>
        <v/>
      </c>
    </row>
    <row r="29" spans="3:6">
      <c r="C29" s="7" t="str">
        <f t="shared" ca="1" si="0"/>
        <v>-</v>
      </c>
      <c r="D29" s="8" t="str">
        <f ca="1">IF($C29="-","",VLOOKUP($C29,'Q data'!$B:$C,COLUMN('Q data'!$C:$C)-COLUMN('Q data'!$A:$A),FALSE))</f>
        <v/>
      </c>
      <c r="E29" s="1" t="str">
        <f ca="1">IF($C29="-","",VLOOKUP($C29,'Q data'!$B:$H,COLUMN('Q data'!$G:$G)-COLUMN('Q data'!$A:$A),FALSE))</f>
        <v/>
      </c>
      <c r="F29" s="1" t="str">
        <f ca="1">IF($C29="-","",VLOOKUP(VLOOKUP($C29,'Q data'!$B:$H,COLUMN('Q data'!$D:$D)-COLUMN('Q data'!$A:$A),FALSE),Ustawienia!$C$6:$E$8,COLUMN(Ustawienia!$E:$E)-COLUMN(Ustawienia!$B:$B),FALSE))</f>
        <v/>
      </c>
    </row>
    <row r="30" spans="3:6">
      <c r="C30" s="7" t="str">
        <f t="shared" ca="1" si="0"/>
        <v>-</v>
      </c>
      <c r="D30" s="8" t="str">
        <f ca="1">IF($C30="-","",VLOOKUP($C30,'Q data'!$B:$C,COLUMN('Q data'!$C:$C)-COLUMN('Q data'!$A:$A),FALSE))</f>
        <v/>
      </c>
      <c r="E30" s="1" t="str">
        <f ca="1">IF($C30="-","",VLOOKUP($C30,'Q data'!$B:$H,COLUMN('Q data'!$G:$G)-COLUMN('Q data'!$A:$A),FALSE))</f>
        <v/>
      </c>
      <c r="F30" s="1" t="str">
        <f ca="1">IF($C30="-","",VLOOKUP(VLOOKUP($C30,'Q data'!$B:$H,COLUMN('Q data'!$D:$D)-COLUMN('Q data'!$A:$A),FALSE),Ustawienia!$C$6:$E$8,COLUMN(Ustawienia!$E:$E)-COLUMN(Ustawienia!$B:$B),FALSE))</f>
        <v/>
      </c>
    </row>
    <row r="31" spans="3:6">
      <c r="C31" s="7" t="str">
        <f t="shared" ca="1" si="0"/>
        <v>-</v>
      </c>
      <c r="D31" s="8" t="str">
        <f ca="1">IF($C31="-","",VLOOKUP($C31,'Q data'!$B:$C,COLUMN('Q data'!$C:$C)-COLUMN('Q data'!$A:$A),FALSE))</f>
        <v/>
      </c>
      <c r="E31" s="1" t="str">
        <f ca="1">IF($C31="-","",VLOOKUP($C31,'Q data'!$B:$H,COLUMN('Q data'!$G:$G)-COLUMN('Q data'!$A:$A),FALSE))</f>
        <v/>
      </c>
      <c r="F31" s="1" t="str">
        <f ca="1">IF($C31="-","",VLOOKUP(VLOOKUP($C31,'Q data'!$B:$H,COLUMN('Q data'!$D:$D)-COLUMN('Q data'!$A:$A),FALSE),Ustawienia!$C$6:$E$8,COLUMN(Ustawienia!$E:$E)-COLUMN(Ustawienia!$B:$B),FALSE))</f>
        <v/>
      </c>
    </row>
    <row r="32" spans="3:6">
      <c r="C32" s="7" t="str">
        <f t="shared" ca="1" si="0"/>
        <v>-</v>
      </c>
      <c r="D32" s="8" t="str">
        <f ca="1">IF($C32="-","",VLOOKUP($C32,'Q data'!$B:$C,COLUMN('Q data'!$C:$C)-COLUMN('Q data'!$A:$A),FALSE))</f>
        <v/>
      </c>
      <c r="E32" s="1" t="str">
        <f ca="1">IF($C32="-","",VLOOKUP($C32,'Q data'!$B:$H,COLUMN('Q data'!$G:$G)-COLUMN('Q data'!$A:$A),FALSE))</f>
        <v/>
      </c>
      <c r="F32" s="1" t="str">
        <f ca="1">IF($C32="-","",VLOOKUP(VLOOKUP($C32,'Q data'!$B:$H,COLUMN('Q data'!$D:$D)-COLUMN('Q data'!$A:$A),FALSE),Ustawienia!$C$6:$E$8,COLUMN(Ustawienia!$E:$E)-COLUMN(Ustawienia!$B:$B),FALSE))</f>
        <v/>
      </c>
    </row>
    <row r="33" spans="3:6">
      <c r="C33" s="7" t="str">
        <f t="shared" ca="1" si="0"/>
        <v>-</v>
      </c>
      <c r="D33" s="8" t="str">
        <f ca="1">IF($C33="-","",VLOOKUP($C33,'Q data'!$B:$C,COLUMN('Q data'!$C:$C)-COLUMN('Q data'!$A:$A),FALSE))</f>
        <v/>
      </c>
      <c r="E33" s="1" t="str">
        <f ca="1">IF($C33="-","",VLOOKUP($C33,'Q data'!$B:$H,COLUMN('Q data'!$G:$G)-COLUMN('Q data'!$A:$A),FALSE))</f>
        <v/>
      </c>
      <c r="F33" s="1" t="str">
        <f ca="1">IF($C33="-","",VLOOKUP(VLOOKUP($C33,'Q data'!$B:$H,COLUMN('Q data'!$D:$D)-COLUMN('Q data'!$A:$A),FALSE),Ustawienia!$C$6:$E$8,COLUMN(Ustawienia!$E:$E)-COLUMN(Ustawienia!$B:$B),FALSE))</f>
        <v/>
      </c>
    </row>
    <row r="34" spans="3:6">
      <c r="C34" s="7" t="str">
        <f t="shared" ca="1" si="0"/>
        <v>-</v>
      </c>
      <c r="D34" s="8" t="str">
        <f ca="1">IF($C34="-","",VLOOKUP($C34,'Q data'!$B:$C,COLUMN('Q data'!$C:$C)-COLUMN('Q data'!$A:$A),FALSE))</f>
        <v/>
      </c>
      <c r="E34" s="1" t="str">
        <f ca="1">IF($C34="-","",VLOOKUP($C34,'Q data'!$B:$H,COLUMN('Q data'!$G:$G)-COLUMN('Q data'!$A:$A),FALSE))</f>
        <v/>
      </c>
      <c r="F34" s="1" t="str">
        <f ca="1">IF($C34="-","",VLOOKUP(VLOOKUP($C34,'Q data'!$B:$H,COLUMN('Q data'!$D:$D)-COLUMN('Q data'!$A:$A),FALSE),Ustawienia!$C$6:$E$8,COLUMN(Ustawienia!$E:$E)-COLUMN(Ustawienia!$B:$B),FALSE))</f>
        <v/>
      </c>
    </row>
    <row r="35" spans="3:6">
      <c r="C35" s="7" t="str">
        <f t="shared" ca="1" si="0"/>
        <v>-</v>
      </c>
      <c r="D35" s="8" t="str">
        <f ca="1">IF($C35="-","",VLOOKUP($C35,'Q data'!$B:$C,COLUMN('Q data'!$C:$C)-COLUMN('Q data'!$A:$A),FALSE))</f>
        <v/>
      </c>
      <c r="E35" s="1" t="str">
        <f ca="1">IF($C35="-","",VLOOKUP($C35,'Q data'!$B:$H,COLUMN('Q data'!$G:$G)-COLUMN('Q data'!$A:$A),FALSE))</f>
        <v/>
      </c>
      <c r="F35" s="1" t="str">
        <f ca="1">IF($C35="-","",VLOOKUP(VLOOKUP($C35,'Q data'!$B:$H,COLUMN('Q data'!$D:$D)-COLUMN('Q data'!$A:$A),FALSE),Ustawienia!$C$6:$E$8,COLUMN(Ustawienia!$E:$E)-COLUMN(Ustawienia!$B:$B),FALSE))</f>
        <v/>
      </c>
    </row>
    <row r="36" spans="3:6">
      <c r="C36" s="7" t="str">
        <f t="shared" ca="1" si="0"/>
        <v>-</v>
      </c>
      <c r="D36" s="8" t="str">
        <f ca="1">IF($C36="-","",VLOOKUP($C36,'Q data'!$B:$C,COLUMN('Q data'!$C:$C)-COLUMN('Q data'!$A:$A),FALSE))</f>
        <v/>
      </c>
      <c r="E36" s="1" t="str">
        <f ca="1">IF($C36="-","",VLOOKUP($C36,'Q data'!$B:$H,COLUMN('Q data'!$G:$G)-COLUMN('Q data'!$A:$A),FALSE))</f>
        <v/>
      </c>
      <c r="F36" s="1" t="str">
        <f ca="1">IF($C36="-","",VLOOKUP(VLOOKUP($C36,'Q data'!$B:$H,COLUMN('Q data'!$D:$D)-COLUMN('Q data'!$A:$A),FALSE),Ustawienia!$C$6:$E$8,COLUMN(Ustawienia!$E:$E)-COLUMN(Ustawienia!$B:$B),FALSE))</f>
        <v/>
      </c>
    </row>
    <row r="37" spans="3:6">
      <c r="C37" s="7" t="str">
        <f t="shared" ca="1" si="0"/>
        <v>-</v>
      </c>
      <c r="D37" s="8" t="str">
        <f ca="1">IF($C37="-","",VLOOKUP($C37,'Q data'!$B:$C,COLUMN('Q data'!$C:$C)-COLUMN('Q data'!$A:$A),FALSE))</f>
        <v/>
      </c>
      <c r="E37" s="1" t="str">
        <f ca="1">IF($C37="-","",VLOOKUP($C37,'Q data'!$B:$H,COLUMN('Q data'!$G:$G)-COLUMN('Q data'!$A:$A),FALSE))</f>
        <v/>
      </c>
      <c r="F37" s="1" t="str">
        <f ca="1">IF($C37="-","",VLOOKUP(VLOOKUP($C37,'Q data'!$B:$H,COLUMN('Q data'!$D:$D)-COLUMN('Q data'!$A:$A),FALSE),Ustawienia!$C$6:$E$8,COLUMN(Ustawienia!$E:$E)-COLUMN(Ustawienia!$B:$B),FALSE))</f>
        <v/>
      </c>
    </row>
    <row r="38" spans="3:6">
      <c r="C38" s="7" t="str">
        <f t="shared" ca="1" si="0"/>
        <v>-</v>
      </c>
      <c r="D38" s="8" t="str">
        <f ca="1">IF($C38="-","",VLOOKUP($C38,'Q data'!$B:$C,COLUMN('Q data'!$C:$C)-COLUMN('Q data'!$A:$A),FALSE))</f>
        <v/>
      </c>
      <c r="E38" s="1" t="str">
        <f ca="1">IF($C38="-","",VLOOKUP($C38,'Q data'!$B:$H,COLUMN('Q data'!$G:$G)-COLUMN('Q data'!$A:$A),FALSE))</f>
        <v/>
      </c>
      <c r="F38" s="1" t="str">
        <f ca="1">IF($C38="-","",VLOOKUP(VLOOKUP($C38,'Q data'!$B:$H,COLUMN('Q data'!$D:$D)-COLUMN('Q data'!$A:$A),FALSE),Ustawienia!$C$6:$E$8,COLUMN(Ustawienia!$E:$E)-COLUMN(Ustawienia!$B:$B),FALSE))</f>
        <v/>
      </c>
    </row>
    <row r="39" spans="3:6">
      <c r="C39" s="7" t="str">
        <f t="shared" ca="1" si="0"/>
        <v>-</v>
      </c>
      <c r="D39" s="8" t="str">
        <f ca="1">IF($C39="-","",VLOOKUP($C39,'Q data'!$B:$C,COLUMN('Q data'!$C:$C)-COLUMN('Q data'!$A:$A),FALSE))</f>
        <v/>
      </c>
      <c r="E39" s="1" t="str">
        <f ca="1">IF($C39="-","",VLOOKUP($C39,'Q data'!$B:$H,COLUMN('Q data'!$G:$G)-COLUMN('Q data'!$A:$A),FALSE))</f>
        <v/>
      </c>
      <c r="F39" s="1" t="str">
        <f ca="1">IF($C39="-","",VLOOKUP(VLOOKUP($C39,'Q data'!$B:$H,COLUMN('Q data'!$D:$D)-COLUMN('Q data'!$A:$A),FALSE),Ustawienia!$C$6:$E$8,COLUMN(Ustawienia!$E:$E)-COLUMN(Ustawienia!$B:$B),FALSE))</f>
        <v/>
      </c>
    </row>
    <row r="40" spans="3:6">
      <c r="C40" s="7" t="str">
        <f t="shared" ca="1" si="0"/>
        <v>-</v>
      </c>
      <c r="D40" s="8" t="str">
        <f ca="1">IF($C40="-","",VLOOKUP($C40,'Q data'!$B:$C,COLUMN('Q data'!$C:$C)-COLUMN('Q data'!$A:$A),FALSE))</f>
        <v/>
      </c>
      <c r="E40" s="1" t="str">
        <f ca="1">IF($C40="-","",VLOOKUP($C40,'Q data'!$B:$H,COLUMN('Q data'!$G:$G)-COLUMN('Q data'!$A:$A),FALSE))</f>
        <v/>
      </c>
      <c r="F40" s="1" t="str">
        <f ca="1">IF($C40="-","",VLOOKUP(VLOOKUP($C40,'Q data'!$B:$H,COLUMN('Q data'!$D:$D)-COLUMN('Q data'!$A:$A),FALSE),Ustawienia!$C$6:$E$8,COLUMN(Ustawienia!$E:$E)-COLUMN(Ustawienia!$B:$B),FALSE))</f>
        <v/>
      </c>
    </row>
    <row r="41" spans="3:6">
      <c r="C41" s="7" t="str">
        <f t="shared" ca="1" si="0"/>
        <v>-</v>
      </c>
      <c r="D41" s="8" t="str">
        <f ca="1">IF($C41="-","",VLOOKUP($C41,'Q data'!$B:$C,COLUMN('Q data'!$C:$C)-COLUMN('Q data'!$A:$A),FALSE))</f>
        <v/>
      </c>
      <c r="E41" s="1" t="str">
        <f ca="1">IF($C41="-","",VLOOKUP($C41,'Q data'!$B:$H,COLUMN('Q data'!$G:$G)-COLUMN('Q data'!$A:$A),FALSE))</f>
        <v/>
      </c>
      <c r="F41" s="1" t="str">
        <f ca="1">IF($C41="-","",VLOOKUP(VLOOKUP($C41,'Q data'!$B:$H,COLUMN('Q data'!$D:$D)-COLUMN('Q data'!$A:$A),FALSE),Ustawienia!$C$6:$E$8,COLUMN(Ustawienia!$E:$E)-COLUMN(Ustawienia!$B:$B),FALSE))</f>
        <v/>
      </c>
    </row>
    <row r="42" spans="3:6">
      <c r="C42" s="7" t="str">
        <f t="shared" ca="1" si="0"/>
        <v>-</v>
      </c>
      <c r="D42" s="8" t="str">
        <f ca="1">IF($C42="-","",VLOOKUP($C42,'Q data'!$B:$C,COLUMN('Q data'!$C:$C)-COLUMN('Q data'!$A:$A),FALSE))</f>
        <v/>
      </c>
      <c r="E42" s="1" t="str">
        <f ca="1">IF($C42="-","",VLOOKUP($C42,'Q data'!$B:$H,COLUMN('Q data'!$G:$G)-COLUMN('Q data'!$A:$A),FALSE))</f>
        <v/>
      </c>
      <c r="F42" s="1" t="str">
        <f ca="1">IF($C42="-","",VLOOKUP(VLOOKUP($C42,'Q data'!$B:$H,COLUMN('Q data'!$D:$D)-COLUMN('Q data'!$A:$A),FALSE),Ustawienia!$C$6:$E$8,COLUMN(Ustawienia!$E:$E)-COLUMN(Ustawienia!$B:$B),FALSE))</f>
        <v/>
      </c>
    </row>
    <row r="43" spans="3:6">
      <c r="C43" s="7" t="str">
        <f t="shared" ca="1" si="0"/>
        <v>-</v>
      </c>
      <c r="D43" s="8" t="str">
        <f ca="1">IF($C43="-","",VLOOKUP($C43,'Q data'!$B:$C,COLUMN('Q data'!$C:$C)-COLUMN('Q data'!$A:$A),FALSE))</f>
        <v/>
      </c>
      <c r="E43" s="1" t="str">
        <f ca="1">IF($C43="-","",VLOOKUP($C43,'Q data'!$B:$H,COLUMN('Q data'!$G:$G)-COLUMN('Q data'!$A:$A),FALSE))</f>
        <v/>
      </c>
      <c r="F43" s="1" t="str">
        <f ca="1">IF($C43="-","",VLOOKUP(VLOOKUP($C43,'Q data'!$B:$H,COLUMN('Q data'!$D:$D)-COLUMN('Q data'!$A:$A),FALSE),Ustawienia!$C$6:$E$8,COLUMN(Ustawienia!$E:$E)-COLUMN(Ustawienia!$B:$B),FALSE))</f>
        <v/>
      </c>
    </row>
    <row r="44" spans="3:6">
      <c r="C44" s="7" t="str">
        <f t="shared" ca="1" si="0"/>
        <v>-</v>
      </c>
      <c r="D44" s="8" t="str">
        <f ca="1">IF($C44="-","",VLOOKUP($C44,'Q data'!$B:$C,COLUMN('Q data'!$C:$C)-COLUMN('Q data'!$A:$A),FALSE))</f>
        <v/>
      </c>
      <c r="E44" s="1" t="str">
        <f ca="1">IF($C44="-","",VLOOKUP($C44,'Q data'!$B:$H,COLUMN('Q data'!$G:$G)-COLUMN('Q data'!$A:$A),FALSE))</f>
        <v/>
      </c>
      <c r="F44" s="1" t="str">
        <f ca="1">IF($C44="-","",VLOOKUP(VLOOKUP($C44,'Q data'!$B:$H,COLUMN('Q data'!$D:$D)-COLUMN('Q data'!$A:$A),FALSE),Ustawienia!$C$6:$E$8,COLUMN(Ustawienia!$E:$E)-COLUMN(Ustawienia!$B:$B),FALSE))</f>
        <v/>
      </c>
    </row>
    <row r="45" spans="3:6">
      <c r="C45" s="7" t="str">
        <f t="shared" ca="1" si="0"/>
        <v>-</v>
      </c>
      <c r="D45" s="8" t="str">
        <f ca="1">IF($C45="-","",VLOOKUP($C45,'Q data'!$B:$C,COLUMN('Q data'!$C:$C)-COLUMN('Q data'!$A:$A),FALSE))</f>
        <v/>
      </c>
      <c r="E45" s="1" t="str">
        <f ca="1">IF($C45="-","",VLOOKUP($C45,'Q data'!$B:$H,COLUMN('Q data'!$G:$G)-COLUMN('Q data'!$A:$A),FALSE))</f>
        <v/>
      </c>
      <c r="F45" s="1" t="str">
        <f ca="1">IF($C45="-","",VLOOKUP(VLOOKUP($C45,'Q data'!$B:$H,COLUMN('Q data'!$D:$D)-COLUMN('Q data'!$A:$A),FALSE),Ustawienia!$C$6:$E$8,COLUMN(Ustawienia!$E:$E)-COLUMN(Ustawienia!$B:$B),FALSE))</f>
        <v/>
      </c>
    </row>
    <row r="46" spans="3:6">
      <c r="C46" s="7" t="str">
        <f t="shared" ca="1" si="0"/>
        <v>-</v>
      </c>
      <c r="D46" s="8" t="str">
        <f ca="1">IF($C46="-","",VLOOKUP($C46,'Q data'!$B:$C,COLUMN('Q data'!$C:$C)-COLUMN('Q data'!$A:$A),FALSE))</f>
        <v/>
      </c>
      <c r="E46" s="1" t="str">
        <f ca="1">IF($C46="-","",VLOOKUP($C46,'Q data'!$B:$H,COLUMN('Q data'!$G:$G)-COLUMN('Q data'!$A:$A),FALSE))</f>
        <v/>
      </c>
      <c r="F46" s="1" t="str">
        <f ca="1">IF($C46="-","",VLOOKUP(VLOOKUP($C46,'Q data'!$B:$H,COLUMN('Q data'!$D:$D)-COLUMN('Q data'!$A:$A),FALSE),Ustawienia!$C$6:$E$8,COLUMN(Ustawienia!$E:$E)-COLUMN(Ustawienia!$B:$B),FALSE))</f>
        <v/>
      </c>
    </row>
    <row r="47" spans="3:6">
      <c r="C47" s="7" t="str">
        <f t="shared" ca="1" si="0"/>
        <v>-</v>
      </c>
      <c r="D47" s="8" t="str">
        <f ca="1">IF($C47="-","",VLOOKUP($C47,'Q data'!$B:$C,COLUMN('Q data'!$C:$C)-COLUMN('Q data'!$A:$A),FALSE))</f>
        <v/>
      </c>
      <c r="E47" s="1" t="str">
        <f ca="1">IF($C47="-","",VLOOKUP($C47,'Q data'!$B:$H,COLUMN('Q data'!$G:$G)-COLUMN('Q data'!$A:$A),FALSE))</f>
        <v/>
      </c>
      <c r="F47" s="1" t="str">
        <f ca="1">IF($C47="-","",VLOOKUP(VLOOKUP($C47,'Q data'!$B:$H,COLUMN('Q data'!$D:$D)-COLUMN('Q data'!$A:$A),FALSE),Ustawienia!$C$6:$E$8,COLUMN(Ustawienia!$E:$E)-COLUMN(Ustawienia!$B:$B),FALSE))</f>
        <v/>
      </c>
    </row>
    <row r="48" spans="3:6">
      <c r="C48" s="7" t="str">
        <f t="shared" ca="1" si="0"/>
        <v>-</v>
      </c>
      <c r="D48" s="8" t="str">
        <f ca="1">IF($C48="-","",VLOOKUP($C48,'Q data'!$B:$C,COLUMN('Q data'!$C:$C)-COLUMN('Q data'!$A:$A),FALSE))</f>
        <v/>
      </c>
      <c r="E48" s="1" t="str">
        <f ca="1">IF($C48="-","",VLOOKUP($C48,'Q data'!$B:$H,COLUMN('Q data'!$G:$G)-COLUMN('Q data'!$A:$A),FALSE))</f>
        <v/>
      </c>
      <c r="F48" s="1" t="str">
        <f ca="1">IF($C48="-","",VLOOKUP(VLOOKUP($C48,'Q data'!$B:$H,COLUMN('Q data'!$D:$D)-COLUMN('Q data'!$A:$A),FALSE),Ustawienia!$C$6:$E$8,COLUMN(Ustawienia!$E:$E)-COLUMN(Ustawienia!$B:$B),FALSE))</f>
        <v/>
      </c>
    </row>
    <row r="49" spans="3:6">
      <c r="C49" s="7" t="str">
        <f t="shared" ca="1" si="0"/>
        <v>-</v>
      </c>
      <c r="D49" s="8" t="str">
        <f ca="1">IF($C49="-","",VLOOKUP($C49,'Q data'!$B:$C,COLUMN('Q data'!$C:$C)-COLUMN('Q data'!$A:$A),FALSE))</f>
        <v/>
      </c>
      <c r="E49" s="1" t="str">
        <f ca="1">IF($C49="-","",VLOOKUP($C49,'Q data'!$B:$H,COLUMN('Q data'!$G:$G)-COLUMN('Q data'!$A:$A),FALSE))</f>
        <v/>
      </c>
      <c r="F49" s="1" t="str">
        <f ca="1">IF($C49="-","",VLOOKUP(VLOOKUP($C49,'Q data'!$B:$H,COLUMN('Q data'!$D:$D)-COLUMN('Q data'!$A:$A),FALSE),Ustawienia!$C$6:$E$8,COLUMN(Ustawienia!$E:$E)-COLUMN(Ustawienia!$B:$B),FALSE))</f>
        <v/>
      </c>
    </row>
    <row r="50" spans="3:6">
      <c r="C50" s="7" t="str">
        <f t="shared" ca="1" si="0"/>
        <v>-</v>
      </c>
      <c r="D50" s="8" t="str">
        <f ca="1">IF($C50="-","",VLOOKUP($C50,'Q data'!$B:$C,COLUMN('Q data'!$C:$C)-COLUMN('Q data'!$A:$A),FALSE))</f>
        <v/>
      </c>
      <c r="E50" s="1" t="str">
        <f ca="1">IF($C50="-","",VLOOKUP($C50,'Q data'!$B:$H,COLUMN('Q data'!$G:$G)-COLUMN('Q data'!$A:$A),FALSE))</f>
        <v/>
      </c>
      <c r="F50" s="1" t="str">
        <f ca="1">IF($C50="-","",VLOOKUP(VLOOKUP($C50,'Q data'!$B:$H,COLUMN('Q data'!$D:$D)-COLUMN('Q data'!$A:$A),FALSE),Ustawienia!$C$6:$E$8,COLUMN(Ustawienia!$E:$E)-COLUMN(Ustawienia!$B:$B),FALSE))</f>
        <v/>
      </c>
    </row>
    <row r="51" spans="3:6">
      <c r="C51" s="7" t="str">
        <f t="shared" ca="1" si="0"/>
        <v>-</v>
      </c>
      <c r="D51" s="8" t="str">
        <f ca="1">IF($C51="-","",VLOOKUP($C51,'Q data'!$B:$C,COLUMN('Q data'!$C:$C)-COLUMN('Q data'!$A:$A),FALSE))</f>
        <v/>
      </c>
      <c r="E51" s="1" t="str">
        <f ca="1">IF($C51="-","",VLOOKUP($C51,'Q data'!$B:$H,COLUMN('Q data'!$G:$G)-COLUMN('Q data'!$A:$A),FALSE))</f>
        <v/>
      </c>
      <c r="F51" s="1" t="str">
        <f ca="1">IF($C51="-","",VLOOKUP(VLOOKUP($C51,'Q data'!$B:$H,COLUMN('Q data'!$D:$D)-COLUMN('Q data'!$A:$A),FALSE),Ustawienia!$C$6:$E$8,COLUMN(Ustawienia!$E:$E)-COLUMN(Ustawienia!$B:$B),FALSE))</f>
        <v/>
      </c>
    </row>
    <row r="52" spans="3:6">
      <c r="C52" s="7" t="str">
        <f t="shared" ca="1" si="0"/>
        <v>-</v>
      </c>
      <c r="D52" s="8" t="str">
        <f ca="1">IF($C52="-","",VLOOKUP($C52,'Q data'!$B:$C,COLUMN('Q data'!$C:$C)-COLUMN('Q data'!$A:$A),FALSE))</f>
        <v/>
      </c>
      <c r="E52" s="1" t="str">
        <f ca="1">IF($C52="-","",VLOOKUP($C52,'Q data'!$B:$H,COLUMN('Q data'!$G:$G)-COLUMN('Q data'!$A:$A),FALSE))</f>
        <v/>
      </c>
      <c r="F52" s="1" t="str">
        <f ca="1">IF($C52="-","",VLOOKUP(VLOOKUP($C52,'Q data'!$B:$H,COLUMN('Q data'!$D:$D)-COLUMN('Q data'!$A:$A),FALSE),Ustawienia!$C$6:$E$8,COLUMN(Ustawienia!$E:$E)-COLUMN(Ustawienia!$B:$B),FALSE))</f>
        <v/>
      </c>
    </row>
    <row r="53" spans="3:6">
      <c r="C53" s="7" t="str">
        <f t="shared" ca="1" si="0"/>
        <v>-</v>
      </c>
      <c r="D53" s="8" t="str">
        <f ca="1">IF($C53="-","",VLOOKUP($C53,'Q data'!$B:$C,COLUMN('Q data'!$C:$C)-COLUMN('Q data'!$A:$A),FALSE))</f>
        <v/>
      </c>
      <c r="E53" s="1" t="str">
        <f ca="1">IF($C53="-","",VLOOKUP($C53,'Q data'!$B:$H,COLUMN('Q data'!$G:$G)-COLUMN('Q data'!$A:$A),FALSE))</f>
        <v/>
      </c>
      <c r="F53" s="1" t="str">
        <f ca="1">IF($C53="-","",VLOOKUP(VLOOKUP($C53,'Q data'!$B:$H,COLUMN('Q data'!$D:$D)-COLUMN('Q data'!$A:$A),FALSE),Ustawienia!$C$6:$E$8,COLUMN(Ustawienia!$E:$E)-COLUMN(Ustawienia!$B:$B),FALSE))</f>
        <v/>
      </c>
    </row>
    <row r="54" spans="3:6">
      <c r="C54" s="7" t="str">
        <f t="shared" ca="1" si="0"/>
        <v>-</v>
      </c>
      <c r="D54" s="8" t="str">
        <f ca="1">IF($C54="-","",VLOOKUP($C54,'Q data'!$B:$C,COLUMN('Q data'!$C:$C)-COLUMN('Q data'!$A:$A),FALSE))</f>
        <v/>
      </c>
      <c r="E54" s="1" t="str">
        <f ca="1">IF($C54="-","",VLOOKUP($C54,'Q data'!$B:$H,COLUMN('Q data'!$G:$G)-COLUMN('Q data'!$A:$A),FALSE))</f>
        <v/>
      </c>
      <c r="F54" s="1" t="str">
        <f ca="1">IF($C54="-","",VLOOKUP(VLOOKUP($C54,'Q data'!$B:$H,COLUMN('Q data'!$D:$D)-COLUMN('Q data'!$A:$A),FALSE),Ustawienia!$C$6:$E$8,COLUMN(Ustawienia!$E:$E)-COLUMN(Ustawienia!$B:$B),FALSE))</f>
        <v/>
      </c>
    </row>
    <row r="55" spans="3:6">
      <c r="C55" s="7" t="str">
        <f t="shared" ca="1" si="0"/>
        <v>-</v>
      </c>
      <c r="D55" s="8" t="str">
        <f ca="1">IF($C55="-","",VLOOKUP($C55,'Q data'!$B:$C,COLUMN('Q data'!$C:$C)-COLUMN('Q data'!$A:$A),FALSE))</f>
        <v/>
      </c>
      <c r="E55" s="1" t="str">
        <f ca="1">IF($C55="-","",VLOOKUP($C55,'Q data'!$B:$H,COLUMN('Q data'!$G:$G)-COLUMN('Q data'!$A:$A),FALSE))</f>
        <v/>
      </c>
      <c r="F55" s="1" t="str">
        <f ca="1">IF($C55="-","",VLOOKUP(VLOOKUP($C55,'Q data'!$B:$H,COLUMN('Q data'!$D:$D)-COLUMN('Q data'!$A:$A),FALSE),Ustawienia!$C$6:$E$8,COLUMN(Ustawienia!$E:$E)-COLUMN(Ustawienia!$B:$B),FALSE))</f>
        <v/>
      </c>
    </row>
    <row r="56" spans="3:6">
      <c r="C56" s="7" t="str">
        <f t="shared" ca="1" si="0"/>
        <v>-</v>
      </c>
      <c r="D56" s="8" t="str">
        <f ca="1">IF($C56="-","",VLOOKUP($C56,'Q data'!$B:$C,COLUMN('Q data'!$C:$C)-COLUMN('Q data'!$A:$A),FALSE))</f>
        <v/>
      </c>
      <c r="E56" s="1" t="str">
        <f ca="1">IF($C56="-","",VLOOKUP($C56,'Q data'!$B:$H,COLUMN('Q data'!$G:$G)-COLUMN('Q data'!$A:$A),FALSE))</f>
        <v/>
      </c>
      <c r="F56" s="1" t="str">
        <f ca="1">IF($C56="-","",VLOOKUP(VLOOKUP($C56,'Q data'!$B:$H,COLUMN('Q data'!$D:$D)-COLUMN('Q data'!$A:$A),FALSE),Ustawienia!$C$6:$E$8,COLUMN(Ustawienia!$E:$E)-COLUMN(Ustawienia!$B:$B),FALSE))</f>
        <v/>
      </c>
    </row>
    <row r="57" spans="3:6">
      <c r="C57" s="7" t="str">
        <f t="shared" ca="1" si="0"/>
        <v>-</v>
      </c>
      <c r="D57" s="8" t="str">
        <f ca="1">IF($C57="-","",VLOOKUP($C57,'Q data'!$B:$C,COLUMN('Q data'!$C:$C)-COLUMN('Q data'!$A:$A),FALSE))</f>
        <v/>
      </c>
      <c r="E57" s="1" t="str">
        <f ca="1">IF($C57="-","",VLOOKUP($C57,'Q data'!$B:$H,COLUMN('Q data'!$G:$G)-COLUMN('Q data'!$A:$A),FALSE))</f>
        <v/>
      </c>
      <c r="F57" s="1" t="str">
        <f ca="1">IF($C57="-","",VLOOKUP(VLOOKUP($C57,'Q data'!$B:$H,COLUMN('Q data'!$D:$D)-COLUMN('Q data'!$A:$A),FALSE),Ustawienia!$C$6:$E$8,COLUMN(Ustawienia!$E:$E)-COLUMN(Ustawienia!$B:$B),FALSE))</f>
        <v/>
      </c>
    </row>
    <row r="58" spans="3:6">
      <c r="C58" s="7" t="str">
        <f t="shared" ca="1" si="0"/>
        <v>-</v>
      </c>
      <c r="D58" s="8" t="str">
        <f ca="1">IF($C58="-","",VLOOKUP($C58,'Q data'!$B:$C,COLUMN('Q data'!$C:$C)-COLUMN('Q data'!$A:$A),FALSE))</f>
        <v/>
      </c>
      <c r="E58" s="1" t="str">
        <f ca="1">IF($C58="-","",VLOOKUP($C58,'Q data'!$B:$H,COLUMN('Q data'!$G:$G)-COLUMN('Q data'!$A:$A),FALSE))</f>
        <v/>
      </c>
      <c r="F58" s="1" t="str">
        <f ca="1">IF($C58="-","",VLOOKUP(VLOOKUP($C58,'Q data'!$B:$H,COLUMN('Q data'!$D:$D)-COLUMN('Q data'!$A:$A),FALSE),Ustawienia!$C$6:$E$8,COLUMN(Ustawienia!$E:$E)-COLUMN(Ustawienia!$B:$B),FALSE))</f>
        <v/>
      </c>
    </row>
    <row r="59" spans="3:6">
      <c r="C59" s="7" t="str">
        <f t="shared" ca="1" si="0"/>
        <v>-</v>
      </c>
      <c r="D59" s="8" t="str">
        <f ca="1">IF($C59="-","",VLOOKUP($C59,'Q data'!$B:$C,COLUMN('Q data'!$C:$C)-COLUMN('Q data'!$A:$A),FALSE))</f>
        <v/>
      </c>
      <c r="E59" s="1" t="str">
        <f ca="1">IF($C59="-","",VLOOKUP($C59,'Q data'!$B:$H,COLUMN('Q data'!$G:$G)-COLUMN('Q data'!$A:$A),FALSE))</f>
        <v/>
      </c>
      <c r="F59" s="1" t="str">
        <f ca="1">IF($C59="-","",VLOOKUP(VLOOKUP($C59,'Q data'!$B:$H,COLUMN('Q data'!$D:$D)-COLUMN('Q data'!$A:$A),FALSE),Ustawienia!$C$6:$E$8,COLUMN(Ustawienia!$E:$E)-COLUMN(Ustawienia!$B:$B),FALSE))</f>
        <v/>
      </c>
    </row>
    <row r="60" spans="3:6">
      <c r="C60" s="7" t="str">
        <f t="shared" ca="1" si="0"/>
        <v>-</v>
      </c>
      <c r="D60" s="8" t="str">
        <f ca="1">IF($C60="-","",VLOOKUP($C60,'Q data'!$B:$C,COLUMN('Q data'!$C:$C)-COLUMN('Q data'!$A:$A),FALSE))</f>
        <v/>
      </c>
      <c r="E60" s="1" t="str">
        <f ca="1">IF($C60="-","",VLOOKUP($C60,'Q data'!$B:$H,COLUMN('Q data'!$G:$G)-COLUMN('Q data'!$A:$A),FALSE))</f>
        <v/>
      </c>
      <c r="F60" s="1" t="str">
        <f ca="1">IF($C60="-","",VLOOKUP(VLOOKUP($C60,'Q data'!$B:$H,COLUMN('Q data'!$D:$D)-COLUMN('Q data'!$A:$A),FALSE),Ustawienia!$C$6:$E$8,COLUMN(Ustawienia!$E:$E)-COLUMN(Ustawienia!$B:$B),FALSE))</f>
        <v/>
      </c>
    </row>
    <row r="61" spans="3:6">
      <c r="C61" s="7" t="str">
        <f t="shared" ca="1" si="0"/>
        <v>-</v>
      </c>
      <c r="D61" s="8" t="str">
        <f ca="1">IF($C61="-","",VLOOKUP($C61,'Q data'!$B:$C,COLUMN('Q data'!$C:$C)-COLUMN('Q data'!$A:$A),FALSE))</f>
        <v/>
      </c>
      <c r="E61" s="1" t="str">
        <f ca="1">IF($C61="-","",VLOOKUP($C61,'Q data'!$B:$H,COLUMN('Q data'!$G:$G)-COLUMN('Q data'!$A:$A),FALSE))</f>
        <v/>
      </c>
      <c r="F61" s="1" t="str">
        <f ca="1">IF($C61="-","",VLOOKUP(VLOOKUP($C61,'Q data'!$B:$H,COLUMN('Q data'!$D:$D)-COLUMN('Q data'!$A:$A),FALSE),Ustawienia!$C$6:$E$8,COLUMN(Ustawienia!$E:$E)-COLUMN(Ustawienia!$B:$B),FALSE))</f>
        <v/>
      </c>
    </row>
    <row r="62" spans="3:6">
      <c r="C62" s="7" t="str">
        <f t="shared" ca="1" si="0"/>
        <v>-</v>
      </c>
      <c r="D62" s="8" t="str">
        <f ca="1">IF($C62="-","",VLOOKUP($C62,'Q data'!$B:$C,COLUMN('Q data'!$C:$C)-COLUMN('Q data'!$A:$A),FALSE))</f>
        <v/>
      </c>
      <c r="E62" s="1" t="str">
        <f ca="1">IF($C62="-","",VLOOKUP($C62,'Q data'!$B:$H,COLUMN('Q data'!$G:$G)-COLUMN('Q data'!$A:$A),FALSE))</f>
        <v/>
      </c>
      <c r="F62" s="1" t="str">
        <f ca="1">IF($C62="-","",VLOOKUP(VLOOKUP($C62,'Q data'!$B:$H,COLUMN('Q data'!$D:$D)-COLUMN('Q data'!$A:$A),FALSE),Ustawienia!$C$6:$E$8,COLUMN(Ustawienia!$E:$E)-COLUMN(Ustawienia!$B:$B),FALSE))</f>
        <v/>
      </c>
    </row>
    <row r="63" spans="3:6">
      <c r="C63" s="7" t="str">
        <f t="shared" ca="1" si="0"/>
        <v>-</v>
      </c>
      <c r="D63" s="8" t="str">
        <f ca="1">IF($C63="-","",VLOOKUP($C63,'Q data'!$B:$C,COLUMN('Q data'!$C:$C)-COLUMN('Q data'!$A:$A),FALSE))</f>
        <v/>
      </c>
      <c r="E63" s="1" t="str">
        <f ca="1">IF($C63="-","",VLOOKUP($C63,'Q data'!$B:$H,COLUMN('Q data'!$G:$G)-COLUMN('Q data'!$A:$A),FALSE))</f>
        <v/>
      </c>
      <c r="F63" s="1" t="str">
        <f ca="1">IF($C63="-","",VLOOKUP(VLOOKUP($C63,'Q data'!$B:$H,COLUMN('Q data'!$D:$D)-COLUMN('Q data'!$A:$A),FALSE),Ustawienia!$C$6:$E$8,COLUMN(Ustawienia!$E:$E)-COLUMN(Ustawienia!$B:$B),FALSE))</f>
        <v/>
      </c>
    </row>
    <row r="64" spans="3:6">
      <c r="C64" s="7" t="str">
        <f t="shared" ca="1" si="0"/>
        <v>-</v>
      </c>
      <c r="D64" s="8" t="str">
        <f ca="1">IF($C64="-","",VLOOKUP($C64,'Q data'!$B:$C,COLUMN('Q data'!$C:$C)-COLUMN('Q data'!$A:$A),FALSE))</f>
        <v/>
      </c>
      <c r="E64" s="1" t="str">
        <f ca="1">IF($C64="-","",VLOOKUP($C64,'Q data'!$B:$H,COLUMN('Q data'!$G:$G)-COLUMN('Q data'!$A:$A),FALSE))</f>
        <v/>
      </c>
      <c r="F64" s="1" t="str">
        <f ca="1">IF($C64="-","",VLOOKUP(VLOOKUP($C64,'Q data'!$B:$H,COLUMN('Q data'!$D:$D)-COLUMN('Q data'!$A:$A),FALSE),Ustawienia!$C$6:$E$8,COLUMN(Ustawienia!$E:$E)-COLUMN(Ustawienia!$B:$B),FALSE))</f>
        <v/>
      </c>
    </row>
    <row r="65" spans="3:6">
      <c r="C65" s="7" t="str">
        <f t="shared" ca="1" si="0"/>
        <v>-</v>
      </c>
      <c r="D65" s="8" t="str">
        <f ca="1">IF($C65="-","",VLOOKUP($C65,'Q data'!$B:$C,COLUMN('Q data'!$C:$C)-COLUMN('Q data'!$A:$A),FALSE))</f>
        <v/>
      </c>
      <c r="E65" s="1" t="str">
        <f ca="1">IF($C65="-","",VLOOKUP($C65,'Q data'!$B:$H,COLUMN('Q data'!$G:$G)-COLUMN('Q data'!$A:$A),FALSE))</f>
        <v/>
      </c>
      <c r="F65" s="1" t="str">
        <f ca="1">IF($C65="-","",VLOOKUP(VLOOKUP($C65,'Q data'!$B:$H,COLUMN('Q data'!$D:$D)-COLUMN('Q data'!$A:$A),FALSE),Ustawienia!$C$6:$E$8,COLUMN(Ustawienia!$E:$E)-COLUMN(Ustawienia!$B:$B),FALSE))</f>
        <v/>
      </c>
    </row>
    <row r="66" spans="3:6">
      <c r="C66" s="7" t="str">
        <f t="shared" ca="1" si="0"/>
        <v>-</v>
      </c>
      <c r="D66" s="8" t="str">
        <f ca="1">IF($C66="-","",VLOOKUP($C66,'Q data'!$B:$C,COLUMN('Q data'!$C:$C)-COLUMN('Q data'!$A:$A),FALSE))</f>
        <v/>
      </c>
      <c r="E66" s="1" t="str">
        <f ca="1">IF($C66="-","",VLOOKUP($C66,'Q data'!$B:$H,COLUMN('Q data'!$G:$G)-COLUMN('Q data'!$A:$A),FALSE))</f>
        <v/>
      </c>
      <c r="F66" s="1" t="str">
        <f ca="1">IF($C66="-","",VLOOKUP(VLOOKUP($C66,'Q data'!$B:$H,COLUMN('Q data'!$D:$D)-COLUMN('Q data'!$A:$A),FALSE),Ustawienia!$C$6:$E$8,COLUMN(Ustawienia!$E:$E)-COLUMN(Ustawienia!$B:$B),FALSE))</f>
        <v/>
      </c>
    </row>
    <row r="67" spans="3:6">
      <c r="C67" s="7" t="str">
        <f t="shared" ref="C67:C101" ca="1" si="1">IF(ROW($C67)-1&gt;$A$6,"-",ROW(C67)-1)</f>
        <v>-</v>
      </c>
      <c r="D67" s="8" t="str">
        <f ca="1">IF($C67="-","",VLOOKUP($C67,'Q data'!$B:$C,COLUMN('Q data'!$C:$C)-COLUMN('Q data'!$A:$A),FALSE))</f>
        <v/>
      </c>
      <c r="E67" s="1" t="str">
        <f ca="1">IF($C67="-","",VLOOKUP($C67,'Q data'!$B:$H,COLUMN('Q data'!$G:$G)-COLUMN('Q data'!$A:$A),FALSE))</f>
        <v/>
      </c>
      <c r="F67" s="1" t="str">
        <f ca="1">IF($C67="-","",VLOOKUP(VLOOKUP($C67,'Q data'!$B:$H,COLUMN('Q data'!$D:$D)-COLUMN('Q data'!$A:$A),FALSE),Ustawienia!$C$6:$E$8,COLUMN(Ustawienia!$E:$E)-COLUMN(Ustawienia!$B:$B),FALSE))</f>
        <v/>
      </c>
    </row>
    <row r="68" spans="3:6">
      <c r="C68" s="7" t="str">
        <f t="shared" ca="1" si="1"/>
        <v>-</v>
      </c>
      <c r="D68" s="8" t="str">
        <f ca="1">IF($C68="-","",VLOOKUP($C68,'Q data'!$B:$C,COLUMN('Q data'!$C:$C)-COLUMN('Q data'!$A:$A),FALSE))</f>
        <v/>
      </c>
      <c r="E68" s="1" t="str">
        <f ca="1">IF($C68="-","",VLOOKUP($C68,'Q data'!$B:$H,COLUMN('Q data'!$G:$G)-COLUMN('Q data'!$A:$A),FALSE))</f>
        <v/>
      </c>
      <c r="F68" s="1" t="str">
        <f ca="1">IF($C68="-","",VLOOKUP(VLOOKUP($C68,'Q data'!$B:$H,COLUMN('Q data'!$D:$D)-COLUMN('Q data'!$A:$A),FALSE),Ustawienia!$C$6:$E$8,COLUMN(Ustawienia!$E:$E)-COLUMN(Ustawienia!$B:$B),FALSE))</f>
        <v/>
      </c>
    </row>
    <row r="69" spans="3:6">
      <c r="C69" s="7" t="str">
        <f t="shared" ca="1" si="1"/>
        <v>-</v>
      </c>
      <c r="D69" s="8" t="str">
        <f ca="1">IF($C69="-","",VLOOKUP($C69,'Q data'!$B:$C,COLUMN('Q data'!$C:$C)-COLUMN('Q data'!$A:$A),FALSE))</f>
        <v/>
      </c>
      <c r="E69" s="1" t="str">
        <f ca="1">IF($C69="-","",VLOOKUP($C69,'Q data'!$B:$H,COLUMN('Q data'!$G:$G)-COLUMN('Q data'!$A:$A),FALSE))</f>
        <v/>
      </c>
      <c r="F69" s="1" t="str">
        <f ca="1">IF($C69="-","",VLOOKUP(VLOOKUP($C69,'Q data'!$B:$H,COLUMN('Q data'!$D:$D)-COLUMN('Q data'!$A:$A),FALSE),Ustawienia!$C$6:$E$8,COLUMN(Ustawienia!$E:$E)-COLUMN(Ustawienia!$B:$B),FALSE))</f>
        <v/>
      </c>
    </row>
    <row r="70" spans="3:6">
      <c r="C70" s="7" t="str">
        <f t="shared" ca="1" si="1"/>
        <v>-</v>
      </c>
      <c r="D70" s="8" t="str">
        <f ca="1">IF($C70="-","",VLOOKUP($C70,'Q data'!$B:$C,COLUMN('Q data'!$C:$C)-COLUMN('Q data'!$A:$A),FALSE))</f>
        <v/>
      </c>
      <c r="E70" s="1" t="str">
        <f ca="1">IF($C70="-","",VLOOKUP($C70,'Q data'!$B:$H,COLUMN('Q data'!$G:$G)-COLUMN('Q data'!$A:$A),FALSE))</f>
        <v/>
      </c>
      <c r="F70" s="1" t="str">
        <f ca="1">IF($C70="-","",VLOOKUP(VLOOKUP($C70,'Q data'!$B:$H,COLUMN('Q data'!$D:$D)-COLUMN('Q data'!$A:$A),FALSE),Ustawienia!$C$6:$E$8,COLUMN(Ustawienia!$E:$E)-COLUMN(Ustawienia!$B:$B),FALSE))</f>
        <v/>
      </c>
    </row>
    <row r="71" spans="3:6">
      <c r="C71" s="7" t="str">
        <f t="shared" ca="1" si="1"/>
        <v>-</v>
      </c>
      <c r="D71" s="8" t="str">
        <f ca="1">IF($C71="-","",VLOOKUP($C71,'Q data'!$B:$C,COLUMN('Q data'!$C:$C)-COLUMN('Q data'!$A:$A),FALSE))</f>
        <v/>
      </c>
      <c r="E71" s="1" t="str">
        <f ca="1">IF($C71="-","",VLOOKUP($C71,'Q data'!$B:$H,COLUMN('Q data'!$G:$G)-COLUMN('Q data'!$A:$A),FALSE))</f>
        <v/>
      </c>
      <c r="F71" s="1" t="str">
        <f ca="1">IF($C71="-","",VLOOKUP(VLOOKUP($C71,'Q data'!$B:$H,COLUMN('Q data'!$D:$D)-COLUMN('Q data'!$A:$A),FALSE),Ustawienia!$C$6:$E$8,COLUMN(Ustawienia!$E:$E)-COLUMN(Ustawienia!$B:$B),FALSE))</f>
        <v/>
      </c>
    </row>
    <row r="72" spans="3:6">
      <c r="C72" s="7" t="str">
        <f t="shared" ca="1" si="1"/>
        <v>-</v>
      </c>
      <c r="D72" s="8" t="str">
        <f ca="1">IF($C72="-","",VLOOKUP($C72,'Q data'!$B:$C,COLUMN('Q data'!$C:$C)-COLUMN('Q data'!$A:$A),FALSE))</f>
        <v/>
      </c>
      <c r="E72" s="1" t="str">
        <f ca="1">IF($C72="-","",VLOOKUP($C72,'Q data'!$B:$H,COLUMN('Q data'!$G:$G)-COLUMN('Q data'!$A:$A),FALSE))</f>
        <v/>
      </c>
      <c r="F72" s="1" t="str">
        <f ca="1">IF($C72="-","",VLOOKUP(VLOOKUP($C72,'Q data'!$B:$H,COLUMN('Q data'!$D:$D)-COLUMN('Q data'!$A:$A),FALSE),Ustawienia!$C$6:$E$8,COLUMN(Ustawienia!$E:$E)-COLUMN(Ustawienia!$B:$B),FALSE))</f>
        <v/>
      </c>
    </row>
    <row r="73" spans="3:6">
      <c r="C73" s="7" t="str">
        <f t="shared" ca="1" si="1"/>
        <v>-</v>
      </c>
      <c r="D73" s="8" t="str">
        <f ca="1">IF($C73="-","",VLOOKUP($C73,'Q data'!$B:$C,COLUMN('Q data'!$C:$C)-COLUMN('Q data'!$A:$A),FALSE))</f>
        <v/>
      </c>
      <c r="E73" s="1" t="str">
        <f ca="1">IF($C73="-","",VLOOKUP($C73,'Q data'!$B:$H,COLUMN('Q data'!$G:$G)-COLUMN('Q data'!$A:$A),FALSE))</f>
        <v/>
      </c>
      <c r="F73" s="1" t="str">
        <f ca="1">IF($C73="-","",VLOOKUP(VLOOKUP($C73,'Q data'!$B:$H,COLUMN('Q data'!$D:$D)-COLUMN('Q data'!$A:$A),FALSE),Ustawienia!$C$6:$E$8,COLUMN(Ustawienia!$E:$E)-COLUMN(Ustawienia!$B:$B),FALSE))</f>
        <v/>
      </c>
    </row>
    <row r="74" spans="3:6">
      <c r="C74" s="7" t="str">
        <f t="shared" ca="1" si="1"/>
        <v>-</v>
      </c>
      <c r="D74" s="8" t="str">
        <f ca="1">IF($C74="-","",VLOOKUP($C74,'Q data'!$B:$C,COLUMN('Q data'!$C:$C)-COLUMN('Q data'!$A:$A),FALSE))</f>
        <v/>
      </c>
      <c r="E74" s="1" t="str">
        <f ca="1">IF($C74="-","",VLOOKUP($C74,'Q data'!$B:$H,COLUMN('Q data'!$G:$G)-COLUMN('Q data'!$A:$A),FALSE))</f>
        <v/>
      </c>
      <c r="F74" s="1" t="str">
        <f ca="1">IF($C74="-","",VLOOKUP(VLOOKUP($C74,'Q data'!$B:$H,COLUMN('Q data'!$D:$D)-COLUMN('Q data'!$A:$A),FALSE),Ustawienia!$C$6:$E$8,COLUMN(Ustawienia!$E:$E)-COLUMN(Ustawienia!$B:$B),FALSE))</f>
        <v/>
      </c>
    </row>
    <row r="75" spans="3:6">
      <c r="C75" s="7" t="str">
        <f t="shared" ca="1" si="1"/>
        <v>-</v>
      </c>
      <c r="D75" s="8" t="str">
        <f ca="1">IF($C75="-","",VLOOKUP($C75,'Q data'!$B:$C,COLUMN('Q data'!$C:$C)-COLUMN('Q data'!$A:$A),FALSE))</f>
        <v/>
      </c>
      <c r="E75" s="1" t="str">
        <f ca="1">IF($C75="-","",VLOOKUP($C75,'Q data'!$B:$H,COLUMN('Q data'!$G:$G)-COLUMN('Q data'!$A:$A),FALSE))</f>
        <v/>
      </c>
      <c r="F75" s="1" t="str">
        <f ca="1">IF($C75="-","",VLOOKUP(VLOOKUP($C75,'Q data'!$B:$H,COLUMN('Q data'!$D:$D)-COLUMN('Q data'!$A:$A),FALSE),Ustawienia!$C$6:$E$8,COLUMN(Ustawienia!$E:$E)-COLUMN(Ustawienia!$B:$B),FALSE))</f>
        <v/>
      </c>
    </row>
    <row r="76" spans="3:6">
      <c r="C76" s="7" t="str">
        <f t="shared" ca="1" si="1"/>
        <v>-</v>
      </c>
      <c r="D76" s="8" t="str">
        <f ca="1">IF($C76="-","",VLOOKUP($C76,'Q data'!$B:$C,COLUMN('Q data'!$C:$C)-COLUMN('Q data'!$A:$A),FALSE))</f>
        <v/>
      </c>
      <c r="E76" s="1" t="str">
        <f ca="1">IF($C76="-","",VLOOKUP($C76,'Q data'!$B:$H,COLUMN('Q data'!$G:$G)-COLUMN('Q data'!$A:$A),FALSE))</f>
        <v/>
      </c>
      <c r="F76" s="1" t="str">
        <f ca="1">IF($C76="-","",VLOOKUP(VLOOKUP($C76,'Q data'!$B:$H,COLUMN('Q data'!$D:$D)-COLUMN('Q data'!$A:$A),FALSE),Ustawienia!$C$6:$E$8,COLUMN(Ustawienia!$E:$E)-COLUMN(Ustawienia!$B:$B),FALSE))</f>
        <v/>
      </c>
    </row>
    <row r="77" spans="3:6">
      <c r="C77" s="7" t="str">
        <f t="shared" ca="1" si="1"/>
        <v>-</v>
      </c>
      <c r="D77" s="8" t="str">
        <f ca="1">IF($C77="-","",VLOOKUP($C77,'Q data'!$B:$C,COLUMN('Q data'!$C:$C)-COLUMN('Q data'!$A:$A),FALSE))</f>
        <v/>
      </c>
      <c r="E77" s="1" t="str">
        <f ca="1">IF($C77="-","",VLOOKUP($C77,'Q data'!$B:$H,COLUMN('Q data'!$G:$G)-COLUMN('Q data'!$A:$A),FALSE))</f>
        <v/>
      </c>
      <c r="F77" s="1" t="str">
        <f ca="1">IF($C77="-","",VLOOKUP(VLOOKUP($C77,'Q data'!$B:$H,COLUMN('Q data'!$D:$D)-COLUMN('Q data'!$A:$A),FALSE),Ustawienia!$C$6:$E$8,COLUMN(Ustawienia!$E:$E)-COLUMN(Ustawienia!$B:$B),FALSE))</f>
        <v/>
      </c>
    </row>
    <row r="78" spans="3:6">
      <c r="C78" s="7" t="str">
        <f t="shared" ca="1" si="1"/>
        <v>-</v>
      </c>
      <c r="D78" s="8" t="str">
        <f ca="1">IF($C78="-","",VLOOKUP($C78,'Q data'!$B:$C,COLUMN('Q data'!$C:$C)-COLUMN('Q data'!$A:$A),FALSE))</f>
        <v/>
      </c>
      <c r="E78" s="1" t="str">
        <f ca="1">IF($C78="-","",VLOOKUP($C78,'Q data'!$B:$H,COLUMN('Q data'!$G:$G)-COLUMN('Q data'!$A:$A),FALSE))</f>
        <v/>
      </c>
      <c r="F78" s="1" t="str">
        <f ca="1">IF($C78="-","",VLOOKUP(VLOOKUP($C78,'Q data'!$B:$H,COLUMN('Q data'!$D:$D)-COLUMN('Q data'!$A:$A),FALSE),Ustawienia!$C$6:$E$8,COLUMN(Ustawienia!$E:$E)-COLUMN(Ustawienia!$B:$B),FALSE))</f>
        <v/>
      </c>
    </row>
    <row r="79" spans="3:6">
      <c r="C79" s="7" t="str">
        <f t="shared" ca="1" si="1"/>
        <v>-</v>
      </c>
      <c r="D79" s="8" t="str">
        <f ca="1">IF($C79="-","",VLOOKUP($C79,'Q data'!$B:$C,COLUMN('Q data'!$C:$C)-COLUMN('Q data'!$A:$A),FALSE))</f>
        <v/>
      </c>
      <c r="E79" s="1" t="str">
        <f ca="1">IF($C79="-","",VLOOKUP($C79,'Q data'!$B:$H,COLUMN('Q data'!$G:$G)-COLUMN('Q data'!$A:$A),FALSE))</f>
        <v/>
      </c>
      <c r="F79" s="1" t="str">
        <f ca="1">IF($C79="-","",VLOOKUP(VLOOKUP($C79,'Q data'!$B:$H,COLUMN('Q data'!$D:$D)-COLUMN('Q data'!$A:$A),FALSE),Ustawienia!$C$6:$E$8,COLUMN(Ustawienia!$E:$E)-COLUMN(Ustawienia!$B:$B),FALSE))</f>
        <v/>
      </c>
    </row>
    <row r="80" spans="3:6">
      <c r="C80" s="7" t="str">
        <f t="shared" ca="1" si="1"/>
        <v>-</v>
      </c>
      <c r="D80" s="8" t="str">
        <f ca="1">IF($C80="-","",VLOOKUP($C80,'Q data'!$B:$C,COLUMN('Q data'!$C:$C)-COLUMN('Q data'!$A:$A),FALSE))</f>
        <v/>
      </c>
      <c r="E80" s="1" t="str">
        <f ca="1">IF($C80="-","",VLOOKUP($C80,'Q data'!$B:$H,COLUMN('Q data'!$G:$G)-COLUMN('Q data'!$A:$A),FALSE))</f>
        <v/>
      </c>
      <c r="F80" s="1" t="str">
        <f ca="1">IF($C80="-","",VLOOKUP(VLOOKUP($C80,'Q data'!$B:$H,COLUMN('Q data'!$D:$D)-COLUMN('Q data'!$A:$A),FALSE),Ustawienia!$C$6:$E$8,COLUMN(Ustawienia!$E:$E)-COLUMN(Ustawienia!$B:$B),FALSE))</f>
        <v/>
      </c>
    </row>
    <row r="81" spans="3:6">
      <c r="C81" s="7" t="str">
        <f t="shared" ca="1" si="1"/>
        <v>-</v>
      </c>
      <c r="D81" s="8" t="str">
        <f ca="1">IF($C81="-","",VLOOKUP($C81,'Q data'!$B:$C,COLUMN('Q data'!$C:$C)-COLUMN('Q data'!$A:$A),FALSE))</f>
        <v/>
      </c>
      <c r="E81" s="1" t="str">
        <f ca="1">IF($C81="-","",VLOOKUP($C81,'Q data'!$B:$H,COLUMN('Q data'!$G:$G)-COLUMN('Q data'!$A:$A),FALSE))</f>
        <v/>
      </c>
      <c r="F81" s="1" t="str">
        <f ca="1">IF($C81="-","",VLOOKUP(VLOOKUP($C81,'Q data'!$B:$H,COLUMN('Q data'!$D:$D)-COLUMN('Q data'!$A:$A),FALSE),Ustawienia!$C$6:$E$8,COLUMN(Ustawienia!$E:$E)-COLUMN(Ustawienia!$B:$B),FALSE))</f>
        <v/>
      </c>
    </row>
    <row r="82" spans="3:6">
      <c r="C82" s="7" t="str">
        <f t="shared" ca="1" si="1"/>
        <v>-</v>
      </c>
      <c r="D82" s="8" t="str">
        <f ca="1">IF($C82="-","",VLOOKUP($C82,'Q data'!$B:$C,COLUMN('Q data'!$C:$C)-COLUMN('Q data'!$A:$A),FALSE))</f>
        <v/>
      </c>
      <c r="E82" s="1" t="str">
        <f ca="1">IF($C82="-","",VLOOKUP($C82,'Q data'!$B:$H,COLUMN('Q data'!$G:$G)-COLUMN('Q data'!$A:$A),FALSE))</f>
        <v/>
      </c>
      <c r="F82" s="1" t="str">
        <f ca="1">IF($C82="-","",VLOOKUP(VLOOKUP($C82,'Q data'!$B:$H,COLUMN('Q data'!$D:$D)-COLUMN('Q data'!$A:$A),FALSE),Ustawienia!$C$6:$E$8,COLUMN(Ustawienia!$E:$E)-COLUMN(Ustawienia!$B:$B),FALSE))</f>
        <v/>
      </c>
    </row>
    <row r="83" spans="3:6">
      <c r="C83" s="7" t="str">
        <f t="shared" ca="1" si="1"/>
        <v>-</v>
      </c>
      <c r="D83" s="8" t="str">
        <f ca="1">IF($C83="-","",VLOOKUP($C83,'Q data'!$B:$C,COLUMN('Q data'!$C:$C)-COLUMN('Q data'!$A:$A),FALSE))</f>
        <v/>
      </c>
      <c r="E83" s="1" t="str">
        <f ca="1">IF($C83="-","",VLOOKUP($C83,'Q data'!$B:$H,COLUMN('Q data'!$G:$G)-COLUMN('Q data'!$A:$A),FALSE))</f>
        <v/>
      </c>
      <c r="F83" s="1" t="str">
        <f ca="1">IF($C83="-","",VLOOKUP(VLOOKUP($C83,'Q data'!$B:$H,COLUMN('Q data'!$D:$D)-COLUMN('Q data'!$A:$A),FALSE),Ustawienia!$C$6:$E$8,COLUMN(Ustawienia!$E:$E)-COLUMN(Ustawienia!$B:$B),FALSE))</f>
        <v/>
      </c>
    </row>
    <row r="84" spans="3:6">
      <c r="C84" s="7" t="str">
        <f t="shared" ca="1" si="1"/>
        <v>-</v>
      </c>
      <c r="D84" s="8" t="str">
        <f ca="1">IF($C84="-","",VLOOKUP($C84,'Q data'!$B:$C,COLUMN('Q data'!$C:$C)-COLUMN('Q data'!$A:$A),FALSE))</f>
        <v/>
      </c>
      <c r="E84" s="1" t="str">
        <f ca="1">IF($C84="-","",VLOOKUP($C84,'Q data'!$B:$H,COLUMN('Q data'!$G:$G)-COLUMN('Q data'!$A:$A),FALSE))</f>
        <v/>
      </c>
      <c r="F84" s="1" t="str">
        <f ca="1">IF($C84="-","",VLOOKUP(VLOOKUP($C84,'Q data'!$B:$H,COLUMN('Q data'!$D:$D)-COLUMN('Q data'!$A:$A),FALSE),Ustawienia!$C$6:$E$8,COLUMN(Ustawienia!$E:$E)-COLUMN(Ustawienia!$B:$B),FALSE))</f>
        <v/>
      </c>
    </row>
    <row r="85" spans="3:6">
      <c r="C85" s="7" t="str">
        <f t="shared" ca="1" si="1"/>
        <v>-</v>
      </c>
      <c r="D85" s="8" t="str">
        <f ca="1">IF($C85="-","",VLOOKUP($C85,'Q data'!$B:$C,COLUMN('Q data'!$C:$C)-COLUMN('Q data'!$A:$A),FALSE))</f>
        <v/>
      </c>
      <c r="E85" s="1" t="str">
        <f ca="1">IF($C85="-","",VLOOKUP($C85,'Q data'!$B:$H,COLUMN('Q data'!$G:$G)-COLUMN('Q data'!$A:$A),FALSE))</f>
        <v/>
      </c>
      <c r="F85" s="1" t="str">
        <f ca="1">IF($C85="-","",VLOOKUP(VLOOKUP($C85,'Q data'!$B:$H,COLUMN('Q data'!$D:$D)-COLUMN('Q data'!$A:$A),FALSE),Ustawienia!$C$6:$E$8,COLUMN(Ustawienia!$E:$E)-COLUMN(Ustawienia!$B:$B),FALSE))</f>
        <v/>
      </c>
    </row>
    <row r="86" spans="3:6">
      <c r="C86" s="7" t="str">
        <f t="shared" ca="1" si="1"/>
        <v>-</v>
      </c>
      <c r="D86" s="8" t="str">
        <f ca="1">IF($C86="-","",VLOOKUP($C86,'Q data'!$B:$C,COLUMN('Q data'!$C:$C)-COLUMN('Q data'!$A:$A),FALSE))</f>
        <v/>
      </c>
      <c r="E86" s="1" t="str">
        <f ca="1">IF($C86="-","",VLOOKUP($C86,'Q data'!$B:$H,COLUMN('Q data'!$G:$G)-COLUMN('Q data'!$A:$A),FALSE))</f>
        <v/>
      </c>
      <c r="F86" s="1" t="str">
        <f ca="1">IF($C86="-","",VLOOKUP(VLOOKUP($C86,'Q data'!$B:$H,COLUMN('Q data'!$D:$D)-COLUMN('Q data'!$A:$A),FALSE),Ustawienia!$C$6:$E$8,COLUMN(Ustawienia!$E:$E)-COLUMN(Ustawienia!$B:$B),FALSE))</f>
        <v/>
      </c>
    </row>
    <row r="87" spans="3:6">
      <c r="C87" s="7" t="str">
        <f t="shared" ca="1" si="1"/>
        <v>-</v>
      </c>
      <c r="D87" s="8" t="str">
        <f ca="1">IF($C87="-","",VLOOKUP($C87,'Q data'!$B:$C,COLUMN('Q data'!$C:$C)-COLUMN('Q data'!$A:$A),FALSE))</f>
        <v/>
      </c>
      <c r="E87" s="1" t="str">
        <f ca="1">IF($C87="-","",VLOOKUP($C87,'Q data'!$B:$H,COLUMN('Q data'!$G:$G)-COLUMN('Q data'!$A:$A),FALSE))</f>
        <v/>
      </c>
      <c r="F87" s="1" t="str">
        <f ca="1">IF($C87="-","",VLOOKUP(VLOOKUP($C87,'Q data'!$B:$H,COLUMN('Q data'!$D:$D)-COLUMN('Q data'!$A:$A),FALSE),Ustawienia!$C$6:$E$8,COLUMN(Ustawienia!$E:$E)-COLUMN(Ustawienia!$B:$B),FALSE))</f>
        <v/>
      </c>
    </row>
    <row r="88" spans="3:6">
      <c r="C88" s="7" t="str">
        <f t="shared" ca="1" si="1"/>
        <v>-</v>
      </c>
      <c r="D88" s="8" t="str">
        <f ca="1">IF($C88="-","",VLOOKUP($C88,'Q data'!$B:$C,COLUMN('Q data'!$C:$C)-COLUMN('Q data'!$A:$A),FALSE))</f>
        <v/>
      </c>
      <c r="E88" s="1" t="str">
        <f ca="1">IF($C88="-","",VLOOKUP($C88,'Q data'!$B:$H,COLUMN('Q data'!$G:$G)-COLUMN('Q data'!$A:$A),FALSE))</f>
        <v/>
      </c>
      <c r="F88" s="1" t="str">
        <f ca="1">IF($C88="-","",VLOOKUP(VLOOKUP($C88,'Q data'!$B:$H,COLUMN('Q data'!$D:$D)-COLUMN('Q data'!$A:$A),FALSE),Ustawienia!$C$6:$E$8,COLUMN(Ustawienia!$E:$E)-COLUMN(Ustawienia!$B:$B),FALSE))</f>
        <v/>
      </c>
    </row>
    <row r="89" spans="3:6">
      <c r="C89" s="7" t="str">
        <f t="shared" ca="1" si="1"/>
        <v>-</v>
      </c>
      <c r="D89" s="8" t="str">
        <f ca="1">IF($C89="-","",VLOOKUP($C89,'Q data'!$B:$C,COLUMN('Q data'!$C:$C)-COLUMN('Q data'!$A:$A),FALSE))</f>
        <v/>
      </c>
      <c r="E89" s="1" t="str">
        <f ca="1">IF($C89="-","",VLOOKUP($C89,'Q data'!$B:$H,COLUMN('Q data'!$G:$G)-COLUMN('Q data'!$A:$A),FALSE))</f>
        <v/>
      </c>
      <c r="F89" s="1" t="str">
        <f ca="1">IF($C89="-","",VLOOKUP(VLOOKUP($C89,'Q data'!$B:$H,COLUMN('Q data'!$D:$D)-COLUMN('Q data'!$A:$A),FALSE),Ustawienia!$C$6:$E$8,COLUMN(Ustawienia!$E:$E)-COLUMN(Ustawienia!$B:$B),FALSE))</f>
        <v/>
      </c>
    </row>
    <row r="90" spans="3:6">
      <c r="C90" s="7" t="str">
        <f t="shared" ca="1" si="1"/>
        <v>-</v>
      </c>
      <c r="D90" s="8" t="str">
        <f ca="1">IF($C90="-","",VLOOKUP($C90,'Q data'!$B:$C,COLUMN('Q data'!$C:$C)-COLUMN('Q data'!$A:$A),FALSE))</f>
        <v/>
      </c>
      <c r="E90" s="1" t="str">
        <f ca="1">IF($C90="-","",VLOOKUP($C90,'Q data'!$B:$H,COLUMN('Q data'!$G:$G)-COLUMN('Q data'!$A:$A),FALSE))</f>
        <v/>
      </c>
      <c r="F90" s="1" t="str">
        <f ca="1">IF($C90="-","",VLOOKUP(VLOOKUP($C90,'Q data'!$B:$H,COLUMN('Q data'!$D:$D)-COLUMN('Q data'!$A:$A),FALSE),Ustawienia!$C$6:$E$8,COLUMN(Ustawienia!$E:$E)-COLUMN(Ustawienia!$B:$B),FALSE))</f>
        <v/>
      </c>
    </row>
    <row r="91" spans="3:6">
      <c r="C91" s="7" t="str">
        <f t="shared" ca="1" si="1"/>
        <v>-</v>
      </c>
      <c r="D91" s="8" t="str">
        <f ca="1">IF($C91="-","",VLOOKUP($C91,'Q data'!$B:$C,COLUMN('Q data'!$C:$C)-COLUMN('Q data'!$A:$A),FALSE))</f>
        <v/>
      </c>
      <c r="E91" s="1" t="str">
        <f ca="1">IF($C91="-","",VLOOKUP($C91,'Q data'!$B:$H,COLUMN('Q data'!$G:$G)-COLUMN('Q data'!$A:$A),FALSE))</f>
        <v/>
      </c>
      <c r="F91" s="1" t="str">
        <f ca="1">IF($C91="-","",VLOOKUP(VLOOKUP($C91,'Q data'!$B:$H,COLUMN('Q data'!$D:$D)-COLUMN('Q data'!$A:$A),FALSE),Ustawienia!$C$6:$E$8,COLUMN(Ustawienia!$E:$E)-COLUMN(Ustawienia!$B:$B),FALSE))</f>
        <v/>
      </c>
    </row>
    <row r="92" spans="3:6">
      <c r="C92" s="7" t="str">
        <f t="shared" ca="1" si="1"/>
        <v>-</v>
      </c>
      <c r="D92" s="8" t="str">
        <f ca="1">IF($C92="-","",VLOOKUP($C92,'Q data'!$B:$C,COLUMN('Q data'!$C:$C)-COLUMN('Q data'!$A:$A),FALSE))</f>
        <v/>
      </c>
      <c r="E92" s="1" t="str">
        <f ca="1">IF($C92="-","",VLOOKUP($C92,'Q data'!$B:$H,COLUMN('Q data'!$G:$G)-COLUMN('Q data'!$A:$A),FALSE))</f>
        <v/>
      </c>
      <c r="F92" s="1" t="str">
        <f ca="1">IF($C92="-","",VLOOKUP(VLOOKUP($C92,'Q data'!$B:$H,COLUMN('Q data'!$D:$D)-COLUMN('Q data'!$A:$A),FALSE),Ustawienia!$C$6:$E$8,COLUMN(Ustawienia!$E:$E)-COLUMN(Ustawienia!$B:$B),FALSE))</f>
        <v/>
      </c>
    </row>
    <row r="93" spans="3:6">
      <c r="C93" s="7" t="str">
        <f t="shared" ca="1" si="1"/>
        <v>-</v>
      </c>
      <c r="D93" s="8" t="str">
        <f ca="1">IF($C93="-","",VLOOKUP($C93,'Q data'!$B:$C,COLUMN('Q data'!$C:$C)-COLUMN('Q data'!$A:$A),FALSE))</f>
        <v/>
      </c>
      <c r="E93" s="1" t="str">
        <f ca="1">IF($C93="-","",VLOOKUP($C93,'Q data'!$B:$H,COLUMN('Q data'!$G:$G)-COLUMN('Q data'!$A:$A),FALSE))</f>
        <v/>
      </c>
      <c r="F93" s="1" t="str">
        <f ca="1">IF($C93="-","",VLOOKUP(VLOOKUP($C93,'Q data'!$B:$H,COLUMN('Q data'!$D:$D)-COLUMN('Q data'!$A:$A),FALSE),Ustawienia!$C$6:$E$8,COLUMN(Ustawienia!$E:$E)-COLUMN(Ustawienia!$B:$B),FALSE))</f>
        <v/>
      </c>
    </row>
    <row r="94" spans="3:6">
      <c r="C94" s="7" t="str">
        <f t="shared" ca="1" si="1"/>
        <v>-</v>
      </c>
      <c r="D94" s="8" t="str">
        <f ca="1">IF($C94="-","",VLOOKUP($C94,'Q data'!$B:$C,COLUMN('Q data'!$C:$C)-COLUMN('Q data'!$A:$A),FALSE))</f>
        <v/>
      </c>
      <c r="E94" s="1" t="str">
        <f ca="1">IF($C94="-","",VLOOKUP($C94,'Q data'!$B:$H,COLUMN('Q data'!$G:$G)-COLUMN('Q data'!$A:$A),FALSE))</f>
        <v/>
      </c>
      <c r="F94" s="1" t="str">
        <f ca="1">IF($C94="-","",VLOOKUP(VLOOKUP($C94,'Q data'!$B:$H,COLUMN('Q data'!$D:$D)-COLUMN('Q data'!$A:$A),FALSE),Ustawienia!$C$6:$E$8,COLUMN(Ustawienia!$E:$E)-COLUMN(Ustawienia!$B:$B),FALSE))</f>
        <v/>
      </c>
    </row>
    <row r="95" spans="3:6">
      <c r="C95" s="7" t="str">
        <f t="shared" ca="1" si="1"/>
        <v>-</v>
      </c>
      <c r="D95" s="8" t="str">
        <f ca="1">IF($C95="-","",VLOOKUP($C95,'Q data'!$B:$C,COLUMN('Q data'!$C:$C)-COLUMN('Q data'!$A:$A),FALSE))</f>
        <v/>
      </c>
      <c r="E95" s="1" t="str">
        <f ca="1">IF($C95="-","",VLOOKUP($C95,'Q data'!$B:$H,COLUMN('Q data'!$G:$G)-COLUMN('Q data'!$A:$A),FALSE))</f>
        <v/>
      </c>
      <c r="F95" s="1" t="str">
        <f ca="1">IF($C95="-","",VLOOKUP(VLOOKUP($C95,'Q data'!$B:$H,COLUMN('Q data'!$D:$D)-COLUMN('Q data'!$A:$A),FALSE),Ustawienia!$C$6:$E$8,COLUMN(Ustawienia!$E:$E)-COLUMN(Ustawienia!$B:$B),FALSE))</f>
        <v/>
      </c>
    </row>
    <row r="96" spans="3:6">
      <c r="C96" s="7" t="str">
        <f t="shared" ca="1" si="1"/>
        <v>-</v>
      </c>
      <c r="D96" s="8" t="str">
        <f ca="1">IF($C96="-","",VLOOKUP($C96,'Q data'!$B:$C,COLUMN('Q data'!$C:$C)-COLUMN('Q data'!$A:$A),FALSE))</f>
        <v/>
      </c>
      <c r="E96" s="1" t="str">
        <f ca="1">IF($C96="-","",VLOOKUP($C96,'Q data'!$B:$H,COLUMN('Q data'!$G:$G)-COLUMN('Q data'!$A:$A),FALSE))</f>
        <v/>
      </c>
      <c r="F96" s="1" t="str">
        <f ca="1">IF($C96="-","",VLOOKUP(VLOOKUP($C96,'Q data'!$B:$H,COLUMN('Q data'!$D:$D)-COLUMN('Q data'!$A:$A),FALSE),Ustawienia!$C$6:$E$8,COLUMN(Ustawienia!$E:$E)-COLUMN(Ustawienia!$B:$B),FALSE))</f>
        <v/>
      </c>
    </row>
    <row r="97" spans="3:6">
      <c r="C97" s="7" t="str">
        <f t="shared" ca="1" si="1"/>
        <v>-</v>
      </c>
      <c r="D97" s="8" t="str">
        <f ca="1">IF($C97="-","",VLOOKUP($C97,'Q data'!$B:$C,COLUMN('Q data'!$C:$C)-COLUMN('Q data'!$A:$A),FALSE))</f>
        <v/>
      </c>
      <c r="E97" s="1" t="str">
        <f ca="1">IF($C97="-","",VLOOKUP($C97,'Q data'!$B:$H,COLUMN('Q data'!$G:$G)-COLUMN('Q data'!$A:$A),FALSE))</f>
        <v/>
      </c>
      <c r="F97" s="1" t="str">
        <f ca="1">IF($C97="-","",VLOOKUP(VLOOKUP($C97,'Q data'!$B:$H,COLUMN('Q data'!$D:$D)-COLUMN('Q data'!$A:$A),FALSE),Ustawienia!$C$6:$E$8,COLUMN(Ustawienia!$E:$E)-COLUMN(Ustawienia!$B:$B),FALSE))</f>
        <v/>
      </c>
    </row>
    <row r="98" spans="3:6">
      <c r="C98" s="7" t="str">
        <f t="shared" ca="1" si="1"/>
        <v>-</v>
      </c>
      <c r="D98" s="8" t="str">
        <f ca="1">IF($C98="-","",VLOOKUP($C98,'Q data'!$B:$C,COLUMN('Q data'!$C:$C)-COLUMN('Q data'!$A:$A),FALSE))</f>
        <v/>
      </c>
      <c r="E98" s="1" t="str">
        <f ca="1">IF($C98="-","",VLOOKUP($C98,'Q data'!$B:$H,COLUMN('Q data'!$G:$G)-COLUMN('Q data'!$A:$A),FALSE))</f>
        <v/>
      </c>
      <c r="F98" s="1" t="str">
        <f ca="1">IF($C98="-","",VLOOKUP(VLOOKUP($C98,'Q data'!$B:$H,COLUMN('Q data'!$D:$D)-COLUMN('Q data'!$A:$A),FALSE),Ustawienia!$C$6:$E$8,COLUMN(Ustawienia!$E:$E)-COLUMN(Ustawienia!$B:$B),FALSE))</f>
        <v/>
      </c>
    </row>
    <row r="99" spans="3:6">
      <c r="C99" s="7" t="str">
        <f t="shared" ca="1" si="1"/>
        <v>-</v>
      </c>
      <c r="D99" s="8" t="str">
        <f ca="1">IF($C99="-","",VLOOKUP($C99,'Q data'!$B:$C,COLUMN('Q data'!$C:$C)-COLUMN('Q data'!$A:$A),FALSE))</f>
        <v/>
      </c>
      <c r="E99" s="1" t="str">
        <f ca="1">IF($C99="-","",VLOOKUP($C99,'Q data'!$B:$H,COLUMN('Q data'!$G:$G)-COLUMN('Q data'!$A:$A),FALSE))</f>
        <v/>
      </c>
      <c r="F99" s="1" t="str">
        <f ca="1">IF($C99="-","",VLOOKUP(VLOOKUP($C99,'Q data'!$B:$H,COLUMN('Q data'!$D:$D)-COLUMN('Q data'!$A:$A),FALSE),Ustawienia!$C$6:$E$8,COLUMN(Ustawienia!$E:$E)-COLUMN(Ustawienia!$B:$B),FALSE))</f>
        <v/>
      </c>
    </row>
    <row r="100" spans="3:6">
      <c r="C100" s="7" t="str">
        <f t="shared" ca="1" si="1"/>
        <v>-</v>
      </c>
      <c r="D100" s="8" t="str">
        <f ca="1">IF($C100="-","",VLOOKUP($C100,'Q data'!$B:$C,COLUMN('Q data'!$C:$C)-COLUMN('Q data'!$A:$A),FALSE))</f>
        <v/>
      </c>
      <c r="E100" s="1" t="str">
        <f ca="1">IF($C100="-","",VLOOKUP($C100,'Q data'!$B:$H,COLUMN('Q data'!$G:$G)-COLUMN('Q data'!$A:$A),FALSE))</f>
        <v/>
      </c>
      <c r="F100" s="1" t="str">
        <f ca="1">IF($C100="-","",VLOOKUP(VLOOKUP($C100,'Q data'!$B:$H,COLUMN('Q data'!$D:$D)-COLUMN('Q data'!$A:$A),FALSE),Ustawienia!$C$6:$E$8,COLUMN(Ustawienia!$E:$E)-COLUMN(Ustawienia!$B:$B),FALSE))</f>
        <v/>
      </c>
    </row>
    <row r="101" spans="3:6">
      <c r="C101" s="7" t="str">
        <f t="shared" ca="1" si="1"/>
        <v>-</v>
      </c>
      <c r="D101" s="8" t="str">
        <f ca="1">IF($C101="-","",VLOOKUP($C101,'Q data'!$B:$C,COLUMN('Q data'!$C:$C)-COLUMN('Q data'!$A:$A),FALSE))</f>
        <v/>
      </c>
      <c r="E101" s="1" t="str">
        <f ca="1">IF($C101="-","",VLOOKUP($C101,'Q data'!$B:$H,COLUMN('Q data'!$G:$G)-COLUMN('Q data'!$A:$A),FALSE))</f>
        <v/>
      </c>
      <c r="F101" s="1" t="str">
        <f ca="1">IF($C101="-","",VLOOKUP(VLOOKUP($C101,'Q data'!$B:$H,COLUMN('Q data'!$D:$D)-COLUMN('Q data'!$A:$A),FALSE),Ustawienia!$C$6:$E$8,COLUMN(Ustawienia!$E:$E)-COLUMN(Ustawienia!$B:$B),FALSE))</f>
        <v/>
      </c>
    </row>
  </sheetData>
  <mergeCells count="1">
    <mergeCell ref="A1:A3"/>
  </mergeCells>
  <dataValidations count="1">
    <dataValidation type="list" allowBlank="1" showInputMessage="1" showErrorMessage="1" sqref="K2">
      <formula1>lijstdoelgroep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16</vt:i4>
      </vt:variant>
    </vt:vector>
  </HeadingPairs>
  <TitlesOfParts>
    <vt:vector size="21" baseType="lpstr">
      <vt:lpstr>Ustawienia</vt:lpstr>
      <vt:lpstr>Q data</vt:lpstr>
      <vt:lpstr>Arkusz PxQ 1</vt:lpstr>
      <vt:lpstr>Czynności standardowe</vt:lpstr>
      <vt:lpstr>Q-drop down</vt:lpstr>
      <vt:lpstr>def.large</vt:lpstr>
      <vt:lpstr>def.medium</vt:lpstr>
      <vt:lpstr>def.small</vt:lpstr>
      <vt:lpstr>Ev.top</vt:lpstr>
      <vt:lpstr>event</vt:lpstr>
      <vt:lpstr>large</vt:lpstr>
      <vt:lpstr>list.activities</vt:lpstr>
      <vt:lpstr>list.function.levels</vt:lpstr>
      <vt:lpstr>list.size</vt:lpstr>
      <vt:lpstr>medium</vt:lpstr>
      <vt:lpstr>'Arkusz PxQ 1'!Obszar_wydruku</vt:lpstr>
      <vt:lpstr>small</vt:lpstr>
      <vt:lpstr>TG.dropdown</vt:lpstr>
      <vt:lpstr>TG.top</vt:lpstr>
      <vt:lpstr>Types</vt:lpstr>
      <vt:lpstr>'Arkusz PxQ 1'!Tytuły_wydruku</vt:lpstr>
    </vt:vector>
  </TitlesOfParts>
  <Company>Sira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 van der Heijden</dc:creator>
  <cp:keywords>www.siraconsulting.nl</cp:keywords>
  <cp:lastModifiedBy>Joanna Pohl</cp:lastModifiedBy>
  <cp:lastPrinted>2019-02-14T13:28:16Z</cp:lastPrinted>
  <dcterms:created xsi:type="dcterms:W3CDTF">2003-05-21T07:05:13Z</dcterms:created>
  <dcterms:modified xsi:type="dcterms:W3CDTF">2019-10-29T11:54:17Z</dcterms:modified>
</cp:coreProperties>
</file>