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5\"/>
    </mc:Choice>
  </mc:AlternateContent>
  <xr:revisionPtr revIDLastSave="0" documentId="13_ncr:1_{DADBB3DC-7A83-4A8D-BA46-3FED62DE4E71}" xr6:coauthVersionLast="47" xr6:coauthVersionMax="47" xr10:uidLastSave="{00000000-0000-0000-0000-000000000000}"/>
  <bookViews>
    <workbookView xWindow="4290" yWindow="885" windowWidth="22395" windowHeight="13245" activeTab="1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podst'!$A$2:$AD$130</definedName>
    <definedName name="_xlnm._FilterDatabase" localSheetId="1" hidden="1">'pow podst'!$A$2:$AC$44</definedName>
    <definedName name="_xlnm.Print_Area" localSheetId="2">'gm podst'!$A$1:$Z$135</definedName>
    <definedName name="_xlnm.Print_Area" localSheetId="4">'gm rez'!$A$1:$Z$55</definedName>
    <definedName name="_xlnm.Print_Area" localSheetId="1">'pow podst'!$A$1:$Y$50</definedName>
    <definedName name="_xlnm.Print_Area" localSheetId="3">'pow rez'!$A$1:$Y$13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9" i="5" l="1"/>
  <c r="L41" i="3" l="1"/>
  <c r="AC41" i="3" s="1"/>
  <c r="AC38" i="3"/>
  <c r="AC39" i="3"/>
  <c r="AC40" i="3"/>
  <c r="AB38" i="3"/>
  <c r="AB39" i="3"/>
  <c r="AB40" i="3"/>
  <c r="AA39" i="3"/>
  <c r="AA40" i="3"/>
  <c r="AA41" i="3"/>
  <c r="AB41" i="3" s="1"/>
  <c r="Z39" i="3"/>
  <c r="Z40" i="3"/>
  <c r="Z41" i="3"/>
  <c r="M126" i="5"/>
  <c r="AD126" i="5" s="1"/>
  <c r="K39" i="3"/>
  <c r="S39" i="3" s="1"/>
  <c r="T51" i="5"/>
  <c r="AD121" i="5"/>
  <c r="AD122" i="5"/>
  <c r="AD124" i="5"/>
  <c r="AD125" i="5"/>
  <c r="AC122" i="5"/>
  <c r="AC124" i="5"/>
  <c r="AC125" i="5"/>
  <c r="AB122" i="5"/>
  <c r="AB123" i="5"/>
  <c r="AC123" i="5" s="1"/>
  <c r="AB124" i="5"/>
  <c r="AB125" i="5"/>
  <c r="AB126" i="5"/>
  <c r="AC126" i="5" s="1"/>
  <c r="AA123" i="5"/>
  <c r="AA124" i="5"/>
  <c r="AA125" i="5"/>
  <c r="AA126" i="5"/>
  <c r="T28" i="5"/>
  <c r="M28" i="5"/>
  <c r="L28" i="5"/>
  <c r="T39" i="5"/>
  <c r="M39" i="5"/>
  <c r="L39" i="5"/>
  <c r="L39" i="3" l="1"/>
  <c r="T50" i="5"/>
  <c r="M50" i="5"/>
  <c r="L50" i="5"/>
  <c r="T57" i="5"/>
  <c r="M57" i="5"/>
  <c r="L57" i="5"/>
  <c r="T65" i="5"/>
  <c r="M65" i="5"/>
  <c r="L65" i="5"/>
  <c r="T58" i="5"/>
  <c r="M58" i="5"/>
  <c r="L58" i="5"/>
  <c r="K20" i="3"/>
  <c r="L20" i="3" s="1"/>
  <c r="M94" i="5"/>
  <c r="S20" i="3" l="1"/>
  <c r="M71" i="5"/>
  <c r="L17" i="3"/>
  <c r="K35" i="3"/>
  <c r="L35" i="3" s="1"/>
  <c r="K22" i="3"/>
  <c r="L22" i="3" s="1"/>
  <c r="S9" i="3"/>
  <c r="L9" i="3"/>
  <c r="K9" i="3"/>
  <c r="L78" i="5"/>
  <c r="T78" i="5" s="1"/>
  <c r="S22" i="3" l="1"/>
  <c r="S35" i="3"/>
  <c r="M78" i="5"/>
  <c r="M49" i="5"/>
  <c r="L109" i="5"/>
  <c r="M109" i="5" s="1"/>
  <c r="T109" i="5" l="1"/>
  <c r="L40" i="5"/>
  <c r="T40" i="5" s="1"/>
  <c r="M45" i="5"/>
  <c r="L69" i="5"/>
  <c r="T69" i="5" s="1"/>
  <c r="M69" i="5" l="1"/>
  <c r="M40" i="5"/>
  <c r="L79" i="5"/>
  <c r="M79" i="5" s="1"/>
  <c r="L38" i="5"/>
  <c r="M38" i="5" s="1"/>
  <c r="L88" i="5"/>
  <c r="M88" i="5" s="1"/>
  <c r="L83" i="5"/>
  <c r="T83" i="5" s="1"/>
  <c r="AA122" i="5"/>
  <c r="M123" i="5"/>
  <c r="AD123" i="5" s="1"/>
  <c r="L121" i="5"/>
  <c r="L14" i="3"/>
  <c r="L86" i="5"/>
  <c r="T86" i="5" s="1"/>
  <c r="M13" i="5"/>
  <c r="K30" i="3"/>
  <c r="L30" i="3" s="1"/>
  <c r="L31" i="5"/>
  <c r="T31" i="5" s="1"/>
  <c r="K11" i="3"/>
  <c r="L11" i="3" s="1"/>
  <c r="L51" i="5"/>
  <c r="M51" i="5" s="1"/>
  <c r="K38" i="3"/>
  <c r="T38" i="5" l="1"/>
  <c r="T88" i="5"/>
  <c r="M121" i="5"/>
  <c r="AB121" i="5"/>
  <c r="AC121" i="5" s="1"/>
  <c r="T121" i="5"/>
  <c r="AA121" i="5" s="1"/>
  <c r="S11" i="3"/>
  <c r="S30" i="3"/>
  <c r="M83" i="5"/>
  <c r="M86" i="5"/>
  <c r="M31" i="5"/>
  <c r="L26" i="5"/>
  <c r="T26" i="5" s="1"/>
  <c r="L43" i="5"/>
  <c r="M43" i="5" s="1"/>
  <c r="L100" i="5"/>
  <c r="M100" i="5" s="1"/>
  <c r="M26" i="5" l="1"/>
  <c r="T100" i="5"/>
  <c r="S38" i="3"/>
  <c r="L38" i="3"/>
  <c r="M120" i="5"/>
  <c r="AD120" i="5" s="1"/>
  <c r="K12" i="3"/>
  <c r="S12" i="3" s="1"/>
  <c r="AB120" i="5"/>
  <c r="AC120" i="5" s="1"/>
  <c r="AA120" i="5"/>
  <c r="L89" i="5"/>
  <c r="M89" i="5" s="1"/>
  <c r="K24" i="3"/>
  <c r="L24" i="3" s="1"/>
  <c r="L30" i="5"/>
  <c r="M30" i="5" s="1"/>
  <c r="L36" i="5"/>
  <c r="T36" i="5" s="1"/>
  <c r="L37" i="5"/>
  <c r="T37" i="5" s="1"/>
  <c r="S24" i="3" l="1"/>
  <c r="L12" i="3"/>
  <c r="T30" i="5"/>
  <c r="M37" i="5"/>
  <c r="M36" i="5"/>
  <c r="AB119" i="5"/>
  <c r="AC119" i="5" s="1"/>
  <c r="AA119" i="5"/>
  <c r="M119" i="5"/>
  <c r="AD119" i="5" s="1"/>
  <c r="AA38" i="3"/>
  <c r="Z38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S36" i="3" s="1"/>
  <c r="L36" i="3" l="1"/>
  <c r="AC36" i="3" s="1"/>
  <c r="AA36" i="3"/>
  <c r="AB36" i="3" s="1"/>
  <c r="Z36" i="3"/>
  <c r="M44" i="5"/>
  <c r="L116" i="5"/>
  <c r="L115" i="5"/>
  <c r="L114" i="5"/>
  <c r="L113" i="5"/>
  <c r="AA113" i="5" s="1"/>
  <c r="L112" i="5"/>
  <c r="M112" i="5" s="1"/>
  <c r="AB111" i="5"/>
  <c r="AC111" i="5" s="1"/>
  <c r="L110" i="5"/>
  <c r="AB109" i="5"/>
  <c r="AC109" i="5" s="1"/>
  <c r="L108" i="5"/>
  <c r="M108" i="5" s="1"/>
  <c r="L107" i="5"/>
  <c r="M106" i="5"/>
  <c r="L105" i="5"/>
  <c r="M105" i="5" s="1"/>
  <c r="L104" i="5"/>
  <c r="L103" i="5"/>
  <c r="L102" i="5"/>
  <c r="AB102" i="5" s="1"/>
  <c r="AC102" i="5" s="1"/>
  <c r="L99" i="5"/>
  <c r="M99" i="5" s="1"/>
  <c r="L85" i="5"/>
  <c r="M85" i="5" s="1"/>
  <c r="L73" i="5"/>
  <c r="M73" i="5" s="1"/>
  <c r="L68" i="5"/>
  <c r="M68" i="5" s="1"/>
  <c r="L64" i="5"/>
  <c r="M64" i="5" s="1"/>
  <c r="K29" i="3"/>
  <c r="L29" i="3" s="1"/>
  <c r="K19" i="3"/>
  <c r="K15" i="3"/>
  <c r="AA115" i="5" l="1"/>
  <c r="T115" i="5"/>
  <c r="L19" i="3"/>
  <c r="S19" i="3"/>
  <c r="L15" i="3"/>
  <c r="S15" i="3"/>
  <c r="T110" i="5"/>
  <c r="AA110" i="5" s="1"/>
  <c r="M116" i="5"/>
  <c r="AD116" i="5" s="1"/>
  <c r="T116" i="5"/>
  <c r="AA116" i="5" s="1"/>
  <c r="AB103" i="5"/>
  <c r="AC103" i="5" s="1"/>
  <c r="T103" i="5"/>
  <c r="AA103" i="5" s="1"/>
  <c r="M107" i="5"/>
  <c r="AD107" i="5" s="1"/>
  <c r="T107" i="5"/>
  <c r="AA107" i="5" s="1"/>
  <c r="T114" i="5"/>
  <c r="AA114" i="5" s="1"/>
  <c r="M113" i="5"/>
  <c r="AD113" i="5" s="1"/>
  <c r="AB113" i="5"/>
  <c r="AC113" i="5" s="1"/>
  <c r="M111" i="5"/>
  <c r="AD111" i="5" s="1"/>
  <c r="AB116" i="5"/>
  <c r="AC116" i="5" s="1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AD109" i="5"/>
  <c r="AD108" i="5"/>
  <c r="AB108" i="5"/>
  <c r="AC108" i="5" s="1"/>
  <c r="AA108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35" i="6"/>
  <c r="AD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B3" i="6"/>
  <c r="AC3" i="6" s="1"/>
  <c r="AB4" i="6"/>
  <c r="AC4" i="6" s="1"/>
  <c r="AB5" i="6"/>
  <c r="AC5" i="6" s="1"/>
  <c r="AB6" i="6"/>
  <c r="AC6" i="6" s="1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B45" i="6"/>
  <c r="AC45" i="6" s="1"/>
  <c r="AB46" i="6"/>
  <c r="AC46" i="6" s="1"/>
  <c r="AB47" i="6"/>
  <c r="AC47" i="6" s="1"/>
  <c r="AB48" i="6"/>
  <c r="AC48" i="6" s="1"/>
  <c r="AA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C3" i="4"/>
  <c r="AC4" i="4"/>
  <c r="AC5" i="4"/>
  <c r="AC6" i="4"/>
  <c r="AA3" i="4"/>
  <c r="AB3" i="4" s="1"/>
  <c r="AA4" i="4"/>
  <c r="AB4" i="4" s="1"/>
  <c r="AA5" i="4"/>
  <c r="AB5" i="4" s="1"/>
  <c r="AA6" i="4"/>
  <c r="AB6" i="4" s="1"/>
  <c r="Z3" i="4"/>
  <c r="Z4" i="4"/>
  <c r="Z5" i="4"/>
  <c r="Z6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51" i="6"/>
  <c r="Y51" i="6"/>
  <c r="Z50" i="6"/>
  <c r="Y50" i="6"/>
  <c r="Z49" i="6"/>
  <c r="Y49" i="6"/>
  <c r="Y9" i="4"/>
  <c r="X9" i="4"/>
  <c r="Y8" i="4"/>
  <c r="X8" i="4"/>
  <c r="Y7" i="4"/>
  <c r="X7" i="4"/>
  <c r="AB3" i="5"/>
  <c r="AA3" i="5"/>
  <c r="Z130" i="5"/>
  <c r="Y130" i="5"/>
  <c r="Z129" i="5"/>
  <c r="Y129" i="5"/>
  <c r="Z128" i="5"/>
  <c r="Y128" i="5"/>
  <c r="Z127" i="5"/>
  <c r="Y127" i="5"/>
  <c r="Z4" i="3"/>
  <c r="Z3" i="3"/>
  <c r="Y42" i="3"/>
  <c r="Y45" i="3"/>
  <c r="Y44" i="3"/>
  <c r="Y43" i="3"/>
  <c r="X45" i="3"/>
  <c r="X44" i="3"/>
  <c r="X43" i="3"/>
  <c r="X42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9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5" i="3"/>
  <c r="V45" i="3"/>
  <c r="U45" i="3"/>
  <c r="T45" i="3"/>
  <c r="S45" i="3"/>
  <c r="R45" i="3"/>
  <c r="Q45" i="3"/>
  <c r="P45" i="3"/>
  <c r="O45" i="3"/>
  <c r="N45" i="3"/>
  <c r="W44" i="3"/>
  <c r="V44" i="3"/>
  <c r="U44" i="3"/>
  <c r="T44" i="3"/>
  <c r="S44" i="3"/>
  <c r="R44" i="3"/>
  <c r="Q44" i="3"/>
  <c r="P44" i="3"/>
  <c r="O44" i="3"/>
  <c r="N44" i="3"/>
  <c r="W43" i="3"/>
  <c r="V43" i="3"/>
  <c r="U43" i="3"/>
  <c r="T43" i="3"/>
  <c r="S43" i="3"/>
  <c r="R43" i="3"/>
  <c r="Q43" i="3"/>
  <c r="P43" i="3"/>
  <c r="O43" i="3"/>
  <c r="N43" i="3"/>
  <c r="L45" i="3"/>
  <c r="K45" i="3"/>
  <c r="J45" i="3"/>
  <c r="L44" i="3"/>
  <c r="K44" i="3"/>
  <c r="J44" i="3"/>
  <c r="J43" i="3"/>
  <c r="H44" i="3"/>
  <c r="H43" i="3"/>
  <c r="X130" i="5"/>
  <c r="W130" i="5"/>
  <c r="V130" i="5"/>
  <c r="U130" i="5"/>
  <c r="T130" i="5"/>
  <c r="S130" i="5"/>
  <c r="R130" i="5"/>
  <c r="Q130" i="5"/>
  <c r="P130" i="5"/>
  <c r="O130" i="5"/>
  <c r="X129" i="5"/>
  <c r="W129" i="5"/>
  <c r="V129" i="5"/>
  <c r="U129" i="5"/>
  <c r="T129" i="5"/>
  <c r="S129" i="5"/>
  <c r="R129" i="5"/>
  <c r="Q129" i="5"/>
  <c r="P129" i="5"/>
  <c r="O129" i="5"/>
  <c r="X128" i="5"/>
  <c r="W128" i="5"/>
  <c r="V128" i="5"/>
  <c r="U128" i="5"/>
  <c r="T128" i="5"/>
  <c r="S128" i="5"/>
  <c r="R128" i="5"/>
  <c r="Q128" i="5"/>
  <c r="P128" i="5"/>
  <c r="O128" i="5"/>
  <c r="M130" i="5"/>
  <c r="L130" i="5"/>
  <c r="K130" i="5"/>
  <c r="M129" i="5"/>
  <c r="L129" i="5"/>
  <c r="K129" i="5"/>
  <c r="M128" i="5"/>
  <c r="L128" i="5"/>
  <c r="K128" i="5"/>
  <c r="I129" i="5"/>
  <c r="I128" i="5"/>
  <c r="W8" i="4"/>
  <c r="V8" i="4"/>
  <c r="U8" i="4"/>
  <c r="T8" i="4"/>
  <c r="S8" i="4"/>
  <c r="R8" i="4"/>
  <c r="Q8" i="4"/>
  <c r="P8" i="4"/>
  <c r="O8" i="4"/>
  <c r="N8" i="4"/>
  <c r="L8" i="4"/>
  <c r="K8" i="4"/>
  <c r="J8" i="4"/>
  <c r="H8" i="4"/>
  <c r="X50" i="6"/>
  <c r="W50" i="6"/>
  <c r="V50" i="6"/>
  <c r="U50" i="6"/>
  <c r="T50" i="6"/>
  <c r="S50" i="6"/>
  <c r="R50" i="6"/>
  <c r="Q50" i="6"/>
  <c r="P50" i="6"/>
  <c r="O50" i="6"/>
  <c r="M50" i="6"/>
  <c r="L50" i="6"/>
  <c r="K50" i="6"/>
  <c r="I50" i="6"/>
  <c r="AA130" i="5" l="1"/>
  <c r="Z43" i="3"/>
  <c r="Z44" i="3"/>
  <c r="F34" i="7"/>
  <c r="F38" i="7"/>
  <c r="G34" i="7"/>
  <c r="G38" i="7"/>
  <c r="AA50" i="6"/>
  <c r="H34" i="7"/>
  <c r="H38" i="7"/>
  <c r="AA128" i="5"/>
  <c r="I34" i="7"/>
  <c r="I38" i="7"/>
  <c r="O34" i="7"/>
  <c r="O38" i="7"/>
  <c r="J34" i="7"/>
  <c r="J38" i="7"/>
  <c r="K34" i="7"/>
  <c r="K38" i="7"/>
  <c r="Z8" i="4"/>
  <c r="AA129" i="5"/>
  <c r="L34" i="7"/>
  <c r="L38" i="7"/>
  <c r="D34" i="7"/>
  <c r="D38" i="7"/>
  <c r="S21" i="7"/>
  <c r="E38" i="7"/>
  <c r="M34" i="7"/>
  <c r="M38" i="7"/>
  <c r="B34" i="7"/>
  <c r="B38" i="7"/>
  <c r="N34" i="7"/>
  <c r="N38" i="7"/>
  <c r="AD50" i="6"/>
  <c r="R32" i="7"/>
  <c r="R31" i="7"/>
  <c r="AA8" i="4"/>
  <c r="S32" i="7"/>
  <c r="S31" i="7"/>
  <c r="C34" i="7"/>
  <c r="R21" i="7"/>
  <c r="E34" i="7"/>
  <c r="S22" i="7"/>
  <c r="R22" i="7"/>
  <c r="E35" i="7"/>
  <c r="M35" i="7"/>
  <c r="H35" i="7"/>
  <c r="AB128" i="5"/>
  <c r="D35" i="7"/>
  <c r="L35" i="7"/>
  <c r="I35" i="7"/>
  <c r="C35" i="7"/>
  <c r="G35" i="7"/>
  <c r="K35" i="7"/>
  <c r="O35" i="7"/>
  <c r="B35" i="7"/>
  <c r="F35" i="7"/>
  <c r="J35" i="7"/>
  <c r="N35" i="7"/>
  <c r="AB50" i="6"/>
  <c r="AC8" i="4"/>
  <c r="AD128" i="5"/>
  <c r="AD3" i="5"/>
  <c r="K43" i="3"/>
  <c r="Z42" i="3" s="1"/>
  <c r="S34" i="7" l="1"/>
  <c r="D27" i="7"/>
  <c r="R35" i="7"/>
  <c r="S35" i="7"/>
  <c r="R34" i="7"/>
  <c r="D24" i="7"/>
  <c r="B24" i="7"/>
  <c r="AA4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1" i="6"/>
  <c r="W51" i="6"/>
  <c r="V51" i="6"/>
  <c r="U51" i="6"/>
  <c r="T51" i="6"/>
  <c r="S51" i="6"/>
  <c r="R51" i="6"/>
  <c r="Q51" i="6"/>
  <c r="P51" i="6"/>
  <c r="O51" i="6"/>
  <c r="M51" i="6"/>
  <c r="L51" i="6"/>
  <c r="K51" i="6"/>
  <c r="I51" i="6"/>
  <c r="X49" i="6"/>
  <c r="W49" i="6"/>
  <c r="V49" i="6"/>
  <c r="U49" i="6"/>
  <c r="T49" i="6"/>
  <c r="S49" i="6"/>
  <c r="R49" i="6"/>
  <c r="Q49" i="6"/>
  <c r="P49" i="6"/>
  <c r="O49" i="6"/>
  <c r="L49" i="6"/>
  <c r="K49" i="6"/>
  <c r="I49" i="6"/>
  <c r="W9" i="4"/>
  <c r="V9" i="4"/>
  <c r="U9" i="4"/>
  <c r="T9" i="4"/>
  <c r="S9" i="4"/>
  <c r="R9" i="4"/>
  <c r="Q9" i="4"/>
  <c r="P9" i="4"/>
  <c r="O9" i="4"/>
  <c r="N9" i="4"/>
  <c r="L9" i="4"/>
  <c r="K9" i="4"/>
  <c r="H9" i="4"/>
  <c r="I130" i="5"/>
  <c r="H45" i="3"/>
  <c r="M49" i="6" l="1"/>
  <c r="AD49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9" i="4"/>
  <c r="J36" i="7"/>
  <c r="J40" i="7"/>
  <c r="L36" i="7"/>
  <c r="L40" i="7"/>
  <c r="K36" i="7"/>
  <c r="K40" i="7"/>
  <c r="AA51" i="6"/>
  <c r="AA49" i="6"/>
  <c r="L43" i="3"/>
  <c r="AC4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7" i="4"/>
  <c r="L7" i="4"/>
  <c r="K7" i="4"/>
  <c r="J7" i="4"/>
  <c r="W7" i="4"/>
  <c r="V7" i="4"/>
  <c r="U7" i="4"/>
  <c r="T7" i="4"/>
  <c r="S7" i="4"/>
  <c r="R7" i="4"/>
  <c r="Q7" i="4"/>
  <c r="P7" i="4"/>
  <c r="O7" i="4"/>
  <c r="N7" i="4"/>
  <c r="AB51" i="6"/>
  <c r="AD51" i="6"/>
  <c r="AB129" i="5"/>
  <c r="AD129" i="5"/>
  <c r="AB130" i="5"/>
  <c r="AD130" i="5"/>
  <c r="AA43" i="3"/>
  <c r="AC43" i="3"/>
  <c r="AA44" i="3"/>
  <c r="AC4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49" i="6"/>
  <c r="S36" i="7" l="1"/>
  <c r="H20" i="7"/>
  <c r="H37" i="7" s="1"/>
  <c r="J20" i="7"/>
  <c r="J33" i="7" s="1"/>
  <c r="K20" i="7"/>
  <c r="K37" i="7" s="1"/>
  <c r="Z7" i="4"/>
  <c r="N20" i="7"/>
  <c r="N33" i="7" s="1"/>
  <c r="O20" i="7"/>
  <c r="O33" i="7" s="1"/>
  <c r="AA7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7" i="4"/>
  <c r="O42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27" i="5"/>
  <c r="W127" i="5"/>
  <c r="V127" i="5"/>
  <c r="U127" i="5"/>
  <c r="T127" i="5"/>
  <c r="S127" i="5"/>
  <c r="R127" i="5"/>
  <c r="Q127" i="5"/>
  <c r="P127" i="5"/>
  <c r="O127" i="5"/>
  <c r="L127" i="5"/>
  <c r="K127" i="5"/>
  <c r="I127" i="5"/>
  <c r="W42" i="3"/>
  <c r="V42" i="3"/>
  <c r="U42" i="3"/>
  <c r="T42" i="3"/>
  <c r="S42" i="3"/>
  <c r="R42" i="3"/>
  <c r="Q42" i="3"/>
  <c r="P42" i="3"/>
  <c r="N42" i="3"/>
  <c r="K42" i="3"/>
  <c r="J42" i="3"/>
  <c r="H42" i="3"/>
  <c r="AC4" i="3"/>
  <c r="AA127" i="5" l="1"/>
  <c r="S16" i="7"/>
  <c r="E33" i="7"/>
  <c r="E44" i="7" s="1"/>
  <c r="S12" i="7"/>
  <c r="C20" i="7"/>
  <c r="C37" i="7" s="1"/>
  <c r="F20" i="7"/>
  <c r="G20" i="7"/>
  <c r="AB127" i="5"/>
  <c r="AA9" i="4"/>
  <c r="AB3" i="3"/>
  <c r="D16" i="7"/>
  <c r="R16" i="7" s="1"/>
  <c r="L42" i="3"/>
  <c r="M127" i="5"/>
  <c r="AD127" i="5" s="1"/>
  <c r="D12" i="7"/>
  <c r="AC9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<sst xmlns="http://schemas.openxmlformats.org/spreadsheetml/2006/main" count="1842" uniqueCount="922">
  <si>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</si>
  <si>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</si>
  <si>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</si>
  <si>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</si>
  <si>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</si>
  <si>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</si>
  <si>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</si>
  <si>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</si>
  <si>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</si>
  <si>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</si>
  <si>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</si>
  <si>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</si>
  <si>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</si>
  <si>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</si>
  <si>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</si>
  <si>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</si>
  <si>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</si>
  <si>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</si>
  <si>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</si>
  <si>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</si>
  <si>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</si>
  <si>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</si>
  <si>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</si>
  <si>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</si>
  <si>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</si>
  <si>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</si>
  <si>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</si>
  <si>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</si>
  <si>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</si>
  <si>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</si>
  <si>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</si>
  <si>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</si>
  <si>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</si>
  <si>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</si>
  <si>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</si>
  <si>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</si>
  <si>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</si>
  <si>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</si>
  <si>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</si>
  <si>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</si>
  <si>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</si>
  <si>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</si>
  <si>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</si>
  <si>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</si>
  <si>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</si>
  <si>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</si>
  <si>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</si>
  <si>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</si>
  <si>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</si>
  <si>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</si>
  <si>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</si>
  <si>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</si>
  <si>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</si>
  <si>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</si>
  <si>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</si>
  <si>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</si>
  <si>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</si>
  <si>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</si>
  <si>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</si>
  <si>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</si>
  <si>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</si>
  <si>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</si>
  <si>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</si>
  <si>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</si>
  <si>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</si>
  <si>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</si>
  <si>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</si>
  <si>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</si>
  <si>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</si>
  <si>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</si>
  <si>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</si>
  <si>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</si>
  <si>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</si>
  <si>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</si>
  <si>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</si>
  <si>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</si>
  <si>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</si>
  <si>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</si>
  <si>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</si>
  <si>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</si>
  <si>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</si>
  <si>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</si>
  <si>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</si>
  <si>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</si>
  <si>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</si>
  <si>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</si>
  <si>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</si>
  <si>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</si>
  <si>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</si>
  <si>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</si>
  <si>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</si>
  <si>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</si>
  <si>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</si>
  <si>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</si>
  <si>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</si>
  <si>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</si>
  <si>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</si>
  <si>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</si>
  <si>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</si>
  <si>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</si>
  <si>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</si>
  <si>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</si>
  <si>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</si>
  <si>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</si>
  <si>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</si>
  <si>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</si>
  <si>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</si>
  <si>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</si>
  <si>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</si>
  <si>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</si>
  <si>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</si>
  <si>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</si>
  <si>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</si>
  <si>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</si>
  <si>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</si>
  <si>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</si>
  <si>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</si>
  <si>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</si>
  <si>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</si>
  <si>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</si>
  <si>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</si>
  <si>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</si>
  <si>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</si>
  <si>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</si>
  <si>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</si>
  <si>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</si>
  <si>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</si>
  <si>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</si>
  <si>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</si>
  <si>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</si>
  <si>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</si>
  <si>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</si>
  <si>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</si>
  <si>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</si>
  <si>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</si>
  <si>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</si>
  <si>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</si>
  <si>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</si>
  <si>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</si>
  <si>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</si>
  <si>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</si>
  <si>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</si>
  <si>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</si>
  <si>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</si>
  <si>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</si>
  <si>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</si>
  <si>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</si>
  <si>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</si>
  <si>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</si>
  <si>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</si>
  <si>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</si>
  <si>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</si>
  <si>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</si>
  <si>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</si>
  <si>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</si>
  <si>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</si>
  <si>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</si>
  <si>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</si>
  <si>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</si>
  <si>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</si>
  <si>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</si>
  <si>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</si>
  <si>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</si>
  <si>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</si>
  <si>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</si>
  <si>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</si>
  <si>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</si>
  <si>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</si>
  <si>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</si>
  <si>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</si>
  <si>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</si>
  <si>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</si>
  <si>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</si>
  <si>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</si>
  <si>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</si>
  <si>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</si>
  <si>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</si>
  <si>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</si>
  <si>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</si>
  <si>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</si>
  <si>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</si>
  <si>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</si>
  <si>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</si>
  <si>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</si>
  <si>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</si>
  <si>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</si>
  <si>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</si>
  <si>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</si>
  <si>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</si>
  <si>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</si>
  <si>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</si>
  <si>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</si>
  <si>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</si>
  <si>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</si>
  <si>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</si>
  <si>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</si>
  <si>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</si>
  <si>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</si>
  <si>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</si>
  <si>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</si>
  <si>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</si>
  <si>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</si>
  <si>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</si>
  <si>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</si>
  <si>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</si>
  <si>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</si>
  <si>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</si>
  <si>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</si>
  <si>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</si>
  <si>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</si>
  <si>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</si>
  <si>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</si>
  <si>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</si>
  <si>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</si>
  <si>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</si>
  <si>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</si>
  <si>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</si>
  <si>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</si>
  <si>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</si>
  <si>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</si>
  <si>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</si>
  <si>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</si>
  <si>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</si>
  <si>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</si>
  <si>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</si>
  <si>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</si>
  <si>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</si>
  <si>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</si>
  <si>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</si>
  <si>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</si>
  <si>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</si>
  <si>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</si>
  <si>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</si>
  <si>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</si>
  <si>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</si>
  <si>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</si>
  <si>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</si>
  <si>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</si>
  <si>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</si>
  <si>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</si>
  <si>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</si>
  <si>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</si>
  <si>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</si>
  <si>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</si>
  <si>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</si>
  <si>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</si>
  <si>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</si>
  <si>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</si>
  <si>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</si>
  <si>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</si>
  <si>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</si>
  <si>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</si>
  <si>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</si>
  <si>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</si>
  <si>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</si>
  <si>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</si>
  <si>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</si>
  <si>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</si>
  <si>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</si>
  <si>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</si>
  <si>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</si>
  <si>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</si>
  <si>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</si>
  <si>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</si>
  <si>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</si>
  <si>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</si>
  <si>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</si>
  <si>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</si>
  <si>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</si>
  <si>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</si>
  <si>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</si>
  <si>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</si>
  <si>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</si>
  <si>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</si>
  <si>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</si>
  <si>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</si>
  <si>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</si>
  <si>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</si>
  <si>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</si>
  <si>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</si>
  <si>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</si>
  <si>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</si>
  <si>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</si>
  <si>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</si>
  <si>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</si>
  <si>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</si>
  <si>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</si>
  <si>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</si>
  <si>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</si>
  <si>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</si>
  <si>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</si>
  <si>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</si>
  <si>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</si>
  <si>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Przebudowa drogi powiatowej nr 1930D w miejscowości Chrząstawa Mała, gm. Czernica</t>
  </si>
  <si>
    <t>03.2024-10.2025</t>
  </si>
  <si>
    <t>A/2024/P-4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</si>
  <si>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</si>
  <si>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</si>
  <si>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</si>
  <si>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</si>
  <si>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</si>
  <si>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</si>
  <si>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</si>
  <si>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</si>
  <si>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</si>
  <si>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</si>
  <si>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</si>
  <si>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</si>
  <si>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</si>
  <si>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</si>
  <si>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</si>
  <si>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</si>
  <si>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</si>
  <si>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</si>
  <si>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</si>
  <si>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</si>
  <si>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</si>
  <si>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</si>
  <si>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</si>
  <si>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</si>
  <si>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</si>
  <si>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</si>
  <si>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</si>
  <si>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</si>
  <si>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</si>
  <si>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</si>
  <si>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</si>
  <si>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</si>
  <si>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</si>
  <si>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</si>
  <si>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</si>
  <si>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</si>
  <si>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</si>
  <si>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</si>
  <si>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</si>
  <si>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</si>
  <si>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</si>
  <si>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</si>
  <si>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</si>
  <si>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</si>
  <si>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</si>
  <si>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</si>
  <si>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</si>
  <si>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</si>
  <si>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</si>
  <si>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</si>
  <si>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</si>
  <si>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</si>
  <si>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</si>
  <si>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</si>
  <si>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</si>
  <si>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</si>
  <si>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</si>
  <si>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</si>
  <si>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</si>
  <si>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</si>
  <si>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</si>
  <si>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</si>
  <si>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</si>
  <si>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</si>
  <si>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</si>
  <si>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</si>
  <si>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</si>
  <si>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</si>
  <si>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</si>
  <si>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</si>
  <si>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</si>
  <si>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</si>
  <si>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</si>
  <si>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</si>
  <si>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</si>
  <si>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</si>
  <si>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</si>
  <si>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</si>
  <si>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</si>
  <si>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</si>
  <si>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</si>
  <si>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</si>
  <si>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</si>
  <si>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</si>
  <si>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</si>
  <si>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</si>
  <si>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</si>
  <si>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</si>
  <si>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</si>
  <si>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</si>
  <si>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</si>
  <si>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</si>
  <si>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</si>
  <si>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</si>
  <si>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</si>
  <si>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</si>
  <si>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</si>
  <si>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</si>
  <si>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</si>
  <si>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</si>
  <si>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</si>
  <si>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</si>
  <si>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</si>
  <si>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</si>
  <si>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</si>
  <si>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</si>
  <si>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</si>
  <si>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</si>
  <si>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</si>
  <si>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</si>
  <si>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</si>
  <si>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</si>
  <si>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</si>
  <si>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</si>
  <si>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</si>
  <si>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</si>
  <si>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</si>
  <si>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</si>
  <si>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</si>
  <si>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</si>
  <si>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</si>
  <si>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</si>
  <si>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</si>
  <si>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</si>
  <si>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</si>
  <si>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</si>
  <si>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</si>
  <si>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</si>
  <si>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</si>
  <si>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</si>
  <si>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</si>
  <si>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</si>
  <si>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</si>
  <si>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</si>
  <si>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</si>
  <si>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</si>
  <si>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</si>
  <si>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</si>
  <si>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</si>
  <si>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</si>
  <si>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</si>
  <si>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</si>
  <si>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</si>
  <si>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</si>
  <si>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</si>
  <si>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</si>
  <si>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</si>
  <si>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</si>
  <si>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</si>
  <si>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</si>
  <si>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</si>
  <si>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</si>
  <si>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</si>
  <si>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</si>
  <si>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</si>
  <si>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</si>
  <si>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</si>
  <si>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</si>
  <si>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</si>
  <si>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</si>
  <si>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</si>
  <si>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</si>
  <si>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</si>
  <si>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</si>
  <si>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</si>
  <si>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</si>
  <si>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</si>
  <si>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</si>
  <si>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</si>
  <si>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</si>
  <si>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</si>
  <si>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</si>
  <si>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</si>
  <si>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</si>
  <si>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</si>
  <si>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</si>
  <si>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</si>
  <si>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</si>
  <si>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</si>
  <si>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</si>
  <si>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</si>
  <si>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</si>
  <si>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</si>
  <si>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</si>
  <si>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</si>
  <si>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</si>
  <si>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</si>
  <si>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</si>
  <si>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</si>
  <si>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</si>
  <si>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</si>
  <si>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</si>
  <si>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</si>
  <si>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</si>
  <si>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</si>
  <si>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</si>
  <si>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</si>
  <si>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</si>
  <si>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</si>
  <si>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</si>
  <si>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</si>
  <si>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</si>
  <si>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</si>
  <si>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</si>
  <si>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</si>
  <si>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</si>
  <si>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</si>
  <si>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</si>
  <si>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</si>
  <si>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</si>
  <si>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</si>
  <si>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</si>
  <si>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</si>
  <si>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</si>
  <si>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</si>
  <si>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</si>
  <si>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</si>
  <si>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</si>
  <si>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</si>
  <si>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</si>
  <si>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</si>
  <si>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</si>
  <si>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</si>
  <si>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</si>
  <si>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</si>
  <si>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</si>
  <si>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</si>
  <si>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</si>
  <si>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</si>
  <si>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</si>
  <si>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</si>
  <si>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</si>
  <si>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</si>
  <si>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</si>
  <si>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</si>
  <si>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</si>
  <si>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</si>
  <si>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</si>
  <si>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</si>
  <si>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</si>
  <si>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</si>
  <si>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</si>
  <si>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</si>
  <si>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</si>
  <si>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</si>
  <si>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</si>
  <si>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</si>
  <si>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</si>
  <si>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</si>
  <si>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</si>
  <si>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</si>
  <si>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</si>
  <si>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</si>
  <si>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</si>
  <si>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</si>
  <si>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</si>
  <si>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</si>
  <si>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</si>
  <si>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</si>
  <si>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</si>
  <si>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</si>
  <si>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</si>
  <si>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</si>
  <si>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</si>
  <si>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</si>
  <si>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</si>
  <si>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</si>
  <si>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</si>
  <si>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</si>
  <si>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</si>
  <si>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</si>
  <si>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</si>
  <si>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</si>
  <si>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</si>
  <si>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</si>
  <si>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</si>
  <si>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</si>
  <si>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</si>
  <si>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</si>
  <si>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</si>
  <si>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</si>
  <si>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</si>
  <si>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</si>
  <si>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</si>
  <si>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</si>
  <si>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</si>
  <si>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</si>
  <si>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</si>
  <si>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</si>
  <si>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</si>
  <si>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</si>
  <si>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</si>
  <si>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</si>
  <si>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</si>
  <si>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</si>
  <si>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</si>
  <si>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</si>
  <si>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</si>
  <si>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</si>
  <si>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</si>
  <si>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</si>
  <si>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</si>
  <si>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</si>
  <si>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</si>
  <si>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</si>
  <si>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</si>
  <si>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</si>
  <si>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</si>
  <si>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</si>
  <si>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</si>
  <si>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</si>
  <si>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</si>
  <si>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</si>
  <si>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</si>
  <si>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</si>
  <si>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</si>
  <si>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</si>
  <si>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</si>
  <si>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</si>
  <si>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</si>
  <si>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</si>
  <si>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</si>
  <si>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</si>
  <si>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</si>
  <si>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</si>
  <si>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</si>
  <si>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</si>
  <si>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</si>
  <si>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</si>
  <si>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</si>
  <si>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</si>
  <si>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</si>
  <si>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</si>
  <si>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</si>
  <si>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</si>
  <si>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</si>
  <si>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</si>
  <si>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</si>
  <si>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</si>
  <si>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</si>
  <si>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</si>
  <si>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</si>
  <si>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</si>
  <si>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</si>
  <si>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</si>
  <si>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</si>
  <si>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</si>
  <si>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</si>
  <si>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</si>
  <si>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</si>
  <si>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A/2024/G-145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</si>
  <si>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</si>
  <si>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</si>
  <si>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</si>
  <si>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</si>
  <si>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</si>
  <si>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</si>
  <si>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</si>
  <si>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</si>
  <si>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</si>
  <si>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</si>
  <si>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</si>
  <si>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</si>
  <si>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</si>
  <si>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</si>
  <si>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</si>
  <si>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</si>
  <si>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</si>
  <si>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</si>
  <si>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</si>
  <si>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</si>
  <si>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</si>
  <si>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</si>
  <si>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</si>
  <si>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A/2024/G-112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</si>
  <si>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</si>
  <si>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</si>
  <si>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</si>
  <si>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</si>
  <si>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</si>
  <si>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</si>
  <si>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</si>
  <si>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</si>
  <si>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</si>
  <si>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</si>
  <si>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</si>
  <si>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</si>
  <si>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</si>
  <si>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</si>
  <si>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</si>
  <si>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</si>
  <si>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</si>
  <si>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</si>
  <si>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</si>
  <si>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</si>
  <si>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</si>
  <si>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</si>
  <si>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</si>
  <si>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</si>
  <si>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</si>
  <si>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</si>
  <si>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</si>
  <si>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</si>
  <si>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</si>
  <si>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</si>
  <si>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</si>
  <si>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</si>
  <si>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</si>
  <si>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</si>
  <si>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</si>
  <si>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</si>
  <si>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</si>
  <si>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</si>
  <si>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</si>
  <si>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</si>
  <si>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</si>
  <si>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</si>
  <si>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</si>
  <si>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</si>
  <si>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</si>
  <si>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</si>
  <si>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</si>
  <si>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</si>
  <si>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</si>
  <si>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</si>
  <si>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</si>
  <si>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</si>
  <si>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</si>
  <si>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</si>
  <si>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</si>
  <si>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</si>
  <si>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</si>
  <si>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</si>
  <si>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</si>
  <si>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</si>
  <si>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</si>
  <si>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</si>
  <si>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</si>
  <si>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</si>
  <si>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</si>
  <si>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</si>
  <si>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</si>
  <si>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</si>
  <si>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</si>
  <si>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</si>
  <si>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</si>
  <si>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</si>
  <si>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</si>
  <si>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</si>
  <si>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</si>
  <si>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</si>
  <si>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</si>
  <si>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</si>
  <si>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</si>
  <si>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</si>
  <si>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</si>
  <si>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</si>
  <si>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</si>
  <si>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</si>
  <si>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</si>
  <si>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</si>
  <si>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</si>
  <si>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</si>
  <si>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</si>
  <si>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</si>
  <si>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</si>
  <si>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</si>
  <si>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</si>
  <si>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</si>
  <si>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</si>
  <si>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</si>
  <si>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</si>
  <si>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</si>
  <si>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</si>
  <si>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</si>
  <si>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</si>
  <si>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</si>
  <si>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</si>
  <si>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</si>
  <si>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</si>
  <si>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</si>
  <si>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</si>
  <si>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</si>
  <si>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</si>
  <si>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</si>
  <si>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</si>
  <si>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</si>
  <si>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</si>
  <si>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</si>
  <si>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</si>
  <si>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</si>
  <si>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</si>
  <si>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</si>
  <si>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</si>
  <si>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</si>
  <si>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</si>
  <si>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</si>
  <si>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</si>
  <si>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</si>
  <si>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</si>
  <si>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</si>
  <si>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</si>
  <si>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</si>
  <si>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</si>
  <si>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</si>
  <si>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</si>
  <si>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</si>
  <si>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</si>
  <si>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</si>
  <si>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</si>
  <si>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</si>
  <si>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</si>
  <si>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</si>
  <si>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</si>
  <si>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</si>
  <si>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</si>
  <si>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</si>
  <si>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</si>
  <si>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</si>
  <si>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</si>
  <si>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</si>
  <si>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</si>
  <si>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</si>
  <si>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</si>
  <si>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</si>
  <si>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</si>
  <si>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</si>
  <si>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</si>
  <si>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</si>
  <si>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</si>
  <si>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</si>
  <si>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</si>
  <si>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</si>
  <si>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</si>
  <si>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</si>
  <si>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</si>
  <si>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</si>
  <si>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</si>
  <si>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</si>
  <si>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</si>
  <si>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</si>
  <si>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</si>
  <si>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</si>
  <si>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</si>
  <si>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</si>
  <si>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</si>
  <si>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</si>
  <si>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</si>
  <si>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</si>
  <si>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</si>
  <si>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</si>
  <si>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</si>
  <si>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</si>
  <si>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</si>
  <si>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</si>
  <si>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</si>
  <si>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</si>
  <si>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</si>
  <si>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</si>
  <si>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</si>
  <si>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</si>
  <si>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</si>
  <si>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</si>
  <si>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</si>
  <si>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</si>
  <si>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</si>
  <si>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</si>
  <si>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</si>
  <si>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</si>
  <si>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</si>
  <si>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</si>
  <si>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</si>
  <si>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</si>
  <si>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</si>
  <si>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</si>
  <si>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</si>
  <si>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</si>
  <si>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</si>
  <si>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</si>
  <si>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</si>
  <si>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</si>
  <si>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</si>
  <si>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</si>
  <si>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</si>
  <si>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</si>
  <si>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</si>
  <si>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</si>
  <si>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</si>
  <si>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</si>
  <si>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</si>
  <si>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</si>
  <si>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</si>
  <si>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</si>
  <si>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</si>
  <si>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</si>
  <si>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</si>
  <si>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</si>
  <si>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</si>
  <si>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</si>
  <si>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</si>
  <si>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</si>
  <si>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</si>
  <si>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</si>
  <si>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</si>
  <si>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</si>
  <si>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</si>
  <si>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</si>
  <si>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</si>
  <si>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</si>
  <si>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</si>
  <si>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</si>
  <si>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Przebudowa dróg powiatowych 3008D i 3029D </t>
  </si>
  <si>
    <t xml:space="preserve">118* </t>
  </si>
  <si>
    <t>Przebudowa ul. Dolnej w Stroniu Śląskim</t>
  </si>
  <si>
    <t>Przebudowa drogi gminnej ulicy Szkolnej 104785D i 104786D w miejscowości Rusko Gmina Malczyce</t>
  </si>
  <si>
    <t>Remont drogi gminnej realizowany w ramach inwestycji pn. "Przebudowa nawierzchni drogi publicznej nr 112383D, położonej na działce 279/3 obręb Bolków 0002 - ul. Bema" realizowany w dwóch etapach - Etap I i II.</t>
  </si>
  <si>
    <t>Przebudowa drogi nr 1005D w miejscowości Kotla</t>
  </si>
  <si>
    <t>A/2024/G-25</t>
  </si>
  <si>
    <t>Zmiana nr 5 Listy zadań powiatowych i zadań gminnych rekomendowanych do dofinansowania w ramach Rządowego Funduszu Rozwoju Dróg</t>
  </si>
  <si>
    <t>Budowa odcinka ul. Leśnej w Szczawnie-Zdroju prowadzącej do terenów inwestycyjnych pod budownictwo mieszkaniowe</t>
  </si>
  <si>
    <t>Przebudowa ul. Krasińskiego w miejscowości Legnickie Pole</t>
  </si>
  <si>
    <t>Przebudowa ul. Stawowej w Ostroszowicach</t>
  </si>
  <si>
    <t>A/2024/P-32 rezygnacja</t>
  </si>
  <si>
    <t>124*</t>
  </si>
  <si>
    <t>39*</t>
  </si>
  <si>
    <t>Przebudowa drogi powiatowej nr 1466D - odcinek Ligota Mała do granic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</si>
</sst>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  <font>
      <b/>
      <sz val="9"/>
      <color theme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0" fontId="30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0" fontId="0" fillId="7" borderId="0" xfId="0" applyFill="1"/>
    <xf numFmtId="0" fontId="30" fillId="2" borderId="1" xfId="0" applyFont="1" applyFill="1" applyBorder="1" applyAlignment="1">
      <alignment horizontal="right" vertical="center" wrapText="1"/>
    </xf>
    <xf numFmtId="0" fontId="21" fillId="2" borderId="47" xfId="0" applyFont="1" applyFill="1" applyBorder="1" applyAlignment="1">
      <alignment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8" fillId="2" borderId="0" xfId="0" applyFont="1" applyFill="1"/>
    <xf numFmtId="0" fontId="28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4" fontId="30" fillId="2" borderId="1" xfId="0" applyNumberFormat="1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4" fontId="34" fillId="2" borderId="1" xfId="0" applyNumberFormat="1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25" zoomScaleNormal="100" zoomScaleSheetLayoutView="100" workbookViewId="0">
      <selection activeCell="C54" sqref="C54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7" t="s">
        <v>18</v>
      </c>
      <c r="G2" s="288"/>
      <c r="H2" s="288"/>
      <c r="I2" s="288"/>
      <c r="J2" s="288"/>
      <c r="K2" s="288"/>
      <c r="L2" s="288"/>
      <c r="M2" s="288"/>
      <c r="N2" s="289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90"/>
      <c r="G3" s="291"/>
      <c r="H3" s="291"/>
      <c r="I3" s="291"/>
      <c r="J3" s="291"/>
      <c r="K3" s="291"/>
      <c r="L3" s="291"/>
      <c r="M3" s="291"/>
      <c r="N3" s="292"/>
      <c r="Z3" s="9"/>
    </row>
    <row r="4" spans="1:26" x14ac:dyDescent="0.25">
      <c r="A4" s="12" t="s">
        <v>48</v>
      </c>
      <c r="B4" s="13"/>
      <c r="C4" s="13"/>
      <c r="D4" s="13"/>
      <c r="E4" s="13"/>
      <c r="F4" s="290"/>
      <c r="G4" s="291"/>
      <c r="H4" s="291"/>
      <c r="I4" s="291"/>
      <c r="J4" s="291"/>
      <c r="K4" s="291"/>
      <c r="L4" s="291"/>
      <c r="M4" s="291"/>
      <c r="N4" s="292"/>
      <c r="Z4" s="14"/>
    </row>
    <row r="5" spans="1:26" x14ac:dyDescent="0.25">
      <c r="A5" s="13"/>
      <c r="B5" s="13"/>
      <c r="C5" s="13"/>
      <c r="D5" s="13"/>
      <c r="E5" s="13"/>
      <c r="F5" s="290"/>
      <c r="G5" s="291"/>
      <c r="H5" s="291"/>
      <c r="I5" s="291"/>
      <c r="J5" s="291"/>
      <c r="K5" s="291"/>
      <c r="L5" s="291"/>
      <c r="M5" s="291"/>
      <c r="N5" s="292"/>
      <c r="Z5" s="9"/>
    </row>
    <row r="6" spans="1:26" x14ac:dyDescent="0.25">
      <c r="A6" s="12" t="s">
        <v>49</v>
      </c>
      <c r="B6" s="13"/>
      <c r="C6" s="13"/>
      <c r="D6" s="13"/>
      <c r="E6" s="13"/>
      <c r="F6" s="290"/>
      <c r="G6" s="291"/>
      <c r="H6" s="291"/>
      <c r="I6" s="291"/>
      <c r="J6" s="291"/>
      <c r="K6" s="291"/>
      <c r="L6" s="291"/>
      <c r="M6" s="291"/>
      <c r="N6" s="292"/>
      <c r="Z6" s="14"/>
    </row>
    <row r="7" spans="1:26" ht="15.75" thickBot="1" x14ac:dyDescent="0.3">
      <c r="A7" s="13"/>
      <c r="B7" s="13"/>
      <c r="C7" s="13"/>
      <c r="D7" s="13"/>
      <c r="E7" s="13"/>
      <c r="F7" s="293" t="s">
        <v>19</v>
      </c>
      <c r="G7" s="294"/>
      <c r="H7" s="294"/>
      <c r="I7" s="294"/>
      <c r="J7" s="294"/>
      <c r="K7" s="294"/>
      <c r="L7" s="294"/>
      <c r="M7" s="294"/>
      <c r="N7" s="295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96" t="s">
        <v>1</v>
      </c>
      <c r="B10" s="298" t="s">
        <v>35</v>
      </c>
      <c r="C10" s="300" t="s">
        <v>20</v>
      </c>
      <c r="D10" s="302" t="s">
        <v>21</v>
      </c>
      <c r="E10" s="304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7"/>
      <c r="B11" s="299"/>
      <c r="C11" s="301"/>
      <c r="D11" s="303"/>
      <c r="E11" s="305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podst'!K3:K41)</f>
        <v>38</v>
      </c>
      <c r="C12" s="88">
        <f>SUM('pow podst'!J3:J41)</f>
        <v>234478563.28999999</v>
      </c>
      <c r="D12" s="89">
        <f>SUM('pow podst'!L3:L41)</f>
        <v>98562310.117999986</v>
      </c>
      <c r="E12" s="90">
        <f>SUM('pow podst'!K3:K41)</f>
        <v>135916253.17200002</v>
      </c>
      <c r="F12" s="91">
        <f>SUM('pow podst'!N3:N41)</f>
        <v>0</v>
      </c>
      <c r="G12" s="88">
        <f>SUM('pow podst'!O3:O41)</f>
        <v>0</v>
      </c>
      <c r="H12" s="88">
        <f>SUM('pow podst'!P3:P41)</f>
        <v>0</v>
      </c>
      <c r="I12" s="88">
        <f>SUM('pow podst'!Q3:Q41)</f>
        <v>0</v>
      </c>
      <c r="J12" s="88">
        <f>SUM('pow podst'!R3:R41)</f>
        <v>7444540.8200000003</v>
      </c>
      <c r="K12" s="88">
        <f>SUM('pow podst'!S3:S41)</f>
        <v>74378089.101999998</v>
      </c>
      <c r="L12" s="88">
        <f>SUM('pow podst'!T3:T41)</f>
        <v>25588037.280000001</v>
      </c>
      <c r="M12" s="88">
        <f>SUM('pow podst'!U3:U41)</f>
        <v>10320560</v>
      </c>
      <c r="N12" s="88">
        <f>SUM('pow podst'!V3:V41)</f>
        <v>7000000</v>
      </c>
      <c r="O12" s="88">
        <f>SUM('pow podst'!W3:W41)</f>
        <v>7000000</v>
      </c>
      <c r="P12" s="88">
        <f>SUM('pow podst'!X3:X41)</f>
        <v>4185025.97</v>
      </c>
      <c r="Q12" s="92">
        <f>SUM('pow podst'!Y3:Y41)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podst'!C3:C41,"K")</f>
        <v>6</v>
      </c>
      <c r="C13" s="137">
        <f>SUMIF('pow podst'!C3:C41,"K",'pow podst'!J3:J41)</f>
        <v>37529570.329999998</v>
      </c>
      <c r="D13" s="138">
        <f>SUMIF('pow podst'!C3:C41,"K",'pow podst'!L3:L41)</f>
        <v>17896909.969999999</v>
      </c>
      <c r="E13" s="43">
        <f>SUMIF('pow podst'!C3:C41,"K",'pow podst'!K3:K41)</f>
        <v>19632660.359999999</v>
      </c>
      <c r="F13" s="145">
        <f>SUMIF('pow podst'!C3:C41,"K",'pow podst'!N3:N41)</f>
        <v>0</v>
      </c>
      <c r="G13" s="137">
        <f>SUMIF('pow podst'!C3:C41,"K",'pow podst'!O3:O41)</f>
        <v>0</v>
      </c>
      <c r="H13" s="137">
        <f>SUMIF('pow podst'!C3:C41,"K",'pow podst'!P3:P41)</f>
        <v>0</v>
      </c>
      <c r="I13" s="137">
        <f>SUMIF('pow podst'!C3:C41,"K",'pow podst'!Q3:Q41)</f>
        <v>0</v>
      </c>
      <c r="J13" s="137">
        <f>SUMIF('pow podst'!C3:C41,"K",'pow podst'!R3:R41)</f>
        <v>7444540.8200000003</v>
      </c>
      <c r="K13" s="137">
        <f>SUMIF('pow podst'!C3:C41,"K",'pow podst'!S3:S41)</f>
        <v>10317067.039999999</v>
      </c>
      <c r="L13" s="137">
        <f>SUMIF('pow podst'!C3:C41,"K",'pow podst'!T3:T41)</f>
        <v>1871052.5</v>
      </c>
      <c r="M13" s="137">
        <f>SUMIF('pow podst'!C3:C41,"K",'pow podst'!U3:U41)</f>
        <v>0</v>
      </c>
      <c r="N13" s="137">
        <f>SUMIF('pow podst'!C3:C41,"K",'pow podst'!V3:V41)</f>
        <v>0</v>
      </c>
      <c r="O13" s="137">
        <f>SUMIF('pow podst'!C3:C41,"K",'pow podst'!W3:W41)</f>
        <v>0</v>
      </c>
      <c r="P13" s="137">
        <f>SUMIF('pow podst'!D3:D41,"K",'pow podst'!X3:X41)</f>
        <v>0</v>
      </c>
      <c r="Q13" s="146">
        <f>SUMIF('pow podst'!E3:E41,"K",'pow podst'!Y3:Y41)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podst'!C3:C41,"N")</f>
        <v>23</v>
      </c>
      <c r="C14" s="140">
        <f>SUMIF('pow podst'!C3:C41,"N",'pow podst'!J3:J41)</f>
        <v>70409965.960000008</v>
      </c>
      <c r="D14" s="141">
        <f>SUMIF('pow podst'!C3:C41,"N",'pow podst'!L3:L41)</f>
        <v>26401366.578000009</v>
      </c>
      <c r="E14" s="42">
        <f>SUMIF('pow podst'!C3:C41,"N",'pow podst'!K3:K41)</f>
        <v>44008599.381999999</v>
      </c>
      <c r="F14" s="147">
        <f>SUMIF('pow podst'!C3:C41,"N",'pow podst'!N3:N41)</f>
        <v>0</v>
      </c>
      <c r="G14" s="140">
        <f>SUMIF('pow podst'!C3:C41,"N",'pow podst'!O3:O41)</f>
        <v>0</v>
      </c>
      <c r="H14" s="140">
        <f>SUMIF('pow podst'!C3:C41,"N",'pow podst'!P3:P41)</f>
        <v>0</v>
      </c>
      <c r="I14" s="140">
        <f>SUMIF('pow podst'!C3:C41,"N",'pow podst'!Q3:Q41)</f>
        <v>0</v>
      </c>
      <c r="J14" s="140">
        <f>SUMIF('pow podst'!C3:C41,"N",'pow podst'!R3:R41)</f>
        <v>0</v>
      </c>
      <c r="K14" s="140">
        <f>SUMIF('pow podst'!C3:C41,"N",'pow podst'!S3:S41)</f>
        <v>44008599.381999999</v>
      </c>
      <c r="L14" s="140">
        <f>SUMIF('pow podst'!C3:C41,"N",'pow podst'!T3:T41)</f>
        <v>0</v>
      </c>
      <c r="M14" s="140">
        <f>SUMIF('pow podst'!C3:C41,"N",'pow podst'!U3:U41)</f>
        <v>0</v>
      </c>
      <c r="N14" s="140">
        <f>SUMIF('pow podst'!C3:C41,"N",'pow podst'!V3:V41)</f>
        <v>0</v>
      </c>
      <c r="O14" s="140">
        <f>SUMIF('pow podst'!C3:C41,"N",'pow podst'!W3:W41)</f>
        <v>0</v>
      </c>
      <c r="P14" s="140">
        <f>SUMIF('pow podst'!D3:D41,"N",'pow podst'!X3:X41)</f>
        <v>0</v>
      </c>
      <c r="Q14" s="148">
        <f>SUMIF('pow podst'!E3:E41,"N",'pow podst'!Y3:Y41)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podst'!C3:C41,"W")</f>
        <v>9</v>
      </c>
      <c r="C15" s="143">
        <f>SUMIF('pow podst'!C3:C41,"W",'pow podst'!J3:J41)</f>
        <v>126539027</v>
      </c>
      <c r="D15" s="144">
        <f>SUMIF('pow podst'!C3:C41,"W",'pow podst'!L3:L41)</f>
        <v>54264033.57</v>
      </c>
      <c r="E15" s="96">
        <f>SUMIF('pow podst'!C3:C41,"W",'pow podst'!K3:K41)</f>
        <v>72274993.430000007</v>
      </c>
      <c r="F15" s="149">
        <f>SUMIF('pow podst'!C3:C41,"W",'pow podst'!N3:N41)</f>
        <v>0</v>
      </c>
      <c r="G15" s="143">
        <f>SUMIF('pow podst'!C3:C41,"W",'pow podst'!O3:O41)</f>
        <v>0</v>
      </c>
      <c r="H15" s="143">
        <f>SUMIF('pow podst'!C3:C41,"W",'pow podst'!P3:P41)</f>
        <v>0</v>
      </c>
      <c r="I15" s="143">
        <f>SUMIF('pow podst'!C3:C41,"W",'pow podst'!Q3:Q41)</f>
        <v>0</v>
      </c>
      <c r="J15" s="143">
        <f>SUMIF('pow podst'!C3:C41,"W",'pow podst'!R3:R41)</f>
        <v>0</v>
      </c>
      <c r="K15" s="143">
        <f>SUMIF('pow podst'!C3:C41,"W",'pow podst'!S3:S41)</f>
        <v>20052422.68</v>
      </c>
      <c r="L15" s="143">
        <f>SUMIF('pow podst'!C3:C41,"W",'pow podst'!T3:T41)</f>
        <v>23716984.780000001</v>
      </c>
      <c r="M15" s="143">
        <f>SUMIF('pow podst'!C3:C41,"W",'pow podst'!U3:U41)</f>
        <v>10320560</v>
      </c>
      <c r="N15" s="143">
        <f>SUMIF('pow podst'!C3:C41,"W",'pow podst'!V3:V41)</f>
        <v>7000000</v>
      </c>
      <c r="O15" s="143">
        <f>SUMIF('pow podst'!C3:C41,"W",'pow podst'!W3:W41)</f>
        <v>7000000</v>
      </c>
      <c r="P15" s="143">
        <f>SUMIF('pow podst'!C3:C41,"W",'pow podst'!X3:X41)</f>
        <v>4185025.97</v>
      </c>
      <c r="Q15" s="150">
        <f>SUMIF('pow podst'!E3:E41,"W",'pow podst'!Y3:Y41)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podst'!L3:L126)</f>
        <v>122</v>
      </c>
      <c r="C16" s="88">
        <f>SUM('gm podst'!K3:K126)</f>
        <v>363439642.20000005</v>
      </c>
      <c r="D16" s="89">
        <f>SUM('gm podst'!M3:M126)</f>
        <v>123513152.87999997</v>
      </c>
      <c r="E16" s="90">
        <f>SUM('gm podst'!L3:L126)</f>
        <v>239926489.31999996</v>
      </c>
      <c r="F16" s="151">
        <f>SUM('gm podst'!O3:O126)</f>
        <v>0</v>
      </c>
      <c r="G16" s="152">
        <f>SUM('gm podst'!P3:P126)</f>
        <v>0</v>
      </c>
      <c r="H16" s="152">
        <f>SUM('gm podst'!Q3:Q126)</f>
        <v>0</v>
      </c>
      <c r="I16" s="152">
        <f>SUM('gm podst'!R3:R126)</f>
        <v>650000</v>
      </c>
      <c r="J16" s="152">
        <f>SUM('gm podst'!S3:S126)</f>
        <v>21333818.920000002</v>
      </c>
      <c r="K16" s="152">
        <f>SUM('gm podst'!T3:T126)</f>
        <v>182316217.12399989</v>
      </c>
      <c r="L16" s="152">
        <f>SUM('gm podst'!U3:U126)</f>
        <v>28406453.276000001</v>
      </c>
      <c r="M16" s="152">
        <f>SUM('gm podst'!V3:V126)</f>
        <v>7220000</v>
      </c>
      <c r="N16" s="152">
        <f>SUM('gm podst'!W3:W126)</f>
        <v>0</v>
      </c>
      <c r="O16" s="152">
        <f>SUM('gm podst'!X3:X126)</f>
        <v>0</v>
      </c>
      <c r="P16" s="152">
        <f>SUM('gm podst'!Y3:Y126)</f>
        <v>0</v>
      </c>
      <c r="Q16" s="153">
        <f>SUM('gm podst'!Z3:Z126)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podst'!C3:C126,"K")</f>
        <v>17</v>
      </c>
      <c r="C17" s="137">
        <f>SUMIF('gm podst'!C3:C126,"K",'gm podst'!K3:K126)</f>
        <v>87408544.699999988</v>
      </c>
      <c r="D17" s="138">
        <f>SUMIF('gm podst'!C3:C126,"K",'gm podst'!M3:M126)</f>
        <v>41593817.040000007</v>
      </c>
      <c r="E17" s="43">
        <f>SUMIF('gm podst'!C3:C126,"K",'gm podst'!L3:L126)</f>
        <v>45814727.660000004</v>
      </c>
      <c r="F17" s="145">
        <f>SUMIF('gm podst'!C3:C126,"K",'gm podst'!O3:O126)</f>
        <v>0</v>
      </c>
      <c r="G17" s="137">
        <f>SUMIF('gm podst'!C3:C126,"K",'gm podst'!P3:P126)</f>
        <v>0</v>
      </c>
      <c r="H17" s="137">
        <f>SUMIF('gm podst'!C3:C126,"K",'gm podst'!Q3:Q126)</f>
        <v>0</v>
      </c>
      <c r="I17" s="137">
        <f>SUMIF('gm podst'!C3:C126,"K",'gm podst'!R3:R126)</f>
        <v>650000</v>
      </c>
      <c r="J17" s="137">
        <f>SUMIF('gm podst'!C3:C126,"K",'gm podst'!S3:S126)</f>
        <v>21333818.920000002</v>
      </c>
      <c r="K17" s="137">
        <f>SUMIF('gm podst'!C3:C126,"K",'gm podst'!T3:T126)</f>
        <v>22703517.57</v>
      </c>
      <c r="L17" s="137">
        <f>SUMIF('gm podst'!C3:C126,"K",'gm podst'!U3:U126)</f>
        <v>1127391.17</v>
      </c>
      <c r="M17" s="137">
        <f>SUMIF('gm podst'!C3:C126,"K",'gm podst'!V3:V126)</f>
        <v>0</v>
      </c>
      <c r="N17" s="137">
        <f>SUMIF('gm podst'!C3:C126,"K",'gm podst'!W3:W126)</f>
        <v>0</v>
      </c>
      <c r="O17" s="137">
        <f>SUMIF('gm podst'!C3:C126,"K",'gm podst'!X3:X126)</f>
        <v>0</v>
      </c>
      <c r="P17" s="137">
        <f>SUMIF('gm podst'!D3:D126,"K",'gm podst'!Y3:Y126)</f>
        <v>0</v>
      </c>
      <c r="Q17" s="146">
        <f>SUMIF('gm podst'!E3:E126,"K",'gm podst'!Z3:Z126)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podst'!C3:C126,"N")</f>
        <v>86</v>
      </c>
      <c r="C18" s="140">
        <f>SUMIF('gm podst'!C3:C126,"N",'gm podst'!K3:K126)</f>
        <v>195627722.56999993</v>
      </c>
      <c r="D18" s="141">
        <f>SUMIF('gm podst'!C3:C126,"N",'gm podst'!M3:M126)</f>
        <v>52682598.739999987</v>
      </c>
      <c r="E18" s="42">
        <f>SUMIF('gm podst'!C3:C126,"N",'gm podst'!L3:L126)</f>
        <v>142945123.82999995</v>
      </c>
      <c r="F18" s="147">
        <f>SUMIF('gm podst'!C3:C126,"N",'gm podst'!O3:O126)</f>
        <v>0</v>
      </c>
      <c r="G18" s="140">
        <f>SUMIF('gm podst'!C3:C126,"N",'gm podst'!P3:P126)</f>
        <v>0</v>
      </c>
      <c r="H18" s="140">
        <f>SUMIF('gm podst'!C3:C126,"N",'gm podst'!Q3:Q126)</f>
        <v>0</v>
      </c>
      <c r="I18" s="140">
        <f>SUMIF('gm podst'!C3:C126,"N",'gm podst'!R3:R126)</f>
        <v>0</v>
      </c>
      <c r="J18" s="140">
        <f>SUMIF('gm podst'!C3:C126,"N",'gm podst'!S3:S126)</f>
        <v>0</v>
      </c>
      <c r="K18" s="140">
        <f>SUMIF('gm podst'!C3:C126,"N",'gm podst'!T3:T126)</f>
        <v>142945123.82999995</v>
      </c>
      <c r="L18" s="140">
        <f>SUMIF('gm podst'!C3:C126,"N",'gm podst'!U3:U126)</f>
        <v>0</v>
      </c>
      <c r="M18" s="140">
        <f>SUMIF('gm podst'!C3:C126,"N",'gm podst'!V3:V126)</f>
        <v>0</v>
      </c>
      <c r="N18" s="140">
        <f>SUMIF('gm podst'!C3:C126,"N",'gm podst'!W3:W126)</f>
        <v>0</v>
      </c>
      <c r="O18" s="140">
        <f>SUMIF('gm podst'!C3:C126,"N",'gm podst'!X3:X126)</f>
        <v>0</v>
      </c>
      <c r="P18" s="140">
        <f>SUMIF('gm podst'!D3:D126,"N",'gm podst'!Y3:Y126)</f>
        <v>0</v>
      </c>
      <c r="Q18" s="148">
        <f>SUMIF('gm podst'!E3:E126,"N",'gm podst'!Z3:Z126)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podst'!C3:C126,"W")</f>
        <v>19</v>
      </c>
      <c r="C19" s="143">
        <f>SUMIF('gm podst'!C3:C126,"W",'gm podst'!K3:K126)</f>
        <v>80403374.930000007</v>
      </c>
      <c r="D19" s="144">
        <f>SUMIF('gm podst'!C3:C126,"W",'gm podst'!M3:M126)</f>
        <v>29236737.100000001</v>
      </c>
      <c r="E19" s="96">
        <f>SUMIF('gm podst'!C3:C126,"W",'gm podst'!L3:L126)</f>
        <v>51166637.830000006</v>
      </c>
      <c r="F19" s="149">
        <f>SUMIF('gm podst'!C3:C126,"W",'gm podst'!O3:O126)</f>
        <v>0</v>
      </c>
      <c r="G19" s="143">
        <f>SUMIF('gm podst'!C3:C126,"W",'gm podst'!P3:P126)</f>
        <v>0</v>
      </c>
      <c r="H19" s="143">
        <f>SUMIF('gm podst'!C3:C126,"W",'gm podst'!Q3:Q126)</f>
        <v>0</v>
      </c>
      <c r="I19" s="143">
        <f>SUMIF('gm podst'!C3:C126,"W",'gm podst'!R3:R126)</f>
        <v>0</v>
      </c>
      <c r="J19" s="143">
        <f>SUMIF('gm podst'!C3:C126,"W",'gm podst'!S3:S126)</f>
        <v>0</v>
      </c>
      <c r="K19" s="143">
        <f>SUMIF('gm podst'!C3:C126,"W",'gm podst'!T3:T126)</f>
        <v>16667575.723999998</v>
      </c>
      <c r="L19" s="143">
        <f>SUMIF('gm podst'!C3:C126,"W",'gm podst'!U3:U126)</f>
        <v>27279062.105999999</v>
      </c>
      <c r="M19" s="143">
        <f>SUMIF('gm podst'!C3:C126,"W",'gm podst'!V3:V126)</f>
        <v>7220000</v>
      </c>
      <c r="N19" s="143">
        <f>SUMIF('gm podst'!C3:C126,"W",'gm podst'!W3:W126)</f>
        <v>0</v>
      </c>
      <c r="O19" s="143">
        <f>SUMIF('gm podst'!C3:C126,"W",'gm podst'!X3:X126)</f>
        <v>0</v>
      </c>
      <c r="P19" s="143">
        <f>SUMIF('gm podst'!D3:D126,"W",'gm podst'!Y3:Y126)</f>
        <v>0</v>
      </c>
      <c r="Q19" s="150">
        <f>SUMIF('gm podst'!E3:E126,"W",'gm podst'!Z3:Z126)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160</v>
      </c>
      <c r="C20" s="99">
        <f>C12+C16</f>
        <v>597918205.49000001</v>
      </c>
      <c r="D20" s="100">
        <f t="shared" ref="C20:O22" si="2">D12+D16</f>
        <v>222075462.99799997</v>
      </c>
      <c r="E20" s="101">
        <f t="shared" si="2"/>
        <v>375842742.49199998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256694306.22599989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23</v>
      </c>
      <c r="C21" s="60">
        <f t="shared" si="2"/>
        <v>124938115.02999999</v>
      </c>
      <c r="D21" s="73">
        <f t="shared" si="2"/>
        <v>59490727.010000005</v>
      </c>
      <c r="E21" s="43">
        <f t="shared" si="2"/>
        <v>65447388.020000003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33020584.609999999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109</v>
      </c>
      <c r="C22" s="63">
        <f t="shared" si="2"/>
        <v>266037688.52999994</v>
      </c>
      <c r="D22" s="74">
        <f t="shared" si="2"/>
        <v>79083965.317999989</v>
      </c>
      <c r="E22" s="42">
        <f t="shared" si="2"/>
        <v>186953723.21199995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186953723.21199995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28</v>
      </c>
      <c r="C23" s="110">
        <f t="shared" ref="C23:O23" si="6">C15+C19</f>
        <v>206942401.93000001</v>
      </c>
      <c r="D23" s="111">
        <f t="shared" si="6"/>
        <v>83500770.670000002</v>
      </c>
      <c r="E23" s="96">
        <f t="shared" si="6"/>
        <v>123441631.26000002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36719998.403999999</v>
      </c>
      <c r="L23" s="110">
        <f t="shared" si="6"/>
        <v>50996046.886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rez'!K3:K6)</f>
        <v>4</v>
      </c>
      <c r="C24" s="88">
        <f>SUM('pow rez'!J3:J6)</f>
        <v>25834897</v>
      </c>
      <c r="D24" s="89">
        <f>SUM('pow rez'!L3:L6)</f>
        <v>11867194.300000001</v>
      </c>
      <c r="E24" s="90">
        <f>SUM('pow rez'!K3:K6)</f>
        <v>13967702.699999999</v>
      </c>
      <c r="F24" s="91">
        <f>SUM('pow rez'!N3:N6)</f>
        <v>0</v>
      </c>
      <c r="G24" s="88">
        <f>SUM('pow rez'!O3:O6)</f>
        <v>0</v>
      </c>
      <c r="H24" s="88">
        <f>SUM('pow rez'!P3:P6)</f>
        <v>0</v>
      </c>
      <c r="I24" s="88">
        <f>SUM('pow rez'!Q3:Q6)</f>
        <v>0</v>
      </c>
      <c r="J24" s="88">
        <f>SUM('pow rez'!R3:R6)</f>
        <v>0</v>
      </c>
      <c r="K24" s="88">
        <f>SUM('pow rez'!S3:S6)</f>
        <v>9595120.1999999993</v>
      </c>
      <c r="L24" s="88">
        <f>SUM('pow rez'!T3:T6)</f>
        <v>4372582.5</v>
      </c>
      <c r="M24" s="88">
        <f>SUM('pow rez'!U3:U6)</f>
        <v>0</v>
      </c>
      <c r="N24" s="88">
        <f>SUM('pow rez'!V3:V6)</f>
        <v>0</v>
      </c>
      <c r="O24" s="88">
        <f>SUM('pow rez'!W3:W6)</f>
        <v>0</v>
      </c>
      <c r="P24" s="88">
        <f>SUM('pow rez'!X3:X6)</f>
        <v>0</v>
      </c>
      <c r="Q24" s="92">
        <f>SUM('pow rez'!Y3:Y6)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rez'!C3:C6,"N")</f>
        <v>3</v>
      </c>
      <c r="C25" s="140">
        <f>SUMIF('pow rez'!C3:C6,"N",'pow rez'!J3:J6)</f>
        <v>16104167</v>
      </c>
      <c r="D25" s="141">
        <f>SUMIF('pow rez'!C3:C6,"N",'pow rez'!L3:L6)</f>
        <v>7001829.2999999998</v>
      </c>
      <c r="E25" s="42">
        <f>SUMIF('pow rez'!C3:C6,"N",'pow rez'!K3:K6)</f>
        <v>9102337.6999999993</v>
      </c>
      <c r="F25" s="147">
        <f>SUMIF('pow rez'!C3:C6,"N",'pow rez'!N3:N6)</f>
        <v>0</v>
      </c>
      <c r="G25" s="140">
        <f>SUMIF('pow rez'!C3:C6,"N",'pow rez'!O3:O6)</f>
        <v>0</v>
      </c>
      <c r="H25" s="140">
        <f>SUMIF('pow rez'!C3:C6,"N",'pow rez'!P3:P6)</f>
        <v>0</v>
      </c>
      <c r="I25" s="140">
        <f>SUMIF('pow rez'!C3:C6,"N",'pow rez'!Q3:Q6)</f>
        <v>0</v>
      </c>
      <c r="J25" s="140">
        <f>SUMIF('pow rez'!C3:C6,"N",'pow rez'!R3:R6)</f>
        <v>0</v>
      </c>
      <c r="K25" s="140">
        <f>SUMIF('pow rez'!C3:C6,"N",'pow rez'!S3:S6)</f>
        <v>9102337.6999999993</v>
      </c>
      <c r="L25" s="140">
        <f>SUMIF('pow rez'!C3:C6,"N",'pow rez'!T3:T6)</f>
        <v>0</v>
      </c>
      <c r="M25" s="140">
        <f>SUMIF('pow rez'!C3:C6,"N",'pow rez'!U3:U6)</f>
        <v>0</v>
      </c>
      <c r="N25" s="140">
        <f>SUMIF('pow rez'!C3:C6,"N",'pow rez'!V3:V6)</f>
        <v>0</v>
      </c>
      <c r="O25" s="140">
        <f>SUMIF('pow rez'!C3:C6,"N",'pow rez'!W3:W6)</f>
        <v>0</v>
      </c>
      <c r="P25" s="140">
        <f>SUMIF('pow rez'!D3:D6,"N",'pow rez'!X3:X6)</f>
        <v>0</v>
      </c>
      <c r="Q25" s="148">
        <f>SUMIF('pow rez'!E3:E6,"N",'pow rez'!Y3:Y6)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rez'!C3:C6,"W")</f>
        <v>1</v>
      </c>
      <c r="C26" s="143">
        <f>SUMIF('pow rez'!C3:C6,"W",'pow rez'!J3:J6)</f>
        <v>9730730</v>
      </c>
      <c r="D26" s="144">
        <f>SUMIF('pow rez'!C3:C6,"W",'pow rez'!L3:L6)</f>
        <v>4865365</v>
      </c>
      <c r="E26" s="96">
        <f>SUMIF('pow rez'!C3:C6,"W",'pow rez'!K3:K6)</f>
        <v>4865365</v>
      </c>
      <c r="F26" s="149">
        <f>SUMIF('pow rez'!C3:C6,"W",'pow rez'!N3:N6)</f>
        <v>0</v>
      </c>
      <c r="G26" s="143">
        <f>SUMIF('pow rez'!C3:C6,"W",'pow rez'!O3:O6)</f>
        <v>0</v>
      </c>
      <c r="H26" s="143">
        <f>SUMIF('pow rez'!C3:C6,"W",'pow rez'!P3:P6)</f>
        <v>0</v>
      </c>
      <c r="I26" s="143">
        <f>SUMIF('pow rez'!C3:C6,"W",'pow rez'!Q3:Q6)</f>
        <v>0</v>
      </c>
      <c r="J26" s="143">
        <f>SUMIF('pow rez'!C3:C6,"W",'pow rez'!R3:R6)</f>
        <v>0</v>
      </c>
      <c r="K26" s="143">
        <f>SUMIF('pow rez'!C3:C6,"W",'pow rez'!S3:S6)</f>
        <v>492782.5</v>
      </c>
      <c r="L26" s="143">
        <f>SUMIF('pow rez'!C3:C6,"W",'pow rez'!T3:T6)</f>
        <v>4372582.5</v>
      </c>
      <c r="M26" s="143">
        <f>SUMIF('pow rez'!C3:C6,"W",'pow rez'!U3:U6)</f>
        <v>0</v>
      </c>
      <c r="N26" s="143">
        <f>SUMIF('pow rez'!C3:C6,"W",'pow rez'!V3:V6)</f>
        <v>0</v>
      </c>
      <c r="O26" s="143">
        <f>SUMIF('pow rez'!C3:C6,"W",'pow rez'!W3:W6)</f>
        <v>0</v>
      </c>
      <c r="P26" s="143">
        <f>SUMIF('pow rez'!D3:D6,"W",'pow rez'!X3:X6)</f>
        <v>0</v>
      </c>
      <c r="Q26" s="150">
        <f>SUMIF('pow rez'!E3:E6,"W",'pow rez'!Y3:Y6)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rez'!L3:L48)</f>
        <v>46</v>
      </c>
      <c r="C27" s="88">
        <f>SUM('gm rez'!K3:K48)</f>
        <v>181841310.44</v>
      </c>
      <c r="D27" s="89">
        <f>SUM('gm rez'!M3:M48)</f>
        <v>66258990.080000013</v>
      </c>
      <c r="E27" s="90">
        <f>SUM('gm rez'!L3:L48)</f>
        <v>115582320.36</v>
      </c>
      <c r="F27" s="91">
        <f>SUM('gm rez'!O3:O48)</f>
        <v>0</v>
      </c>
      <c r="G27" s="88">
        <f>SUM('gm rez'!P3:P48)</f>
        <v>0</v>
      </c>
      <c r="H27" s="88">
        <f>SUM('gm rez'!Q3:Q48)</f>
        <v>0</v>
      </c>
      <c r="I27" s="88">
        <f>SUM('gm rez'!R3:R48)</f>
        <v>0</v>
      </c>
      <c r="J27" s="88">
        <f>SUM('gm rez'!S3:S48)</f>
        <v>0</v>
      </c>
      <c r="K27" s="88">
        <f>SUM('gm rez'!T3:T48)</f>
        <v>73721181.519999996</v>
      </c>
      <c r="L27" s="88">
        <f>SUM('gm rez'!U3:U48)</f>
        <v>37207099.039999999</v>
      </c>
      <c r="M27" s="88">
        <f>SUM('gm rez'!V3:V48)</f>
        <v>4654039.8</v>
      </c>
      <c r="N27" s="88">
        <f>SUM('gm rez'!W3:W48)</f>
        <v>0</v>
      </c>
      <c r="O27" s="88">
        <f>SUM('gm rez'!X3:X48)</f>
        <v>0</v>
      </c>
      <c r="P27" s="88">
        <f>SUM('gm rez'!Y3:Y48)</f>
        <v>0</v>
      </c>
      <c r="Q27" s="92">
        <f>SUM('gm rez'!Z3:Z48)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rez'!C3:C48,"N")</f>
        <v>38</v>
      </c>
      <c r="C28" s="140">
        <f>SUMIF('gm rez'!C3:C48,"N",'gm rez'!K3:K48)</f>
        <v>89392970.909999996</v>
      </c>
      <c r="D28" s="141">
        <f>SUMIF('gm rez'!C3:C48,"N",'gm rez'!M3:M48)</f>
        <v>31183059.869999997</v>
      </c>
      <c r="E28" s="42">
        <f>SUMIF('gm rez'!C3:C48,"N",'gm rez'!L3:L48)</f>
        <v>58209911.039999999</v>
      </c>
      <c r="F28" s="147">
        <f>SUMIF('gm rez'!C3:C48,"N",'gm rez'!O3:O48)</f>
        <v>0</v>
      </c>
      <c r="G28" s="140">
        <f>SUMIF('gm rez'!C3:C48,"N",'gm rez'!P3:P48)</f>
        <v>0</v>
      </c>
      <c r="H28" s="140">
        <f>SUMIF('gm rez'!C3:C48,"N",'gm rez'!Q3:Q48)</f>
        <v>0</v>
      </c>
      <c r="I28" s="140">
        <f>SUMIF('gm rez'!C3:C48,"N",'gm rez'!R3:R48)</f>
        <v>0</v>
      </c>
      <c r="J28" s="140">
        <f>SUMIF('gm rez'!C3:C48,"N",'gm rez'!S3:S48)</f>
        <v>0</v>
      </c>
      <c r="K28" s="140">
        <f>SUMIF('gm rez'!C3:C48,"N",'gm rez'!T3:T48)</f>
        <v>58209911.039999999</v>
      </c>
      <c r="L28" s="140">
        <f>SUMIF('gm rez'!C3:C48,"N",'gm rez'!U3:U48)</f>
        <v>0</v>
      </c>
      <c r="M28" s="140">
        <f>SUMIF('gm rez'!C3:C48,"N",'gm rez'!V3:V48)</f>
        <v>0</v>
      </c>
      <c r="N28" s="140">
        <f>SUMIF('gm rez'!C3:C48,"N",'gm rez'!W3:W48)</f>
        <v>0</v>
      </c>
      <c r="O28" s="140">
        <f>SUMIF('gm rez'!C3:C48,"N",'gm rez'!X3:X48)</f>
        <v>0</v>
      </c>
      <c r="P28" s="140">
        <f>SUMIF('gm rez'!D3:D48,"N",'gm rez'!Y3:Y48)</f>
        <v>0</v>
      </c>
      <c r="Q28" s="148">
        <f>SUMIF('gm rez'!E3:E48,"N",'gm rez'!Z3:Z48)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rez'!C3:C48,"W")</f>
        <v>8</v>
      </c>
      <c r="C29" s="143">
        <f>SUMIF('gm rez'!C3:C48,"W",'gm rez'!K3:K48)</f>
        <v>92448339.530000001</v>
      </c>
      <c r="D29" s="144">
        <f>SUMIF('gm rez'!C3:C48,"W",'gm rez'!M3:M48)</f>
        <v>35075930.210000001</v>
      </c>
      <c r="E29" s="96">
        <f>SUMIF('gm rez'!C3:C48,"W",'gm rez'!L3:L48)</f>
        <v>57372409.32</v>
      </c>
      <c r="F29" s="149">
        <f>SUMIF('gm rez'!C3:C48,"W",'gm rez'!O3:O48)</f>
        <v>0</v>
      </c>
      <c r="G29" s="143">
        <f>SUMIF('gm rez'!C3:C48,"W",'gm rez'!P3:P48)</f>
        <v>0</v>
      </c>
      <c r="H29" s="143">
        <f>SUMIF('gm rez'!C3:C48,"W",'gm rez'!Q3:Q48)</f>
        <v>0</v>
      </c>
      <c r="I29" s="143">
        <f>SUMIF('gm rez'!C3:C48,"W",'gm rez'!R3:R48)</f>
        <v>0</v>
      </c>
      <c r="J29" s="143">
        <f>SUMIF('gm rez'!C3:C48,"W",'gm rez'!S3:S48)</f>
        <v>0</v>
      </c>
      <c r="K29" s="143">
        <f>SUMIF('gm rez'!C3:C48,"W",'gm rez'!T3:T48)</f>
        <v>15511270.48</v>
      </c>
      <c r="L29" s="143">
        <f>SUMIF('gm rez'!C3:C48,"W",'gm rez'!U3:U48)</f>
        <v>37207099.039999999</v>
      </c>
      <c r="M29" s="143">
        <f>SUMIF('gm rez'!C3:C48,"W",'gm rez'!V3:V48)</f>
        <v>4654039.8</v>
      </c>
      <c r="N29" s="143">
        <f>SUMIF('gm rez'!C3:C48,"W",'gm rez'!W3:W48)</f>
        <v>0</v>
      </c>
      <c r="O29" s="143">
        <f>SUMIF('gm rez'!C3:C48,"W",'gm rez'!X3:X48)</f>
        <v>0</v>
      </c>
      <c r="P29" s="143">
        <f>SUMIF('gm rez'!D3:D48,"W",'gm rez'!Y3:Y48)</f>
        <v>0</v>
      </c>
      <c r="Q29" s="150">
        <f>SUMIF('gm rez'!E3:E48,"W",'gm rez'!Z3:Z48)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50</v>
      </c>
      <c r="C30" s="163">
        <f t="shared" ref="C30:O30" si="8">C24+C27</f>
        <v>207676207.44</v>
      </c>
      <c r="D30" s="164">
        <f t="shared" si="8"/>
        <v>78126184.38000001</v>
      </c>
      <c r="E30" s="165">
        <f t="shared" si="8"/>
        <v>129550023.06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83316301.719999999</v>
      </c>
      <c r="L30" s="163">
        <f t="shared" si="8"/>
        <v>41579681.539999999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41</v>
      </c>
      <c r="C31" s="61">
        <f t="shared" si="10"/>
        <v>105497137.91</v>
      </c>
      <c r="D31" s="75">
        <f t="shared" si="10"/>
        <v>38184889.169999994</v>
      </c>
      <c r="E31" s="42">
        <f t="shared" si="10"/>
        <v>67312248.739999995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67312248.739999995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9</v>
      </c>
      <c r="C32" s="116">
        <f t="shared" si="12"/>
        <v>102179069.53</v>
      </c>
      <c r="D32" s="117">
        <f t="shared" si="12"/>
        <v>39941295.210000001</v>
      </c>
      <c r="E32" s="118">
        <f t="shared" si="12"/>
        <v>62237774.32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16004052.98</v>
      </c>
      <c r="L32" s="116">
        <f t="shared" si="12"/>
        <v>41579681.539999999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210</v>
      </c>
      <c r="C33" s="123">
        <f t="shared" ref="C33:O33" si="14">C20+C30</f>
        <v>805594412.93000007</v>
      </c>
      <c r="D33" s="124">
        <f t="shared" si="14"/>
        <v>300201647.37799996</v>
      </c>
      <c r="E33" s="125">
        <f t="shared" si="14"/>
        <v>505392765.55199999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340010607.94599986</v>
      </c>
      <c r="L33" s="123">
        <f t="shared" si="14"/>
        <v>95574172.096000001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23</v>
      </c>
      <c r="C34" s="156">
        <f t="shared" ref="C34:O34" si="16">C21</f>
        <v>124938115.02999999</v>
      </c>
      <c r="D34" s="157">
        <f t="shared" si="16"/>
        <v>59490727.010000005</v>
      </c>
      <c r="E34" s="43">
        <f t="shared" si="16"/>
        <v>65447388.020000003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33020584.609999999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150</v>
      </c>
      <c r="C35" s="62">
        <f t="shared" ref="C35:O35" si="18">C22+C31</f>
        <v>371534826.43999994</v>
      </c>
      <c r="D35" s="76">
        <f t="shared" si="18"/>
        <v>117268854.48799998</v>
      </c>
      <c r="E35" s="82">
        <f t="shared" si="18"/>
        <v>254265971.95199996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254265971.95199996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37</v>
      </c>
      <c r="C36" s="132">
        <f t="shared" ref="C36:O36" si="20">C23+C32</f>
        <v>309121471.46000004</v>
      </c>
      <c r="D36" s="133">
        <f t="shared" si="20"/>
        <v>123442065.88</v>
      </c>
      <c r="E36" s="96">
        <f t="shared" si="20"/>
        <v>185679405.58000001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52724051.384000003</v>
      </c>
      <c r="L36" s="132">
        <f t="shared" si="20"/>
        <v>92575728.425999999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0"/>
  <sheetViews>
    <sheetView showGridLines="0" tabSelected="1" topLeftCell="A37" zoomScaleNormal="100" zoomScaleSheetLayoutView="85" workbookViewId="0">
      <selection activeCell="F41" sqref="F41"/>
    </sheetView>
  </sheetViews>
  <sheetFormatPr defaultColWidth="9.140625" defaultRowHeight="15" x14ac:dyDescent="0.25"/>
  <cols>
    <col min="1" max="1" width="5.28515625" style="210" customWidth="1"/>
    <col min="2" max="2" width="13.5703125" style="210" customWidth="1"/>
    <col min="3" max="3" width="11.7109375" style="210" customWidth="1"/>
    <col min="4" max="4" width="15.7109375" style="210" customWidth="1"/>
    <col min="5" max="5" width="10.7109375" style="210" customWidth="1"/>
    <col min="6" max="6" width="45.28515625" style="210" customWidth="1"/>
    <col min="7" max="10" width="15.7109375" style="210" customWidth="1"/>
    <col min="11" max="11" width="17.42578125" style="210" customWidth="1"/>
    <col min="12" max="12" width="15.7109375" style="210" customWidth="1"/>
    <col min="13" max="13" width="15.7109375" style="240" customWidth="1"/>
    <col min="14" max="17" width="15.7109375" style="210" hidden="1" customWidth="1"/>
    <col min="18" max="25" width="15.7109375" style="210" customWidth="1"/>
    <col min="26" max="26" width="15.7109375" style="261" customWidth="1"/>
    <col min="27" max="28" width="15.7109375" style="240" customWidth="1"/>
    <col min="29" max="29" width="15.7109375" style="261" customWidth="1"/>
    <col min="30" max="16384" width="9.140625" style="210"/>
  </cols>
  <sheetData>
    <row r="1" spans="1:29" ht="20.100000000000001" customHeight="1" x14ac:dyDescent="0.25">
      <c r="A1" s="306" t="s">
        <v>4</v>
      </c>
      <c r="B1" s="306" t="s">
        <v>5</v>
      </c>
      <c r="C1" s="313" t="s">
        <v>44</v>
      </c>
      <c r="D1" s="309" t="s">
        <v>6</v>
      </c>
      <c r="E1" s="309" t="s">
        <v>33</v>
      </c>
      <c r="F1" s="309" t="s">
        <v>7</v>
      </c>
      <c r="G1" s="306" t="s">
        <v>27</v>
      </c>
      <c r="H1" s="306" t="s">
        <v>8</v>
      </c>
      <c r="I1" s="306" t="s">
        <v>24</v>
      </c>
      <c r="J1" s="306" t="s">
        <v>9</v>
      </c>
      <c r="K1" s="306" t="s">
        <v>16</v>
      </c>
      <c r="L1" s="309" t="s">
        <v>13</v>
      </c>
      <c r="M1" s="306" t="s">
        <v>11</v>
      </c>
      <c r="N1" s="307" t="s">
        <v>12</v>
      </c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240"/>
    </row>
    <row r="2" spans="1:29" ht="20.100000000000001" customHeight="1" x14ac:dyDescent="0.25">
      <c r="A2" s="306"/>
      <c r="B2" s="306"/>
      <c r="C2" s="314"/>
      <c r="D2" s="310"/>
      <c r="E2" s="310"/>
      <c r="F2" s="310"/>
      <c r="G2" s="306"/>
      <c r="H2" s="306"/>
      <c r="I2" s="306"/>
      <c r="J2" s="306"/>
      <c r="K2" s="306"/>
      <c r="L2" s="310"/>
      <c r="M2" s="306"/>
      <c r="N2" s="255">
        <v>2019</v>
      </c>
      <c r="O2" s="255">
        <v>2020</v>
      </c>
      <c r="P2" s="255">
        <v>2021</v>
      </c>
      <c r="Q2" s="255">
        <v>2022</v>
      </c>
      <c r="R2" s="255">
        <v>2023</v>
      </c>
      <c r="S2" s="255">
        <v>2024</v>
      </c>
      <c r="T2" s="255">
        <v>2025</v>
      </c>
      <c r="U2" s="255">
        <v>2026</v>
      </c>
      <c r="V2" s="255">
        <v>2027</v>
      </c>
      <c r="W2" s="255">
        <v>2028</v>
      </c>
      <c r="X2" s="255">
        <v>2029</v>
      </c>
      <c r="Y2" s="255">
        <v>2030</v>
      </c>
      <c r="Z2" s="240" t="s">
        <v>29</v>
      </c>
      <c r="AA2" s="240" t="s">
        <v>30</v>
      </c>
      <c r="AB2" s="240" t="s">
        <v>31</v>
      </c>
      <c r="AC2" s="262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198" t="s">
        <v>55</v>
      </c>
      <c r="H3" s="200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16"/>
      <c r="W3" s="216"/>
      <c r="X3" s="216"/>
      <c r="Y3" s="216"/>
      <c r="Z3" s="240" t="b">
        <f>K3=SUM(N3:Y3)</f>
        <v>1</v>
      </c>
      <c r="AA3" s="263">
        <f t="shared" ref="AA3" si="0">ROUND(K3/J3,4)</f>
        <v>0.8</v>
      </c>
      <c r="AB3" s="264" t="b">
        <f t="shared" ref="AB3" si="1">AA3=M3</f>
        <v>1</v>
      </c>
      <c r="AC3" s="264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198" t="s">
        <v>61</v>
      </c>
      <c r="H4" s="200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16"/>
      <c r="W4" s="216"/>
      <c r="X4" s="216"/>
      <c r="Y4" s="216"/>
      <c r="Z4" s="240" t="b">
        <f t="shared" ref="Z4:Z41" si="2">K4=SUM(N4:Y4)</f>
        <v>1</v>
      </c>
      <c r="AA4" s="263">
        <f t="shared" ref="AA4:AA41" si="3">ROUND(K4/J4,4)</f>
        <v>0.5</v>
      </c>
      <c r="AB4" s="264" t="b">
        <f t="shared" ref="AB4:AB41" si="4">AA4=M4</f>
        <v>1</v>
      </c>
      <c r="AC4" s="264" t="b">
        <f t="shared" ref="AC4:AC41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198" t="s">
        <v>55</v>
      </c>
      <c r="H5" s="200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16"/>
      <c r="W5" s="216"/>
      <c r="X5" s="216"/>
      <c r="Y5" s="216"/>
      <c r="Z5" s="240" t="b">
        <f t="shared" si="2"/>
        <v>1</v>
      </c>
      <c r="AA5" s="263">
        <f t="shared" si="3"/>
        <v>0.5</v>
      </c>
      <c r="AB5" s="264" t="b">
        <f t="shared" si="4"/>
        <v>1</v>
      </c>
      <c r="AC5" s="264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198" t="s">
        <v>55</v>
      </c>
      <c r="H6" s="200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16"/>
      <c r="W6" s="216"/>
      <c r="X6" s="216"/>
      <c r="Y6" s="216"/>
      <c r="Z6" s="240" t="b">
        <f t="shared" si="2"/>
        <v>1</v>
      </c>
      <c r="AA6" s="263">
        <f t="shared" si="3"/>
        <v>0.5</v>
      </c>
      <c r="AB6" s="264" t="b">
        <f t="shared" si="4"/>
        <v>1</v>
      </c>
      <c r="AC6" s="264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198" t="s">
        <v>55</v>
      </c>
      <c r="H7" s="200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16"/>
      <c r="W7" s="216"/>
      <c r="X7" s="216"/>
      <c r="Y7" s="216"/>
      <c r="Z7" s="240" t="b">
        <f t="shared" si="2"/>
        <v>1</v>
      </c>
      <c r="AA7" s="263">
        <f t="shared" si="3"/>
        <v>0.45469999999999999</v>
      </c>
      <c r="AB7" s="264" t="b">
        <f t="shared" si="4"/>
        <v>0</v>
      </c>
      <c r="AC7" s="264" t="b">
        <f t="shared" si="5"/>
        <v>1</v>
      </c>
    </row>
    <row r="8" spans="1:29" ht="30" customHeight="1" x14ac:dyDescent="0.25">
      <c r="A8" s="186">
        <v>6</v>
      </c>
      <c r="B8" s="265" t="s">
        <v>78</v>
      </c>
      <c r="C8" s="168" t="s">
        <v>51</v>
      </c>
      <c r="D8" s="169" t="s">
        <v>79</v>
      </c>
      <c r="E8" s="169" t="s">
        <v>80</v>
      </c>
      <c r="F8" s="266" t="s">
        <v>81</v>
      </c>
      <c r="G8" s="198" t="s">
        <v>82</v>
      </c>
      <c r="H8" s="200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16"/>
      <c r="W8" s="216"/>
      <c r="X8" s="216"/>
      <c r="Y8" s="216"/>
      <c r="Z8" s="240" t="b">
        <f t="shared" si="2"/>
        <v>1</v>
      </c>
      <c r="AA8" s="263">
        <f t="shared" si="3"/>
        <v>0.5</v>
      </c>
      <c r="AB8" s="264" t="b">
        <f t="shared" si="4"/>
        <v>1</v>
      </c>
      <c r="AC8" s="264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27" t="s">
        <v>85</v>
      </c>
      <c r="D9" s="182" t="s">
        <v>86</v>
      </c>
      <c r="E9" s="228" t="s">
        <v>87</v>
      </c>
      <c r="F9" s="180" t="s">
        <v>88</v>
      </c>
      <c r="G9" s="199" t="s">
        <v>55</v>
      </c>
      <c r="H9" s="201">
        <v>0.78500000000000003</v>
      </c>
      <c r="I9" s="184" t="s">
        <v>89</v>
      </c>
      <c r="J9" s="185">
        <v>3219884.91</v>
      </c>
      <c r="K9" s="185">
        <f t="shared" ref="K9:K11" si="6">ROUNDDOWN(J9*M9,2)</f>
        <v>1609942.45</v>
      </c>
      <c r="L9" s="179">
        <f>J9-K9</f>
        <v>1609942.4600000002</v>
      </c>
      <c r="M9" s="222">
        <v>0.5</v>
      </c>
      <c r="N9" s="176"/>
      <c r="O9" s="176"/>
      <c r="P9" s="177"/>
      <c r="Q9" s="177"/>
      <c r="R9" s="177"/>
      <c r="S9" s="179">
        <f>K9</f>
        <v>1609942.45</v>
      </c>
      <c r="T9" s="178"/>
      <c r="U9" s="178"/>
      <c r="V9" s="216"/>
      <c r="W9" s="216"/>
      <c r="X9" s="216"/>
      <c r="Y9" s="216"/>
      <c r="Z9" s="240" t="b">
        <f t="shared" si="2"/>
        <v>1</v>
      </c>
      <c r="AA9" s="263">
        <f t="shared" si="3"/>
        <v>0.5</v>
      </c>
      <c r="AB9" s="264" t="b">
        <f t="shared" si="4"/>
        <v>1</v>
      </c>
      <c r="AC9" s="264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2" t="s">
        <v>91</v>
      </c>
      <c r="D10" s="188" t="s">
        <v>92</v>
      </c>
      <c r="E10" s="169" t="s">
        <v>93</v>
      </c>
      <c r="F10" s="186" t="s">
        <v>907</v>
      </c>
      <c r="G10" s="198" t="s">
        <v>55</v>
      </c>
      <c r="H10" s="200">
        <v>2.19</v>
      </c>
      <c r="I10" s="190" t="s">
        <v>94</v>
      </c>
      <c r="J10" s="191">
        <v>7684080</v>
      </c>
      <c r="K10" s="191">
        <v>6147264</v>
      </c>
      <c r="L10" s="178">
        <v>1536816</v>
      </c>
      <c r="M10" s="223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16"/>
      <c r="W10" s="216"/>
      <c r="X10" s="216"/>
      <c r="Y10" s="216"/>
      <c r="Z10" s="240" t="b">
        <f t="shared" si="2"/>
        <v>1</v>
      </c>
      <c r="AA10" s="263">
        <f t="shared" si="3"/>
        <v>0.8</v>
      </c>
      <c r="AB10" s="264" t="b">
        <f t="shared" si="4"/>
        <v>1</v>
      </c>
      <c r="AC10" s="264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27" t="s">
        <v>85</v>
      </c>
      <c r="D11" s="182" t="s">
        <v>96</v>
      </c>
      <c r="E11" s="228" t="s">
        <v>97</v>
      </c>
      <c r="F11" s="180" t="s">
        <v>98</v>
      </c>
      <c r="G11" s="199" t="s">
        <v>55</v>
      </c>
      <c r="H11" s="201">
        <v>0.31</v>
      </c>
      <c r="I11" s="184" t="s">
        <v>99</v>
      </c>
      <c r="J11" s="185">
        <v>898127.55</v>
      </c>
      <c r="K11" s="185">
        <f t="shared" si="6"/>
        <v>628689.28</v>
      </c>
      <c r="L11" s="179">
        <f>J11-K11</f>
        <v>269438.27</v>
      </c>
      <c r="M11" s="222">
        <v>0.7</v>
      </c>
      <c r="N11" s="176"/>
      <c r="O11" s="176"/>
      <c r="P11" s="177"/>
      <c r="Q11" s="177"/>
      <c r="R11" s="177"/>
      <c r="S11" s="179">
        <f>K11</f>
        <v>628689.28</v>
      </c>
      <c r="T11" s="178"/>
      <c r="U11" s="178"/>
      <c r="V11" s="216"/>
      <c r="W11" s="216"/>
      <c r="X11" s="216"/>
      <c r="Y11" s="216"/>
      <c r="Z11" s="240" t="b">
        <f t="shared" si="2"/>
        <v>1</v>
      </c>
      <c r="AA11" s="263">
        <f t="shared" si="3"/>
        <v>0.7</v>
      </c>
      <c r="AB11" s="264" t="b">
        <f t="shared" si="4"/>
        <v>1</v>
      </c>
      <c r="AC11" s="264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27" t="s">
        <v>85</v>
      </c>
      <c r="D12" s="182" t="s">
        <v>101</v>
      </c>
      <c r="E12" s="228" t="s">
        <v>102</v>
      </c>
      <c r="F12" s="180" t="s">
        <v>103</v>
      </c>
      <c r="G12" s="199" t="s">
        <v>55</v>
      </c>
      <c r="H12" s="201">
        <v>0.72799999999999998</v>
      </c>
      <c r="I12" s="184" t="s">
        <v>104</v>
      </c>
      <c r="J12" s="185">
        <v>1336544.3899999999</v>
      </c>
      <c r="K12" s="185">
        <f>J12*M12</f>
        <v>1069235.5119999999</v>
      </c>
      <c r="L12" s="179">
        <f>J12-K12</f>
        <v>267308.87800000003</v>
      </c>
      <c r="M12" s="222">
        <v>0.8</v>
      </c>
      <c r="N12" s="176"/>
      <c r="O12" s="176"/>
      <c r="P12" s="177"/>
      <c r="Q12" s="177"/>
      <c r="R12" s="177"/>
      <c r="S12" s="179">
        <f>K12</f>
        <v>1069235.5119999999</v>
      </c>
      <c r="T12" s="178"/>
      <c r="U12" s="178"/>
      <c r="V12" s="216"/>
      <c r="W12" s="216"/>
      <c r="X12" s="216"/>
      <c r="Y12" s="216"/>
      <c r="Z12" s="240" t="b">
        <f t="shared" si="2"/>
        <v>1</v>
      </c>
      <c r="AA12" s="263">
        <f t="shared" si="3"/>
        <v>0.8</v>
      </c>
      <c r="AB12" s="264" t="b">
        <f t="shared" si="4"/>
        <v>1</v>
      </c>
      <c r="AC12" s="264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27" t="s">
        <v>85</v>
      </c>
      <c r="D13" s="192" t="s">
        <v>106</v>
      </c>
      <c r="E13" s="229" t="s">
        <v>65</v>
      </c>
      <c r="F13" s="193" t="s">
        <v>107</v>
      </c>
      <c r="G13" s="199" t="s">
        <v>55</v>
      </c>
      <c r="H13" s="201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2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16"/>
      <c r="W13" s="216"/>
      <c r="X13" s="216"/>
      <c r="Y13" s="216"/>
      <c r="Z13" s="240" t="b">
        <f t="shared" si="2"/>
        <v>1</v>
      </c>
      <c r="AA13" s="263">
        <f t="shared" si="3"/>
        <v>0.7</v>
      </c>
      <c r="AB13" s="264" t="b">
        <f t="shared" si="4"/>
        <v>1</v>
      </c>
      <c r="AC13" s="264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27" t="s">
        <v>85</v>
      </c>
      <c r="D14" s="182" t="s">
        <v>110</v>
      </c>
      <c r="E14" s="229" t="s">
        <v>111</v>
      </c>
      <c r="F14" s="180" t="s">
        <v>112</v>
      </c>
      <c r="G14" s="199" t="s">
        <v>55</v>
      </c>
      <c r="H14" s="201">
        <v>0.80700000000000005</v>
      </c>
      <c r="I14" s="184" t="s">
        <v>113</v>
      </c>
      <c r="J14" s="195">
        <v>4185385.57</v>
      </c>
      <c r="K14" s="185">
        <v>1780447</v>
      </c>
      <c r="L14" s="179">
        <f>J14-K14</f>
        <v>2404938.5699999998</v>
      </c>
      <c r="M14" s="222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16"/>
      <c r="W14" s="216"/>
      <c r="X14" s="216"/>
      <c r="Y14" s="216"/>
      <c r="Z14" s="240" t="b">
        <f t="shared" si="2"/>
        <v>1</v>
      </c>
      <c r="AA14" s="263">
        <f t="shared" si="3"/>
        <v>0.4254</v>
      </c>
      <c r="AB14" s="264" t="b">
        <f t="shared" si="4"/>
        <v>0</v>
      </c>
      <c r="AC14" s="264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27" t="s">
        <v>85</v>
      </c>
      <c r="D15" s="182" t="s">
        <v>115</v>
      </c>
      <c r="E15" s="228" t="s">
        <v>59</v>
      </c>
      <c r="F15" s="180" t="s">
        <v>904</v>
      </c>
      <c r="G15" s="199" t="s">
        <v>61</v>
      </c>
      <c r="H15" s="201">
        <v>1</v>
      </c>
      <c r="I15" s="184" t="s">
        <v>99</v>
      </c>
      <c r="J15" s="195">
        <v>1354710.91</v>
      </c>
      <c r="K15" s="185">
        <f>ROUNDDOWN(J15*M15,2)</f>
        <v>1083768.72</v>
      </c>
      <c r="L15" s="179">
        <f>J15-K15</f>
        <v>270942.18999999994</v>
      </c>
      <c r="M15" s="222">
        <v>0.8</v>
      </c>
      <c r="N15" s="176"/>
      <c r="O15" s="176"/>
      <c r="P15" s="177"/>
      <c r="Q15" s="177"/>
      <c r="R15" s="177"/>
      <c r="S15" s="179">
        <f>K15</f>
        <v>1083768.72</v>
      </c>
      <c r="T15" s="178"/>
      <c r="U15" s="178"/>
      <c r="V15" s="216"/>
      <c r="W15" s="216"/>
      <c r="X15" s="216"/>
      <c r="Y15" s="216"/>
      <c r="Z15" s="240" t="b">
        <f t="shared" si="2"/>
        <v>1</v>
      </c>
      <c r="AA15" s="263">
        <f t="shared" si="3"/>
        <v>0.8</v>
      </c>
      <c r="AB15" s="264" t="b">
        <f t="shared" si="4"/>
        <v>1</v>
      </c>
      <c r="AC15" s="264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2" t="s">
        <v>91</v>
      </c>
      <c r="D16" s="188" t="s">
        <v>52</v>
      </c>
      <c r="E16" s="169" t="s">
        <v>53</v>
      </c>
      <c r="F16" s="186" t="s">
        <v>117</v>
      </c>
      <c r="G16" s="198" t="s">
        <v>55</v>
      </c>
      <c r="H16" s="200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3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16"/>
      <c r="W16" s="216"/>
      <c r="X16" s="216"/>
      <c r="Y16" s="216"/>
      <c r="Z16" s="240" t="b">
        <f t="shared" si="2"/>
        <v>1</v>
      </c>
      <c r="AA16" s="263">
        <f t="shared" si="3"/>
        <v>0.8</v>
      </c>
      <c r="AB16" s="264" t="b">
        <f t="shared" si="4"/>
        <v>1</v>
      </c>
      <c r="AC16" s="264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27" t="s">
        <v>85</v>
      </c>
      <c r="D17" s="192" t="s">
        <v>86</v>
      </c>
      <c r="E17" s="229" t="s">
        <v>87</v>
      </c>
      <c r="F17" s="193" t="s">
        <v>120</v>
      </c>
      <c r="G17" s="199" t="s">
        <v>55</v>
      </c>
      <c r="H17" s="201">
        <v>0.76400000000000001</v>
      </c>
      <c r="I17" s="184" t="s">
        <v>89</v>
      </c>
      <c r="J17" s="194">
        <v>3581733.91</v>
      </c>
      <c r="K17" s="185">
        <v>1550000</v>
      </c>
      <c r="L17" s="179">
        <f>J17-K17</f>
        <v>2031733.9100000001</v>
      </c>
      <c r="M17" s="222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16"/>
      <c r="W17" s="216"/>
      <c r="X17" s="216"/>
      <c r="Y17" s="216"/>
      <c r="Z17" s="240" t="b">
        <f t="shared" si="2"/>
        <v>1</v>
      </c>
      <c r="AA17" s="263">
        <f t="shared" si="3"/>
        <v>0.43280000000000002</v>
      </c>
      <c r="AB17" s="264" t="b">
        <f t="shared" si="4"/>
        <v>0</v>
      </c>
      <c r="AC17" s="264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27" t="s">
        <v>85</v>
      </c>
      <c r="D18" s="192" t="s">
        <v>122</v>
      </c>
      <c r="E18" s="229" t="s">
        <v>123</v>
      </c>
      <c r="F18" s="193" t="s">
        <v>912</v>
      </c>
      <c r="G18" s="199" t="s">
        <v>55</v>
      </c>
      <c r="H18" s="201">
        <v>2.36</v>
      </c>
      <c r="I18" s="184" t="s">
        <v>124</v>
      </c>
      <c r="J18" s="196">
        <v>3750000</v>
      </c>
      <c r="K18" s="185">
        <v>2250000</v>
      </c>
      <c r="L18" s="179">
        <v>1500000</v>
      </c>
      <c r="M18" s="222">
        <v>0.6</v>
      </c>
      <c r="N18" s="176"/>
      <c r="O18" s="176"/>
      <c r="P18" s="177"/>
      <c r="Q18" s="177"/>
      <c r="R18" s="177"/>
      <c r="S18" s="179">
        <v>2250000</v>
      </c>
      <c r="T18" s="178"/>
      <c r="U18" s="178"/>
      <c r="V18" s="216"/>
      <c r="W18" s="216"/>
      <c r="X18" s="216"/>
      <c r="Y18" s="216"/>
      <c r="Z18" s="240" t="b">
        <f t="shared" si="2"/>
        <v>1</v>
      </c>
      <c r="AA18" s="263">
        <f t="shared" si="3"/>
        <v>0.6</v>
      </c>
      <c r="AB18" s="264" t="b">
        <f t="shared" si="4"/>
        <v>1</v>
      </c>
      <c r="AC18" s="264" t="b">
        <f t="shared" si="5"/>
        <v>1</v>
      </c>
    </row>
    <row r="19" spans="1:29" ht="51" customHeight="1" x14ac:dyDescent="0.25">
      <c r="A19" s="180">
        <v>17</v>
      </c>
      <c r="B19" s="180" t="s">
        <v>125</v>
      </c>
      <c r="C19" s="227" t="s">
        <v>85</v>
      </c>
      <c r="D19" s="182" t="s">
        <v>115</v>
      </c>
      <c r="E19" s="228" t="s">
        <v>59</v>
      </c>
      <c r="F19" s="180" t="s">
        <v>905</v>
      </c>
      <c r="G19" s="199" t="s">
        <v>61</v>
      </c>
      <c r="H19" s="201">
        <v>1.2909999999999999</v>
      </c>
      <c r="I19" s="184" t="s">
        <v>126</v>
      </c>
      <c r="J19" s="195">
        <v>1928799.88</v>
      </c>
      <c r="K19" s="185">
        <f>ROUNDDOWN(J19*M19,2)</f>
        <v>1350159.91</v>
      </c>
      <c r="L19" s="179">
        <f>J19-K19</f>
        <v>578639.97</v>
      </c>
      <c r="M19" s="222">
        <v>0.7</v>
      </c>
      <c r="N19" s="176"/>
      <c r="O19" s="176"/>
      <c r="P19" s="177"/>
      <c r="Q19" s="177"/>
      <c r="R19" s="177"/>
      <c r="S19" s="179">
        <f>K19</f>
        <v>1350159.91</v>
      </c>
      <c r="T19" s="178"/>
      <c r="U19" s="178"/>
      <c r="V19" s="216"/>
      <c r="W19" s="216"/>
      <c r="X19" s="216"/>
      <c r="Y19" s="216"/>
      <c r="Z19" s="240" t="b">
        <f t="shared" si="2"/>
        <v>1</v>
      </c>
      <c r="AA19" s="263">
        <f t="shared" si="3"/>
        <v>0.7</v>
      </c>
      <c r="AB19" s="264" t="b">
        <f t="shared" si="4"/>
        <v>1</v>
      </c>
      <c r="AC19" s="264" t="b">
        <f t="shared" si="5"/>
        <v>1</v>
      </c>
    </row>
    <row r="20" spans="1:29" ht="30" customHeight="1" x14ac:dyDescent="0.25">
      <c r="A20" s="180">
        <v>18</v>
      </c>
      <c r="B20" s="180" t="s">
        <v>127</v>
      </c>
      <c r="C20" s="227" t="s">
        <v>85</v>
      </c>
      <c r="D20" s="182" t="s">
        <v>128</v>
      </c>
      <c r="E20" s="228" t="s">
        <v>129</v>
      </c>
      <c r="F20" s="193" t="s">
        <v>130</v>
      </c>
      <c r="G20" s="199" t="s">
        <v>61</v>
      </c>
      <c r="H20" s="201">
        <v>1.2</v>
      </c>
      <c r="I20" s="184" t="s">
        <v>99</v>
      </c>
      <c r="J20" s="196">
        <v>1707113.5</v>
      </c>
      <c r="K20" s="185">
        <f>ROUNDDOWN(J20*M20,2)</f>
        <v>853556.75</v>
      </c>
      <c r="L20" s="179">
        <f>J20-K20</f>
        <v>853556.75</v>
      </c>
      <c r="M20" s="222">
        <v>0.5</v>
      </c>
      <c r="N20" s="176"/>
      <c r="O20" s="176"/>
      <c r="P20" s="177"/>
      <c r="Q20" s="177"/>
      <c r="R20" s="177"/>
      <c r="S20" s="179">
        <f>K20</f>
        <v>853556.75</v>
      </c>
      <c r="T20" s="178"/>
      <c r="U20" s="178"/>
      <c r="V20" s="216"/>
      <c r="W20" s="216"/>
      <c r="X20" s="216"/>
      <c r="Y20" s="216"/>
      <c r="Z20" s="240" t="b">
        <f t="shared" si="2"/>
        <v>1</v>
      </c>
      <c r="AA20" s="263">
        <f t="shared" si="3"/>
        <v>0.5</v>
      </c>
      <c r="AB20" s="264" t="b">
        <f t="shared" si="4"/>
        <v>1</v>
      </c>
      <c r="AC20" s="264" t="b">
        <f t="shared" si="5"/>
        <v>1</v>
      </c>
    </row>
    <row r="21" spans="1:29" ht="58.5" customHeight="1" x14ac:dyDescent="0.25">
      <c r="A21" s="186">
        <v>19</v>
      </c>
      <c r="B21" s="186" t="s">
        <v>131</v>
      </c>
      <c r="C21" s="202" t="s">
        <v>91</v>
      </c>
      <c r="D21" s="188" t="s">
        <v>132</v>
      </c>
      <c r="E21" s="169" t="s">
        <v>133</v>
      </c>
      <c r="F21" s="186" t="s">
        <v>134</v>
      </c>
      <c r="G21" s="198" t="s">
        <v>55</v>
      </c>
      <c r="H21" s="200">
        <v>0.64600000000000002</v>
      </c>
      <c r="I21" s="190" t="s">
        <v>135</v>
      </c>
      <c r="J21" s="197">
        <v>16944000</v>
      </c>
      <c r="K21" s="191">
        <v>13555200</v>
      </c>
      <c r="L21" s="178">
        <v>3388800</v>
      </c>
      <c r="M21" s="223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16"/>
      <c r="W21" s="216"/>
      <c r="X21" s="216"/>
      <c r="Y21" s="216"/>
      <c r="Z21" s="240" t="b">
        <f t="shared" si="2"/>
        <v>1</v>
      </c>
      <c r="AA21" s="263">
        <f t="shared" si="3"/>
        <v>0.8</v>
      </c>
      <c r="AB21" s="264" t="b">
        <f t="shared" si="4"/>
        <v>1</v>
      </c>
      <c r="AC21" s="264" t="b">
        <f t="shared" si="5"/>
        <v>1</v>
      </c>
    </row>
    <row r="22" spans="1:29" ht="30" customHeight="1" x14ac:dyDescent="0.25">
      <c r="A22" s="180">
        <v>20</v>
      </c>
      <c r="B22" s="180" t="s">
        <v>136</v>
      </c>
      <c r="C22" s="227" t="s">
        <v>85</v>
      </c>
      <c r="D22" s="280" t="s">
        <v>137</v>
      </c>
      <c r="E22" s="281" t="s">
        <v>138</v>
      </c>
      <c r="F22" s="282" t="s">
        <v>139</v>
      </c>
      <c r="G22" s="199" t="s">
        <v>55</v>
      </c>
      <c r="H22" s="201">
        <v>1.8919999999999999</v>
      </c>
      <c r="I22" s="184" t="s">
        <v>140</v>
      </c>
      <c r="J22" s="283">
        <v>1714738.47</v>
      </c>
      <c r="K22" s="185">
        <f>ROUNDDOWN(J22*M22,2)</f>
        <v>1371790.77</v>
      </c>
      <c r="L22" s="179">
        <f>J22-K22</f>
        <v>342947.69999999995</v>
      </c>
      <c r="M22" s="222">
        <v>0.8</v>
      </c>
      <c r="N22" s="176"/>
      <c r="O22" s="176"/>
      <c r="P22" s="177"/>
      <c r="Q22" s="177"/>
      <c r="R22" s="177"/>
      <c r="S22" s="179">
        <f>K22</f>
        <v>1371790.77</v>
      </c>
      <c r="T22" s="178"/>
      <c r="U22" s="178"/>
      <c r="V22" s="216"/>
      <c r="W22" s="216"/>
      <c r="X22" s="216"/>
      <c r="Y22" s="216"/>
      <c r="Z22" s="240" t="b">
        <f t="shared" si="2"/>
        <v>1</v>
      </c>
      <c r="AA22" s="263">
        <f t="shared" si="3"/>
        <v>0.8</v>
      </c>
      <c r="AB22" s="264" t="b">
        <f t="shared" si="4"/>
        <v>1</v>
      </c>
      <c r="AC22" s="264" t="b">
        <f t="shared" si="5"/>
        <v>1</v>
      </c>
    </row>
    <row r="23" spans="1:29" ht="51" customHeight="1" x14ac:dyDescent="0.25">
      <c r="A23" s="180">
        <v>21</v>
      </c>
      <c r="B23" s="180" t="s">
        <v>141</v>
      </c>
      <c r="C23" s="227" t="s">
        <v>85</v>
      </c>
      <c r="D23" s="182" t="s">
        <v>142</v>
      </c>
      <c r="E23" s="228" t="s">
        <v>143</v>
      </c>
      <c r="F23" s="180" t="s">
        <v>144</v>
      </c>
      <c r="G23" s="199" t="s">
        <v>55</v>
      </c>
      <c r="H23" s="201">
        <v>2.23</v>
      </c>
      <c r="I23" s="184" t="s">
        <v>145</v>
      </c>
      <c r="J23" s="195">
        <v>2651897</v>
      </c>
      <c r="K23" s="185">
        <v>1591138.2</v>
      </c>
      <c r="L23" s="179">
        <v>1060758.8</v>
      </c>
      <c r="M23" s="222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16"/>
      <c r="W23" s="216"/>
      <c r="X23" s="216"/>
      <c r="Y23" s="216"/>
      <c r="Z23" s="240" t="b">
        <f t="shared" si="2"/>
        <v>1</v>
      </c>
      <c r="AA23" s="263">
        <f t="shared" si="3"/>
        <v>0.6</v>
      </c>
      <c r="AB23" s="264" t="b">
        <f t="shared" si="4"/>
        <v>1</v>
      </c>
      <c r="AC23" s="264" t="b">
        <f t="shared" si="5"/>
        <v>1</v>
      </c>
    </row>
    <row r="24" spans="1:29" ht="30" customHeight="1" x14ac:dyDescent="0.25">
      <c r="A24" s="180">
        <v>22</v>
      </c>
      <c r="B24" s="180" t="s">
        <v>146</v>
      </c>
      <c r="C24" s="227" t="s">
        <v>85</v>
      </c>
      <c r="D24" s="182" t="s">
        <v>147</v>
      </c>
      <c r="E24" s="228" t="s">
        <v>148</v>
      </c>
      <c r="F24" s="180" t="s">
        <v>897</v>
      </c>
      <c r="G24" s="199" t="s">
        <v>61</v>
      </c>
      <c r="H24" s="201">
        <v>1.88</v>
      </c>
      <c r="I24" s="184" t="s">
        <v>108</v>
      </c>
      <c r="J24" s="195">
        <v>3535740.64</v>
      </c>
      <c r="K24" s="185">
        <f>ROUNDDOWN(J24*M24,2)</f>
        <v>2828592.51</v>
      </c>
      <c r="L24" s="179">
        <f>J24-K24</f>
        <v>707148.13000000035</v>
      </c>
      <c r="M24" s="222">
        <v>0.8</v>
      </c>
      <c r="N24" s="176"/>
      <c r="O24" s="176"/>
      <c r="P24" s="177"/>
      <c r="Q24" s="177"/>
      <c r="R24" s="177"/>
      <c r="S24" s="179">
        <f>K24</f>
        <v>2828592.51</v>
      </c>
      <c r="T24" s="178"/>
      <c r="U24" s="178"/>
      <c r="V24" s="216"/>
      <c r="W24" s="216"/>
      <c r="X24" s="216"/>
      <c r="Y24" s="216"/>
      <c r="Z24" s="240" t="b">
        <f t="shared" si="2"/>
        <v>1</v>
      </c>
      <c r="AA24" s="263">
        <f t="shared" si="3"/>
        <v>0.8</v>
      </c>
      <c r="AB24" s="264" t="b">
        <f t="shared" si="4"/>
        <v>1</v>
      </c>
      <c r="AC24" s="264" t="b">
        <f t="shared" si="5"/>
        <v>1</v>
      </c>
    </row>
    <row r="25" spans="1:29" ht="30" customHeight="1" x14ac:dyDescent="0.25">
      <c r="A25" s="180">
        <v>23</v>
      </c>
      <c r="B25" s="180" t="s">
        <v>149</v>
      </c>
      <c r="C25" s="227" t="s">
        <v>85</v>
      </c>
      <c r="D25" s="182" t="s">
        <v>150</v>
      </c>
      <c r="E25" s="228" t="s">
        <v>151</v>
      </c>
      <c r="F25" s="180" t="s">
        <v>152</v>
      </c>
      <c r="G25" s="199" t="s">
        <v>55</v>
      </c>
      <c r="H25" s="201">
        <v>0.78200000000000003</v>
      </c>
      <c r="I25" s="184" t="s">
        <v>89</v>
      </c>
      <c r="J25" s="195">
        <v>8205000</v>
      </c>
      <c r="K25" s="185">
        <v>4923000</v>
      </c>
      <c r="L25" s="179">
        <v>3282000</v>
      </c>
      <c r="M25" s="222">
        <v>0.6</v>
      </c>
      <c r="N25" s="176"/>
      <c r="O25" s="176"/>
      <c r="P25" s="177"/>
      <c r="Q25" s="177"/>
      <c r="R25" s="177"/>
      <c r="S25" s="179">
        <v>4923000</v>
      </c>
      <c r="T25" s="178"/>
      <c r="U25" s="178"/>
      <c r="V25" s="216"/>
      <c r="W25" s="216"/>
      <c r="X25" s="216"/>
      <c r="Y25" s="216"/>
      <c r="Z25" s="240" t="b">
        <f t="shared" si="2"/>
        <v>1</v>
      </c>
      <c r="AA25" s="263">
        <f t="shared" si="3"/>
        <v>0.6</v>
      </c>
      <c r="AB25" s="264" t="b">
        <f t="shared" si="4"/>
        <v>1</v>
      </c>
      <c r="AC25" s="264" t="b">
        <f t="shared" si="5"/>
        <v>1</v>
      </c>
    </row>
    <row r="26" spans="1:29" ht="60.75" customHeight="1" x14ac:dyDescent="0.25">
      <c r="A26" s="186">
        <v>24</v>
      </c>
      <c r="B26" s="186" t="s">
        <v>153</v>
      </c>
      <c r="C26" s="202" t="s">
        <v>91</v>
      </c>
      <c r="D26" s="188" t="s">
        <v>69</v>
      </c>
      <c r="E26" s="169" t="s">
        <v>70</v>
      </c>
      <c r="F26" s="186" t="s">
        <v>154</v>
      </c>
      <c r="G26" s="198" t="s">
        <v>82</v>
      </c>
      <c r="H26" s="200">
        <v>1.96</v>
      </c>
      <c r="I26" s="190" t="s">
        <v>155</v>
      </c>
      <c r="J26" s="197">
        <v>12801385</v>
      </c>
      <c r="K26" s="191">
        <v>6400692.5</v>
      </c>
      <c r="L26" s="178">
        <v>6400692.5</v>
      </c>
      <c r="M26" s="223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16"/>
      <c r="W26" s="216"/>
      <c r="X26" s="216"/>
      <c r="Y26" s="216"/>
      <c r="Z26" s="240" t="b">
        <f t="shared" si="2"/>
        <v>1</v>
      </c>
      <c r="AA26" s="263">
        <f t="shared" si="3"/>
        <v>0.5</v>
      </c>
      <c r="AB26" s="264" t="b">
        <f t="shared" si="4"/>
        <v>1</v>
      </c>
      <c r="AC26" s="264" t="b">
        <f t="shared" si="5"/>
        <v>1</v>
      </c>
    </row>
    <row r="27" spans="1:29" ht="30" customHeight="1" x14ac:dyDescent="0.25">
      <c r="A27" s="186">
        <v>25</v>
      </c>
      <c r="B27" s="186" t="s">
        <v>156</v>
      </c>
      <c r="C27" s="202" t="s">
        <v>91</v>
      </c>
      <c r="D27" s="188" t="s">
        <v>157</v>
      </c>
      <c r="E27" s="169" t="s">
        <v>158</v>
      </c>
      <c r="F27" s="186" t="s">
        <v>159</v>
      </c>
      <c r="G27" s="198" t="s">
        <v>55</v>
      </c>
      <c r="H27" s="200">
        <v>1.54</v>
      </c>
      <c r="I27" s="190" t="s">
        <v>160</v>
      </c>
      <c r="J27" s="197">
        <v>3587170</v>
      </c>
      <c r="K27" s="191">
        <v>1793585</v>
      </c>
      <c r="L27" s="178">
        <v>1793585</v>
      </c>
      <c r="M27" s="223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16"/>
      <c r="W27" s="216"/>
      <c r="X27" s="216"/>
      <c r="Y27" s="216"/>
      <c r="Z27" s="240" t="b">
        <f t="shared" si="2"/>
        <v>1</v>
      </c>
      <c r="AA27" s="263">
        <f t="shared" si="3"/>
        <v>0.5</v>
      </c>
      <c r="AB27" s="264" t="b">
        <f t="shared" si="4"/>
        <v>1</v>
      </c>
      <c r="AC27" s="264" t="b">
        <f t="shared" si="5"/>
        <v>1</v>
      </c>
    </row>
    <row r="28" spans="1:29" ht="30" customHeight="1" x14ac:dyDescent="0.25">
      <c r="A28" s="271" t="s">
        <v>873</v>
      </c>
      <c r="B28" s="186" t="s">
        <v>161</v>
      </c>
      <c r="C28" s="202" t="s">
        <v>91</v>
      </c>
      <c r="D28" s="188" t="s">
        <v>52</v>
      </c>
      <c r="E28" s="169" t="s">
        <v>53</v>
      </c>
      <c r="F28" s="186" t="s">
        <v>162</v>
      </c>
      <c r="G28" s="198" t="s">
        <v>55</v>
      </c>
      <c r="H28" s="200">
        <v>1.964</v>
      </c>
      <c r="I28" s="190" t="s">
        <v>163</v>
      </c>
      <c r="J28" s="197">
        <v>5477175</v>
      </c>
      <c r="K28" s="191">
        <v>2503033.2799999998</v>
      </c>
      <c r="L28" s="178">
        <f>J28-K28</f>
        <v>2974141.72</v>
      </c>
      <c r="M28" s="223">
        <v>0.8</v>
      </c>
      <c r="N28" s="176"/>
      <c r="O28" s="176"/>
      <c r="P28" s="177"/>
      <c r="Q28" s="177"/>
      <c r="R28" s="177"/>
      <c r="S28" s="178">
        <v>727952</v>
      </c>
      <c r="T28" s="221">
        <v>1775081.28</v>
      </c>
      <c r="U28" s="178"/>
      <c r="V28" s="216"/>
      <c r="W28" s="216"/>
      <c r="X28" s="216"/>
      <c r="Y28" s="216"/>
      <c r="Z28" s="240" t="b">
        <f t="shared" si="2"/>
        <v>1</v>
      </c>
      <c r="AA28" s="263">
        <f t="shared" si="3"/>
        <v>0.45700000000000002</v>
      </c>
      <c r="AB28" s="264" t="b">
        <f t="shared" si="4"/>
        <v>0</v>
      </c>
      <c r="AC28" s="264" t="b">
        <f t="shared" si="5"/>
        <v>1</v>
      </c>
    </row>
    <row r="29" spans="1:29" ht="30" customHeight="1" x14ac:dyDescent="0.25">
      <c r="A29" s="186">
        <v>27</v>
      </c>
      <c r="B29" s="186" t="s">
        <v>164</v>
      </c>
      <c r="C29" s="202" t="s">
        <v>91</v>
      </c>
      <c r="D29" s="188" t="s">
        <v>79</v>
      </c>
      <c r="E29" s="169" t="s">
        <v>80</v>
      </c>
      <c r="F29" s="186" t="s">
        <v>165</v>
      </c>
      <c r="G29" s="198" t="s">
        <v>55</v>
      </c>
      <c r="H29" s="200">
        <v>1.56</v>
      </c>
      <c r="I29" s="190" t="s">
        <v>166</v>
      </c>
      <c r="J29" s="197">
        <v>8235765</v>
      </c>
      <c r="K29" s="191">
        <f>ROUNDDOWN(J29*M29,2)</f>
        <v>5353247.25</v>
      </c>
      <c r="L29" s="178">
        <f>J29-K29</f>
        <v>2882517.75</v>
      </c>
      <c r="M29" s="224">
        <v>0.65</v>
      </c>
      <c r="N29" s="176"/>
      <c r="O29" s="176"/>
      <c r="P29" s="177"/>
      <c r="Q29" s="177"/>
      <c r="R29" s="177"/>
      <c r="S29" s="178">
        <v>5353247.25</v>
      </c>
      <c r="T29" s="221">
        <v>0</v>
      </c>
      <c r="U29" s="178"/>
      <c r="V29" s="216"/>
      <c r="W29" s="216"/>
      <c r="X29" s="216"/>
      <c r="Y29" s="216"/>
      <c r="Z29" s="240" t="b">
        <f t="shared" si="2"/>
        <v>1</v>
      </c>
      <c r="AA29" s="263">
        <f t="shared" si="3"/>
        <v>0.65</v>
      </c>
      <c r="AB29" s="264" t="b">
        <f t="shared" si="4"/>
        <v>1</v>
      </c>
      <c r="AC29" s="264" t="b">
        <f t="shared" si="5"/>
        <v>1</v>
      </c>
    </row>
    <row r="30" spans="1:29" ht="30" customHeight="1" x14ac:dyDescent="0.25">
      <c r="A30" s="180">
        <v>28</v>
      </c>
      <c r="B30" s="180" t="s">
        <v>167</v>
      </c>
      <c r="C30" s="227" t="s">
        <v>85</v>
      </c>
      <c r="D30" s="182" t="s">
        <v>168</v>
      </c>
      <c r="E30" s="228" t="s">
        <v>169</v>
      </c>
      <c r="F30" s="180" t="s">
        <v>170</v>
      </c>
      <c r="G30" s="199" t="s">
        <v>61</v>
      </c>
      <c r="H30" s="201">
        <v>1.8</v>
      </c>
      <c r="I30" s="184" t="s">
        <v>171</v>
      </c>
      <c r="J30" s="195">
        <v>1491867</v>
      </c>
      <c r="K30" s="185">
        <f>ROUNDDOWN(J30*M30,2)</f>
        <v>745933.5</v>
      </c>
      <c r="L30" s="179">
        <f>J30-K30</f>
        <v>745933.5</v>
      </c>
      <c r="M30" s="225">
        <v>0.5</v>
      </c>
      <c r="N30" s="176"/>
      <c r="O30" s="176"/>
      <c r="P30" s="177"/>
      <c r="Q30" s="177"/>
      <c r="R30" s="177"/>
      <c r="S30" s="179">
        <f>K30</f>
        <v>745933.5</v>
      </c>
      <c r="T30" s="178"/>
      <c r="U30" s="178"/>
      <c r="V30" s="216"/>
      <c r="W30" s="216"/>
      <c r="X30" s="216"/>
      <c r="Y30" s="216"/>
      <c r="Z30" s="240" t="b">
        <f t="shared" si="2"/>
        <v>1</v>
      </c>
      <c r="AA30" s="263">
        <f t="shared" si="3"/>
        <v>0.5</v>
      </c>
      <c r="AB30" s="264" t="b">
        <f t="shared" si="4"/>
        <v>1</v>
      </c>
      <c r="AC30" s="264" t="b">
        <f t="shared" si="5"/>
        <v>1</v>
      </c>
    </row>
    <row r="31" spans="1:29" ht="57" customHeight="1" x14ac:dyDescent="0.25">
      <c r="A31" s="180">
        <v>29</v>
      </c>
      <c r="B31" s="180" t="s">
        <v>172</v>
      </c>
      <c r="C31" s="227" t="s">
        <v>85</v>
      </c>
      <c r="D31" s="182" t="s">
        <v>142</v>
      </c>
      <c r="E31" s="228" t="s">
        <v>143</v>
      </c>
      <c r="F31" s="180" t="s">
        <v>173</v>
      </c>
      <c r="G31" s="199" t="s">
        <v>55</v>
      </c>
      <c r="H31" s="201">
        <v>1.0449999999999999</v>
      </c>
      <c r="I31" s="184" t="s">
        <v>145</v>
      </c>
      <c r="J31" s="195">
        <v>3633792</v>
      </c>
      <c r="K31" s="185">
        <v>2180275.2000000002</v>
      </c>
      <c r="L31" s="179">
        <v>1453516.7999999998</v>
      </c>
      <c r="M31" s="225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16"/>
      <c r="W31" s="216"/>
      <c r="X31" s="216"/>
      <c r="Y31" s="216"/>
      <c r="Z31" s="240" t="b">
        <f t="shared" si="2"/>
        <v>1</v>
      </c>
      <c r="AA31" s="263">
        <f t="shared" si="3"/>
        <v>0.6</v>
      </c>
      <c r="AB31" s="264" t="b">
        <f t="shared" si="4"/>
        <v>1</v>
      </c>
      <c r="AC31" s="264" t="b">
        <f t="shared" si="5"/>
        <v>1</v>
      </c>
    </row>
    <row r="32" spans="1:29" ht="44.25" customHeight="1" x14ac:dyDescent="0.25">
      <c r="A32" s="271" t="s">
        <v>874</v>
      </c>
      <c r="B32" s="186" t="s">
        <v>174</v>
      </c>
      <c r="C32" s="202" t="s">
        <v>91</v>
      </c>
      <c r="D32" s="188" t="s">
        <v>175</v>
      </c>
      <c r="E32" s="169" t="s">
        <v>176</v>
      </c>
      <c r="F32" s="186" t="s">
        <v>177</v>
      </c>
      <c r="G32" s="198" t="s">
        <v>61</v>
      </c>
      <c r="H32" s="200">
        <v>5.9770000000000003</v>
      </c>
      <c r="I32" s="190" t="s">
        <v>178</v>
      </c>
      <c r="J32" s="197">
        <v>5809824</v>
      </c>
      <c r="K32" s="191">
        <v>1722269</v>
      </c>
      <c r="L32" s="178">
        <f>J32-K32</f>
        <v>4087555</v>
      </c>
      <c r="M32" s="224">
        <v>0.5</v>
      </c>
      <c r="N32" s="176"/>
      <c r="O32" s="176"/>
      <c r="P32" s="177"/>
      <c r="Q32" s="177"/>
      <c r="R32" s="177"/>
      <c r="S32" s="178">
        <v>1722269</v>
      </c>
      <c r="T32" s="221">
        <v>0</v>
      </c>
      <c r="U32" s="178"/>
      <c r="V32" s="216"/>
      <c r="W32" s="216"/>
      <c r="X32" s="216"/>
      <c r="Y32" s="216"/>
      <c r="Z32" s="240" t="b">
        <f t="shared" si="2"/>
        <v>1</v>
      </c>
      <c r="AA32" s="263">
        <f t="shared" si="3"/>
        <v>0.2964</v>
      </c>
      <c r="AB32" s="264" t="b">
        <f t="shared" si="4"/>
        <v>0</v>
      </c>
      <c r="AC32" s="264" t="b">
        <f t="shared" si="5"/>
        <v>1</v>
      </c>
    </row>
    <row r="33" spans="1:29" ht="30" customHeight="1" x14ac:dyDescent="0.25">
      <c r="A33" s="180">
        <v>31</v>
      </c>
      <c r="B33" s="180" t="s">
        <v>179</v>
      </c>
      <c r="C33" s="227" t="s">
        <v>85</v>
      </c>
      <c r="D33" s="182" t="s">
        <v>106</v>
      </c>
      <c r="E33" s="228" t="s">
        <v>65</v>
      </c>
      <c r="F33" s="180" t="s">
        <v>180</v>
      </c>
      <c r="G33" s="199" t="s">
        <v>55</v>
      </c>
      <c r="H33" s="201">
        <v>4.851</v>
      </c>
      <c r="I33" s="184" t="s">
        <v>181</v>
      </c>
      <c r="J33" s="195">
        <v>8141863</v>
      </c>
      <c r="K33" s="185">
        <v>5699304.0999999996</v>
      </c>
      <c r="L33" s="179">
        <v>2442558.9000000004</v>
      </c>
      <c r="M33" s="225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16"/>
      <c r="W33" s="216"/>
      <c r="X33" s="216"/>
      <c r="Y33" s="216"/>
      <c r="Z33" s="240" t="b">
        <f t="shared" si="2"/>
        <v>1</v>
      </c>
      <c r="AA33" s="263">
        <f t="shared" si="3"/>
        <v>0.7</v>
      </c>
      <c r="AB33" s="264" t="b">
        <f t="shared" si="4"/>
        <v>1</v>
      </c>
      <c r="AC33" s="264" t="b">
        <f t="shared" si="5"/>
        <v>1</v>
      </c>
    </row>
    <row r="34" spans="1:29" ht="30" customHeight="1" x14ac:dyDescent="0.25">
      <c r="A34" s="180">
        <v>32</v>
      </c>
      <c r="B34" s="180" t="s">
        <v>182</v>
      </c>
      <c r="C34" s="227" t="s">
        <v>85</v>
      </c>
      <c r="D34" s="182" t="s">
        <v>183</v>
      </c>
      <c r="E34" s="228" t="s">
        <v>184</v>
      </c>
      <c r="F34" s="180" t="s">
        <v>185</v>
      </c>
      <c r="G34" s="199" t="s">
        <v>55</v>
      </c>
      <c r="H34" s="201">
        <v>1.2130000000000001</v>
      </c>
      <c r="I34" s="184" t="s">
        <v>186</v>
      </c>
      <c r="J34" s="195">
        <v>1325000</v>
      </c>
      <c r="K34" s="185">
        <v>662500</v>
      </c>
      <c r="L34" s="179">
        <v>662500</v>
      </c>
      <c r="M34" s="225">
        <v>0.5</v>
      </c>
      <c r="N34" s="176"/>
      <c r="O34" s="176"/>
      <c r="P34" s="177"/>
      <c r="Q34" s="177"/>
      <c r="R34" s="177"/>
      <c r="S34" s="179">
        <v>662500</v>
      </c>
      <c r="T34" s="178"/>
      <c r="U34" s="178"/>
      <c r="V34" s="216"/>
      <c r="W34" s="216"/>
      <c r="X34" s="216"/>
      <c r="Y34" s="216"/>
      <c r="Z34" s="240" t="b">
        <f t="shared" si="2"/>
        <v>1</v>
      </c>
      <c r="AA34" s="263">
        <f t="shared" si="3"/>
        <v>0.5</v>
      </c>
      <c r="AB34" s="264" t="b">
        <f t="shared" si="4"/>
        <v>1</v>
      </c>
      <c r="AC34" s="264" t="b">
        <f t="shared" si="5"/>
        <v>1</v>
      </c>
    </row>
    <row r="35" spans="1:29" ht="30" customHeight="1" x14ac:dyDescent="0.25">
      <c r="A35" s="180">
        <v>33</v>
      </c>
      <c r="B35" s="180" t="s">
        <v>187</v>
      </c>
      <c r="C35" s="227" t="s">
        <v>85</v>
      </c>
      <c r="D35" s="182" t="s">
        <v>137</v>
      </c>
      <c r="E35" s="228" t="s">
        <v>138</v>
      </c>
      <c r="F35" s="180" t="s">
        <v>188</v>
      </c>
      <c r="G35" s="199" t="s">
        <v>55</v>
      </c>
      <c r="H35" s="201">
        <v>2.1589999999999998</v>
      </c>
      <c r="I35" s="184" t="s">
        <v>140</v>
      </c>
      <c r="J35" s="195">
        <v>2134934.6</v>
      </c>
      <c r="K35" s="185">
        <f>ROUNDDOWN(J35*M35,2)</f>
        <v>1707947.68</v>
      </c>
      <c r="L35" s="179">
        <f>J35-K35</f>
        <v>426986.92000000016</v>
      </c>
      <c r="M35" s="225">
        <v>0.8</v>
      </c>
      <c r="N35" s="176"/>
      <c r="O35" s="176"/>
      <c r="P35" s="177"/>
      <c r="Q35" s="177"/>
      <c r="R35" s="177"/>
      <c r="S35" s="179">
        <f>K35</f>
        <v>1707947.68</v>
      </c>
      <c r="T35" s="178"/>
      <c r="U35" s="178"/>
      <c r="V35" s="216"/>
      <c r="W35" s="216"/>
      <c r="X35" s="216"/>
      <c r="Y35" s="216"/>
      <c r="Z35" s="240" t="b">
        <f t="shared" si="2"/>
        <v>1</v>
      </c>
      <c r="AA35" s="263">
        <f t="shared" si="3"/>
        <v>0.8</v>
      </c>
      <c r="AB35" s="264" t="b">
        <f t="shared" si="4"/>
        <v>1</v>
      </c>
      <c r="AC35" s="264" t="b">
        <f t="shared" si="5"/>
        <v>1</v>
      </c>
    </row>
    <row r="36" spans="1:29" ht="75.75" customHeight="1" x14ac:dyDescent="0.25">
      <c r="A36" s="284">
        <v>34</v>
      </c>
      <c r="B36" s="180" t="s">
        <v>308</v>
      </c>
      <c r="C36" s="227" t="s">
        <v>85</v>
      </c>
      <c r="D36" s="182" t="s">
        <v>168</v>
      </c>
      <c r="E36" s="182" t="s">
        <v>169</v>
      </c>
      <c r="F36" s="180" t="s">
        <v>906</v>
      </c>
      <c r="G36" s="230" t="s">
        <v>55</v>
      </c>
      <c r="H36" s="231">
        <v>0.44600000000000001</v>
      </c>
      <c r="I36" s="184" t="s">
        <v>309</v>
      </c>
      <c r="J36" s="195">
        <v>1487685</v>
      </c>
      <c r="K36" s="185">
        <f>ROUNDDOWN(J36*M36,2)</f>
        <v>1190148</v>
      </c>
      <c r="L36" s="179">
        <f>J36-K36</f>
        <v>297537</v>
      </c>
      <c r="M36" s="226">
        <v>0.8</v>
      </c>
      <c r="N36" s="285"/>
      <c r="O36" s="285"/>
      <c r="P36" s="244"/>
      <c r="Q36" s="244"/>
      <c r="R36" s="244"/>
      <c r="S36" s="179">
        <f>K36</f>
        <v>1190148</v>
      </c>
      <c r="T36" s="178"/>
      <c r="U36" s="244"/>
      <c r="V36" s="244"/>
      <c r="W36" s="244"/>
      <c r="X36" s="244"/>
      <c r="Y36" s="244"/>
      <c r="Z36" s="240" t="b">
        <f t="shared" si="2"/>
        <v>1</v>
      </c>
      <c r="AA36" s="263">
        <f t="shared" si="3"/>
        <v>0.8</v>
      </c>
      <c r="AB36" s="264" t="b">
        <f t="shared" si="4"/>
        <v>1</v>
      </c>
      <c r="AC36" s="264" t="b">
        <f t="shared" si="5"/>
        <v>1</v>
      </c>
    </row>
    <row r="37" spans="1:29" ht="55.5" customHeight="1" x14ac:dyDescent="0.25">
      <c r="A37" s="259">
        <v>35</v>
      </c>
      <c r="B37" s="186" t="s">
        <v>189</v>
      </c>
      <c r="C37" s="202" t="s">
        <v>91</v>
      </c>
      <c r="D37" s="188" t="s">
        <v>74</v>
      </c>
      <c r="E37" s="188" t="s">
        <v>75</v>
      </c>
      <c r="F37" s="186" t="s">
        <v>190</v>
      </c>
      <c r="G37" s="168" t="s">
        <v>61</v>
      </c>
      <c r="H37" s="171">
        <v>19.504999999999999</v>
      </c>
      <c r="I37" s="190" t="s">
        <v>191</v>
      </c>
      <c r="J37" s="197">
        <v>60000000</v>
      </c>
      <c r="K37" s="191">
        <v>30000000</v>
      </c>
      <c r="L37" s="178">
        <v>30000000</v>
      </c>
      <c r="M37" s="175">
        <v>0.7</v>
      </c>
      <c r="N37" s="257"/>
      <c r="O37" s="257"/>
      <c r="P37" s="258"/>
      <c r="Q37" s="258"/>
      <c r="R37" s="258"/>
      <c r="S37" s="178">
        <v>4814974.03</v>
      </c>
      <c r="T37" s="221">
        <v>0</v>
      </c>
      <c r="U37" s="258">
        <v>7000000</v>
      </c>
      <c r="V37" s="258">
        <v>7000000</v>
      </c>
      <c r="W37" s="258">
        <v>7000000</v>
      </c>
      <c r="X37" s="258">
        <v>4185025.97</v>
      </c>
      <c r="Y37" s="244"/>
      <c r="Z37" s="240" t="b">
        <f t="shared" si="2"/>
        <v>1</v>
      </c>
      <c r="AA37" s="263">
        <f t="shared" si="3"/>
        <v>0.5</v>
      </c>
      <c r="AB37" s="264" t="b">
        <f t="shared" si="4"/>
        <v>0</v>
      </c>
      <c r="AC37" s="264" t="b">
        <f t="shared" si="5"/>
        <v>1</v>
      </c>
    </row>
    <row r="38" spans="1:29" ht="55.5" customHeight="1" x14ac:dyDescent="0.25">
      <c r="A38" s="284">
        <v>36</v>
      </c>
      <c r="B38" s="180" t="s">
        <v>285</v>
      </c>
      <c r="C38" s="227" t="s">
        <v>85</v>
      </c>
      <c r="D38" s="182" t="s">
        <v>286</v>
      </c>
      <c r="E38" s="182" t="s">
        <v>287</v>
      </c>
      <c r="F38" s="180" t="s">
        <v>288</v>
      </c>
      <c r="G38" s="230" t="s">
        <v>61</v>
      </c>
      <c r="H38" s="231">
        <v>2.06</v>
      </c>
      <c r="I38" s="184" t="s">
        <v>186</v>
      </c>
      <c r="J38" s="195">
        <v>1309625.8799999999</v>
      </c>
      <c r="K38" s="185">
        <f t="shared" ref="K38:K39" si="7">ROUNDDOWN(J38*M38,2)</f>
        <v>916738.11</v>
      </c>
      <c r="L38" s="179">
        <f>J38-K38</f>
        <v>392887.7699999999</v>
      </c>
      <c r="M38" s="226">
        <v>0.7</v>
      </c>
      <c r="N38" s="285"/>
      <c r="O38" s="285"/>
      <c r="P38" s="244"/>
      <c r="Q38" s="244"/>
      <c r="R38" s="244"/>
      <c r="S38" s="179">
        <f>K38</f>
        <v>916738.11</v>
      </c>
      <c r="T38" s="179"/>
      <c r="U38" s="244"/>
      <c r="V38" s="258"/>
      <c r="W38" s="258"/>
      <c r="X38" s="258"/>
      <c r="Y38" s="244"/>
      <c r="Z38" s="240" t="b">
        <f t="shared" si="2"/>
        <v>1</v>
      </c>
      <c r="AA38" s="263">
        <f t="shared" si="3"/>
        <v>0.7</v>
      </c>
      <c r="AB38" s="264" t="b">
        <f t="shared" si="4"/>
        <v>1</v>
      </c>
      <c r="AC38" s="264" t="b">
        <f t="shared" si="5"/>
        <v>1</v>
      </c>
    </row>
    <row r="39" spans="1:29" ht="55.5" customHeight="1" x14ac:dyDescent="0.25">
      <c r="A39" s="284">
        <v>37</v>
      </c>
      <c r="B39" s="180" t="s">
        <v>289</v>
      </c>
      <c r="C39" s="227" t="s">
        <v>85</v>
      </c>
      <c r="D39" s="182" t="s">
        <v>290</v>
      </c>
      <c r="E39" s="182" t="s">
        <v>291</v>
      </c>
      <c r="F39" s="180" t="s">
        <v>292</v>
      </c>
      <c r="G39" s="230" t="s">
        <v>55</v>
      </c>
      <c r="H39" s="231">
        <v>0.435</v>
      </c>
      <c r="I39" s="184" t="s">
        <v>89</v>
      </c>
      <c r="J39" s="195">
        <v>3757306.75</v>
      </c>
      <c r="K39" s="185">
        <f t="shared" si="7"/>
        <v>3005845.4</v>
      </c>
      <c r="L39" s="179">
        <f>J39-K39</f>
        <v>751461.35000000009</v>
      </c>
      <c r="M39" s="226">
        <v>0.8</v>
      </c>
      <c r="N39" s="285"/>
      <c r="O39" s="285"/>
      <c r="P39" s="244"/>
      <c r="Q39" s="244"/>
      <c r="R39" s="244"/>
      <c r="S39" s="179">
        <f>K39</f>
        <v>3005845.4</v>
      </c>
      <c r="T39" s="179"/>
      <c r="U39" s="244"/>
      <c r="V39" s="258"/>
      <c r="W39" s="258"/>
      <c r="X39" s="258"/>
      <c r="Y39" s="244"/>
      <c r="Z39" s="240" t="b">
        <f t="shared" si="2"/>
        <v>1</v>
      </c>
      <c r="AA39" s="263">
        <f t="shared" si="3"/>
        <v>0.8</v>
      </c>
      <c r="AB39" s="264" t="b">
        <f t="shared" si="4"/>
        <v>1</v>
      </c>
      <c r="AC39" s="264" t="b">
        <f t="shared" si="5"/>
        <v>1</v>
      </c>
    </row>
    <row r="40" spans="1:29" ht="39.75" customHeight="1" x14ac:dyDescent="0.25">
      <c r="A40" s="259">
        <v>38</v>
      </c>
      <c r="B40" s="186" t="s">
        <v>918</v>
      </c>
      <c r="C40" s="202"/>
      <c r="D40" s="188" t="s">
        <v>69</v>
      </c>
      <c r="E40" s="188" t="s">
        <v>70</v>
      </c>
      <c r="F40" s="186" t="s">
        <v>293</v>
      </c>
      <c r="G40" s="168" t="s">
        <v>55</v>
      </c>
      <c r="H40" s="171">
        <v>0</v>
      </c>
      <c r="I40" s="190" t="s">
        <v>294</v>
      </c>
      <c r="J40" s="197"/>
      <c r="K40" s="191"/>
      <c r="L40" s="178"/>
      <c r="M40" s="175">
        <v>0.5</v>
      </c>
      <c r="N40" s="257"/>
      <c r="O40" s="257"/>
      <c r="P40" s="258"/>
      <c r="Q40" s="258"/>
      <c r="R40" s="258"/>
      <c r="S40" s="178"/>
      <c r="T40" s="178"/>
      <c r="U40" s="244"/>
      <c r="V40" s="258"/>
      <c r="W40" s="258"/>
      <c r="X40" s="258"/>
      <c r="Y40" s="244"/>
      <c r="Z40" s="240" t="b">
        <f t="shared" si="2"/>
        <v>1</v>
      </c>
      <c r="AA40" s="263" t="e">
        <f t="shared" si="3"/>
        <v>#DIV/0!</v>
      </c>
      <c r="AB40" s="264" t="e">
        <f t="shared" si="4"/>
        <v>#DIV/0!</v>
      </c>
      <c r="AC40" s="264" t="b">
        <f t="shared" si="5"/>
        <v>1</v>
      </c>
    </row>
    <row r="41" spans="1:29" ht="32.25" customHeight="1" x14ac:dyDescent="0.25">
      <c r="A41" s="271" t="s">
        <v>920</v>
      </c>
      <c r="B41" s="180" t="s">
        <v>295</v>
      </c>
      <c r="C41" s="227" t="s">
        <v>85</v>
      </c>
      <c r="D41" s="182" t="s">
        <v>290</v>
      </c>
      <c r="E41" s="182" t="s">
        <v>291</v>
      </c>
      <c r="F41" s="180" t="s">
        <v>921</v>
      </c>
      <c r="G41" s="230" t="s">
        <v>55</v>
      </c>
      <c r="H41" s="231">
        <v>2.87</v>
      </c>
      <c r="I41" s="184" t="s">
        <v>89</v>
      </c>
      <c r="J41" s="195">
        <v>5317624</v>
      </c>
      <c r="K41" s="185">
        <v>2391172.59</v>
      </c>
      <c r="L41" s="179">
        <f>J41-K41</f>
        <v>2926451.41</v>
      </c>
      <c r="M41" s="226">
        <v>0.8</v>
      </c>
      <c r="N41" s="285"/>
      <c r="O41" s="285"/>
      <c r="P41" s="244"/>
      <c r="Q41" s="244"/>
      <c r="R41" s="244"/>
      <c r="S41" s="179">
        <v>2391172.59</v>
      </c>
      <c r="T41" s="286"/>
      <c r="U41" s="178"/>
      <c r="V41" s="178"/>
      <c r="W41" s="178"/>
      <c r="X41" s="178"/>
      <c r="Y41" s="216"/>
      <c r="Z41" s="240" t="b">
        <f t="shared" si="2"/>
        <v>1</v>
      </c>
      <c r="AA41" s="263">
        <f t="shared" si="3"/>
        <v>0.44969999999999999</v>
      </c>
      <c r="AB41" s="264" t="b">
        <f t="shared" si="4"/>
        <v>0</v>
      </c>
      <c r="AC41" s="264" t="b">
        <f t="shared" si="5"/>
        <v>1</v>
      </c>
    </row>
    <row r="42" spans="1:29" ht="20.100000000000001" customHeight="1" x14ac:dyDescent="0.25">
      <c r="A42" s="312" t="s">
        <v>45</v>
      </c>
      <c r="B42" s="312"/>
      <c r="C42" s="312"/>
      <c r="D42" s="312"/>
      <c r="E42" s="312"/>
      <c r="F42" s="312"/>
      <c r="G42" s="312"/>
      <c r="H42" s="48">
        <f>SUM(H3:H41)</f>
        <v>82.305000000000007</v>
      </c>
      <c r="I42" s="234" t="s">
        <v>14</v>
      </c>
      <c r="J42" s="235">
        <f>SUM(J3:J41)</f>
        <v>234478563.28999999</v>
      </c>
      <c r="K42" s="235">
        <f>SUM(K3:K41)</f>
        <v>135916253.17200002</v>
      </c>
      <c r="L42" s="235">
        <f>SUM(L3:L41)</f>
        <v>98562310.117999986</v>
      </c>
      <c r="M42" s="52" t="s">
        <v>14</v>
      </c>
      <c r="N42" s="235">
        <f t="shared" ref="N42:Y42" si="8">SUM(N3:N41)</f>
        <v>0</v>
      </c>
      <c r="O42" s="235">
        <f t="shared" si="8"/>
        <v>0</v>
      </c>
      <c r="P42" s="212">
        <f t="shared" si="8"/>
        <v>0</v>
      </c>
      <c r="Q42" s="212">
        <f t="shared" si="8"/>
        <v>0</v>
      </c>
      <c r="R42" s="212">
        <f t="shared" si="8"/>
        <v>7444540.8200000003</v>
      </c>
      <c r="S42" s="212">
        <f t="shared" si="8"/>
        <v>74378089.101999998</v>
      </c>
      <c r="T42" s="212">
        <f t="shared" si="8"/>
        <v>25588037.280000001</v>
      </c>
      <c r="U42" s="212">
        <f t="shared" si="8"/>
        <v>10320560</v>
      </c>
      <c r="V42" s="212">
        <f t="shared" si="8"/>
        <v>7000000</v>
      </c>
      <c r="W42" s="212">
        <f t="shared" si="8"/>
        <v>7000000</v>
      </c>
      <c r="X42" s="212">
        <f t="shared" si="8"/>
        <v>4185025.97</v>
      </c>
      <c r="Y42" s="212">
        <f t="shared" si="8"/>
        <v>0</v>
      </c>
      <c r="Z42" s="240" t="b">
        <f>K43=SUM(N43:Y43)</f>
        <v>1</v>
      </c>
      <c r="AA42" s="263">
        <f t="shared" ref="AA42" si="9">ROUND(K43/J43,4)</f>
        <v>0.52310000000000001</v>
      </c>
      <c r="AB42" s="264" t="s">
        <v>14</v>
      </c>
      <c r="AC42" s="264" t="b">
        <f t="shared" ref="AC42" si="10">J43=K43+L43</f>
        <v>1</v>
      </c>
    </row>
    <row r="43" spans="1:29" ht="20.100000000000001" customHeight="1" x14ac:dyDescent="0.25">
      <c r="A43" s="311" t="s">
        <v>38</v>
      </c>
      <c r="B43" s="311"/>
      <c r="C43" s="311"/>
      <c r="D43" s="311"/>
      <c r="E43" s="311"/>
      <c r="F43" s="311"/>
      <c r="G43" s="311"/>
      <c r="H43" s="53">
        <f>SUMIF($C$3:$C$41,"K",H3:H41)</f>
        <v>10.699</v>
      </c>
      <c r="I43" s="256" t="s">
        <v>14</v>
      </c>
      <c r="J43" s="237">
        <f>SUMIF($C$3:$C$41,"K",J3:J41)</f>
        <v>37529570.329999998</v>
      </c>
      <c r="K43" s="237">
        <f>SUMIF($C$3:$C$41,"K",K3:K41)</f>
        <v>19632660.359999999</v>
      </c>
      <c r="L43" s="237">
        <f>SUMIF($C$3:$C$41,"K",L3:L41)</f>
        <v>17896909.969999999</v>
      </c>
      <c r="M43" s="57" t="s">
        <v>14</v>
      </c>
      <c r="N43" s="237">
        <f t="shared" ref="N43:Y43" si="11">SUMIF($C$3:$C$41,"K",N3:N41)</f>
        <v>0</v>
      </c>
      <c r="O43" s="237">
        <f t="shared" si="11"/>
        <v>0</v>
      </c>
      <c r="P43" s="213">
        <f t="shared" si="11"/>
        <v>0</v>
      </c>
      <c r="Q43" s="213">
        <f t="shared" si="11"/>
        <v>0</v>
      </c>
      <c r="R43" s="213">
        <f t="shared" si="11"/>
        <v>7444540.8200000003</v>
      </c>
      <c r="S43" s="213">
        <f t="shared" si="11"/>
        <v>10317067.039999999</v>
      </c>
      <c r="T43" s="213">
        <f t="shared" si="11"/>
        <v>1871052.5</v>
      </c>
      <c r="U43" s="213">
        <f t="shared" si="11"/>
        <v>0</v>
      </c>
      <c r="V43" s="213">
        <f t="shared" si="11"/>
        <v>0</v>
      </c>
      <c r="W43" s="213">
        <f t="shared" si="11"/>
        <v>0</v>
      </c>
      <c r="X43" s="213">
        <f t="shared" si="11"/>
        <v>0</v>
      </c>
      <c r="Y43" s="213">
        <f t="shared" si="11"/>
        <v>0</v>
      </c>
      <c r="Z43" s="240" t="b">
        <f>K44=SUM(N44:Y44)</f>
        <v>1</v>
      </c>
      <c r="AA43" s="263">
        <f>ROUND(K44/J44,4)</f>
        <v>0.625</v>
      </c>
      <c r="AB43" s="264" t="s">
        <v>14</v>
      </c>
      <c r="AC43" s="264" t="b">
        <f>J44=K44+L44</f>
        <v>1</v>
      </c>
    </row>
    <row r="44" spans="1:29" ht="20.100000000000001" customHeight="1" x14ac:dyDescent="0.25">
      <c r="A44" s="312" t="s">
        <v>39</v>
      </c>
      <c r="B44" s="312"/>
      <c r="C44" s="312"/>
      <c r="D44" s="312"/>
      <c r="E44" s="312"/>
      <c r="F44" s="312"/>
      <c r="G44" s="312"/>
      <c r="H44" s="48">
        <f>SUMIF($C$3:$C$41,"N",H3:H41)</f>
        <v>34.704000000000001</v>
      </c>
      <c r="I44" s="234" t="s">
        <v>14</v>
      </c>
      <c r="J44" s="235">
        <f>SUMIF($C$3:$C$41,"N",J3:J41)</f>
        <v>70409965.960000008</v>
      </c>
      <c r="K44" s="235">
        <f>SUMIF($C$3:$C$41,"N",K3:K41)</f>
        <v>44008599.381999999</v>
      </c>
      <c r="L44" s="235">
        <f>SUMIF($C$3:$C$41,"N",L3:L41)</f>
        <v>26401366.578000009</v>
      </c>
      <c r="M44" s="52" t="s">
        <v>14</v>
      </c>
      <c r="N44" s="235">
        <f t="shared" ref="N44:Y44" si="12">SUMIF($C$3:$C$41,"N",N3:N41)</f>
        <v>0</v>
      </c>
      <c r="O44" s="235">
        <f t="shared" si="12"/>
        <v>0</v>
      </c>
      <c r="P44" s="212">
        <f t="shared" si="12"/>
        <v>0</v>
      </c>
      <c r="Q44" s="212">
        <f t="shared" si="12"/>
        <v>0</v>
      </c>
      <c r="R44" s="212">
        <f t="shared" si="12"/>
        <v>0</v>
      </c>
      <c r="S44" s="212">
        <f t="shared" si="12"/>
        <v>44008599.381999999</v>
      </c>
      <c r="T44" s="212">
        <f t="shared" si="12"/>
        <v>0</v>
      </c>
      <c r="U44" s="212">
        <f t="shared" si="12"/>
        <v>0</v>
      </c>
      <c r="V44" s="212">
        <f t="shared" si="12"/>
        <v>0</v>
      </c>
      <c r="W44" s="212">
        <f t="shared" si="12"/>
        <v>0</v>
      </c>
      <c r="X44" s="212">
        <f t="shared" si="12"/>
        <v>0</v>
      </c>
      <c r="Y44" s="212">
        <f t="shared" si="12"/>
        <v>0</v>
      </c>
      <c r="Z44" s="240" t="b">
        <f>K45=SUM(N45:Y45)</f>
        <v>1</v>
      </c>
      <c r="AA44" s="263">
        <f t="shared" ref="AA44" si="13">ROUND(K45/J45,4)</f>
        <v>0.57120000000000004</v>
      </c>
      <c r="AB44" s="264" t="s">
        <v>14</v>
      </c>
      <c r="AC44" s="264" t="b">
        <f t="shared" ref="AC44" si="14">J45=K45+L45</f>
        <v>1</v>
      </c>
    </row>
    <row r="45" spans="1:29" x14ac:dyDescent="0.25">
      <c r="A45" s="311" t="s">
        <v>40</v>
      </c>
      <c r="B45" s="311"/>
      <c r="C45" s="311"/>
      <c r="D45" s="311"/>
      <c r="E45" s="311"/>
      <c r="F45" s="311"/>
      <c r="G45" s="311"/>
      <c r="H45" s="53">
        <f>SUMIF($C$3:$C$41,"W",H3:H41)</f>
        <v>36.902000000000001</v>
      </c>
      <c r="I45" s="256" t="s">
        <v>14</v>
      </c>
      <c r="J45" s="237">
        <f>SUMIF($C$3:$C$41,"W",J3:J41)</f>
        <v>126539027</v>
      </c>
      <c r="K45" s="237">
        <f>SUMIF($C$3:$C$41,"W",K3:K41)</f>
        <v>72274993.430000007</v>
      </c>
      <c r="L45" s="237">
        <f>SUMIF($C$3:$C$41,"W",L3:L41)</f>
        <v>54264033.57</v>
      </c>
      <c r="M45" s="57" t="s">
        <v>14</v>
      </c>
      <c r="N45" s="237">
        <f t="shared" ref="N45:Y45" si="15">SUMIF($C$3:$C$41,"W",N3:N41)</f>
        <v>0</v>
      </c>
      <c r="O45" s="237">
        <f t="shared" si="15"/>
        <v>0</v>
      </c>
      <c r="P45" s="213">
        <f t="shared" si="15"/>
        <v>0</v>
      </c>
      <c r="Q45" s="213">
        <f t="shared" si="15"/>
        <v>0</v>
      </c>
      <c r="R45" s="213">
        <f t="shared" si="15"/>
        <v>0</v>
      </c>
      <c r="S45" s="213">
        <f t="shared" si="15"/>
        <v>20052422.68</v>
      </c>
      <c r="T45" s="213">
        <f t="shared" si="15"/>
        <v>23716984.780000001</v>
      </c>
      <c r="U45" s="213">
        <f t="shared" si="15"/>
        <v>10320560</v>
      </c>
      <c r="V45" s="213">
        <f t="shared" si="15"/>
        <v>7000000</v>
      </c>
      <c r="W45" s="213">
        <f t="shared" si="15"/>
        <v>7000000</v>
      </c>
      <c r="X45" s="213">
        <f t="shared" si="15"/>
        <v>4185025.97</v>
      </c>
      <c r="Y45" s="213">
        <f t="shared" si="15"/>
        <v>0</v>
      </c>
    </row>
    <row r="46" spans="1:29" x14ac:dyDescent="0.25">
      <c r="A46" s="245"/>
      <c r="B46" s="245"/>
      <c r="C46" s="245"/>
      <c r="D46" s="245"/>
      <c r="E46" s="245"/>
      <c r="F46" s="245"/>
      <c r="G46" s="245"/>
      <c r="R46" s="260"/>
      <c r="S46" s="260"/>
      <c r="Z46" s="240"/>
      <c r="AC46" s="264"/>
    </row>
    <row r="47" spans="1:29" x14ac:dyDescent="0.25">
      <c r="A47" s="241" t="s">
        <v>25</v>
      </c>
      <c r="B47" s="241"/>
      <c r="C47" s="241"/>
      <c r="D47" s="241"/>
      <c r="E47" s="241"/>
      <c r="F47" s="241"/>
      <c r="G47" s="241"/>
      <c r="H47" s="217"/>
      <c r="I47" s="217"/>
      <c r="J47" s="246"/>
      <c r="K47" s="217"/>
      <c r="L47" s="217"/>
      <c r="N47" s="217"/>
      <c r="O47" s="217"/>
      <c r="P47" s="217"/>
      <c r="Q47" s="217"/>
      <c r="R47" s="217"/>
      <c r="S47" s="248"/>
      <c r="T47" s="248"/>
      <c r="U47" s="217"/>
      <c r="V47" s="217"/>
      <c r="W47" s="217"/>
      <c r="X47" s="217"/>
      <c r="Y47" s="217"/>
      <c r="Z47" s="240"/>
    </row>
    <row r="48" spans="1:29" x14ac:dyDescent="0.25">
      <c r="A48" s="242" t="s">
        <v>26</v>
      </c>
      <c r="B48" s="242"/>
      <c r="C48" s="242"/>
      <c r="D48" s="242"/>
      <c r="E48" s="242"/>
      <c r="F48" s="242"/>
      <c r="G48" s="242"/>
      <c r="H48" s="217"/>
      <c r="I48" s="217"/>
      <c r="J48" s="247"/>
      <c r="K48" s="217"/>
      <c r="L48" s="248"/>
      <c r="N48" s="217"/>
      <c r="O48" s="217"/>
      <c r="P48" s="217"/>
      <c r="Q48" s="217"/>
      <c r="R48" s="217"/>
      <c r="S48" s="248"/>
      <c r="T48" s="248"/>
      <c r="U48" s="217"/>
      <c r="V48" s="217"/>
      <c r="W48" s="217"/>
      <c r="X48" s="217"/>
      <c r="Y48" s="217"/>
    </row>
    <row r="49" spans="1:18" x14ac:dyDescent="0.25">
      <c r="A49" s="241" t="s">
        <v>43</v>
      </c>
      <c r="B49" s="245"/>
      <c r="C49" s="245"/>
      <c r="D49" s="245"/>
      <c r="E49" s="245"/>
      <c r="F49" s="245"/>
      <c r="G49" s="245"/>
      <c r="J49" s="249"/>
      <c r="L49" s="260"/>
      <c r="M49" s="264"/>
      <c r="R49" s="260"/>
    </row>
    <row r="50" spans="1:18" x14ac:dyDescent="0.25">
      <c r="A50" s="243" t="s">
        <v>47</v>
      </c>
      <c r="B50" s="243"/>
      <c r="C50" s="243"/>
      <c r="D50" s="243"/>
      <c r="E50" s="243"/>
      <c r="F50" s="243"/>
      <c r="G50" s="243"/>
      <c r="J50" s="249"/>
    </row>
  </sheetData>
  <autoFilter ref="A2:AC44" xr:uid="{00000000-0009-0000-0000-000001000000}"/>
  <mergeCells count="18">
    <mergeCell ref="D1:D2"/>
    <mergeCell ref="A45:G45"/>
    <mergeCell ref="A44:G44"/>
    <mergeCell ref="E1:E2"/>
    <mergeCell ref="A42:G42"/>
    <mergeCell ref="A1:A2"/>
    <mergeCell ref="B1:B2"/>
    <mergeCell ref="C1:C2"/>
    <mergeCell ref="F1:F2"/>
    <mergeCell ref="G1:G2"/>
    <mergeCell ref="A43:G43"/>
    <mergeCell ref="H1:H2"/>
    <mergeCell ref="I1:I2"/>
    <mergeCell ref="J1:J2"/>
    <mergeCell ref="K1:K2"/>
    <mergeCell ref="N1:Y1"/>
    <mergeCell ref="L1:L2"/>
    <mergeCell ref="M1:M2"/>
  </mergeCells>
  <conditionalFormatting sqref="Z3:Z44 AA3:AC42">
    <cfRule type="cellIs" dxfId="47" priority="15" operator="equal">
      <formula>FALSE</formula>
    </cfRule>
  </conditionalFormatting>
  <conditionalFormatting sqref="Z3:AB3 Z4:Z44 AA4:AB42">
    <cfRule type="containsText" dxfId="46" priority="13" operator="containsText" text="fałsz">
      <formula>NOT(ISERROR(SEARCH("fałsz",Z3)))</formula>
    </cfRule>
  </conditionalFormatting>
  <conditionalFormatting sqref="AC46">
    <cfRule type="cellIs" dxfId="45" priority="12" operator="equal">
      <formula>FALSE</formula>
    </cfRule>
  </conditionalFormatting>
  <conditionalFormatting sqref="AC46">
    <cfRule type="cellIs" dxfId="44" priority="11" operator="equal">
      <formula>FALSE</formula>
    </cfRule>
  </conditionalFormatting>
  <conditionalFormatting sqref="AA44:AB44">
    <cfRule type="cellIs" dxfId="43" priority="10" operator="equal">
      <formula>FALSE</formula>
    </cfRule>
  </conditionalFormatting>
  <conditionalFormatting sqref="AA44:AB44">
    <cfRule type="containsText" dxfId="42" priority="8" operator="containsText" text="fałsz">
      <formula>NOT(ISERROR(SEARCH("fałsz",AA44)))</formula>
    </cfRule>
  </conditionalFormatting>
  <conditionalFormatting sqref="AC44">
    <cfRule type="cellIs" dxfId="41" priority="7" operator="equal">
      <formula>FALSE</formula>
    </cfRule>
  </conditionalFormatting>
  <conditionalFormatting sqref="AC44">
    <cfRule type="cellIs" dxfId="40" priority="6" operator="equal">
      <formula>FALSE</formula>
    </cfRule>
  </conditionalFormatting>
  <conditionalFormatting sqref="AA43:AB43">
    <cfRule type="cellIs" dxfId="39" priority="5" operator="equal">
      <formula>FALSE</formula>
    </cfRule>
  </conditionalFormatting>
  <conditionalFormatting sqref="AA43:AB43">
    <cfRule type="containsText" dxfId="38" priority="3" operator="containsText" text="fałsz">
      <formula>NOT(ISERROR(SEARCH("fałsz",AA43)))</formula>
    </cfRule>
  </conditionalFormatting>
  <conditionalFormatting sqref="AC43">
    <cfRule type="cellIs" dxfId="37" priority="2" operator="equal">
      <formula>FALSE</formula>
    </cfRule>
  </conditionalFormatting>
  <conditionalFormatting sqref="AC43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41" xr:uid="{00000000-0002-0000-0100-000002000000}">
      <formula1>"N,K,W"</formula1>
    </dataValidation>
    <dataValidation type="list" allowBlank="1" showInputMessage="1" showErrorMessage="1" sqref="G9:G41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139"/>
  <sheetViews>
    <sheetView showGridLines="0" topLeftCell="A112" zoomScaleNormal="100" zoomScaleSheetLayoutView="85" workbookViewId="0">
      <selection activeCell="G118" sqref="G118"/>
    </sheetView>
  </sheetViews>
  <sheetFormatPr defaultColWidth="9.140625" defaultRowHeight="15" x14ac:dyDescent="0.25"/>
  <cols>
    <col min="1" max="1" width="7.7109375" style="210" customWidth="1"/>
    <col min="2" max="2" width="12.85546875" style="210" customWidth="1"/>
    <col min="3" max="3" width="10.7109375" style="210" customWidth="1"/>
    <col min="4" max="4" width="17" style="210" customWidth="1"/>
    <col min="5" max="5" width="13.42578125" style="210" customWidth="1"/>
    <col min="6" max="6" width="15.7109375" style="210" customWidth="1"/>
    <col min="7" max="7" width="41.42578125" style="210" customWidth="1"/>
    <col min="8" max="8" width="11.140625" style="210" customWidth="1"/>
    <col min="9" max="9" width="13.7109375" style="210" customWidth="1"/>
    <col min="10" max="11" width="15.7109375" style="210" customWidth="1"/>
    <col min="12" max="12" width="17.28515625" style="210" customWidth="1"/>
    <col min="13" max="13" width="15.7109375" style="210" customWidth="1"/>
    <col min="14" max="14" width="15.7109375" style="240" customWidth="1"/>
    <col min="15" max="18" width="15.7109375" style="210" hidden="1" customWidth="1"/>
    <col min="19" max="26" width="15.7109375" style="210" customWidth="1"/>
    <col min="27" max="29" width="15.7109375" style="217" customWidth="1"/>
    <col min="30" max="30" width="15.7109375" style="210" customWidth="1"/>
    <col min="31" max="16384" width="9.140625" style="210"/>
  </cols>
  <sheetData>
    <row r="1" spans="1:30" ht="20.100000000000001" customHeight="1" x14ac:dyDescent="0.25">
      <c r="A1" s="306" t="s">
        <v>4</v>
      </c>
      <c r="B1" s="306" t="s">
        <v>5</v>
      </c>
      <c r="C1" s="313" t="s">
        <v>44</v>
      </c>
      <c r="D1" s="309" t="s">
        <v>6</v>
      </c>
      <c r="E1" s="306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17</v>
      </c>
      <c r="M1" s="309" t="s">
        <v>13</v>
      </c>
      <c r="N1" s="306" t="s">
        <v>11</v>
      </c>
      <c r="O1" s="314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30" ht="20.100000000000001" customHeight="1" x14ac:dyDescent="0.25">
      <c r="A2" s="306"/>
      <c r="B2" s="306"/>
      <c r="C2" s="314"/>
      <c r="D2" s="310"/>
      <c r="E2" s="306"/>
      <c r="F2" s="310"/>
      <c r="G2" s="306"/>
      <c r="H2" s="306"/>
      <c r="I2" s="306"/>
      <c r="J2" s="306"/>
      <c r="K2" s="306"/>
      <c r="L2" s="306"/>
      <c r="M2" s="310"/>
      <c r="N2" s="306"/>
      <c r="O2" s="255">
        <v>2019</v>
      </c>
      <c r="P2" s="255">
        <v>2020</v>
      </c>
      <c r="Q2" s="255">
        <v>2021</v>
      </c>
      <c r="R2" s="255">
        <v>2022</v>
      </c>
      <c r="S2" s="255">
        <v>2023</v>
      </c>
      <c r="T2" s="255">
        <v>2024</v>
      </c>
      <c r="U2" s="255">
        <v>2025</v>
      </c>
      <c r="V2" s="255">
        <v>2026</v>
      </c>
      <c r="W2" s="255">
        <v>2027</v>
      </c>
      <c r="X2" s="255">
        <v>2028</v>
      </c>
      <c r="Y2" s="255">
        <v>2029</v>
      </c>
      <c r="Z2" s="255">
        <v>2030</v>
      </c>
      <c r="AA2" s="240" t="s">
        <v>29</v>
      </c>
      <c r="AB2" s="240" t="s">
        <v>30</v>
      </c>
      <c r="AC2" s="240" t="s">
        <v>31</v>
      </c>
      <c r="AD2" s="262" t="s">
        <v>32</v>
      </c>
    </row>
    <row r="3" spans="1:30" ht="36.75" customHeight="1" x14ac:dyDescent="0.25">
      <c r="A3" s="220">
        <v>1</v>
      </c>
      <c r="B3" s="168" t="s">
        <v>192</v>
      </c>
      <c r="C3" s="202" t="s">
        <v>51</v>
      </c>
      <c r="D3" s="188" t="s">
        <v>193</v>
      </c>
      <c r="E3" s="169" t="s">
        <v>194</v>
      </c>
      <c r="F3" s="168" t="s">
        <v>195</v>
      </c>
      <c r="G3" s="170" t="s">
        <v>196</v>
      </c>
      <c r="H3" s="168" t="s">
        <v>82</v>
      </c>
      <c r="I3" s="171">
        <v>0.97899999999999998</v>
      </c>
      <c r="J3" s="168" t="s">
        <v>197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3"/>
      <c r="P3" s="203"/>
      <c r="Q3" s="204"/>
      <c r="R3" s="204">
        <v>650000</v>
      </c>
      <c r="S3" s="204">
        <v>2000000</v>
      </c>
      <c r="T3" s="204">
        <v>1500000</v>
      </c>
      <c r="U3" s="204"/>
      <c r="V3" s="204"/>
      <c r="W3" s="208"/>
      <c r="X3" s="208"/>
      <c r="Y3" s="209"/>
      <c r="Z3" s="209"/>
      <c r="AA3" s="240" t="b">
        <f>L3=SUM(O3:Z3)</f>
        <v>1</v>
      </c>
      <c r="AB3" s="263">
        <f t="shared" ref="AB3:AB129" si="0">ROUND(L3/K3,4)</f>
        <v>0.3735</v>
      </c>
      <c r="AC3" s="264" t="b">
        <f t="shared" ref="AC3:AC101" si="1">AB3=N3</f>
        <v>0</v>
      </c>
      <c r="AD3" s="264" t="b">
        <f t="shared" ref="AD3:AD129" si="2">K3=L3+M3</f>
        <v>1</v>
      </c>
    </row>
    <row r="4" spans="1:30" ht="30" customHeight="1" x14ac:dyDescent="0.25">
      <c r="A4" s="220">
        <v>2</v>
      </c>
      <c r="B4" s="168" t="s">
        <v>198</v>
      </c>
      <c r="C4" s="202" t="s">
        <v>51</v>
      </c>
      <c r="D4" s="188" t="s">
        <v>199</v>
      </c>
      <c r="E4" s="169" t="s">
        <v>200</v>
      </c>
      <c r="F4" s="168" t="s">
        <v>201</v>
      </c>
      <c r="G4" s="205" t="s">
        <v>202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/>
      <c r="V4" s="176"/>
      <c r="W4" s="208"/>
      <c r="X4" s="208"/>
      <c r="Y4" s="209"/>
      <c r="Z4" s="209"/>
      <c r="AA4" s="240" t="b">
        <f t="shared" ref="AA4:AA67" si="3">L4=SUM(O4:Z4)</f>
        <v>1</v>
      </c>
      <c r="AB4" s="263">
        <f t="shared" si="0"/>
        <v>0.70140000000000002</v>
      </c>
      <c r="AC4" s="264" t="b">
        <f t="shared" si="1"/>
        <v>0</v>
      </c>
      <c r="AD4" s="264" t="b">
        <f t="shared" si="2"/>
        <v>1</v>
      </c>
    </row>
    <row r="5" spans="1:30" ht="50.25" customHeight="1" x14ac:dyDescent="0.25">
      <c r="A5" s="220">
        <v>3</v>
      </c>
      <c r="B5" s="168" t="s">
        <v>203</v>
      </c>
      <c r="C5" s="202" t="s">
        <v>51</v>
      </c>
      <c r="D5" s="188" t="s">
        <v>204</v>
      </c>
      <c r="E5" s="169" t="s">
        <v>205</v>
      </c>
      <c r="F5" s="168" t="s">
        <v>206</v>
      </c>
      <c r="G5" s="205" t="s">
        <v>207</v>
      </c>
      <c r="H5" s="168" t="s">
        <v>55</v>
      </c>
      <c r="I5" s="171">
        <v>0.34499999999999997</v>
      </c>
      <c r="J5" s="172" t="s">
        <v>208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/>
      <c r="V5" s="176"/>
      <c r="W5" s="208"/>
      <c r="X5" s="208"/>
      <c r="Y5" s="209"/>
      <c r="Z5" s="209"/>
      <c r="AA5" s="240" t="b">
        <f t="shared" si="3"/>
        <v>1</v>
      </c>
      <c r="AB5" s="263">
        <f t="shared" si="0"/>
        <v>0.8</v>
      </c>
      <c r="AC5" s="264" t="b">
        <f t="shared" si="1"/>
        <v>1</v>
      </c>
      <c r="AD5" s="264" t="b">
        <f t="shared" si="2"/>
        <v>1</v>
      </c>
    </row>
    <row r="6" spans="1:30" ht="40.5" customHeight="1" x14ac:dyDescent="0.25">
      <c r="A6" s="220">
        <v>4</v>
      </c>
      <c r="B6" s="168" t="s">
        <v>209</v>
      </c>
      <c r="C6" s="202" t="s">
        <v>51</v>
      </c>
      <c r="D6" s="188" t="s">
        <v>210</v>
      </c>
      <c r="E6" s="169" t="s">
        <v>211</v>
      </c>
      <c r="F6" s="168" t="s">
        <v>212</v>
      </c>
      <c r="G6" s="205" t="s">
        <v>213</v>
      </c>
      <c r="H6" s="168" t="s">
        <v>82</v>
      </c>
      <c r="I6" s="171">
        <v>0.70099999999999996</v>
      </c>
      <c r="J6" s="172" t="s">
        <v>214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/>
      <c r="V6" s="176"/>
      <c r="W6" s="208"/>
      <c r="X6" s="208"/>
      <c r="Y6" s="209"/>
      <c r="Z6" s="209"/>
      <c r="AA6" s="240" t="b">
        <f t="shared" si="3"/>
        <v>1</v>
      </c>
      <c r="AB6" s="263">
        <f t="shared" si="0"/>
        <v>0.51459999999999995</v>
      </c>
      <c r="AC6" s="264" t="b">
        <f t="shared" si="1"/>
        <v>0</v>
      </c>
      <c r="AD6" s="264" t="b">
        <f t="shared" si="2"/>
        <v>1</v>
      </c>
    </row>
    <row r="7" spans="1:30" ht="30" customHeight="1" x14ac:dyDescent="0.25">
      <c r="A7" s="220">
        <v>5</v>
      </c>
      <c r="B7" s="168" t="s">
        <v>215</v>
      </c>
      <c r="C7" s="202"/>
      <c r="D7" s="188" t="s">
        <v>216</v>
      </c>
      <c r="E7" s="169" t="s">
        <v>217</v>
      </c>
      <c r="F7" s="168" t="s">
        <v>201</v>
      </c>
      <c r="G7" s="205" t="s">
        <v>218</v>
      </c>
      <c r="H7" s="168" t="s">
        <v>55</v>
      </c>
      <c r="I7" s="171">
        <v>0</v>
      </c>
      <c r="J7" s="172" t="s">
        <v>219</v>
      </c>
      <c r="K7" s="197"/>
      <c r="L7" s="197"/>
      <c r="M7" s="178"/>
      <c r="N7" s="175">
        <v>0.6</v>
      </c>
      <c r="O7" s="176"/>
      <c r="P7" s="176"/>
      <c r="Q7" s="177"/>
      <c r="R7" s="177"/>
      <c r="S7" s="177"/>
      <c r="T7" s="176"/>
      <c r="U7" s="176"/>
      <c r="V7" s="176"/>
      <c r="W7" s="208"/>
      <c r="X7" s="208"/>
      <c r="Y7" s="209"/>
      <c r="Z7" s="209"/>
      <c r="AA7" s="240" t="b">
        <f t="shared" si="3"/>
        <v>1</v>
      </c>
      <c r="AB7" s="263" t="e">
        <f t="shared" si="0"/>
        <v>#DIV/0!</v>
      </c>
      <c r="AC7" s="264" t="e">
        <f t="shared" si="1"/>
        <v>#DIV/0!</v>
      </c>
      <c r="AD7" s="264" t="b">
        <f t="shared" si="2"/>
        <v>1</v>
      </c>
    </row>
    <row r="8" spans="1:30" ht="30" customHeight="1" x14ac:dyDescent="0.25">
      <c r="A8" s="220">
        <v>6</v>
      </c>
      <c r="B8" s="168" t="s">
        <v>220</v>
      </c>
      <c r="C8" s="202" t="s">
        <v>51</v>
      </c>
      <c r="D8" s="188" t="s">
        <v>221</v>
      </c>
      <c r="E8" s="169" t="s">
        <v>222</v>
      </c>
      <c r="F8" s="168" t="s">
        <v>206</v>
      </c>
      <c r="G8" s="205" t="s">
        <v>223</v>
      </c>
      <c r="H8" s="168" t="s">
        <v>55</v>
      </c>
      <c r="I8" s="171">
        <v>0.92</v>
      </c>
      <c r="J8" s="172" t="s">
        <v>224</v>
      </c>
      <c r="K8" s="197">
        <v>987169</v>
      </c>
      <c r="L8" s="197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/>
      <c r="V8" s="176"/>
      <c r="W8" s="208"/>
      <c r="X8" s="208"/>
      <c r="Y8" s="209"/>
      <c r="Z8" s="209"/>
      <c r="AA8" s="240" t="b">
        <f t="shared" si="3"/>
        <v>1</v>
      </c>
      <c r="AB8" s="263">
        <f t="shared" si="0"/>
        <v>0.8</v>
      </c>
      <c r="AC8" s="264" t="b">
        <f t="shared" si="1"/>
        <v>1</v>
      </c>
      <c r="AD8" s="264" t="b">
        <f t="shared" si="2"/>
        <v>1</v>
      </c>
    </row>
    <row r="9" spans="1:30" ht="30" customHeight="1" x14ac:dyDescent="0.25">
      <c r="A9" s="220">
        <v>7</v>
      </c>
      <c r="B9" s="168" t="s">
        <v>225</v>
      </c>
      <c r="C9" s="202" t="s">
        <v>51</v>
      </c>
      <c r="D9" s="188" t="s">
        <v>226</v>
      </c>
      <c r="E9" s="169" t="s">
        <v>227</v>
      </c>
      <c r="F9" s="168" t="s">
        <v>212</v>
      </c>
      <c r="G9" s="205" t="s">
        <v>228</v>
      </c>
      <c r="H9" s="168" t="s">
        <v>55</v>
      </c>
      <c r="I9" s="171">
        <v>0.90800000000000003</v>
      </c>
      <c r="J9" s="172" t="s">
        <v>229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/>
      <c r="V9" s="176"/>
      <c r="W9" s="208"/>
      <c r="X9" s="208"/>
      <c r="Y9" s="209"/>
      <c r="Z9" s="209"/>
      <c r="AA9" s="240" t="b">
        <f t="shared" si="3"/>
        <v>1</v>
      </c>
      <c r="AB9" s="263">
        <f t="shared" si="0"/>
        <v>0.47589999999999999</v>
      </c>
      <c r="AC9" s="264" t="b">
        <f t="shared" si="1"/>
        <v>0</v>
      </c>
      <c r="AD9" s="264" t="b">
        <f t="shared" si="2"/>
        <v>1</v>
      </c>
    </row>
    <row r="10" spans="1:30" ht="30" customHeight="1" x14ac:dyDescent="0.25">
      <c r="A10" s="220">
        <v>8</v>
      </c>
      <c r="B10" s="168" t="s">
        <v>230</v>
      </c>
      <c r="C10" s="202" t="s">
        <v>51</v>
      </c>
      <c r="D10" s="188" t="s">
        <v>231</v>
      </c>
      <c r="E10" s="169" t="s">
        <v>232</v>
      </c>
      <c r="F10" s="168" t="s">
        <v>195</v>
      </c>
      <c r="G10" s="205" t="s">
        <v>233</v>
      </c>
      <c r="H10" s="168" t="s">
        <v>55</v>
      </c>
      <c r="I10" s="171">
        <v>0.45400000000000001</v>
      </c>
      <c r="J10" s="172" t="s">
        <v>234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/>
      <c r="V10" s="176"/>
      <c r="W10" s="208"/>
      <c r="X10" s="208"/>
      <c r="Y10" s="209"/>
      <c r="Z10" s="209"/>
      <c r="AA10" s="240" t="b">
        <f t="shared" si="3"/>
        <v>1</v>
      </c>
      <c r="AB10" s="263">
        <f t="shared" si="0"/>
        <v>0.5</v>
      </c>
      <c r="AC10" s="264" t="b">
        <f t="shared" si="1"/>
        <v>1</v>
      </c>
      <c r="AD10" s="264" t="b">
        <f t="shared" si="2"/>
        <v>1</v>
      </c>
    </row>
    <row r="11" spans="1:30" ht="64.5" customHeight="1" x14ac:dyDescent="0.25">
      <c r="A11" s="220">
        <v>9</v>
      </c>
      <c r="B11" s="168" t="s">
        <v>235</v>
      </c>
      <c r="C11" s="202" t="s">
        <v>51</v>
      </c>
      <c r="D11" s="188" t="s">
        <v>210</v>
      </c>
      <c r="E11" s="169" t="s">
        <v>211</v>
      </c>
      <c r="F11" s="168" t="s">
        <v>212</v>
      </c>
      <c r="G11" s="205" t="s">
        <v>236</v>
      </c>
      <c r="H11" s="168" t="s">
        <v>55</v>
      </c>
      <c r="I11" s="171">
        <v>0.79700000000000004</v>
      </c>
      <c r="J11" s="172" t="s">
        <v>224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/>
      <c r="V11" s="176"/>
      <c r="W11" s="208"/>
      <c r="X11" s="208"/>
      <c r="Y11" s="209"/>
      <c r="Z11" s="209"/>
      <c r="AA11" s="240" t="b">
        <f t="shared" si="3"/>
        <v>1</v>
      </c>
      <c r="AB11" s="263">
        <f t="shared" si="0"/>
        <v>0.41959999999999997</v>
      </c>
      <c r="AC11" s="264" t="b">
        <f t="shared" si="1"/>
        <v>0</v>
      </c>
      <c r="AD11" s="264" t="b">
        <f t="shared" si="2"/>
        <v>1</v>
      </c>
    </row>
    <row r="12" spans="1:30" ht="40.5" customHeight="1" x14ac:dyDescent="0.25">
      <c r="A12" s="220">
        <v>10</v>
      </c>
      <c r="B12" s="168" t="s">
        <v>237</v>
      </c>
      <c r="C12" s="202" t="s">
        <v>51</v>
      </c>
      <c r="D12" s="188" t="s">
        <v>238</v>
      </c>
      <c r="E12" s="169" t="s">
        <v>239</v>
      </c>
      <c r="F12" s="168" t="s">
        <v>240</v>
      </c>
      <c r="G12" s="205" t="s">
        <v>241</v>
      </c>
      <c r="H12" s="168" t="s">
        <v>55</v>
      </c>
      <c r="I12" s="171">
        <v>0.49</v>
      </c>
      <c r="J12" s="172" t="s">
        <v>242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/>
      <c r="V12" s="176"/>
      <c r="W12" s="208"/>
      <c r="X12" s="208"/>
      <c r="Y12" s="209"/>
      <c r="Z12" s="209"/>
      <c r="AA12" s="240" t="b">
        <f t="shared" si="3"/>
        <v>1</v>
      </c>
      <c r="AB12" s="263">
        <f t="shared" si="0"/>
        <v>0.34320000000000001</v>
      </c>
      <c r="AC12" s="264" t="b">
        <f t="shared" si="1"/>
        <v>0</v>
      </c>
      <c r="AD12" s="264" t="b">
        <f t="shared" si="2"/>
        <v>1</v>
      </c>
    </row>
    <row r="13" spans="1:30" ht="30" customHeight="1" x14ac:dyDescent="0.25">
      <c r="A13" s="220">
        <v>11</v>
      </c>
      <c r="B13" s="168" t="s">
        <v>243</v>
      </c>
      <c r="C13" s="202" t="s">
        <v>51</v>
      </c>
      <c r="D13" s="188" t="s">
        <v>231</v>
      </c>
      <c r="E13" s="169" t="s">
        <v>232</v>
      </c>
      <c r="F13" s="168" t="s">
        <v>195</v>
      </c>
      <c r="G13" s="205" t="s">
        <v>244</v>
      </c>
      <c r="H13" s="168" t="s">
        <v>55</v>
      </c>
      <c r="I13" s="171">
        <v>0.441</v>
      </c>
      <c r="J13" s="172" t="s">
        <v>234</v>
      </c>
      <c r="K13" s="197">
        <v>4142501.65</v>
      </c>
      <c r="L13" s="197">
        <v>2071250.82</v>
      </c>
      <c r="M13" s="178">
        <f>K13-L13</f>
        <v>2071250.8299999998</v>
      </c>
      <c r="N13" s="175">
        <v>0.5</v>
      </c>
      <c r="O13" s="176"/>
      <c r="P13" s="176"/>
      <c r="Q13" s="177"/>
      <c r="R13" s="177"/>
      <c r="S13" s="177">
        <v>500000</v>
      </c>
      <c r="T13" s="176">
        <v>1571250.82</v>
      </c>
      <c r="U13" s="176"/>
      <c r="V13" s="176"/>
      <c r="W13" s="208"/>
      <c r="X13" s="208"/>
      <c r="Y13" s="209"/>
      <c r="Z13" s="209"/>
      <c r="AA13" s="240" t="b">
        <f t="shared" si="3"/>
        <v>1</v>
      </c>
      <c r="AB13" s="263">
        <f t="shared" si="0"/>
        <v>0.5</v>
      </c>
      <c r="AC13" s="264" t="b">
        <f t="shared" si="1"/>
        <v>1</v>
      </c>
      <c r="AD13" s="264" t="b">
        <f t="shared" si="2"/>
        <v>1</v>
      </c>
    </row>
    <row r="14" spans="1:30" ht="30" customHeight="1" x14ac:dyDescent="0.25">
      <c r="A14" s="220">
        <v>12</v>
      </c>
      <c r="B14" s="168" t="s">
        <v>245</v>
      </c>
      <c r="C14" s="202" t="s">
        <v>51</v>
      </c>
      <c r="D14" s="188" t="s">
        <v>246</v>
      </c>
      <c r="E14" s="169" t="s">
        <v>247</v>
      </c>
      <c r="F14" s="168" t="s">
        <v>195</v>
      </c>
      <c r="G14" s="205" t="s">
        <v>248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/>
      <c r="V14" s="176"/>
      <c r="W14" s="208"/>
      <c r="X14" s="208"/>
      <c r="Y14" s="209"/>
      <c r="Z14" s="209"/>
      <c r="AA14" s="240" t="b">
        <f t="shared" si="3"/>
        <v>1</v>
      </c>
      <c r="AB14" s="263">
        <f t="shared" si="0"/>
        <v>0.5</v>
      </c>
      <c r="AC14" s="264" t="b">
        <f t="shared" si="1"/>
        <v>1</v>
      </c>
      <c r="AD14" s="264" t="b">
        <f t="shared" si="2"/>
        <v>1</v>
      </c>
    </row>
    <row r="15" spans="1:30" ht="30" customHeight="1" x14ac:dyDescent="0.25">
      <c r="A15" s="220">
        <v>13</v>
      </c>
      <c r="B15" s="168" t="s">
        <v>249</v>
      </c>
      <c r="C15" s="202" t="s">
        <v>51</v>
      </c>
      <c r="D15" s="188" t="s">
        <v>250</v>
      </c>
      <c r="E15" s="169" t="s">
        <v>251</v>
      </c>
      <c r="F15" s="168" t="s">
        <v>212</v>
      </c>
      <c r="G15" s="205" t="s">
        <v>252</v>
      </c>
      <c r="H15" s="168" t="s">
        <v>55</v>
      </c>
      <c r="I15" s="171">
        <v>2.25</v>
      </c>
      <c r="J15" s="172" t="s">
        <v>253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/>
      <c r="V15" s="176"/>
      <c r="W15" s="208"/>
      <c r="X15" s="208"/>
      <c r="Y15" s="209"/>
      <c r="Z15" s="209"/>
      <c r="AA15" s="240" t="b">
        <f t="shared" si="3"/>
        <v>1</v>
      </c>
      <c r="AB15" s="263">
        <f t="shared" si="0"/>
        <v>0.63249999999999995</v>
      </c>
      <c r="AC15" s="264" t="b">
        <f t="shared" si="1"/>
        <v>0</v>
      </c>
      <c r="AD15" s="264" t="b">
        <f t="shared" si="2"/>
        <v>1</v>
      </c>
    </row>
    <row r="16" spans="1:30" ht="30" customHeight="1" x14ac:dyDescent="0.25">
      <c r="A16" s="220">
        <v>14</v>
      </c>
      <c r="B16" s="168" t="s">
        <v>254</v>
      </c>
      <c r="C16" s="202" t="s">
        <v>51</v>
      </c>
      <c r="D16" s="188" t="s">
        <v>255</v>
      </c>
      <c r="E16" s="169" t="s">
        <v>256</v>
      </c>
      <c r="F16" s="168" t="s">
        <v>257</v>
      </c>
      <c r="G16" s="205" t="s">
        <v>258</v>
      </c>
      <c r="H16" s="168" t="s">
        <v>82</v>
      </c>
      <c r="I16" s="171">
        <v>1.6339999999999999</v>
      </c>
      <c r="J16" s="172" t="s">
        <v>259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/>
      <c r="V16" s="176"/>
      <c r="W16" s="208"/>
      <c r="X16" s="208"/>
      <c r="Y16" s="209"/>
      <c r="Z16" s="209"/>
      <c r="AA16" s="240" t="b">
        <f t="shared" si="3"/>
        <v>1</v>
      </c>
      <c r="AB16" s="263">
        <f t="shared" si="0"/>
        <v>0.68889999999999996</v>
      </c>
      <c r="AC16" s="264" t="b">
        <f t="shared" si="1"/>
        <v>0</v>
      </c>
      <c r="AD16" s="264" t="b">
        <f t="shared" si="2"/>
        <v>1</v>
      </c>
    </row>
    <row r="17" spans="1:30" ht="30" customHeight="1" x14ac:dyDescent="0.25">
      <c r="A17" s="220">
        <v>15</v>
      </c>
      <c r="B17" s="168" t="s">
        <v>260</v>
      </c>
      <c r="C17" s="202"/>
      <c r="D17" s="188" t="s">
        <v>261</v>
      </c>
      <c r="E17" s="169" t="s">
        <v>262</v>
      </c>
      <c r="F17" s="168" t="s">
        <v>257</v>
      </c>
      <c r="G17" s="205" t="s">
        <v>263</v>
      </c>
      <c r="H17" s="168" t="s">
        <v>55</v>
      </c>
      <c r="I17" s="171">
        <v>0</v>
      </c>
      <c r="J17" s="172" t="s">
        <v>67</v>
      </c>
      <c r="K17" s="197"/>
      <c r="L17" s="197"/>
      <c r="M17" s="178"/>
      <c r="N17" s="175">
        <v>0.7</v>
      </c>
      <c r="O17" s="176"/>
      <c r="P17" s="176"/>
      <c r="Q17" s="177"/>
      <c r="R17" s="177"/>
      <c r="S17" s="177"/>
      <c r="T17" s="176"/>
      <c r="U17" s="176"/>
      <c r="V17" s="176"/>
      <c r="W17" s="208"/>
      <c r="X17" s="208"/>
      <c r="Y17" s="209"/>
      <c r="Z17" s="209"/>
      <c r="AA17" s="240" t="b">
        <f t="shared" si="3"/>
        <v>1</v>
      </c>
      <c r="AB17" s="263" t="e">
        <f t="shared" si="0"/>
        <v>#DIV/0!</v>
      </c>
      <c r="AC17" s="264" t="e">
        <f t="shared" si="1"/>
        <v>#DIV/0!</v>
      </c>
      <c r="AD17" s="264" t="b">
        <f t="shared" si="2"/>
        <v>1</v>
      </c>
    </row>
    <row r="18" spans="1:30" ht="30" customHeight="1" x14ac:dyDescent="0.25">
      <c r="A18" s="220">
        <v>16</v>
      </c>
      <c r="B18" s="168" t="s">
        <v>264</v>
      </c>
      <c r="C18" s="202" t="s">
        <v>51</v>
      </c>
      <c r="D18" s="188" t="s">
        <v>246</v>
      </c>
      <c r="E18" s="169" t="s">
        <v>247</v>
      </c>
      <c r="F18" s="169" t="s">
        <v>195</v>
      </c>
      <c r="G18" s="205" t="s">
        <v>265</v>
      </c>
      <c r="H18" s="168" t="s">
        <v>55</v>
      </c>
      <c r="I18" s="171">
        <v>0.72599999999999998</v>
      </c>
      <c r="J18" s="172" t="s">
        <v>266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6"/>
      <c r="P18" s="206"/>
      <c r="Q18" s="207"/>
      <c r="R18" s="207"/>
      <c r="S18" s="177">
        <v>4229917.49</v>
      </c>
      <c r="T18" s="176">
        <v>0</v>
      </c>
      <c r="U18" s="176"/>
      <c r="V18" s="206"/>
      <c r="W18" s="208"/>
      <c r="X18" s="208"/>
      <c r="Y18" s="209"/>
      <c r="Z18" s="209"/>
      <c r="AA18" s="240" t="b">
        <f t="shared" si="3"/>
        <v>1</v>
      </c>
      <c r="AB18" s="263">
        <f t="shared" si="0"/>
        <v>0.6</v>
      </c>
      <c r="AC18" s="264" t="b">
        <f t="shared" si="1"/>
        <v>1</v>
      </c>
      <c r="AD18" s="264" t="b">
        <f t="shared" si="2"/>
        <v>1</v>
      </c>
    </row>
    <row r="19" spans="1:30" ht="48" customHeight="1" x14ac:dyDescent="0.25">
      <c r="A19" s="220">
        <v>17</v>
      </c>
      <c r="B19" s="168" t="s">
        <v>267</v>
      </c>
      <c r="C19" s="202" t="s">
        <v>51</v>
      </c>
      <c r="D19" s="188" t="s">
        <v>268</v>
      </c>
      <c r="E19" s="169" t="s">
        <v>269</v>
      </c>
      <c r="F19" s="168" t="s">
        <v>270</v>
      </c>
      <c r="G19" s="205" t="s">
        <v>271</v>
      </c>
      <c r="H19" s="168" t="s">
        <v>55</v>
      </c>
      <c r="I19" s="171">
        <v>1.1000000000000001</v>
      </c>
      <c r="J19" s="172" t="s">
        <v>272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07"/>
      <c r="W19" s="208"/>
      <c r="X19" s="208"/>
      <c r="Y19" s="209"/>
      <c r="Z19" s="209"/>
      <c r="AA19" s="240" t="b">
        <f t="shared" si="3"/>
        <v>1</v>
      </c>
      <c r="AB19" s="263">
        <f t="shared" si="0"/>
        <v>0.5</v>
      </c>
      <c r="AC19" s="264" t="b">
        <f t="shared" si="1"/>
        <v>1</v>
      </c>
      <c r="AD19" s="264" t="b">
        <f t="shared" si="2"/>
        <v>1</v>
      </c>
    </row>
    <row r="20" spans="1:30" ht="45" customHeight="1" x14ac:dyDescent="0.25">
      <c r="A20" s="220">
        <v>18</v>
      </c>
      <c r="B20" s="168" t="s">
        <v>273</v>
      </c>
      <c r="C20" s="202" t="s">
        <v>51</v>
      </c>
      <c r="D20" s="188" t="s">
        <v>274</v>
      </c>
      <c r="E20" s="169" t="s">
        <v>275</v>
      </c>
      <c r="F20" s="168" t="s">
        <v>276</v>
      </c>
      <c r="G20" s="205" t="s">
        <v>277</v>
      </c>
      <c r="H20" s="168" t="s">
        <v>55</v>
      </c>
      <c r="I20" s="171">
        <v>0.90500000000000003</v>
      </c>
      <c r="J20" s="172" t="s">
        <v>278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/>
      <c r="V20" s="207"/>
      <c r="W20" s="208"/>
      <c r="X20" s="208"/>
      <c r="Y20" s="209"/>
      <c r="Z20" s="209"/>
      <c r="AA20" s="240" t="b">
        <f t="shared" si="3"/>
        <v>1</v>
      </c>
      <c r="AB20" s="263">
        <f t="shared" si="0"/>
        <v>0.47249999999999998</v>
      </c>
      <c r="AC20" s="264" t="b">
        <f t="shared" si="1"/>
        <v>0</v>
      </c>
      <c r="AD20" s="264" t="b">
        <f t="shared" si="2"/>
        <v>1</v>
      </c>
    </row>
    <row r="21" spans="1:30" ht="30" customHeight="1" x14ac:dyDescent="0.25">
      <c r="A21" s="220">
        <v>19</v>
      </c>
      <c r="B21" s="168" t="s">
        <v>279</v>
      </c>
      <c r="C21" s="202" t="s">
        <v>51</v>
      </c>
      <c r="D21" s="188" t="s">
        <v>280</v>
      </c>
      <c r="E21" s="169" t="s">
        <v>281</v>
      </c>
      <c r="F21" s="168" t="s">
        <v>282</v>
      </c>
      <c r="G21" s="205" t="s">
        <v>283</v>
      </c>
      <c r="H21" s="168" t="s">
        <v>55</v>
      </c>
      <c r="I21" s="171">
        <v>0.755</v>
      </c>
      <c r="J21" s="172" t="s">
        <v>284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07"/>
      <c r="W21" s="208"/>
      <c r="X21" s="208"/>
      <c r="Y21" s="209"/>
      <c r="Z21" s="209"/>
      <c r="AA21" s="240" t="b">
        <f t="shared" si="3"/>
        <v>1</v>
      </c>
      <c r="AB21" s="263">
        <f t="shared" si="0"/>
        <v>0.6</v>
      </c>
      <c r="AC21" s="264" t="b">
        <f t="shared" si="1"/>
        <v>1</v>
      </c>
      <c r="AD21" s="264" t="b">
        <f t="shared" si="2"/>
        <v>1</v>
      </c>
    </row>
    <row r="22" spans="1:30" ht="30" customHeight="1" x14ac:dyDescent="0.25">
      <c r="A22" s="208">
        <v>20</v>
      </c>
      <c r="B22" s="180" t="s">
        <v>310</v>
      </c>
      <c r="C22" s="227" t="s">
        <v>85</v>
      </c>
      <c r="D22" s="182" t="s">
        <v>311</v>
      </c>
      <c r="E22" s="228" t="s">
        <v>312</v>
      </c>
      <c r="F22" s="230" t="s">
        <v>201</v>
      </c>
      <c r="G22" s="180" t="s">
        <v>313</v>
      </c>
      <c r="H22" s="230" t="s">
        <v>55</v>
      </c>
      <c r="I22" s="231">
        <v>0.46</v>
      </c>
      <c r="J22" s="184" t="s">
        <v>314</v>
      </c>
      <c r="K22" s="195">
        <v>2606713</v>
      </c>
      <c r="L22" s="185">
        <v>2085370.4</v>
      </c>
      <c r="M22" s="179">
        <v>521342.60000000009</v>
      </c>
      <c r="N22" s="226">
        <v>0.8</v>
      </c>
      <c r="O22" s="185"/>
      <c r="P22" s="185"/>
      <c r="Q22" s="209"/>
      <c r="R22" s="208"/>
      <c r="S22" s="208"/>
      <c r="T22" s="185">
        <v>2085370.4</v>
      </c>
      <c r="U22" s="219"/>
      <c r="V22" s="176"/>
      <c r="W22" s="208"/>
      <c r="X22" s="208"/>
      <c r="Y22" s="209"/>
      <c r="Z22" s="209"/>
      <c r="AA22" s="240" t="b">
        <f t="shared" si="3"/>
        <v>1</v>
      </c>
      <c r="AB22" s="263">
        <f t="shared" si="0"/>
        <v>0.8</v>
      </c>
      <c r="AC22" s="264" t="b">
        <f t="shared" si="1"/>
        <v>1</v>
      </c>
      <c r="AD22" s="264" t="b">
        <f t="shared" si="2"/>
        <v>1</v>
      </c>
    </row>
    <row r="23" spans="1:30" ht="30" customHeight="1" x14ac:dyDescent="0.25">
      <c r="A23" s="208">
        <v>21</v>
      </c>
      <c r="B23" s="180" t="s">
        <v>315</v>
      </c>
      <c r="C23" s="227" t="s">
        <v>85</v>
      </c>
      <c r="D23" s="182" t="s">
        <v>210</v>
      </c>
      <c r="E23" s="228" t="s">
        <v>211</v>
      </c>
      <c r="F23" s="230" t="s">
        <v>212</v>
      </c>
      <c r="G23" s="180" t="s">
        <v>316</v>
      </c>
      <c r="H23" s="230" t="s">
        <v>55</v>
      </c>
      <c r="I23" s="231">
        <v>0.43</v>
      </c>
      <c r="J23" s="184" t="s">
        <v>317</v>
      </c>
      <c r="K23" s="195">
        <v>5572322</v>
      </c>
      <c r="L23" s="185">
        <v>4457857.5999999996</v>
      </c>
      <c r="M23" s="179">
        <v>1114464.4000000004</v>
      </c>
      <c r="N23" s="226">
        <v>0.8</v>
      </c>
      <c r="O23" s="185"/>
      <c r="P23" s="185"/>
      <c r="Q23" s="209"/>
      <c r="R23" s="208"/>
      <c r="S23" s="208"/>
      <c r="T23" s="185">
        <v>4457857.5999999996</v>
      </c>
      <c r="U23" s="176"/>
      <c r="V23" s="176"/>
      <c r="W23" s="208"/>
      <c r="X23" s="208"/>
      <c r="Y23" s="209"/>
      <c r="Z23" s="209"/>
      <c r="AA23" s="240" t="b">
        <f t="shared" si="3"/>
        <v>1</v>
      </c>
      <c r="AB23" s="263">
        <f t="shared" si="0"/>
        <v>0.8</v>
      </c>
      <c r="AC23" s="264" t="b">
        <f t="shared" si="1"/>
        <v>1</v>
      </c>
      <c r="AD23" s="264" t="b">
        <f t="shared" si="2"/>
        <v>1</v>
      </c>
    </row>
    <row r="24" spans="1:30" ht="30" customHeight="1" x14ac:dyDescent="0.25">
      <c r="A24" s="220">
        <v>22</v>
      </c>
      <c r="B24" s="186" t="s">
        <v>318</v>
      </c>
      <c r="C24" s="202" t="s">
        <v>91</v>
      </c>
      <c r="D24" s="188" t="s">
        <v>319</v>
      </c>
      <c r="E24" s="169" t="s">
        <v>320</v>
      </c>
      <c r="F24" s="168" t="s">
        <v>195</v>
      </c>
      <c r="G24" s="186" t="s">
        <v>321</v>
      </c>
      <c r="H24" s="168" t="s">
        <v>55</v>
      </c>
      <c r="I24" s="171">
        <v>0.52500000000000002</v>
      </c>
      <c r="J24" s="190" t="s">
        <v>322</v>
      </c>
      <c r="K24" s="197">
        <v>2500000</v>
      </c>
      <c r="L24" s="191">
        <v>2000000</v>
      </c>
      <c r="M24" s="178">
        <v>500000</v>
      </c>
      <c r="N24" s="175">
        <v>0.8</v>
      </c>
      <c r="O24" s="185"/>
      <c r="P24" s="185"/>
      <c r="Q24" s="209"/>
      <c r="R24" s="208"/>
      <c r="S24" s="208"/>
      <c r="T24" s="191">
        <v>272026.06400000001</v>
      </c>
      <c r="U24" s="176">
        <v>1727973.936</v>
      </c>
      <c r="V24" s="176"/>
      <c r="W24" s="208"/>
      <c r="X24" s="208"/>
      <c r="Y24" s="209"/>
      <c r="Z24" s="209"/>
      <c r="AA24" s="240" t="b">
        <f t="shared" si="3"/>
        <v>1</v>
      </c>
      <c r="AB24" s="263">
        <f t="shared" si="0"/>
        <v>0.8</v>
      </c>
      <c r="AC24" s="264" t="b">
        <f t="shared" si="1"/>
        <v>1</v>
      </c>
      <c r="AD24" s="264" t="b">
        <f t="shared" si="2"/>
        <v>1</v>
      </c>
    </row>
    <row r="25" spans="1:30" ht="30" customHeight="1" x14ac:dyDescent="0.25">
      <c r="A25" s="208">
        <v>23</v>
      </c>
      <c r="B25" s="180" t="s">
        <v>323</v>
      </c>
      <c r="C25" s="227" t="s">
        <v>85</v>
      </c>
      <c r="D25" s="182" t="s">
        <v>324</v>
      </c>
      <c r="E25" s="228" t="s">
        <v>325</v>
      </c>
      <c r="F25" s="230" t="s">
        <v>201</v>
      </c>
      <c r="G25" s="180" t="s">
        <v>326</v>
      </c>
      <c r="H25" s="230" t="s">
        <v>55</v>
      </c>
      <c r="I25" s="231">
        <v>0.995</v>
      </c>
      <c r="J25" s="184" t="s">
        <v>113</v>
      </c>
      <c r="K25" s="195">
        <v>943588</v>
      </c>
      <c r="L25" s="185">
        <v>660511.6</v>
      </c>
      <c r="M25" s="179">
        <v>283076.40000000002</v>
      </c>
      <c r="N25" s="226">
        <v>0.7</v>
      </c>
      <c r="O25" s="185"/>
      <c r="P25" s="185"/>
      <c r="Q25" s="209"/>
      <c r="R25" s="208"/>
      <c r="S25" s="208"/>
      <c r="T25" s="185">
        <v>660511.6</v>
      </c>
      <c r="U25" s="206"/>
      <c r="V25" s="176"/>
      <c r="W25" s="208"/>
      <c r="X25" s="208"/>
      <c r="Y25" s="209"/>
      <c r="Z25" s="209"/>
      <c r="AA25" s="240" t="b">
        <f t="shared" si="3"/>
        <v>1</v>
      </c>
      <c r="AB25" s="263">
        <f t="shared" si="0"/>
        <v>0.7</v>
      </c>
      <c r="AC25" s="264" t="b">
        <f t="shared" si="1"/>
        <v>1</v>
      </c>
      <c r="AD25" s="264" t="b">
        <f t="shared" si="2"/>
        <v>1</v>
      </c>
    </row>
    <row r="26" spans="1:30" ht="51.75" customHeight="1" x14ac:dyDescent="0.25">
      <c r="A26" s="208">
        <v>24</v>
      </c>
      <c r="B26" s="180" t="s">
        <v>327</v>
      </c>
      <c r="C26" s="227" t="s">
        <v>85</v>
      </c>
      <c r="D26" s="182" t="s">
        <v>328</v>
      </c>
      <c r="E26" s="228" t="s">
        <v>329</v>
      </c>
      <c r="F26" s="230" t="s">
        <v>330</v>
      </c>
      <c r="G26" s="180" t="s">
        <v>331</v>
      </c>
      <c r="H26" s="230" t="s">
        <v>55</v>
      </c>
      <c r="I26" s="231">
        <v>0.62</v>
      </c>
      <c r="J26" s="184" t="s">
        <v>332</v>
      </c>
      <c r="K26" s="195">
        <v>1240356.8</v>
      </c>
      <c r="L26" s="185">
        <f>K26*N26</f>
        <v>992285.44000000006</v>
      </c>
      <c r="M26" s="179">
        <f>K26-L26</f>
        <v>248071.36</v>
      </c>
      <c r="N26" s="226">
        <v>0.8</v>
      </c>
      <c r="O26" s="185"/>
      <c r="P26" s="185"/>
      <c r="Q26" s="209"/>
      <c r="R26" s="208"/>
      <c r="S26" s="208"/>
      <c r="T26" s="185">
        <f>L26</f>
        <v>992285.44000000006</v>
      </c>
      <c r="U26" s="206"/>
      <c r="V26" s="208"/>
      <c r="W26" s="208"/>
      <c r="X26" s="208"/>
      <c r="Y26" s="209"/>
      <c r="Z26" s="209"/>
      <c r="AA26" s="240" t="b">
        <f t="shared" si="3"/>
        <v>1</v>
      </c>
      <c r="AB26" s="263">
        <f t="shared" si="0"/>
        <v>0.8</v>
      </c>
      <c r="AC26" s="264" t="b">
        <f t="shared" si="1"/>
        <v>1</v>
      </c>
      <c r="AD26" s="264" t="b">
        <f t="shared" si="2"/>
        <v>1</v>
      </c>
    </row>
    <row r="27" spans="1:30" ht="30" customHeight="1" x14ac:dyDescent="0.25">
      <c r="A27" s="208">
        <v>25</v>
      </c>
      <c r="B27" s="180" t="s">
        <v>333</v>
      </c>
      <c r="C27" s="227" t="s">
        <v>85</v>
      </c>
      <c r="D27" s="182" t="s">
        <v>199</v>
      </c>
      <c r="E27" s="228" t="s">
        <v>200</v>
      </c>
      <c r="F27" s="230" t="s">
        <v>201</v>
      </c>
      <c r="G27" s="180" t="s">
        <v>334</v>
      </c>
      <c r="H27" s="230" t="s">
        <v>82</v>
      </c>
      <c r="I27" s="231">
        <v>0.41299999999999998</v>
      </c>
      <c r="J27" s="184" t="s">
        <v>113</v>
      </c>
      <c r="K27" s="195">
        <v>1793408</v>
      </c>
      <c r="L27" s="185">
        <v>1434726.3999999999</v>
      </c>
      <c r="M27" s="179">
        <v>358681.60000000009</v>
      </c>
      <c r="N27" s="226">
        <v>0.8</v>
      </c>
      <c r="O27" s="185"/>
      <c r="P27" s="185"/>
      <c r="Q27" s="209"/>
      <c r="R27" s="208"/>
      <c r="S27" s="208"/>
      <c r="T27" s="185">
        <v>1434726.3999999999</v>
      </c>
      <c r="U27" s="206"/>
      <c r="V27" s="176"/>
      <c r="W27" s="208"/>
      <c r="X27" s="208"/>
      <c r="Y27" s="209"/>
      <c r="Z27" s="209"/>
      <c r="AA27" s="240" t="b">
        <f t="shared" si="3"/>
        <v>1</v>
      </c>
      <c r="AB27" s="263">
        <f t="shared" si="0"/>
        <v>0.8</v>
      </c>
      <c r="AC27" s="264" t="b">
        <f t="shared" si="1"/>
        <v>1</v>
      </c>
      <c r="AD27" s="264" t="b">
        <f t="shared" si="2"/>
        <v>1</v>
      </c>
    </row>
    <row r="28" spans="1:30" ht="49.5" customHeight="1" x14ac:dyDescent="0.25">
      <c r="A28" s="208">
        <v>26</v>
      </c>
      <c r="B28" s="180" t="s">
        <v>335</v>
      </c>
      <c r="C28" s="227" t="s">
        <v>85</v>
      </c>
      <c r="D28" s="182" t="s">
        <v>226</v>
      </c>
      <c r="E28" s="228" t="s">
        <v>336</v>
      </c>
      <c r="F28" s="230" t="s">
        <v>212</v>
      </c>
      <c r="G28" s="180" t="s">
        <v>337</v>
      </c>
      <c r="H28" s="230" t="s">
        <v>55</v>
      </c>
      <c r="I28" s="231">
        <v>0.878</v>
      </c>
      <c r="J28" s="184" t="s">
        <v>338</v>
      </c>
      <c r="K28" s="195">
        <v>4434834.6399999997</v>
      </c>
      <c r="L28" s="185">
        <f t="shared" ref="L28:L31" si="4">ROUNDDOWN(K28*N28,2)</f>
        <v>3547867.71</v>
      </c>
      <c r="M28" s="179">
        <f>K28-L28</f>
        <v>886966.9299999997</v>
      </c>
      <c r="N28" s="226">
        <v>0.8</v>
      </c>
      <c r="O28" s="185"/>
      <c r="P28" s="185"/>
      <c r="Q28" s="209"/>
      <c r="R28" s="208"/>
      <c r="S28" s="208"/>
      <c r="T28" s="185">
        <f>L28</f>
        <v>3547867.71</v>
      </c>
      <c r="U28" s="206"/>
      <c r="V28" s="208"/>
      <c r="W28" s="208"/>
      <c r="X28" s="208"/>
      <c r="Y28" s="209"/>
      <c r="Z28" s="209"/>
      <c r="AA28" s="240" t="b">
        <f t="shared" si="3"/>
        <v>1</v>
      </c>
      <c r="AB28" s="263">
        <f t="shared" si="0"/>
        <v>0.8</v>
      </c>
      <c r="AC28" s="264" t="b">
        <f t="shared" si="1"/>
        <v>1</v>
      </c>
      <c r="AD28" s="264" t="b">
        <f t="shared" si="2"/>
        <v>1</v>
      </c>
    </row>
    <row r="29" spans="1:30" ht="30" customHeight="1" x14ac:dyDescent="0.25">
      <c r="A29" s="208">
        <v>27</v>
      </c>
      <c r="B29" s="180" t="s">
        <v>339</v>
      </c>
      <c r="C29" s="227" t="s">
        <v>85</v>
      </c>
      <c r="D29" s="182" t="s">
        <v>340</v>
      </c>
      <c r="E29" s="228" t="s">
        <v>341</v>
      </c>
      <c r="F29" s="230" t="s">
        <v>201</v>
      </c>
      <c r="G29" s="180" t="s">
        <v>342</v>
      </c>
      <c r="H29" s="230" t="s">
        <v>55</v>
      </c>
      <c r="I29" s="231">
        <v>1.2</v>
      </c>
      <c r="J29" s="184" t="s">
        <v>108</v>
      </c>
      <c r="K29" s="195">
        <v>2451637</v>
      </c>
      <c r="L29" s="185">
        <v>1961309.6</v>
      </c>
      <c r="M29" s="179">
        <v>490327.39999999991</v>
      </c>
      <c r="N29" s="226">
        <v>0.8</v>
      </c>
      <c r="O29" s="185"/>
      <c r="P29" s="185"/>
      <c r="Q29" s="209"/>
      <c r="R29" s="208"/>
      <c r="S29" s="208"/>
      <c r="T29" s="185">
        <v>1961309.6</v>
      </c>
      <c r="U29" s="176"/>
      <c r="V29" s="176"/>
      <c r="W29" s="208"/>
      <c r="X29" s="208"/>
      <c r="Y29" s="209"/>
      <c r="Z29" s="209"/>
      <c r="AA29" s="240" t="b">
        <f t="shared" si="3"/>
        <v>1</v>
      </c>
      <c r="AB29" s="263">
        <f t="shared" si="0"/>
        <v>0.8</v>
      </c>
      <c r="AC29" s="264" t="b">
        <f t="shared" si="1"/>
        <v>1</v>
      </c>
      <c r="AD29" s="264" t="b">
        <f t="shared" si="2"/>
        <v>1</v>
      </c>
    </row>
    <row r="30" spans="1:30" ht="30" customHeight="1" x14ac:dyDescent="0.25">
      <c r="A30" s="208">
        <v>28</v>
      </c>
      <c r="B30" s="180" t="s">
        <v>343</v>
      </c>
      <c r="C30" s="227" t="s">
        <v>85</v>
      </c>
      <c r="D30" s="182" t="s">
        <v>344</v>
      </c>
      <c r="E30" s="228" t="s">
        <v>878</v>
      </c>
      <c r="F30" s="230" t="s">
        <v>212</v>
      </c>
      <c r="G30" s="180" t="s">
        <v>345</v>
      </c>
      <c r="H30" s="230" t="s">
        <v>55</v>
      </c>
      <c r="I30" s="231">
        <v>1.244</v>
      </c>
      <c r="J30" s="184" t="s">
        <v>89</v>
      </c>
      <c r="K30" s="195">
        <v>2006685.68</v>
      </c>
      <c r="L30" s="185">
        <f t="shared" si="4"/>
        <v>1404679.97</v>
      </c>
      <c r="M30" s="179">
        <f>K30-L30</f>
        <v>602005.71</v>
      </c>
      <c r="N30" s="226">
        <v>0.7</v>
      </c>
      <c r="O30" s="185"/>
      <c r="P30" s="185"/>
      <c r="Q30" s="209"/>
      <c r="R30" s="208"/>
      <c r="S30" s="208"/>
      <c r="T30" s="185">
        <f>L30</f>
        <v>1404679.97</v>
      </c>
      <c r="U30" s="176"/>
      <c r="V30" s="176"/>
      <c r="W30" s="208"/>
      <c r="X30" s="208"/>
      <c r="Y30" s="209"/>
      <c r="Z30" s="209"/>
      <c r="AA30" s="240" t="b">
        <f t="shared" si="3"/>
        <v>1</v>
      </c>
      <c r="AB30" s="263">
        <f t="shared" si="0"/>
        <v>0.7</v>
      </c>
      <c r="AC30" s="264" t="b">
        <f t="shared" si="1"/>
        <v>1</v>
      </c>
      <c r="AD30" s="264" t="b">
        <f t="shared" si="2"/>
        <v>1</v>
      </c>
    </row>
    <row r="31" spans="1:30" ht="39" customHeight="1" x14ac:dyDescent="0.25">
      <c r="A31" s="208">
        <v>29</v>
      </c>
      <c r="B31" s="180" t="s">
        <v>346</v>
      </c>
      <c r="C31" s="227" t="s">
        <v>85</v>
      </c>
      <c r="D31" s="182" t="s">
        <v>347</v>
      </c>
      <c r="E31" s="228" t="s">
        <v>880</v>
      </c>
      <c r="F31" s="230" t="s">
        <v>348</v>
      </c>
      <c r="G31" s="180" t="s">
        <v>349</v>
      </c>
      <c r="H31" s="230" t="s">
        <v>61</v>
      </c>
      <c r="I31" s="231">
        <v>0.95599999999999996</v>
      </c>
      <c r="J31" s="184" t="s">
        <v>350</v>
      </c>
      <c r="K31" s="195">
        <v>1358105</v>
      </c>
      <c r="L31" s="185">
        <f t="shared" si="4"/>
        <v>679052.5</v>
      </c>
      <c r="M31" s="179">
        <f>K31-L31</f>
        <v>679052.5</v>
      </c>
      <c r="N31" s="226">
        <v>0.5</v>
      </c>
      <c r="O31" s="185"/>
      <c r="P31" s="185"/>
      <c r="Q31" s="209"/>
      <c r="R31" s="208"/>
      <c r="S31" s="208"/>
      <c r="T31" s="185">
        <f>L31</f>
        <v>679052.5</v>
      </c>
      <c r="U31" s="176"/>
      <c r="V31" s="176"/>
      <c r="W31" s="208"/>
      <c r="X31" s="208"/>
      <c r="Y31" s="209"/>
      <c r="Z31" s="209"/>
      <c r="AA31" s="240" t="b">
        <f t="shared" si="3"/>
        <v>1</v>
      </c>
      <c r="AB31" s="263">
        <f t="shared" si="0"/>
        <v>0.5</v>
      </c>
      <c r="AC31" s="264" t="b">
        <f t="shared" si="1"/>
        <v>1</v>
      </c>
      <c r="AD31" s="264" t="b">
        <f t="shared" si="2"/>
        <v>1</v>
      </c>
    </row>
    <row r="32" spans="1:30" ht="30" customHeight="1" x14ac:dyDescent="0.25">
      <c r="A32" s="208">
        <v>30</v>
      </c>
      <c r="B32" s="180" t="s">
        <v>351</v>
      </c>
      <c r="C32" s="227" t="s">
        <v>85</v>
      </c>
      <c r="D32" s="182" t="s">
        <v>352</v>
      </c>
      <c r="E32" s="228" t="s">
        <v>353</v>
      </c>
      <c r="F32" s="230" t="s">
        <v>354</v>
      </c>
      <c r="G32" s="180" t="s">
        <v>898</v>
      </c>
      <c r="H32" s="230" t="s">
        <v>55</v>
      </c>
      <c r="I32" s="231">
        <v>0.625</v>
      </c>
      <c r="J32" s="184" t="s">
        <v>355</v>
      </c>
      <c r="K32" s="195">
        <v>2990044</v>
      </c>
      <c r="L32" s="185">
        <v>2392035.2000000002</v>
      </c>
      <c r="M32" s="179">
        <v>598008.79999999981</v>
      </c>
      <c r="N32" s="226">
        <v>0.8</v>
      </c>
      <c r="O32" s="185"/>
      <c r="P32" s="185"/>
      <c r="Q32" s="209"/>
      <c r="R32" s="208"/>
      <c r="S32" s="208"/>
      <c r="T32" s="185">
        <v>2392035.2000000002</v>
      </c>
      <c r="U32" s="176"/>
      <c r="V32" s="176"/>
      <c r="W32" s="208"/>
      <c r="X32" s="208"/>
      <c r="Y32" s="209"/>
      <c r="Z32" s="209"/>
      <c r="AA32" s="240" t="b">
        <f t="shared" si="3"/>
        <v>1</v>
      </c>
      <c r="AB32" s="263">
        <f t="shared" si="0"/>
        <v>0.8</v>
      </c>
      <c r="AC32" s="264" t="b">
        <f t="shared" si="1"/>
        <v>1</v>
      </c>
      <c r="AD32" s="264" t="b">
        <f t="shared" si="2"/>
        <v>1</v>
      </c>
    </row>
    <row r="33" spans="1:30" ht="30" customHeight="1" x14ac:dyDescent="0.25">
      <c r="A33" s="208">
        <v>31</v>
      </c>
      <c r="B33" s="180" t="s">
        <v>356</v>
      </c>
      <c r="C33" s="227" t="s">
        <v>85</v>
      </c>
      <c r="D33" s="182" t="s">
        <v>357</v>
      </c>
      <c r="E33" s="228" t="s">
        <v>358</v>
      </c>
      <c r="F33" s="230" t="s">
        <v>212</v>
      </c>
      <c r="G33" s="180" t="s">
        <v>359</v>
      </c>
      <c r="H33" s="230" t="s">
        <v>55</v>
      </c>
      <c r="I33" s="231">
        <v>0.64100000000000001</v>
      </c>
      <c r="J33" s="184" t="s">
        <v>181</v>
      </c>
      <c r="K33" s="195">
        <v>2782316</v>
      </c>
      <c r="L33" s="185">
        <v>2225852.7999999998</v>
      </c>
      <c r="M33" s="179">
        <v>556463.20000000019</v>
      </c>
      <c r="N33" s="226">
        <v>0.8</v>
      </c>
      <c r="O33" s="185"/>
      <c r="P33" s="185"/>
      <c r="Q33" s="209"/>
      <c r="R33" s="208"/>
      <c r="S33" s="208"/>
      <c r="T33" s="185">
        <v>2225852.7999999998</v>
      </c>
      <c r="U33" s="176"/>
      <c r="V33" s="176"/>
      <c r="W33" s="208"/>
      <c r="X33" s="208"/>
      <c r="Y33" s="209"/>
      <c r="Z33" s="209"/>
      <c r="AA33" s="240" t="b">
        <f t="shared" si="3"/>
        <v>1</v>
      </c>
      <c r="AB33" s="263">
        <f t="shared" si="0"/>
        <v>0.8</v>
      </c>
      <c r="AC33" s="264" t="b">
        <f t="shared" si="1"/>
        <v>1</v>
      </c>
      <c r="AD33" s="264" t="b">
        <f t="shared" si="2"/>
        <v>1</v>
      </c>
    </row>
    <row r="34" spans="1:30" ht="30" customHeight="1" x14ac:dyDescent="0.25">
      <c r="A34" s="208">
        <v>32</v>
      </c>
      <c r="B34" s="180" t="s">
        <v>360</v>
      </c>
      <c r="C34" s="227" t="s">
        <v>85</v>
      </c>
      <c r="D34" s="182" t="s">
        <v>361</v>
      </c>
      <c r="E34" s="228" t="s">
        <v>362</v>
      </c>
      <c r="F34" s="230" t="s">
        <v>201</v>
      </c>
      <c r="G34" s="180" t="s">
        <v>909</v>
      </c>
      <c r="H34" s="230" t="s">
        <v>55</v>
      </c>
      <c r="I34" s="231">
        <v>0.55600000000000005</v>
      </c>
      <c r="J34" s="184" t="s">
        <v>363</v>
      </c>
      <c r="K34" s="195">
        <v>1216823</v>
      </c>
      <c r="L34" s="185">
        <v>851776.1</v>
      </c>
      <c r="M34" s="179">
        <v>365046.9</v>
      </c>
      <c r="N34" s="226">
        <v>0.7</v>
      </c>
      <c r="O34" s="185"/>
      <c r="P34" s="185"/>
      <c r="Q34" s="209"/>
      <c r="R34" s="208"/>
      <c r="S34" s="208"/>
      <c r="T34" s="185">
        <v>851776.1</v>
      </c>
      <c r="U34" s="206"/>
      <c r="V34" s="208"/>
      <c r="W34" s="208"/>
      <c r="X34" s="208"/>
      <c r="Y34" s="209"/>
      <c r="Z34" s="209"/>
      <c r="AA34" s="240" t="b">
        <f t="shared" si="3"/>
        <v>1</v>
      </c>
      <c r="AB34" s="263">
        <f t="shared" si="0"/>
        <v>0.7</v>
      </c>
      <c r="AC34" s="264" t="b">
        <f t="shared" si="1"/>
        <v>1</v>
      </c>
      <c r="AD34" s="264" t="b">
        <f t="shared" si="2"/>
        <v>1</v>
      </c>
    </row>
    <row r="35" spans="1:30" ht="30" customHeight="1" x14ac:dyDescent="0.25">
      <c r="A35" s="208">
        <v>33</v>
      </c>
      <c r="B35" s="180" t="s">
        <v>364</v>
      </c>
      <c r="C35" s="227" t="s">
        <v>85</v>
      </c>
      <c r="D35" s="182" t="s">
        <v>365</v>
      </c>
      <c r="E35" s="228" t="s">
        <v>222</v>
      </c>
      <c r="F35" s="230" t="s">
        <v>206</v>
      </c>
      <c r="G35" s="180" t="s">
        <v>896</v>
      </c>
      <c r="H35" s="230" t="s">
        <v>55</v>
      </c>
      <c r="I35" s="231">
        <v>0.74</v>
      </c>
      <c r="J35" s="184" t="s">
        <v>108</v>
      </c>
      <c r="K35" s="195">
        <v>845956</v>
      </c>
      <c r="L35" s="185">
        <v>676764.8</v>
      </c>
      <c r="M35" s="179">
        <v>169191.19999999995</v>
      </c>
      <c r="N35" s="226">
        <v>0.8</v>
      </c>
      <c r="O35" s="185"/>
      <c r="P35" s="185"/>
      <c r="Q35" s="209"/>
      <c r="R35" s="208"/>
      <c r="S35" s="208"/>
      <c r="T35" s="185">
        <v>676764.8</v>
      </c>
      <c r="U35" s="176"/>
      <c r="V35" s="176"/>
      <c r="W35" s="208"/>
      <c r="X35" s="208"/>
      <c r="Y35" s="209"/>
      <c r="Z35" s="209"/>
      <c r="AA35" s="240" t="b">
        <f t="shared" si="3"/>
        <v>1</v>
      </c>
      <c r="AB35" s="263">
        <f t="shared" si="0"/>
        <v>0.8</v>
      </c>
      <c r="AC35" s="264" t="b">
        <f t="shared" si="1"/>
        <v>1</v>
      </c>
      <c r="AD35" s="264" t="b">
        <f t="shared" si="2"/>
        <v>1</v>
      </c>
    </row>
    <row r="36" spans="1:30" ht="30" customHeight="1" x14ac:dyDescent="0.25">
      <c r="A36" s="208">
        <v>34</v>
      </c>
      <c r="B36" s="180" t="s">
        <v>366</v>
      </c>
      <c r="C36" s="227" t="s">
        <v>85</v>
      </c>
      <c r="D36" s="182" t="s">
        <v>367</v>
      </c>
      <c r="E36" s="228" t="s">
        <v>368</v>
      </c>
      <c r="F36" s="230" t="s">
        <v>369</v>
      </c>
      <c r="G36" s="180" t="s">
        <v>370</v>
      </c>
      <c r="H36" s="230" t="s">
        <v>61</v>
      </c>
      <c r="I36" s="231">
        <v>0.84199999999999997</v>
      </c>
      <c r="J36" s="184" t="s">
        <v>314</v>
      </c>
      <c r="K36" s="195">
        <v>897261.38</v>
      </c>
      <c r="L36" s="185">
        <f t="shared" ref="L36" si="5">ROUNDDOWN(K36*N36,2)</f>
        <v>717809.1</v>
      </c>
      <c r="M36" s="179">
        <f>K36-L36</f>
        <v>179452.28000000003</v>
      </c>
      <c r="N36" s="226">
        <v>0.8</v>
      </c>
      <c r="O36" s="185"/>
      <c r="P36" s="185"/>
      <c r="Q36" s="209"/>
      <c r="R36" s="208"/>
      <c r="S36" s="208"/>
      <c r="T36" s="185">
        <f>L36</f>
        <v>717809.1</v>
      </c>
      <c r="U36" s="176"/>
      <c r="V36" s="176"/>
      <c r="W36" s="208"/>
      <c r="X36" s="208"/>
      <c r="Y36" s="209"/>
      <c r="Z36" s="209"/>
      <c r="AA36" s="240" t="b">
        <f t="shared" si="3"/>
        <v>1</v>
      </c>
      <c r="AB36" s="263">
        <f t="shared" si="0"/>
        <v>0.8</v>
      </c>
      <c r="AC36" s="264" t="b">
        <f t="shared" si="1"/>
        <v>1</v>
      </c>
      <c r="AD36" s="264" t="b">
        <f t="shared" si="2"/>
        <v>1</v>
      </c>
    </row>
    <row r="37" spans="1:30" ht="30" customHeight="1" x14ac:dyDescent="0.25">
      <c r="A37" s="208">
        <v>35</v>
      </c>
      <c r="B37" s="180" t="s">
        <v>371</v>
      </c>
      <c r="C37" s="227" t="s">
        <v>85</v>
      </c>
      <c r="D37" s="182" t="s">
        <v>372</v>
      </c>
      <c r="E37" s="228" t="s">
        <v>373</v>
      </c>
      <c r="F37" s="230" t="s">
        <v>201</v>
      </c>
      <c r="G37" s="180" t="s">
        <v>374</v>
      </c>
      <c r="H37" s="230" t="s">
        <v>55</v>
      </c>
      <c r="I37" s="231">
        <v>0.30099999999999999</v>
      </c>
      <c r="J37" s="184" t="s">
        <v>375</v>
      </c>
      <c r="K37" s="195">
        <v>804480.2</v>
      </c>
      <c r="L37" s="185">
        <f>ROUNDDOWN(K37*N37,2)</f>
        <v>563136.14</v>
      </c>
      <c r="M37" s="179">
        <f>K37-L37</f>
        <v>241344.05999999994</v>
      </c>
      <c r="N37" s="226">
        <v>0.7</v>
      </c>
      <c r="O37" s="185"/>
      <c r="P37" s="185"/>
      <c r="Q37" s="209"/>
      <c r="R37" s="208"/>
      <c r="S37" s="208"/>
      <c r="T37" s="185">
        <f>L37</f>
        <v>563136.14</v>
      </c>
      <c r="U37" s="176"/>
      <c r="V37" s="176"/>
      <c r="W37" s="208"/>
      <c r="X37" s="208"/>
      <c r="Y37" s="209"/>
      <c r="Z37" s="209"/>
      <c r="AA37" s="240" t="b">
        <f t="shared" si="3"/>
        <v>1</v>
      </c>
      <c r="AB37" s="263">
        <f t="shared" si="0"/>
        <v>0.7</v>
      </c>
      <c r="AC37" s="264" t="b">
        <f t="shared" si="1"/>
        <v>1</v>
      </c>
      <c r="AD37" s="264" t="b">
        <f t="shared" si="2"/>
        <v>1</v>
      </c>
    </row>
    <row r="38" spans="1:30" ht="30" customHeight="1" x14ac:dyDescent="0.25">
      <c r="A38" s="208">
        <v>36</v>
      </c>
      <c r="B38" s="180" t="s">
        <v>376</v>
      </c>
      <c r="C38" s="227" t="s">
        <v>85</v>
      </c>
      <c r="D38" s="182" t="s">
        <v>377</v>
      </c>
      <c r="E38" s="228" t="s">
        <v>881</v>
      </c>
      <c r="F38" s="230" t="s">
        <v>378</v>
      </c>
      <c r="G38" s="180" t="s">
        <v>379</v>
      </c>
      <c r="H38" s="230" t="s">
        <v>55</v>
      </c>
      <c r="I38" s="231">
        <v>0.33400000000000002</v>
      </c>
      <c r="J38" s="184" t="s">
        <v>380</v>
      </c>
      <c r="K38" s="195">
        <v>329475.45</v>
      </c>
      <c r="L38" s="185">
        <f>ROUNDDOWN(K38*N38,2)</f>
        <v>263580.36</v>
      </c>
      <c r="M38" s="179">
        <f>K38-L38</f>
        <v>65895.090000000026</v>
      </c>
      <c r="N38" s="226">
        <v>0.8</v>
      </c>
      <c r="O38" s="185"/>
      <c r="P38" s="185"/>
      <c r="Q38" s="209"/>
      <c r="R38" s="208"/>
      <c r="S38" s="208"/>
      <c r="T38" s="185">
        <f>L38</f>
        <v>263580.36</v>
      </c>
      <c r="U38" s="197"/>
      <c r="V38" s="208"/>
      <c r="W38" s="208"/>
      <c r="X38" s="208"/>
      <c r="Y38" s="209"/>
      <c r="Z38" s="209"/>
      <c r="AA38" s="240" t="b">
        <f t="shared" si="3"/>
        <v>1</v>
      </c>
      <c r="AB38" s="263">
        <f t="shared" si="0"/>
        <v>0.8</v>
      </c>
      <c r="AC38" s="264" t="b">
        <f t="shared" si="1"/>
        <v>1</v>
      </c>
      <c r="AD38" s="264" t="b">
        <f t="shared" si="2"/>
        <v>1</v>
      </c>
    </row>
    <row r="39" spans="1:30" ht="30" customHeight="1" x14ac:dyDescent="0.25">
      <c r="A39" s="208">
        <v>37</v>
      </c>
      <c r="B39" s="180" t="s">
        <v>381</v>
      </c>
      <c r="C39" s="227" t="s">
        <v>85</v>
      </c>
      <c r="D39" s="182" t="s">
        <v>382</v>
      </c>
      <c r="E39" s="228" t="s">
        <v>383</v>
      </c>
      <c r="F39" s="230" t="s">
        <v>384</v>
      </c>
      <c r="G39" s="180" t="s">
        <v>910</v>
      </c>
      <c r="H39" s="230" t="s">
        <v>55</v>
      </c>
      <c r="I39" s="231">
        <v>0.75</v>
      </c>
      <c r="J39" s="184" t="s">
        <v>385</v>
      </c>
      <c r="K39" s="195">
        <v>2495325.9</v>
      </c>
      <c r="L39" s="185">
        <f>ROUNDDOWN(K39*N39,2)</f>
        <v>1996260.72</v>
      </c>
      <c r="M39" s="179">
        <f>K39-L39</f>
        <v>499065.17999999993</v>
      </c>
      <c r="N39" s="226">
        <v>0.8</v>
      </c>
      <c r="O39" s="185"/>
      <c r="P39" s="185"/>
      <c r="Q39" s="209"/>
      <c r="R39" s="208"/>
      <c r="S39" s="208"/>
      <c r="T39" s="185">
        <f>L39</f>
        <v>1996260.72</v>
      </c>
      <c r="U39" s="206"/>
      <c r="V39" s="208"/>
      <c r="W39" s="208"/>
      <c r="X39" s="208"/>
      <c r="Y39" s="209"/>
      <c r="Z39" s="209"/>
      <c r="AA39" s="240" t="b">
        <f t="shared" si="3"/>
        <v>1</v>
      </c>
      <c r="AB39" s="263">
        <f t="shared" si="0"/>
        <v>0.8</v>
      </c>
      <c r="AC39" s="264" t="b">
        <f t="shared" si="1"/>
        <v>1</v>
      </c>
      <c r="AD39" s="264" t="b">
        <f t="shared" si="2"/>
        <v>1</v>
      </c>
    </row>
    <row r="40" spans="1:30" ht="51" customHeight="1" x14ac:dyDescent="0.25">
      <c r="A40" s="208">
        <v>38</v>
      </c>
      <c r="B40" s="272" t="s">
        <v>386</v>
      </c>
      <c r="C40" s="227" t="s">
        <v>85</v>
      </c>
      <c r="D40" s="182" t="s">
        <v>387</v>
      </c>
      <c r="E40" s="228" t="s">
        <v>388</v>
      </c>
      <c r="F40" s="230" t="s">
        <v>201</v>
      </c>
      <c r="G40" s="180" t="s">
        <v>389</v>
      </c>
      <c r="H40" s="230" t="s">
        <v>55</v>
      </c>
      <c r="I40" s="231">
        <v>0.69</v>
      </c>
      <c r="J40" s="184" t="s">
        <v>317</v>
      </c>
      <c r="K40" s="195">
        <v>4488108.07</v>
      </c>
      <c r="L40" s="185">
        <f>ROUNDDOWN(K40*N40,2)</f>
        <v>3590486.45</v>
      </c>
      <c r="M40" s="179">
        <f>K40-L40</f>
        <v>897621.62000000011</v>
      </c>
      <c r="N40" s="226">
        <v>0.8</v>
      </c>
      <c r="O40" s="185"/>
      <c r="P40" s="185"/>
      <c r="Q40" s="209"/>
      <c r="R40" s="208"/>
      <c r="S40" s="208"/>
      <c r="T40" s="185">
        <f>L40</f>
        <v>3590486.45</v>
      </c>
      <c r="U40" s="176"/>
      <c r="V40" s="176"/>
      <c r="W40" s="208"/>
      <c r="X40" s="208"/>
      <c r="Y40" s="209"/>
      <c r="Z40" s="209"/>
      <c r="AA40" s="240" t="b">
        <f t="shared" si="3"/>
        <v>1</v>
      </c>
      <c r="AB40" s="263">
        <f t="shared" si="0"/>
        <v>0.8</v>
      </c>
      <c r="AC40" s="264" t="b">
        <f t="shared" si="1"/>
        <v>1</v>
      </c>
      <c r="AD40" s="264" t="b">
        <f t="shared" si="2"/>
        <v>1</v>
      </c>
    </row>
    <row r="41" spans="1:30" ht="43.5" customHeight="1" x14ac:dyDescent="0.25">
      <c r="A41" s="208">
        <v>39</v>
      </c>
      <c r="B41" s="180" t="s">
        <v>390</v>
      </c>
      <c r="C41" s="227" t="s">
        <v>85</v>
      </c>
      <c r="D41" s="182" t="s">
        <v>391</v>
      </c>
      <c r="E41" s="228" t="s">
        <v>392</v>
      </c>
      <c r="F41" s="230" t="s">
        <v>270</v>
      </c>
      <c r="G41" s="180" t="s">
        <v>393</v>
      </c>
      <c r="H41" s="230" t="s">
        <v>55</v>
      </c>
      <c r="I41" s="231">
        <v>0.36099999999999999</v>
      </c>
      <c r="J41" s="184" t="s">
        <v>394</v>
      </c>
      <c r="K41" s="195">
        <v>1330733.01</v>
      </c>
      <c r="L41" s="185">
        <v>1064586.3999999999</v>
      </c>
      <c r="M41" s="179">
        <v>266146.61</v>
      </c>
      <c r="N41" s="226">
        <v>0.8</v>
      </c>
      <c r="O41" s="185"/>
      <c r="P41" s="185"/>
      <c r="Q41" s="209"/>
      <c r="R41" s="208"/>
      <c r="S41" s="208"/>
      <c r="T41" s="185">
        <v>1064586.3999999999</v>
      </c>
      <c r="U41" s="206"/>
      <c r="V41" s="208"/>
      <c r="W41" s="208"/>
      <c r="X41" s="208"/>
      <c r="Y41" s="209"/>
      <c r="Z41" s="209"/>
      <c r="AA41" s="240" t="b">
        <f t="shared" si="3"/>
        <v>1</v>
      </c>
      <c r="AB41" s="263">
        <f t="shared" si="0"/>
        <v>0.8</v>
      </c>
      <c r="AC41" s="264" t="b">
        <f t="shared" si="1"/>
        <v>1</v>
      </c>
      <c r="AD41" s="264" t="b">
        <f t="shared" si="2"/>
        <v>1</v>
      </c>
    </row>
    <row r="42" spans="1:30" ht="30" customHeight="1" x14ac:dyDescent="0.25">
      <c r="A42" s="220">
        <v>40</v>
      </c>
      <c r="B42" s="186" t="s">
        <v>395</v>
      </c>
      <c r="C42" s="202" t="s">
        <v>91</v>
      </c>
      <c r="D42" s="188" t="s">
        <v>396</v>
      </c>
      <c r="E42" s="169" t="s">
        <v>879</v>
      </c>
      <c r="F42" s="168" t="s">
        <v>348</v>
      </c>
      <c r="G42" s="186" t="s">
        <v>899</v>
      </c>
      <c r="H42" s="168" t="s">
        <v>55</v>
      </c>
      <c r="I42" s="171">
        <v>0.80500000000000005</v>
      </c>
      <c r="J42" s="190" t="s">
        <v>397</v>
      </c>
      <c r="K42" s="197">
        <v>2422000</v>
      </c>
      <c r="L42" s="191">
        <v>1695400</v>
      </c>
      <c r="M42" s="178">
        <v>726600</v>
      </c>
      <c r="N42" s="175">
        <v>0.7</v>
      </c>
      <c r="O42" s="185"/>
      <c r="P42" s="185"/>
      <c r="Q42" s="209"/>
      <c r="R42" s="208"/>
      <c r="S42" s="208"/>
      <c r="T42" s="191">
        <v>340900</v>
      </c>
      <c r="U42" s="176">
        <v>1354500</v>
      </c>
      <c r="V42" s="176"/>
      <c r="W42" s="208"/>
      <c r="X42" s="208"/>
      <c r="Y42" s="209"/>
      <c r="Z42" s="209"/>
      <c r="AA42" s="240" t="b">
        <f t="shared" si="3"/>
        <v>1</v>
      </c>
      <c r="AB42" s="263">
        <f t="shared" si="0"/>
        <v>0.7</v>
      </c>
      <c r="AC42" s="264" t="b">
        <f t="shared" si="1"/>
        <v>1</v>
      </c>
      <c r="AD42" s="264" t="b">
        <f t="shared" si="2"/>
        <v>1</v>
      </c>
    </row>
    <row r="43" spans="1:30" ht="38.25" customHeight="1" x14ac:dyDescent="0.25">
      <c r="A43" s="220">
        <v>41</v>
      </c>
      <c r="B43" s="186" t="s">
        <v>398</v>
      </c>
      <c r="C43" s="202" t="s">
        <v>91</v>
      </c>
      <c r="D43" s="188" t="s">
        <v>399</v>
      </c>
      <c r="E43" s="169" t="s">
        <v>400</v>
      </c>
      <c r="F43" s="168" t="s">
        <v>195</v>
      </c>
      <c r="G43" s="186" t="s">
        <v>401</v>
      </c>
      <c r="H43" s="168" t="s">
        <v>55</v>
      </c>
      <c r="I43" s="171">
        <v>0.66400000000000003</v>
      </c>
      <c r="J43" s="190" t="s">
        <v>402</v>
      </c>
      <c r="K43" s="197">
        <v>1775701.8</v>
      </c>
      <c r="L43" s="191">
        <f>K43*N43</f>
        <v>1242991.26</v>
      </c>
      <c r="M43" s="178">
        <f>K43-L43</f>
        <v>532710.54</v>
      </c>
      <c r="N43" s="175">
        <v>0.7</v>
      </c>
      <c r="O43" s="185"/>
      <c r="P43" s="185"/>
      <c r="Q43" s="209"/>
      <c r="R43" s="208"/>
      <c r="S43" s="208"/>
      <c r="T43" s="191">
        <v>1118194.93</v>
      </c>
      <c r="U43" s="197">
        <v>124796.33</v>
      </c>
      <c r="V43" s="176"/>
      <c r="W43" s="208"/>
      <c r="X43" s="208"/>
      <c r="Y43" s="209"/>
      <c r="Z43" s="209"/>
      <c r="AA43" s="240" t="b">
        <f t="shared" si="3"/>
        <v>1</v>
      </c>
      <c r="AB43" s="263">
        <f t="shared" si="0"/>
        <v>0.7</v>
      </c>
      <c r="AC43" s="264" t="b">
        <f t="shared" si="1"/>
        <v>1</v>
      </c>
      <c r="AD43" s="264" t="b">
        <f t="shared" si="2"/>
        <v>1</v>
      </c>
    </row>
    <row r="44" spans="1:30" ht="30" customHeight="1" x14ac:dyDescent="0.25">
      <c r="A44" s="208">
        <v>42</v>
      </c>
      <c r="B44" s="180" t="s">
        <v>403</v>
      </c>
      <c r="C44" s="227" t="s">
        <v>85</v>
      </c>
      <c r="D44" s="182" t="s">
        <v>404</v>
      </c>
      <c r="E44" s="228" t="s">
        <v>405</v>
      </c>
      <c r="F44" s="230" t="s">
        <v>378</v>
      </c>
      <c r="G44" s="180" t="s">
        <v>406</v>
      </c>
      <c r="H44" s="230" t="s">
        <v>55</v>
      </c>
      <c r="I44" s="231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26">
        <v>0.8</v>
      </c>
      <c r="O44" s="185"/>
      <c r="P44" s="185"/>
      <c r="Q44" s="209"/>
      <c r="R44" s="208"/>
      <c r="S44" s="208"/>
      <c r="T44" s="185">
        <f>L44</f>
        <v>2317065.6</v>
      </c>
      <c r="U44" s="197"/>
      <c r="V44" s="208"/>
      <c r="W44" s="208"/>
      <c r="X44" s="208"/>
      <c r="Y44" s="209"/>
      <c r="Z44" s="209"/>
      <c r="AA44" s="240" t="b">
        <f t="shared" si="3"/>
        <v>1</v>
      </c>
      <c r="AB44" s="263">
        <f t="shared" si="0"/>
        <v>0.8</v>
      </c>
      <c r="AC44" s="264" t="b">
        <f t="shared" si="1"/>
        <v>1</v>
      </c>
      <c r="AD44" s="264" t="b">
        <f t="shared" si="2"/>
        <v>1</v>
      </c>
    </row>
    <row r="45" spans="1:30" ht="30" customHeight="1" x14ac:dyDescent="0.25">
      <c r="A45" s="208">
        <v>43</v>
      </c>
      <c r="B45" s="180" t="s">
        <v>407</v>
      </c>
      <c r="C45" s="227" t="s">
        <v>85</v>
      </c>
      <c r="D45" s="182" t="s">
        <v>408</v>
      </c>
      <c r="E45" s="228" t="s">
        <v>409</v>
      </c>
      <c r="F45" s="230" t="s">
        <v>201</v>
      </c>
      <c r="G45" s="180" t="s">
        <v>410</v>
      </c>
      <c r="H45" s="230" t="s">
        <v>55</v>
      </c>
      <c r="I45" s="231">
        <v>0.999</v>
      </c>
      <c r="J45" s="184" t="s">
        <v>411</v>
      </c>
      <c r="K45" s="195">
        <v>5522114.3700000001</v>
      </c>
      <c r="L45" s="185">
        <v>4130403.2</v>
      </c>
      <c r="M45" s="179">
        <f>K45-L45</f>
        <v>1391711.17</v>
      </c>
      <c r="N45" s="226">
        <v>0.8</v>
      </c>
      <c r="O45" s="185"/>
      <c r="P45" s="185"/>
      <c r="Q45" s="209"/>
      <c r="R45" s="208"/>
      <c r="S45" s="208"/>
      <c r="T45" s="185">
        <v>4130403.2</v>
      </c>
      <c r="U45" s="206"/>
      <c r="V45" s="208"/>
      <c r="W45" s="208"/>
      <c r="X45" s="208"/>
      <c r="Y45" s="209"/>
      <c r="Z45" s="209"/>
      <c r="AA45" s="240" t="b">
        <f t="shared" si="3"/>
        <v>1</v>
      </c>
      <c r="AB45" s="263">
        <f t="shared" si="0"/>
        <v>0.748</v>
      </c>
      <c r="AC45" s="264" t="b">
        <f t="shared" si="1"/>
        <v>0</v>
      </c>
      <c r="AD45" s="264" t="b">
        <f t="shared" si="2"/>
        <v>1</v>
      </c>
    </row>
    <row r="46" spans="1:30" ht="30" customHeight="1" x14ac:dyDescent="0.25">
      <c r="A46" s="208">
        <v>44</v>
      </c>
      <c r="B46" s="180" t="s">
        <v>412</v>
      </c>
      <c r="C46" s="227" t="s">
        <v>85</v>
      </c>
      <c r="D46" s="182" t="s">
        <v>377</v>
      </c>
      <c r="E46" s="228" t="s">
        <v>881</v>
      </c>
      <c r="F46" s="230" t="s">
        <v>378</v>
      </c>
      <c r="G46" s="180" t="s">
        <v>413</v>
      </c>
      <c r="H46" s="230" t="s">
        <v>55</v>
      </c>
      <c r="I46" s="231">
        <v>0.999</v>
      </c>
      <c r="J46" s="184" t="s">
        <v>380</v>
      </c>
      <c r="K46" s="195">
        <v>2156590</v>
      </c>
      <c r="L46" s="185">
        <v>1725272</v>
      </c>
      <c r="M46" s="179">
        <v>431318</v>
      </c>
      <c r="N46" s="226">
        <v>0.8</v>
      </c>
      <c r="O46" s="185"/>
      <c r="P46" s="185"/>
      <c r="Q46" s="209"/>
      <c r="R46" s="208"/>
      <c r="S46" s="208"/>
      <c r="T46" s="185">
        <v>1725272</v>
      </c>
      <c r="U46" s="197"/>
      <c r="V46" s="208"/>
      <c r="W46" s="208"/>
      <c r="X46" s="208"/>
      <c r="Y46" s="209"/>
      <c r="Z46" s="209"/>
      <c r="AA46" s="240" t="b">
        <f t="shared" si="3"/>
        <v>1</v>
      </c>
      <c r="AB46" s="263">
        <f t="shared" si="0"/>
        <v>0.8</v>
      </c>
      <c r="AC46" s="264" t="b">
        <f t="shared" si="1"/>
        <v>1</v>
      </c>
      <c r="AD46" s="264" t="b">
        <f t="shared" si="2"/>
        <v>1</v>
      </c>
    </row>
    <row r="47" spans="1:30" ht="30" customHeight="1" x14ac:dyDescent="0.25">
      <c r="A47" s="208">
        <v>45</v>
      </c>
      <c r="B47" s="180" t="s">
        <v>414</v>
      </c>
      <c r="C47" s="227" t="s">
        <v>85</v>
      </c>
      <c r="D47" s="182" t="s">
        <v>415</v>
      </c>
      <c r="E47" s="228" t="s">
        <v>416</v>
      </c>
      <c r="F47" s="230" t="s">
        <v>240</v>
      </c>
      <c r="G47" s="180" t="s">
        <v>417</v>
      </c>
      <c r="H47" s="230" t="s">
        <v>55</v>
      </c>
      <c r="I47" s="231">
        <v>1.0900000000000001</v>
      </c>
      <c r="J47" s="184" t="s">
        <v>113</v>
      </c>
      <c r="K47" s="195">
        <v>2060455</v>
      </c>
      <c r="L47" s="185">
        <v>1442318.5</v>
      </c>
      <c r="M47" s="179">
        <v>618136.5</v>
      </c>
      <c r="N47" s="226">
        <v>0.7</v>
      </c>
      <c r="O47" s="185"/>
      <c r="P47" s="185"/>
      <c r="Q47" s="209"/>
      <c r="R47" s="208"/>
      <c r="S47" s="208"/>
      <c r="T47" s="185">
        <v>1442318.5</v>
      </c>
      <c r="U47" s="176"/>
      <c r="V47" s="176"/>
      <c r="W47" s="208"/>
      <c r="X47" s="208"/>
      <c r="Y47" s="209"/>
      <c r="Z47" s="209"/>
      <c r="AA47" s="240" t="b">
        <f t="shared" si="3"/>
        <v>1</v>
      </c>
      <c r="AB47" s="263">
        <f t="shared" si="0"/>
        <v>0.7</v>
      </c>
      <c r="AC47" s="264" t="b">
        <f t="shared" si="1"/>
        <v>1</v>
      </c>
      <c r="AD47" s="264" t="b">
        <f t="shared" si="2"/>
        <v>1</v>
      </c>
    </row>
    <row r="48" spans="1:30" ht="30" customHeight="1" x14ac:dyDescent="0.25">
      <c r="A48" s="208">
        <v>46</v>
      </c>
      <c r="B48" s="180" t="s">
        <v>418</v>
      </c>
      <c r="C48" s="227" t="s">
        <v>85</v>
      </c>
      <c r="D48" s="182" t="s">
        <v>419</v>
      </c>
      <c r="E48" s="228" t="s">
        <v>420</v>
      </c>
      <c r="F48" s="230" t="s">
        <v>330</v>
      </c>
      <c r="G48" s="180" t="s">
        <v>421</v>
      </c>
      <c r="H48" s="230" t="s">
        <v>61</v>
      </c>
      <c r="I48" s="231">
        <v>1.0720000000000001</v>
      </c>
      <c r="J48" s="184" t="s">
        <v>171</v>
      </c>
      <c r="K48" s="195">
        <v>903220</v>
      </c>
      <c r="L48" s="185">
        <v>632254</v>
      </c>
      <c r="M48" s="179">
        <v>270966</v>
      </c>
      <c r="N48" s="226">
        <v>0.7</v>
      </c>
      <c r="O48" s="185"/>
      <c r="P48" s="185"/>
      <c r="Q48" s="209"/>
      <c r="R48" s="208"/>
      <c r="S48" s="208"/>
      <c r="T48" s="185">
        <v>632254</v>
      </c>
      <c r="U48" s="176"/>
      <c r="V48" s="176"/>
      <c r="W48" s="208"/>
      <c r="X48" s="208"/>
      <c r="Y48" s="209"/>
      <c r="Z48" s="209"/>
      <c r="AA48" s="240" t="b">
        <f t="shared" si="3"/>
        <v>1</v>
      </c>
      <c r="AB48" s="263">
        <f t="shared" si="0"/>
        <v>0.7</v>
      </c>
      <c r="AC48" s="264" t="b">
        <f t="shared" si="1"/>
        <v>1</v>
      </c>
      <c r="AD48" s="264" t="b">
        <f t="shared" si="2"/>
        <v>1</v>
      </c>
    </row>
    <row r="49" spans="1:30" ht="53.25" customHeight="1" x14ac:dyDescent="0.25">
      <c r="A49" s="208">
        <v>47</v>
      </c>
      <c r="B49" s="180" t="s">
        <v>422</v>
      </c>
      <c r="C49" s="227" t="s">
        <v>85</v>
      </c>
      <c r="D49" s="182" t="s">
        <v>423</v>
      </c>
      <c r="E49" s="228" t="s">
        <v>424</v>
      </c>
      <c r="F49" s="230" t="s">
        <v>212</v>
      </c>
      <c r="G49" s="180" t="s">
        <v>425</v>
      </c>
      <c r="H49" s="230" t="s">
        <v>55</v>
      </c>
      <c r="I49" s="231">
        <v>0.65500000000000003</v>
      </c>
      <c r="J49" s="184" t="s">
        <v>89</v>
      </c>
      <c r="K49" s="195">
        <v>3618698.1</v>
      </c>
      <c r="L49" s="185">
        <v>2813069.6</v>
      </c>
      <c r="M49" s="179">
        <f>K49-L49</f>
        <v>805628.5</v>
      </c>
      <c r="N49" s="226">
        <v>0.8</v>
      </c>
      <c r="O49" s="185"/>
      <c r="P49" s="185"/>
      <c r="Q49" s="209"/>
      <c r="R49" s="208"/>
      <c r="S49" s="208"/>
      <c r="T49" s="185">
        <v>2813069.6</v>
      </c>
      <c r="U49" s="197"/>
      <c r="V49" s="208"/>
      <c r="W49" s="208"/>
      <c r="X49" s="208"/>
      <c r="Y49" s="209"/>
      <c r="Z49" s="209"/>
      <c r="AA49" s="240" t="b">
        <f t="shared" si="3"/>
        <v>1</v>
      </c>
      <c r="AB49" s="263">
        <f t="shared" si="0"/>
        <v>0.77739999999999998</v>
      </c>
      <c r="AC49" s="264" t="b">
        <f t="shared" si="1"/>
        <v>0</v>
      </c>
      <c r="AD49" s="264" t="b">
        <f t="shared" si="2"/>
        <v>1</v>
      </c>
    </row>
    <row r="50" spans="1:30" ht="30" customHeight="1" x14ac:dyDescent="0.25">
      <c r="A50" s="208">
        <v>48</v>
      </c>
      <c r="B50" s="180" t="s">
        <v>426</v>
      </c>
      <c r="C50" s="227" t="s">
        <v>85</v>
      </c>
      <c r="D50" s="182" t="s">
        <v>427</v>
      </c>
      <c r="E50" s="228" t="s">
        <v>428</v>
      </c>
      <c r="F50" s="230" t="s">
        <v>240</v>
      </c>
      <c r="G50" s="180" t="s">
        <v>429</v>
      </c>
      <c r="H50" s="230" t="s">
        <v>55</v>
      </c>
      <c r="I50" s="231">
        <v>1.383</v>
      </c>
      <c r="J50" s="184" t="s">
        <v>186</v>
      </c>
      <c r="K50" s="195">
        <v>1487016.61</v>
      </c>
      <c r="L50" s="185">
        <f>ROUNDDOWN(K50*N50,2)</f>
        <v>1040911.62</v>
      </c>
      <c r="M50" s="179">
        <f>K50-L50</f>
        <v>446104.99000000011</v>
      </c>
      <c r="N50" s="226">
        <v>0.7</v>
      </c>
      <c r="O50" s="185"/>
      <c r="P50" s="185"/>
      <c r="Q50" s="209"/>
      <c r="R50" s="208"/>
      <c r="S50" s="208"/>
      <c r="T50" s="185">
        <f>L50</f>
        <v>1040911.62</v>
      </c>
      <c r="U50" s="206"/>
      <c r="V50" s="176"/>
      <c r="W50" s="208"/>
      <c r="X50" s="208"/>
      <c r="Y50" s="209"/>
      <c r="Z50" s="209"/>
      <c r="AA50" s="240" t="b">
        <f t="shared" si="3"/>
        <v>1</v>
      </c>
      <c r="AB50" s="263">
        <f t="shared" si="0"/>
        <v>0.7</v>
      </c>
      <c r="AC50" s="264" t="b">
        <f t="shared" si="1"/>
        <v>1</v>
      </c>
      <c r="AD50" s="264" t="b">
        <f t="shared" si="2"/>
        <v>1</v>
      </c>
    </row>
    <row r="51" spans="1:30" ht="30" customHeight="1" x14ac:dyDescent="0.25">
      <c r="A51" s="208">
        <v>49</v>
      </c>
      <c r="B51" s="180" t="s">
        <v>430</v>
      </c>
      <c r="C51" s="227" t="s">
        <v>85</v>
      </c>
      <c r="D51" s="182" t="s">
        <v>431</v>
      </c>
      <c r="E51" s="228" t="s">
        <v>432</v>
      </c>
      <c r="F51" s="230" t="s">
        <v>276</v>
      </c>
      <c r="G51" s="180" t="s">
        <v>433</v>
      </c>
      <c r="H51" s="230" t="s">
        <v>61</v>
      </c>
      <c r="I51" s="231">
        <v>0.48499999999999999</v>
      </c>
      <c r="J51" s="184" t="s">
        <v>171</v>
      </c>
      <c r="K51" s="195">
        <v>871952.85</v>
      </c>
      <c r="L51" s="185">
        <f>ROUNDDOWN(K51*N51,2)</f>
        <v>435976.42</v>
      </c>
      <c r="M51" s="179">
        <f>K51-L51</f>
        <v>435976.43</v>
      </c>
      <c r="N51" s="226">
        <v>0.5</v>
      </c>
      <c r="O51" s="185"/>
      <c r="P51" s="185"/>
      <c r="Q51" s="209"/>
      <c r="R51" s="208"/>
      <c r="S51" s="208"/>
      <c r="T51" s="185">
        <f>L51</f>
        <v>435976.42</v>
      </c>
      <c r="U51" s="206"/>
      <c r="V51" s="208"/>
      <c r="W51" s="208"/>
      <c r="X51" s="208"/>
      <c r="Y51" s="209"/>
      <c r="Z51" s="209"/>
      <c r="AA51" s="240" t="b">
        <f t="shared" si="3"/>
        <v>1</v>
      </c>
      <c r="AB51" s="263">
        <f t="shared" si="0"/>
        <v>0.5</v>
      </c>
      <c r="AC51" s="264" t="b">
        <f t="shared" si="1"/>
        <v>1</v>
      </c>
      <c r="AD51" s="264" t="b">
        <f t="shared" si="2"/>
        <v>1</v>
      </c>
    </row>
    <row r="52" spans="1:30" ht="30" customHeight="1" x14ac:dyDescent="0.25">
      <c r="A52" s="208">
        <v>50</v>
      </c>
      <c r="B52" s="180" t="s">
        <v>434</v>
      </c>
      <c r="C52" s="227" t="s">
        <v>85</v>
      </c>
      <c r="D52" s="182" t="s">
        <v>435</v>
      </c>
      <c r="E52" s="228" t="s">
        <v>436</v>
      </c>
      <c r="F52" s="230" t="s">
        <v>270</v>
      </c>
      <c r="G52" s="180" t="s">
        <v>437</v>
      </c>
      <c r="H52" s="230" t="s">
        <v>55</v>
      </c>
      <c r="I52" s="231">
        <v>0.58499999999999996</v>
      </c>
      <c r="J52" s="184" t="s">
        <v>438</v>
      </c>
      <c r="K52" s="195">
        <v>1685606</v>
      </c>
      <c r="L52" s="185">
        <v>842803</v>
      </c>
      <c r="M52" s="179">
        <v>842803</v>
      </c>
      <c r="N52" s="226">
        <v>0.5</v>
      </c>
      <c r="O52" s="185"/>
      <c r="P52" s="185"/>
      <c r="Q52" s="209"/>
      <c r="R52" s="208"/>
      <c r="S52" s="208"/>
      <c r="T52" s="185">
        <v>842803</v>
      </c>
      <c r="U52" s="176"/>
      <c r="V52" s="176"/>
      <c r="W52" s="208"/>
      <c r="X52" s="208"/>
      <c r="Y52" s="209"/>
      <c r="Z52" s="209"/>
      <c r="AA52" s="240" t="b">
        <f t="shared" si="3"/>
        <v>1</v>
      </c>
      <c r="AB52" s="263">
        <f t="shared" si="0"/>
        <v>0.5</v>
      </c>
      <c r="AC52" s="264" t="b">
        <f t="shared" si="1"/>
        <v>1</v>
      </c>
      <c r="AD52" s="264" t="b">
        <f t="shared" si="2"/>
        <v>1</v>
      </c>
    </row>
    <row r="53" spans="1:30" ht="30" customHeight="1" x14ac:dyDescent="0.25">
      <c r="A53" s="208">
        <v>51</v>
      </c>
      <c r="B53" s="180" t="s">
        <v>439</v>
      </c>
      <c r="C53" s="227" t="s">
        <v>85</v>
      </c>
      <c r="D53" s="182" t="s">
        <v>440</v>
      </c>
      <c r="E53" s="228" t="s">
        <v>441</v>
      </c>
      <c r="F53" s="230" t="s">
        <v>442</v>
      </c>
      <c r="G53" s="180" t="s">
        <v>443</v>
      </c>
      <c r="H53" s="230" t="s">
        <v>55</v>
      </c>
      <c r="I53" s="231">
        <v>0.51397000000000004</v>
      </c>
      <c r="J53" s="184" t="s">
        <v>444</v>
      </c>
      <c r="K53" s="195">
        <v>5000001</v>
      </c>
      <c r="L53" s="185">
        <v>4000000.8</v>
      </c>
      <c r="M53" s="179">
        <v>1000000.2000000002</v>
      </c>
      <c r="N53" s="226">
        <v>0.8</v>
      </c>
      <c r="O53" s="185"/>
      <c r="P53" s="185"/>
      <c r="Q53" s="209"/>
      <c r="R53" s="208"/>
      <c r="S53" s="208"/>
      <c r="T53" s="185">
        <v>4000000.8</v>
      </c>
      <c r="U53" s="195"/>
      <c r="V53" s="208"/>
      <c r="W53" s="208"/>
      <c r="X53" s="208"/>
      <c r="Y53" s="209"/>
      <c r="Z53" s="209"/>
      <c r="AA53" s="240" t="b">
        <f t="shared" si="3"/>
        <v>1</v>
      </c>
      <c r="AB53" s="263">
        <f t="shared" si="0"/>
        <v>0.8</v>
      </c>
      <c r="AC53" s="264" t="b">
        <f t="shared" si="1"/>
        <v>1</v>
      </c>
      <c r="AD53" s="264" t="b">
        <f t="shared" si="2"/>
        <v>1</v>
      </c>
    </row>
    <row r="54" spans="1:30" ht="30" customHeight="1" x14ac:dyDescent="0.25">
      <c r="A54" s="208">
        <v>52</v>
      </c>
      <c r="B54" s="180" t="s">
        <v>445</v>
      </c>
      <c r="C54" s="227" t="s">
        <v>85</v>
      </c>
      <c r="D54" s="182" t="s">
        <v>446</v>
      </c>
      <c r="E54" s="228" t="s">
        <v>447</v>
      </c>
      <c r="F54" s="230" t="s">
        <v>442</v>
      </c>
      <c r="G54" s="180" t="s">
        <v>448</v>
      </c>
      <c r="H54" s="230" t="s">
        <v>55</v>
      </c>
      <c r="I54" s="231">
        <v>1.56</v>
      </c>
      <c r="J54" s="184" t="s">
        <v>108</v>
      </c>
      <c r="K54" s="195">
        <v>5647254</v>
      </c>
      <c r="L54" s="185">
        <v>4517803.2</v>
      </c>
      <c r="M54" s="179">
        <v>1129450.7999999998</v>
      </c>
      <c r="N54" s="226">
        <v>0.8</v>
      </c>
      <c r="O54" s="185"/>
      <c r="P54" s="185"/>
      <c r="Q54" s="209"/>
      <c r="R54" s="208"/>
      <c r="S54" s="208"/>
      <c r="T54" s="185">
        <v>4517803.2</v>
      </c>
      <c r="U54" s="206"/>
      <c r="V54" s="208"/>
      <c r="W54" s="208"/>
      <c r="X54" s="208"/>
      <c r="Y54" s="209"/>
      <c r="Z54" s="209"/>
      <c r="AA54" s="240" t="b">
        <f t="shared" si="3"/>
        <v>1</v>
      </c>
      <c r="AB54" s="263">
        <f t="shared" si="0"/>
        <v>0.8</v>
      </c>
      <c r="AC54" s="264" t="b">
        <f t="shared" si="1"/>
        <v>1</v>
      </c>
      <c r="AD54" s="264" t="b">
        <f t="shared" si="2"/>
        <v>1</v>
      </c>
    </row>
    <row r="55" spans="1:30" ht="30" customHeight="1" x14ac:dyDescent="0.25">
      <c r="A55" s="208">
        <v>53</v>
      </c>
      <c r="B55" s="180" t="s">
        <v>449</v>
      </c>
      <c r="C55" s="227" t="s">
        <v>85</v>
      </c>
      <c r="D55" s="182" t="s">
        <v>450</v>
      </c>
      <c r="E55" s="228" t="s">
        <v>451</v>
      </c>
      <c r="F55" s="230" t="s">
        <v>378</v>
      </c>
      <c r="G55" s="180" t="s">
        <v>452</v>
      </c>
      <c r="H55" s="230" t="s">
        <v>55</v>
      </c>
      <c r="I55" s="231">
        <v>0.61499999999999999</v>
      </c>
      <c r="J55" s="184" t="s">
        <v>453</v>
      </c>
      <c r="K55" s="195">
        <v>3691599</v>
      </c>
      <c r="L55" s="185">
        <v>2953279.2</v>
      </c>
      <c r="M55" s="179">
        <v>738319.79999999981</v>
      </c>
      <c r="N55" s="226">
        <v>0.8</v>
      </c>
      <c r="O55" s="185"/>
      <c r="P55" s="185"/>
      <c r="Q55" s="209"/>
      <c r="R55" s="208"/>
      <c r="S55" s="208"/>
      <c r="T55" s="185">
        <v>2953279.2</v>
      </c>
      <c r="U55" s="206"/>
      <c r="V55" s="208"/>
      <c r="W55" s="208"/>
      <c r="X55" s="208"/>
      <c r="Y55" s="209"/>
      <c r="Z55" s="209"/>
      <c r="AA55" s="240" t="b">
        <f t="shared" si="3"/>
        <v>1</v>
      </c>
      <c r="AB55" s="263">
        <f t="shared" si="0"/>
        <v>0.8</v>
      </c>
      <c r="AC55" s="264" t="b">
        <f t="shared" si="1"/>
        <v>1</v>
      </c>
      <c r="AD55" s="264" t="b">
        <f t="shared" si="2"/>
        <v>1</v>
      </c>
    </row>
    <row r="56" spans="1:30" ht="30" customHeight="1" x14ac:dyDescent="0.25">
      <c r="A56" s="208">
        <v>54</v>
      </c>
      <c r="B56" s="180" t="s">
        <v>454</v>
      </c>
      <c r="C56" s="227" t="s">
        <v>85</v>
      </c>
      <c r="D56" s="182" t="s">
        <v>455</v>
      </c>
      <c r="E56" s="228" t="s">
        <v>456</v>
      </c>
      <c r="F56" s="230" t="s">
        <v>330</v>
      </c>
      <c r="G56" s="180" t="s">
        <v>457</v>
      </c>
      <c r="H56" s="230" t="s">
        <v>55</v>
      </c>
      <c r="I56" s="231">
        <v>0.84699999999999998</v>
      </c>
      <c r="J56" s="184" t="s">
        <v>89</v>
      </c>
      <c r="K56" s="195">
        <v>1714794</v>
      </c>
      <c r="L56" s="185">
        <v>1200355.8</v>
      </c>
      <c r="M56" s="179">
        <v>514438.19999999995</v>
      </c>
      <c r="N56" s="226">
        <v>0.7</v>
      </c>
      <c r="O56" s="185"/>
      <c r="P56" s="185"/>
      <c r="Q56" s="209"/>
      <c r="R56" s="208"/>
      <c r="S56" s="208"/>
      <c r="T56" s="185">
        <v>1200355.8</v>
      </c>
      <c r="U56" s="176"/>
      <c r="V56" s="176"/>
      <c r="W56" s="208"/>
      <c r="X56" s="208"/>
      <c r="Y56" s="209"/>
      <c r="Z56" s="209"/>
      <c r="AA56" s="240" t="b">
        <f t="shared" si="3"/>
        <v>1</v>
      </c>
      <c r="AB56" s="263">
        <f t="shared" si="0"/>
        <v>0.7</v>
      </c>
      <c r="AC56" s="264" t="b">
        <f t="shared" si="1"/>
        <v>1</v>
      </c>
      <c r="AD56" s="264" t="b">
        <f t="shared" si="2"/>
        <v>1</v>
      </c>
    </row>
    <row r="57" spans="1:30" ht="30" customHeight="1" x14ac:dyDescent="0.25">
      <c r="A57" s="208">
        <v>55</v>
      </c>
      <c r="B57" s="180" t="s">
        <v>458</v>
      </c>
      <c r="C57" s="227" t="s">
        <v>85</v>
      </c>
      <c r="D57" s="182" t="s">
        <v>387</v>
      </c>
      <c r="E57" s="228" t="s">
        <v>388</v>
      </c>
      <c r="F57" s="230" t="s">
        <v>201</v>
      </c>
      <c r="G57" s="180" t="s">
        <v>459</v>
      </c>
      <c r="H57" s="230" t="s">
        <v>55</v>
      </c>
      <c r="I57" s="231">
        <v>0.42099999999999999</v>
      </c>
      <c r="J57" s="184" t="s">
        <v>317</v>
      </c>
      <c r="K57" s="195">
        <v>5340416.28</v>
      </c>
      <c r="L57" s="185">
        <f t="shared" ref="L57:L58" si="6">ROUNDDOWN(K57*N57,2)</f>
        <v>4272333.0199999996</v>
      </c>
      <c r="M57" s="179">
        <f>K57-L57</f>
        <v>1068083.2600000007</v>
      </c>
      <c r="N57" s="226">
        <v>0.8</v>
      </c>
      <c r="O57" s="185"/>
      <c r="P57" s="185"/>
      <c r="Q57" s="209"/>
      <c r="R57" s="208"/>
      <c r="S57" s="208"/>
      <c r="T57" s="185">
        <f>L57</f>
        <v>4272333.0199999996</v>
      </c>
      <c r="U57" s="176"/>
      <c r="V57" s="176"/>
      <c r="W57" s="208"/>
      <c r="X57" s="208"/>
      <c r="Y57" s="209"/>
      <c r="Z57" s="209"/>
      <c r="AA57" s="240" t="b">
        <f t="shared" si="3"/>
        <v>1</v>
      </c>
      <c r="AB57" s="263">
        <f t="shared" si="0"/>
        <v>0.8</v>
      </c>
      <c r="AC57" s="264" t="b">
        <f t="shared" si="1"/>
        <v>1</v>
      </c>
      <c r="AD57" s="264" t="b">
        <f t="shared" si="2"/>
        <v>1</v>
      </c>
    </row>
    <row r="58" spans="1:30" ht="30" customHeight="1" x14ac:dyDescent="0.25">
      <c r="A58" s="208">
        <v>56</v>
      </c>
      <c r="B58" s="180" t="s">
        <v>460</v>
      </c>
      <c r="C58" s="227" t="s">
        <v>85</v>
      </c>
      <c r="D58" s="182" t="s">
        <v>423</v>
      </c>
      <c r="E58" s="228" t="s">
        <v>424</v>
      </c>
      <c r="F58" s="230" t="s">
        <v>212</v>
      </c>
      <c r="G58" s="180" t="s">
        <v>461</v>
      </c>
      <c r="H58" s="230" t="s">
        <v>61</v>
      </c>
      <c r="I58" s="231">
        <v>0.61699999999999999</v>
      </c>
      <c r="J58" s="184" t="s">
        <v>462</v>
      </c>
      <c r="K58" s="195">
        <v>702293.2</v>
      </c>
      <c r="L58" s="185">
        <f t="shared" si="6"/>
        <v>561834.56000000006</v>
      </c>
      <c r="M58" s="179">
        <f>K58-L58</f>
        <v>140458.6399999999</v>
      </c>
      <c r="N58" s="226">
        <v>0.8</v>
      </c>
      <c r="O58" s="185"/>
      <c r="P58" s="185"/>
      <c r="Q58" s="209"/>
      <c r="R58" s="208"/>
      <c r="S58" s="208"/>
      <c r="T58" s="185">
        <f>L58</f>
        <v>561834.56000000006</v>
      </c>
      <c r="U58" s="176"/>
      <c r="V58" s="176"/>
      <c r="W58" s="208"/>
      <c r="X58" s="208"/>
      <c r="Y58" s="209"/>
      <c r="Z58" s="209"/>
      <c r="AA58" s="240" t="b">
        <f t="shared" si="3"/>
        <v>1</v>
      </c>
      <c r="AB58" s="263">
        <f t="shared" si="0"/>
        <v>0.8</v>
      </c>
      <c r="AC58" s="264" t="b">
        <f t="shared" si="1"/>
        <v>1</v>
      </c>
      <c r="AD58" s="264" t="b">
        <f t="shared" si="2"/>
        <v>1</v>
      </c>
    </row>
    <row r="59" spans="1:30" ht="30" customHeight="1" x14ac:dyDescent="0.25">
      <c r="A59" s="208">
        <v>57</v>
      </c>
      <c r="B59" s="180" t="s">
        <v>463</v>
      </c>
      <c r="C59" s="227" t="s">
        <v>85</v>
      </c>
      <c r="D59" s="182" t="s">
        <v>464</v>
      </c>
      <c r="E59" s="228" t="s">
        <v>465</v>
      </c>
      <c r="F59" s="230" t="s">
        <v>201</v>
      </c>
      <c r="G59" s="180" t="s">
        <v>466</v>
      </c>
      <c r="H59" s="230" t="s">
        <v>55</v>
      </c>
      <c r="I59" s="231">
        <v>0.156</v>
      </c>
      <c r="J59" s="184" t="s">
        <v>467</v>
      </c>
      <c r="K59" s="195">
        <v>600000</v>
      </c>
      <c r="L59" s="185">
        <v>420000</v>
      </c>
      <c r="M59" s="179">
        <v>180000</v>
      </c>
      <c r="N59" s="226">
        <v>0.7</v>
      </c>
      <c r="O59" s="185"/>
      <c r="P59" s="185"/>
      <c r="Q59" s="209"/>
      <c r="R59" s="208"/>
      <c r="S59" s="208"/>
      <c r="T59" s="185">
        <v>420000</v>
      </c>
      <c r="U59" s="176"/>
      <c r="V59" s="176"/>
      <c r="W59" s="208"/>
      <c r="X59" s="208"/>
      <c r="Y59" s="209"/>
      <c r="Z59" s="209"/>
      <c r="AA59" s="240" t="b">
        <f t="shared" si="3"/>
        <v>1</v>
      </c>
      <c r="AB59" s="263">
        <f t="shared" si="0"/>
        <v>0.7</v>
      </c>
      <c r="AC59" s="264" t="b">
        <f t="shared" si="1"/>
        <v>1</v>
      </c>
      <c r="AD59" s="264" t="b">
        <f t="shared" si="2"/>
        <v>1</v>
      </c>
    </row>
    <row r="60" spans="1:30" ht="30" customHeight="1" x14ac:dyDescent="0.25">
      <c r="A60" s="208">
        <v>58</v>
      </c>
      <c r="B60" s="180" t="s">
        <v>468</v>
      </c>
      <c r="C60" s="227" t="s">
        <v>85</v>
      </c>
      <c r="D60" s="182" t="s">
        <v>469</v>
      </c>
      <c r="E60" s="228" t="s">
        <v>876</v>
      </c>
      <c r="F60" s="230" t="s">
        <v>378</v>
      </c>
      <c r="G60" s="180" t="s">
        <v>470</v>
      </c>
      <c r="H60" s="230" t="s">
        <v>61</v>
      </c>
      <c r="I60" s="231">
        <v>0.75</v>
      </c>
      <c r="J60" s="184" t="s">
        <v>181</v>
      </c>
      <c r="K60" s="195">
        <v>2297558</v>
      </c>
      <c r="L60" s="185">
        <v>1608290.6</v>
      </c>
      <c r="M60" s="179">
        <v>689267.39999999991</v>
      </c>
      <c r="N60" s="226">
        <v>0.7</v>
      </c>
      <c r="O60" s="185"/>
      <c r="P60" s="185"/>
      <c r="Q60" s="209"/>
      <c r="R60" s="208"/>
      <c r="S60" s="208"/>
      <c r="T60" s="185">
        <v>1608290.6</v>
      </c>
      <c r="U60" s="206"/>
      <c r="V60" s="208"/>
      <c r="W60" s="208"/>
      <c r="X60" s="208"/>
      <c r="Y60" s="209"/>
      <c r="Z60" s="209"/>
      <c r="AA60" s="240" t="b">
        <f t="shared" si="3"/>
        <v>1</v>
      </c>
      <c r="AB60" s="263">
        <f t="shared" si="0"/>
        <v>0.7</v>
      </c>
      <c r="AC60" s="264" t="b">
        <f t="shared" si="1"/>
        <v>1</v>
      </c>
      <c r="AD60" s="264" t="b">
        <f t="shared" si="2"/>
        <v>1</v>
      </c>
    </row>
    <row r="61" spans="1:30" ht="54.75" customHeight="1" x14ac:dyDescent="0.25">
      <c r="A61" s="208">
        <v>59</v>
      </c>
      <c r="B61" s="180" t="s">
        <v>471</v>
      </c>
      <c r="C61" s="227" t="s">
        <v>85</v>
      </c>
      <c r="D61" s="182" t="s">
        <v>472</v>
      </c>
      <c r="E61" s="228" t="s">
        <v>473</v>
      </c>
      <c r="F61" s="230" t="s">
        <v>378</v>
      </c>
      <c r="G61" s="180" t="s">
        <v>474</v>
      </c>
      <c r="H61" s="230" t="s">
        <v>55</v>
      </c>
      <c r="I61" s="231">
        <v>0.59899999999999998</v>
      </c>
      <c r="J61" s="184" t="s">
        <v>475</v>
      </c>
      <c r="K61" s="195">
        <v>5290369</v>
      </c>
      <c r="L61" s="185">
        <v>4232295.2</v>
      </c>
      <c r="M61" s="179">
        <v>1058073.7999999998</v>
      </c>
      <c r="N61" s="226">
        <v>0.8</v>
      </c>
      <c r="O61" s="185"/>
      <c r="P61" s="185"/>
      <c r="Q61" s="209"/>
      <c r="R61" s="208"/>
      <c r="S61" s="208"/>
      <c r="T61" s="185">
        <v>4232295.2</v>
      </c>
      <c r="U61" s="197"/>
      <c r="V61" s="208"/>
      <c r="W61" s="208"/>
      <c r="X61" s="208"/>
      <c r="Y61" s="209"/>
      <c r="Z61" s="209"/>
      <c r="AA61" s="240" t="b">
        <f t="shared" si="3"/>
        <v>1</v>
      </c>
      <c r="AB61" s="263">
        <f t="shared" si="0"/>
        <v>0.8</v>
      </c>
      <c r="AC61" s="264" t="b">
        <f t="shared" si="1"/>
        <v>1</v>
      </c>
      <c r="AD61" s="264" t="b">
        <f t="shared" si="2"/>
        <v>1</v>
      </c>
    </row>
    <row r="62" spans="1:30" ht="51.75" customHeight="1" x14ac:dyDescent="0.25">
      <c r="A62" s="220">
        <v>60</v>
      </c>
      <c r="B62" s="186" t="s">
        <v>476</v>
      </c>
      <c r="C62" s="202" t="s">
        <v>91</v>
      </c>
      <c r="D62" s="188" t="s">
        <v>216</v>
      </c>
      <c r="E62" s="169" t="s">
        <v>217</v>
      </c>
      <c r="F62" s="168" t="s">
        <v>201</v>
      </c>
      <c r="G62" s="186" t="s">
        <v>477</v>
      </c>
      <c r="H62" s="168" t="s">
        <v>55</v>
      </c>
      <c r="I62" s="171">
        <v>0.65</v>
      </c>
      <c r="J62" s="190" t="s">
        <v>478</v>
      </c>
      <c r="K62" s="197">
        <v>11056000</v>
      </c>
      <c r="L62" s="191">
        <v>8844800</v>
      </c>
      <c r="M62" s="178">
        <v>2211200</v>
      </c>
      <c r="N62" s="175">
        <v>0.8</v>
      </c>
      <c r="O62" s="185"/>
      <c r="P62" s="185"/>
      <c r="Q62" s="209"/>
      <c r="R62" s="208"/>
      <c r="S62" s="208"/>
      <c r="T62" s="191">
        <v>124800</v>
      </c>
      <c r="U62" s="176">
        <v>3000000</v>
      </c>
      <c r="V62" s="176">
        <v>5720000</v>
      </c>
      <c r="W62" s="208"/>
      <c r="X62" s="208"/>
      <c r="Y62" s="209"/>
      <c r="Z62" s="209"/>
      <c r="AA62" s="240" t="b">
        <f t="shared" si="3"/>
        <v>1</v>
      </c>
      <c r="AB62" s="263">
        <f t="shared" si="0"/>
        <v>0.8</v>
      </c>
      <c r="AC62" s="264" t="b">
        <f t="shared" si="1"/>
        <v>1</v>
      </c>
      <c r="AD62" s="264" t="b">
        <f t="shared" si="2"/>
        <v>1</v>
      </c>
    </row>
    <row r="63" spans="1:30" ht="30" customHeight="1" x14ac:dyDescent="0.25">
      <c r="A63" s="208">
        <v>61</v>
      </c>
      <c r="B63" s="180" t="s">
        <v>479</v>
      </c>
      <c r="C63" s="227" t="s">
        <v>85</v>
      </c>
      <c r="D63" s="182" t="s">
        <v>480</v>
      </c>
      <c r="E63" s="228" t="s">
        <v>886</v>
      </c>
      <c r="F63" s="230" t="s">
        <v>378</v>
      </c>
      <c r="G63" s="180" t="s">
        <v>900</v>
      </c>
      <c r="H63" s="230" t="s">
        <v>55</v>
      </c>
      <c r="I63" s="231">
        <v>0.311</v>
      </c>
      <c r="J63" s="184" t="s">
        <v>89</v>
      </c>
      <c r="K63" s="195">
        <v>4210858</v>
      </c>
      <c r="L63" s="185">
        <v>3368686.4</v>
      </c>
      <c r="M63" s="179">
        <v>842171.60000000009</v>
      </c>
      <c r="N63" s="226">
        <v>0.8</v>
      </c>
      <c r="O63" s="185"/>
      <c r="P63" s="185"/>
      <c r="Q63" s="209"/>
      <c r="R63" s="208"/>
      <c r="S63" s="208"/>
      <c r="T63" s="185">
        <v>3368686.4</v>
      </c>
      <c r="U63" s="176"/>
      <c r="V63" s="176"/>
      <c r="W63" s="208"/>
      <c r="X63" s="208"/>
      <c r="Y63" s="209"/>
      <c r="Z63" s="209"/>
      <c r="AA63" s="240" t="b">
        <f t="shared" si="3"/>
        <v>1</v>
      </c>
      <c r="AB63" s="263">
        <f t="shared" si="0"/>
        <v>0.8</v>
      </c>
      <c r="AC63" s="264" t="b">
        <f t="shared" si="1"/>
        <v>1</v>
      </c>
      <c r="AD63" s="264" t="b">
        <f t="shared" si="2"/>
        <v>1</v>
      </c>
    </row>
    <row r="64" spans="1:30" ht="30" customHeight="1" x14ac:dyDescent="0.25">
      <c r="A64" s="208">
        <v>62</v>
      </c>
      <c r="B64" s="180" t="s">
        <v>481</v>
      </c>
      <c r="C64" s="227" t="s">
        <v>85</v>
      </c>
      <c r="D64" s="182" t="s">
        <v>482</v>
      </c>
      <c r="E64" s="228" t="s">
        <v>483</v>
      </c>
      <c r="F64" s="230" t="s">
        <v>484</v>
      </c>
      <c r="G64" s="180" t="s">
        <v>485</v>
      </c>
      <c r="H64" s="230" t="s">
        <v>55</v>
      </c>
      <c r="I64" s="231">
        <v>1.8</v>
      </c>
      <c r="J64" s="184" t="s">
        <v>126</v>
      </c>
      <c r="K64" s="195">
        <v>2999999</v>
      </c>
      <c r="L64" s="185">
        <f>ROUNDDOWN(K64*N64,2)</f>
        <v>2399999.2000000002</v>
      </c>
      <c r="M64" s="179">
        <f>K64-L64</f>
        <v>599999.79999999981</v>
      </c>
      <c r="N64" s="226">
        <v>0.8</v>
      </c>
      <c r="O64" s="185"/>
      <c r="P64" s="185"/>
      <c r="Q64" s="209"/>
      <c r="R64" s="208"/>
      <c r="S64" s="208"/>
      <c r="T64" s="185">
        <v>2399999.2000000002</v>
      </c>
      <c r="U64" s="206"/>
      <c r="V64" s="208"/>
      <c r="W64" s="208"/>
      <c r="X64" s="208"/>
      <c r="Y64" s="209"/>
      <c r="Z64" s="209"/>
      <c r="AA64" s="240" t="b">
        <f t="shared" si="3"/>
        <v>1</v>
      </c>
      <c r="AB64" s="263">
        <f t="shared" si="0"/>
        <v>0.8</v>
      </c>
      <c r="AC64" s="264" t="b">
        <f t="shared" si="1"/>
        <v>1</v>
      </c>
      <c r="AD64" s="264" t="b">
        <f t="shared" si="2"/>
        <v>1</v>
      </c>
    </row>
    <row r="65" spans="1:30" ht="30" customHeight="1" x14ac:dyDescent="0.25">
      <c r="A65" s="208">
        <v>63</v>
      </c>
      <c r="B65" s="180" t="s">
        <v>486</v>
      </c>
      <c r="C65" s="227" t="s">
        <v>85</v>
      </c>
      <c r="D65" s="182" t="s">
        <v>487</v>
      </c>
      <c r="E65" s="228" t="s">
        <v>488</v>
      </c>
      <c r="F65" s="230" t="s">
        <v>206</v>
      </c>
      <c r="G65" s="180" t="s">
        <v>489</v>
      </c>
      <c r="H65" s="230" t="s">
        <v>55</v>
      </c>
      <c r="I65" s="231">
        <v>0.27100000000000002</v>
      </c>
      <c r="J65" s="184" t="s">
        <v>411</v>
      </c>
      <c r="K65" s="195">
        <v>976276.17</v>
      </c>
      <c r="L65" s="185">
        <f t="shared" ref="L65" si="7">ROUNDDOWN(K65*N65,2)</f>
        <v>683393.31</v>
      </c>
      <c r="M65" s="179">
        <f>K65-L65</f>
        <v>292882.86</v>
      </c>
      <c r="N65" s="226">
        <v>0.7</v>
      </c>
      <c r="O65" s="185"/>
      <c r="P65" s="185"/>
      <c r="Q65" s="209"/>
      <c r="R65" s="208"/>
      <c r="S65" s="208"/>
      <c r="T65" s="185">
        <f>L65</f>
        <v>683393.31</v>
      </c>
      <c r="U65" s="197"/>
      <c r="V65" s="176"/>
      <c r="W65" s="208"/>
      <c r="X65" s="208"/>
      <c r="Y65" s="209"/>
      <c r="Z65" s="209"/>
      <c r="AA65" s="240" t="b">
        <f t="shared" si="3"/>
        <v>1</v>
      </c>
      <c r="AB65" s="263">
        <f t="shared" si="0"/>
        <v>0.7</v>
      </c>
      <c r="AC65" s="264" t="b">
        <f t="shared" si="1"/>
        <v>1</v>
      </c>
      <c r="AD65" s="264" t="b">
        <f t="shared" si="2"/>
        <v>1</v>
      </c>
    </row>
    <row r="66" spans="1:30" ht="30" customHeight="1" x14ac:dyDescent="0.25">
      <c r="A66" s="208">
        <v>64</v>
      </c>
      <c r="B66" s="180" t="s">
        <v>490</v>
      </c>
      <c r="C66" s="227" t="s">
        <v>85</v>
      </c>
      <c r="D66" s="182" t="s">
        <v>491</v>
      </c>
      <c r="E66" s="228" t="s">
        <v>492</v>
      </c>
      <c r="F66" s="230" t="s">
        <v>348</v>
      </c>
      <c r="G66" s="180" t="s">
        <v>493</v>
      </c>
      <c r="H66" s="230" t="s">
        <v>82</v>
      </c>
      <c r="I66" s="231">
        <v>0.42399999999999999</v>
      </c>
      <c r="J66" s="184" t="s">
        <v>494</v>
      </c>
      <c r="K66" s="195">
        <v>2982500</v>
      </c>
      <c r="L66" s="185">
        <v>1491250</v>
      </c>
      <c r="M66" s="179">
        <v>1491250</v>
      </c>
      <c r="N66" s="226">
        <v>0.5</v>
      </c>
      <c r="O66" s="185"/>
      <c r="P66" s="185"/>
      <c r="Q66" s="209"/>
      <c r="R66" s="208"/>
      <c r="S66" s="208"/>
      <c r="T66" s="185">
        <v>1491250</v>
      </c>
      <c r="U66" s="176"/>
      <c r="V66" s="176"/>
      <c r="W66" s="208"/>
      <c r="X66" s="208"/>
      <c r="Y66" s="209"/>
      <c r="Z66" s="209"/>
      <c r="AA66" s="240" t="b">
        <f t="shared" si="3"/>
        <v>1</v>
      </c>
      <c r="AB66" s="263">
        <f t="shared" si="0"/>
        <v>0.5</v>
      </c>
      <c r="AC66" s="264" t="b">
        <f t="shared" si="1"/>
        <v>1</v>
      </c>
      <c r="AD66" s="264" t="b">
        <f t="shared" si="2"/>
        <v>1</v>
      </c>
    </row>
    <row r="67" spans="1:30" ht="30" customHeight="1" x14ac:dyDescent="0.25">
      <c r="A67" s="208">
        <v>65</v>
      </c>
      <c r="B67" s="180" t="s">
        <v>495</v>
      </c>
      <c r="C67" s="227" t="s">
        <v>85</v>
      </c>
      <c r="D67" s="182" t="s">
        <v>496</v>
      </c>
      <c r="E67" s="228" t="s">
        <v>497</v>
      </c>
      <c r="F67" s="230" t="s">
        <v>498</v>
      </c>
      <c r="G67" s="180" t="s">
        <v>499</v>
      </c>
      <c r="H67" s="230" t="s">
        <v>55</v>
      </c>
      <c r="I67" s="231">
        <v>0.5</v>
      </c>
      <c r="J67" s="184" t="s">
        <v>317</v>
      </c>
      <c r="K67" s="195">
        <v>5588786</v>
      </c>
      <c r="L67" s="185">
        <v>4471028.8</v>
      </c>
      <c r="M67" s="179">
        <v>1117757.2000000002</v>
      </c>
      <c r="N67" s="226">
        <v>0.8</v>
      </c>
      <c r="O67" s="185"/>
      <c r="P67" s="185"/>
      <c r="Q67" s="209"/>
      <c r="R67" s="208"/>
      <c r="S67" s="208"/>
      <c r="T67" s="185">
        <v>4471028.8</v>
      </c>
      <c r="U67" s="206"/>
      <c r="V67" s="208"/>
      <c r="W67" s="208"/>
      <c r="X67" s="208"/>
      <c r="Y67" s="209"/>
      <c r="Z67" s="209"/>
      <c r="AA67" s="240" t="b">
        <f t="shared" si="3"/>
        <v>1</v>
      </c>
      <c r="AB67" s="263">
        <f t="shared" si="0"/>
        <v>0.8</v>
      </c>
      <c r="AC67" s="264" t="b">
        <f t="shared" si="1"/>
        <v>1</v>
      </c>
      <c r="AD67" s="264" t="b">
        <f t="shared" si="2"/>
        <v>1</v>
      </c>
    </row>
    <row r="68" spans="1:30" ht="24" x14ac:dyDescent="0.25">
      <c r="A68" s="208">
        <v>66</v>
      </c>
      <c r="B68" s="180" t="s">
        <v>500</v>
      </c>
      <c r="C68" s="227" t="s">
        <v>85</v>
      </c>
      <c r="D68" s="182" t="s">
        <v>231</v>
      </c>
      <c r="E68" s="228" t="s">
        <v>232</v>
      </c>
      <c r="F68" s="230" t="s">
        <v>195</v>
      </c>
      <c r="G68" s="180" t="s">
        <v>501</v>
      </c>
      <c r="H68" s="230" t="s">
        <v>82</v>
      </c>
      <c r="I68" s="231">
        <v>0.38600000000000001</v>
      </c>
      <c r="J68" s="184" t="s">
        <v>502</v>
      </c>
      <c r="K68" s="195">
        <v>3722318</v>
      </c>
      <c r="L68" s="185">
        <f>ROUNDDOWN(K68*N68,2)</f>
        <v>2605622.6</v>
      </c>
      <c r="M68" s="179">
        <f>K68-L68</f>
        <v>1116695.3999999999</v>
      </c>
      <c r="N68" s="226">
        <v>0.7</v>
      </c>
      <c r="O68" s="185"/>
      <c r="P68" s="185"/>
      <c r="Q68" s="209"/>
      <c r="R68" s="208"/>
      <c r="S68" s="208"/>
      <c r="T68" s="185">
        <v>2605622.6</v>
      </c>
      <c r="U68" s="176"/>
      <c r="V68" s="176"/>
      <c r="W68" s="208"/>
      <c r="X68" s="208"/>
      <c r="Y68" s="209"/>
      <c r="Z68" s="209"/>
      <c r="AA68" s="240" t="b">
        <f t="shared" ref="AA68:AA101" si="8">L68=SUM(O68:Z68)</f>
        <v>1</v>
      </c>
      <c r="AB68" s="263">
        <f t="shared" si="0"/>
        <v>0.7</v>
      </c>
      <c r="AC68" s="264" t="b">
        <f t="shared" si="1"/>
        <v>1</v>
      </c>
      <c r="AD68" s="264" t="b">
        <f t="shared" si="2"/>
        <v>1</v>
      </c>
    </row>
    <row r="69" spans="1:30" ht="30" customHeight="1" x14ac:dyDescent="0.25">
      <c r="A69" s="208">
        <v>67</v>
      </c>
      <c r="B69" s="180" t="s">
        <v>503</v>
      </c>
      <c r="C69" s="227" t="s">
        <v>85</v>
      </c>
      <c r="D69" s="182" t="s">
        <v>319</v>
      </c>
      <c r="E69" s="228" t="s">
        <v>320</v>
      </c>
      <c r="F69" s="230" t="s">
        <v>195</v>
      </c>
      <c r="G69" s="180" t="s">
        <v>504</v>
      </c>
      <c r="H69" s="230" t="s">
        <v>55</v>
      </c>
      <c r="I69" s="231">
        <v>0.66500000000000004</v>
      </c>
      <c r="J69" s="184" t="s">
        <v>505</v>
      </c>
      <c r="K69" s="195">
        <v>920877.71</v>
      </c>
      <c r="L69" s="185">
        <f t="shared" ref="L69" si="9">ROUNDDOWN(K69*N69,2)</f>
        <v>736702.16</v>
      </c>
      <c r="M69" s="179">
        <f>K69-L69</f>
        <v>184175.54999999993</v>
      </c>
      <c r="N69" s="226">
        <v>0.8</v>
      </c>
      <c r="O69" s="185"/>
      <c r="P69" s="185"/>
      <c r="Q69" s="209"/>
      <c r="R69" s="208"/>
      <c r="S69" s="208"/>
      <c r="T69" s="185">
        <f>L69</f>
        <v>736702.16</v>
      </c>
      <c r="U69" s="176"/>
      <c r="V69" s="176"/>
      <c r="W69" s="208"/>
      <c r="X69" s="208"/>
      <c r="Y69" s="209"/>
      <c r="Z69" s="209"/>
      <c r="AA69" s="240" t="b">
        <f t="shared" si="8"/>
        <v>1</v>
      </c>
      <c r="AB69" s="263">
        <f t="shared" si="0"/>
        <v>0.8</v>
      </c>
      <c r="AC69" s="264" t="b">
        <f t="shared" si="1"/>
        <v>1</v>
      </c>
      <c r="AD69" s="264" t="b">
        <f t="shared" si="2"/>
        <v>1</v>
      </c>
    </row>
    <row r="70" spans="1:30" ht="30" customHeight="1" x14ac:dyDescent="0.25">
      <c r="A70" s="208">
        <v>68</v>
      </c>
      <c r="B70" s="180" t="s">
        <v>506</v>
      </c>
      <c r="C70" s="227" t="s">
        <v>85</v>
      </c>
      <c r="D70" s="182" t="s">
        <v>507</v>
      </c>
      <c r="E70" s="228" t="s">
        <v>508</v>
      </c>
      <c r="F70" s="230" t="s">
        <v>348</v>
      </c>
      <c r="G70" s="180" t="s">
        <v>509</v>
      </c>
      <c r="H70" s="230" t="s">
        <v>61</v>
      </c>
      <c r="I70" s="231">
        <v>0.52</v>
      </c>
      <c r="J70" s="184" t="s">
        <v>510</v>
      </c>
      <c r="K70" s="195">
        <v>1395939</v>
      </c>
      <c r="L70" s="185">
        <v>697969.5</v>
      </c>
      <c r="M70" s="179">
        <v>697969.5</v>
      </c>
      <c r="N70" s="226">
        <v>0.5</v>
      </c>
      <c r="O70" s="185"/>
      <c r="P70" s="185"/>
      <c r="Q70" s="209"/>
      <c r="R70" s="208"/>
      <c r="S70" s="208"/>
      <c r="T70" s="185">
        <v>697969.5</v>
      </c>
      <c r="U70" s="206"/>
      <c r="V70" s="208"/>
      <c r="W70" s="208"/>
      <c r="X70" s="208"/>
      <c r="Y70" s="209"/>
      <c r="Z70" s="209"/>
      <c r="AA70" s="240" t="b">
        <f t="shared" si="8"/>
        <v>1</v>
      </c>
      <c r="AB70" s="263">
        <f t="shared" si="0"/>
        <v>0.5</v>
      </c>
      <c r="AC70" s="264" t="b">
        <f t="shared" si="1"/>
        <v>1</v>
      </c>
      <c r="AD70" s="264" t="b">
        <f t="shared" si="2"/>
        <v>1</v>
      </c>
    </row>
    <row r="71" spans="1:30" ht="46.5" customHeight="1" x14ac:dyDescent="0.25">
      <c r="A71" s="208">
        <v>69</v>
      </c>
      <c r="B71" s="180" t="s">
        <v>511</v>
      </c>
      <c r="C71" s="227" t="s">
        <v>85</v>
      </c>
      <c r="D71" s="182" t="s">
        <v>512</v>
      </c>
      <c r="E71" s="228" t="s">
        <v>875</v>
      </c>
      <c r="F71" s="230" t="s">
        <v>201</v>
      </c>
      <c r="G71" s="180" t="s">
        <v>513</v>
      </c>
      <c r="H71" s="230" t="s">
        <v>55</v>
      </c>
      <c r="I71" s="231">
        <v>0.37</v>
      </c>
      <c r="J71" s="184" t="s">
        <v>171</v>
      </c>
      <c r="K71" s="195">
        <v>2615212.42</v>
      </c>
      <c r="L71" s="185">
        <v>1681174.6</v>
      </c>
      <c r="M71" s="179">
        <f>K71-L71</f>
        <v>934037.81999999983</v>
      </c>
      <c r="N71" s="226">
        <v>0.7</v>
      </c>
      <c r="O71" s="185"/>
      <c r="P71" s="185"/>
      <c r="Q71" s="209"/>
      <c r="R71" s="208"/>
      <c r="S71" s="208"/>
      <c r="T71" s="185">
        <v>1681174.6</v>
      </c>
      <c r="U71" s="197"/>
      <c r="V71" s="208"/>
      <c r="W71" s="208"/>
      <c r="X71" s="208"/>
      <c r="Y71" s="209"/>
      <c r="Z71" s="209"/>
      <c r="AA71" s="240" t="b">
        <f t="shared" si="8"/>
        <v>1</v>
      </c>
      <c r="AB71" s="263">
        <f t="shared" si="0"/>
        <v>0.64280000000000004</v>
      </c>
      <c r="AC71" s="264" t="b">
        <f t="shared" si="1"/>
        <v>0</v>
      </c>
      <c r="AD71" s="264" t="b">
        <f t="shared" si="2"/>
        <v>1</v>
      </c>
    </row>
    <row r="72" spans="1:30" ht="30" customHeight="1" x14ac:dyDescent="0.25">
      <c r="A72" s="220">
        <v>70</v>
      </c>
      <c r="B72" s="186" t="s">
        <v>514</v>
      </c>
      <c r="C72" s="202" t="s">
        <v>91</v>
      </c>
      <c r="D72" s="188" t="s">
        <v>238</v>
      </c>
      <c r="E72" s="169" t="s">
        <v>239</v>
      </c>
      <c r="F72" s="168" t="s">
        <v>240</v>
      </c>
      <c r="G72" s="186" t="s">
        <v>515</v>
      </c>
      <c r="H72" s="168" t="s">
        <v>55</v>
      </c>
      <c r="I72" s="171">
        <v>0.214</v>
      </c>
      <c r="J72" s="190" t="s">
        <v>166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09"/>
      <c r="R72" s="208"/>
      <c r="S72" s="208"/>
      <c r="T72" s="191">
        <v>625000</v>
      </c>
      <c r="U72" s="197">
        <v>850000</v>
      </c>
      <c r="V72" s="176"/>
      <c r="W72" s="208"/>
      <c r="X72" s="208"/>
      <c r="Y72" s="209"/>
      <c r="Z72" s="209"/>
      <c r="AA72" s="240" t="b">
        <f t="shared" si="8"/>
        <v>1</v>
      </c>
      <c r="AB72" s="263">
        <f t="shared" si="0"/>
        <v>0.5</v>
      </c>
      <c r="AC72" s="264" t="b">
        <f t="shared" si="1"/>
        <v>1</v>
      </c>
      <c r="AD72" s="264" t="b">
        <f t="shared" si="2"/>
        <v>1</v>
      </c>
    </row>
    <row r="73" spans="1:30" ht="54.75" customHeight="1" x14ac:dyDescent="0.25">
      <c r="A73" s="208">
        <v>71</v>
      </c>
      <c r="B73" s="180" t="s">
        <v>516</v>
      </c>
      <c r="C73" s="227" t="s">
        <v>85</v>
      </c>
      <c r="D73" s="182" t="s">
        <v>517</v>
      </c>
      <c r="E73" s="228" t="s">
        <v>885</v>
      </c>
      <c r="F73" s="230" t="s">
        <v>195</v>
      </c>
      <c r="G73" s="180" t="s">
        <v>895</v>
      </c>
      <c r="H73" s="230" t="s">
        <v>82</v>
      </c>
      <c r="I73" s="231">
        <v>0.62</v>
      </c>
      <c r="J73" s="184" t="s">
        <v>518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26">
        <v>0.7</v>
      </c>
      <c r="O73" s="185"/>
      <c r="P73" s="185"/>
      <c r="Q73" s="209"/>
      <c r="R73" s="208"/>
      <c r="S73" s="208"/>
      <c r="T73" s="185">
        <v>2666456.7999999998</v>
      </c>
      <c r="U73" s="176"/>
      <c r="V73" s="176"/>
      <c r="W73" s="208"/>
      <c r="X73" s="208"/>
      <c r="Y73" s="209"/>
      <c r="Z73" s="209"/>
      <c r="AA73" s="240" t="b">
        <f t="shared" si="8"/>
        <v>1</v>
      </c>
      <c r="AB73" s="263">
        <f t="shared" si="0"/>
        <v>0.7</v>
      </c>
      <c r="AC73" s="264" t="b">
        <f t="shared" si="1"/>
        <v>1</v>
      </c>
      <c r="AD73" s="264" t="b">
        <f t="shared" si="2"/>
        <v>1</v>
      </c>
    </row>
    <row r="74" spans="1:30" ht="55.5" customHeight="1" x14ac:dyDescent="0.25">
      <c r="A74" s="208">
        <v>72</v>
      </c>
      <c r="B74" s="180" t="s">
        <v>519</v>
      </c>
      <c r="C74" s="227" t="s">
        <v>85</v>
      </c>
      <c r="D74" s="182" t="s">
        <v>210</v>
      </c>
      <c r="E74" s="228" t="s">
        <v>211</v>
      </c>
      <c r="F74" s="230" t="s">
        <v>212</v>
      </c>
      <c r="G74" s="180" t="s">
        <v>520</v>
      </c>
      <c r="H74" s="230" t="s">
        <v>55</v>
      </c>
      <c r="I74" s="231">
        <v>0.43</v>
      </c>
      <c r="J74" s="184" t="s">
        <v>317</v>
      </c>
      <c r="K74" s="195">
        <v>2985452</v>
      </c>
      <c r="L74" s="185">
        <v>2388361.6</v>
      </c>
      <c r="M74" s="179">
        <v>597090.39999999991</v>
      </c>
      <c r="N74" s="226">
        <v>0.8</v>
      </c>
      <c r="O74" s="185"/>
      <c r="P74" s="185"/>
      <c r="Q74" s="209"/>
      <c r="R74" s="208"/>
      <c r="S74" s="208"/>
      <c r="T74" s="185">
        <v>2388361.6</v>
      </c>
      <c r="U74" s="176"/>
      <c r="V74" s="176"/>
      <c r="W74" s="208"/>
      <c r="X74" s="208"/>
      <c r="Y74" s="209"/>
      <c r="Z74" s="209"/>
      <c r="AA74" s="240" t="b">
        <f t="shared" si="8"/>
        <v>1</v>
      </c>
      <c r="AB74" s="263">
        <f t="shared" si="0"/>
        <v>0.8</v>
      </c>
      <c r="AC74" s="264" t="b">
        <f t="shared" si="1"/>
        <v>1</v>
      </c>
      <c r="AD74" s="264" t="b">
        <f t="shared" si="2"/>
        <v>1</v>
      </c>
    </row>
    <row r="75" spans="1:30" ht="50.25" customHeight="1" x14ac:dyDescent="0.25">
      <c r="A75" s="220">
        <v>73</v>
      </c>
      <c r="B75" s="186" t="s">
        <v>521</v>
      </c>
      <c r="C75" s="202" t="s">
        <v>91</v>
      </c>
      <c r="D75" s="188" t="s">
        <v>522</v>
      </c>
      <c r="E75" s="169" t="s">
        <v>887</v>
      </c>
      <c r="F75" s="168" t="s">
        <v>523</v>
      </c>
      <c r="G75" s="186" t="s">
        <v>524</v>
      </c>
      <c r="H75" s="168" t="s">
        <v>61</v>
      </c>
      <c r="I75" s="171">
        <v>0.44</v>
      </c>
      <c r="J75" s="190" t="s">
        <v>525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09"/>
      <c r="R75" s="208"/>
      <c r="S75" s="208"/>
      <c r="T75" s="191">
        <v>6000</v>
      </c>
      <c r="U75" s="197">
        <v>2265550.4</v>
      </c>
      <c r="V75" s="220"/>
      <c r="W75" s="208"/>
      <c r="X75" s="208"/>
      <c r="Y75" s="209"/>
      <c r="Z75" s="209"/>
      <c r="AA75" s="240" t="b">
        <f t="shared" si="8"/>
        <v>1</v>
      </c>
      <c r="AB75" s="263">
        <f t="shared" si="0"/>
        <v>0.8</v>
      </c>
      <c r="AC75" s="264" t="b">
        <f t="shared" si="1"/>
        <v>1</v>
      </c>
      <c r="AD75" s="264" t="b">
        <f t="shared" si="2"/>
        <v>1</v>
      </c>
    </row>
    <row r="76" spans="1:30" ht="30" customHeight="1" x14ac:dyDescent="0.25">
      <c r="A76" s="208">
        <v>74</v>
      </c>
      <c r="B76" s="180" t="s">
        <v>526</v>
      </c>
      <c r="C76" s="227" t="s">
        <v>85</v>
      </c>
      <c r="D76" s="182" t="s">
        <v>527</v>
      </c>
      <c r="E76" s="228" t="s">
        <v>528</v>
      </c>
      <c r="F76" s="230" t="s">
        <v>384</v>
      </c>
      <c r="G76" s="180" t="s">
        <v>529</v>
      </c>
      <c r="H76" s="230" t="s">
        <v>55</v>
      </c>
      <c r="I76" s="231">
        <v>1.9</v>
      </c>
      <c r="J76" s="184" t="s">
        <v>126</v>
      </c>
      <c r="K76" s="195">
        <v>1995291</v>
      </c>
      <c r="L76" s="185">
        <v>1596232.8</v>
      </c>
      <c r="M76" s="179">
        <v>399058.19999999995</v>
      </c>
      <c r="N76" s="226">
        <v>0.8</v>
      </c>
      <c r="O76" s="185"/>
      <c r="P76" s="185"/>
      <c r="Q76" s="209"/>
      <c r="R76" s="208"/>
      <c r="S76" s="208"/>
      <c r="T76" s="185">
        <v>1596232.8</v>
      </c>
      <c r="U76" s="176"/>
      <c r="V76" s="176"/>
      <c r="W76" s="208"/>
      <c r="X76" s="208"/>
      <c r="Y76" s="209"/>
      <c r="Z76" s="209"/>
      <c r="AA76" s="240" t="b">
        <f t="shared" si="8"/>
        <v>1</v>
      </c>
      <c r="AB76" s="263">
        <f t="shared" si="0"/>
        <v>0.8</v>
      </c>
      <c r="AC76" s="264" t="b">
        <f t="shared" si="1"/>
        <v>1</v>
      </c>
      <c r="AD76" s="264" t="b">
        <f t="shared" si="2"/>
        <v>1</v>
      </c>
    </row>
    <row r="77" spans="1:30" ht="30" customHeight="1" x14ac:dyDescent="0.25">
      <c r="A77" s="208">
        <v>75</v>
      </c>
      <c r="B77" s="180" t="s">
        <v>530</v>
      </c>
      <c r="C77" s="227" t="s">
        <v>85</v>
      </c>
      <c r="D77" s="182" t="s">
        <v>531</v>
      </c>
      <c r="E77" s="228" t="s">
        <v>532</v>
      </c>
      <c r="F77" s="230" t="s">
        <v>201</v>
      </c>
      <c r="G77" s="180" t="s">
        <v>901</v>
      </c>
      <c r="H77" s="230" t="s">
        <v>55</v>
      </c>
      <c r="I77" s="231">
        <v>0.48199999999999998</v>
      </c>
      <c r="J77" s="184" t="s">
        <v>181</v>
      </c>
      <c r="K77" s="195">
        <v>2004936</v>
      </c>
      <c r="L77" s="185">
        <v>1403455.2</v>
      </c>
      <c r="M77" s="179">
        <v>601480.80000000005</v>
      </c>
      <c r="N77" s="226">
        <v>0.7</v>
      </c>
      <c r="O77" s="185"/>
      <c r="P77" s="185"/>
      <c r="Q77" s="209"/>
      <c r="R77" s="208"/>
      <c r="S77" s="208"/>
      <c r="T77" s="185">
        <v>1403455.2</v>
      </c>
      <c r="U77" s="176"/>
      <c r="V77" s="176"/>
      <c r="W77" s="208"/>
      <c r="X77" s="208"/>
      <c r="Y77" s="209"/>
      <c r="Z77" s="209"/>
      <c r="AA77" s="240" t="b">
        <f t="shared" si="8"/>
        <v>1</v>
      </c>
      <c r="AB77" s="263">
        <f t="shared" si="0"/>
        <v>0.7</v>
      </c>
      <c r="AC77" s="264" t="b">
        <f t="shared" si="1"/>
        <v>1</v>
      </c>
      <c r="AD77" s="264" t="b">
        <f t="shared" si="2"/>
        <v>1</v>
      </c>
    </row>
    <row r="78" spans="1:30" ht="30" customHeight="1" x14ac:dyDescent="0.25">
      <c r="A78" s="208">
        <v>76</v>
      </c>
      <c r="B78" s="180" t="s">
        <v>533</v>
      </c>
      <c r="C78" s="227" t="s">
        <v>85</v>
      </c>
      <c r="D78" s="182" t="s">
        <v>534</v>
      </c>
      <c r="E78" s="228" t="s">
        <v>535</v>
      </c>
      <c r="F78" s="230" t="s">
        <v>384</v>
      </c>
      <c r="G78" s="180" t="s">
        <v>902</v>
      </c>
      <c r="H78" s="230" t="s">
        <v>55</v>
      </c>
      <c r="I78" s="231">
        <v>0.502</v>
      </c>
      <c r="J78" s="184" t="s">
        <v>518</v>
      </c>
      <c r="K78" s="195">
        <v>1235370</v>
      </c>
      <c r="L78" s="185">
        <f t="shared" ref="L78:L79" si="10">ROUNDDOWN(K78*N78,2)</f>
        <v>864759</v>
      </c>
      <c r="M78" s="179">
        <f>K78-L78</f>
        <v>370611</v>
      </c>
      <c r="N78" s="226">
        <v>0.7</v>
      </c>
      <c r="O78" s="185"/>
      <c r="P78" s="185"/>
      <c r="Q78" s="209"/>
      <c r="R78" s="208"/>
      <c r="S78" s="208"/>
      <c r="T78" s="185">
        <f>L78</f>
        <v>864759</v>
      </c>
      <c r="U78" s="197"/>
      <c r="V78" s="208"/>
      <c r="W78" s="208"/>
      <c r="X78" s="208"/>
      <c r="Y78" s="209"/>
      <c r="Z78" s="209"/>
      <c r="AA78" s="240" t="b">
        <f t="shared" si="8"/>
        <v>1</v>
      </c>
      <c r="AB78" s="263">
        <f t="shared" si="0"/>
        <v>0.7</v>
      </c>
      <c r="AC78" s="264" t="b">
        <f t="shared" si="1"/>
        <v>1</v>
      </c>
      <c r="AD78" s="264" t="b">
        <f t="shared" si="2"/>
        <v>1</v>
      </c>
    </row>
    <row r="79" spans="1:30" ht="30" customHeight="1" x14ac:dyDescent="0.25">
      <c r="A79" s="220">
        <v>77</v>
      </c>
      <c r="B79" s="186" t="s">
        <v>536</v>
      </c>
      <c r="C79" s="202" t="s">
        <v>91</v>
      </c>
      <c r="D79" s="188" t="s">
        <v>537</v>
      </c>
      <c r="E79" s="169" t="s">
        <v>884</v>
      </c>
      <c r="F79" s="168" t="s">
        <v>195</v>
      </c>
      <c r="G79" s="186" t="s">
        <v>538</v>
      </c>
      <c r="H79" s="168" t="s">
        <v>55</v>
      </c>
      <c r="I79" s="171">
        <v>0.41499999999999998</v>
      </c>
      <c r="J79" s="190" t="s">
        <v>539</v>
      </c>
      <c r="K79" s="197">
        <v>3282197.34</v>
      </c>
      <c r="L79" s="191">
        <f t="shared" si="10"/>
        <v>2625757.87</v>
      </c>
      <c r="M79" s="178">
        <f>K79-L79</f>
        <v>656439.46999999974</v>
      </c>
      <c r="N79" s="175">
        <v>0.8</v>
      </c>
      <c r="O79" s="185"/>
      <c r="P79" s="185"/>
      <c r="Q79" s="209"/>
      <c r="R79" s="208"/>
      <c r="S79" s="208"/>
      <c r="T79" s="191">
        <v>1736172.8</v>
      </c>
      <c r="U79" s="176">
        <v>889585.07</v>
      </c>
      <c r="V79" s="176"/>
      <c r="W79" s="208"/>
      <c r="X79" s="208"/>
      <c r="Y79" s="209"/>
      <c r="Z79" s="209"/>
      <c r="AA79" s="240" t="b">
        <f t="shared" si="8"/>
        <v>1</v>
      </c>
      <c r="AB79" s="263">
        <f t="shared" si="0"/>
        <v>0.8</v>
      </c>
      <c r="AC79" s="264" t="b">
        <f t="shared" si="1"/>
        <v>1</v>
      </c>
      <c r="AD79" s="264" t="b">
        <f t="shared" si="2"/>
        <v>1</v>
      </c>
    </row>
    <row r="80" spans="1:30" ht="30" customHeight="1" x14ac:dyDescent="0.25">
      <c r="A80" s="208">
        <v>78</v>
      </c>
      <c r="B80" s="180" t="s">
        <v>540</v>
      </c>
      <c r="C80" s="227" t="s">
        <v>85</v>
      </c>
      <c r="D80" s="182" t="s">
        <v>541</v>
      </c>
      <c r="E80" s="228" t="s">
        <v>888</v>
      </c>
      <c r="F80" s="230" t="s">
        <v>542</v>
      </c>
      <c r="G80" s="180" t="s">
        <v>543</v>
      </c>
      <c r="H80" s="230" t="s">
        <v>55</v>
      </c>
      <c r="I80" s="231">
        <v>0.32</v>
      </c>
      <c r="J80" s="184" t="s">
        <v>108</v>
      </c>
      <c r="K80" s="195">
        <v>2388558</v>
      </c>
      <c r="L80" s="185">
        <v>1671990.6</v>
      </c>
      <c r="M80" s="179">
        <v>716567.39999999991</v>
      </c>
      <c r="N80" s="226">
        <v>0.7</v>
      </c>
      <c r="O80" s="185"/>
      <c r="P80" s="185"/>
      <c r="Q80" s="209"/>
      <c r="R80" s="208"/>
      <c r="S80" s="208"/>
      <c r="T80" s="185">
        <v>1671990.6</v>
      </c>
      <c r="U80" s="176"/>
      <c r="V80" s="176"/>
      <c r="W80" s="208"/>
      <c r="X80" s="208"/>
      <c r="Y80" s="209"/>
      <c r="Z80" s="209"/>
      <c r="AA80" s="240" t="b">
        <f t="shared" si="8"/>
        <v>1</v>
      </c>
      <c r="AB80" s="263">
        <f t="shared" si="0"/>
        <v>0.7</v>
      </c>
      <c r="AC80" s="264" t="b">
        <f t="shared" si="1"/>
        <v>1</v>
      </c>
      <c r="AD80" s="264" t="b">
        <f t="shared" si="2"/>
        <v>1</v>
      </c>
    </row>
    <row r="81" spans="1:37" ht="30" customHeight="1" x14ac:dyDescent="0.25">
      <c r="A81" s="220">
        <v>79</v>
      </c>
      <c r="B81" s="186" t="s">
        <v>544</v>
      </c>
      <c r="C81" s="202" t="s">
        <v>91</v>
      </c>
      <c r="D81" s="188" t="s">
        <v>537</v>
      </c>
      <c r="E81" s="169" t="s">
        <v>884</v>
      </c>
      <c r="F81" s="168" t="s">
        <v>195</v>
      </c>
      <c r="G81" s="186" t="s">
        <v>545</v>
      </c>
      <c r="H81" s="168" t="s">
        <v>55</v>
      </c>
      <c r="I81" s="171">
        <v>0.29399999999999998</v>
      </c>
      <c r="J81" s="190" t="s">
        <v>546</v>
      </c>
      <c r="K81" s="197">
        <v>2153184</v>
      </c>
      <c r="L81" s="191">
        <v>1722547.2</v>
      </c>
      <c r="M81" s="178">
        <v>430636.80000000005</v>
      </c>
      <c r="N81" s="175">
        <v>0.8</v>
      </c>
      <c r="O81" s="185"/>
      <c r="P81" s="185"/>
      <c r="Q81" s="209"/>
      <c r="R81" s="208"/>
      <c r="S81" s="208"/>
      <c r="T81" s="191">
        <v>1188748</v>
      </c>
      <c r="U81" s="176">
        <v>533799.19999999995</v>
      </c>
      <c r="V81" s="176"/>
      <c r="W81" s="208"/>
      <c r="X81" s="208"/>
      <c r="Y81" s="209"/>
      <c r="Z81" s="209"/>
      <c r="AA81" s="240" t="b">
        <f t="shared" si="8"/>
        <v>1</v>
      </c>
      <c r="AB81" s="263">
        <f t="shared" si="0"/>
        <v>0.8</v>
      </c>
      <c r="AC81" s="264" t="b">
        <f t="shared" si="1"/>
        <v>1</v>
      </c>
      <c r="AD81" s="264" t="b">
        <f t="shared" si="2"/>
        <v>1</v>
      </c>
    </row>
    <row r="82" spans="1:37" ht="30" customHeight="1" x14ac:dyDescent="0.25">
      <c r="A82" s="208">
        <v>80</v>
      </c>
      <c r="B82" s="180" t="s">
        <v>547</v>
      </c>
      <c r="C82" s="227" t="s">
        <v>85</v>
      </c>
      <c r="D82" s="182" t="s">
        <v>548</v>
      </c>
      <c r="E82" s="228" t="s">
        <v>877</v>
      </c>
      <c r="F82" s="230" t="s">
        <v>201</v>
      </c>
      <c r="G82" s="180" t="s">
        <v>549</v>
      </c>
      <c r="H82" s="230" t="s">
        <v>55</v>
      </c>
      <c r="I82" s="231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26">
        <v>0.7</v>
      </c>
      <c r="O82" s="185"/>
      <c r="P82" s="185"/>
      <c r="Q82" s="209"/>
      <c r="R82" s="208"/>
      <c r="S82" s="208"/>
      <c r="T82" s="185">
        <v>2080050</v>
      </c>
      <c r="U82" s="197"/>
      <c r="V82" s="208"/>
      <c r="W82" s="208"/>
      <c r="X82" s="208"/>
      <c r="Y82" s="209"/>
      <c r="Z82" s="209"/>
      <c r="AA82" s="240" t="b">
        <f t="shared" si="8"/>
        <v>1</v>
      </c>
      <c r="AB82" s="263">
        <f t="shared" si="0"/>
        <v>0.7</v>
      </c>
      <c r="AC82" s="264" t="b">
        <f t="shared" si="1"/>
        <v>1</v>
      </c>
      <c r="AD82" s="264" t="b">
        <f t="shared" si="2"/>
        <v>1</v>
      </c>
    </row>
    <row r="83" spans="1:37" ht="30" customHeight="1" x14ac:dyDescent="0.25">
      <c r="A83" s="208">
        <v>81</v>
      </c>
      <c r="B83" s="180" t="s">
        <v>550</v>
      </c>
      <c r="C83" s="227" t="s">
        <v>85</v>
      </c>
      <c r="D83" s="182" t="s">
        <v>551</v>
      </c>
      <c r="E83" s="228" t="s">
        <v>552</v>
      </c>
      <c r="F83" s="230" t="s">
        <v>498</v>
      </c>
      <c r="G83" s="180" t="s">
        <v>553</v>
      </c>
      <c r="H83" s="230" t="s">
        <v>55</v>
      </c>
      <c r="I83" s="231">
        <v>0.28000000000000003</v>
      </c>
      <c r="J83" s="184" t="s">
        <v>494</v>
      </c>
      <c r="K83" s="195">
        <v>1313190</v>
      </c>
      <c r="L83" s="185">
        <f t="shared" ref="L83" si="11">ROUNDDOWN(K83*N83,2)</f>
        <v>1050552</v>
      </c>
      <c r="M83" s="179">
        <f>K83-L83</f>
        <v>262638</v>
      </c>
      <c r="N83" s="226">
        <v>0.8</v>
      </c>
      <c r="O83" s="185"/>
      <c r="P83" s="185"/>
      <c r="Q83" s="209"/>
      <c r="R83" s="208"/>
      <c r="S83" s="208"/>
      <c r="T83" s="185">
        <f>L83</f>
        <v>1050552</v>
      </c>
      <c r="U83" s="206"/>
      <c r="V83" s="176"/>
      <c r="W83" s="208"/>
      <c r="X83" s="208"/>
      <c r="Y83" s="209"/>
      <c r="Z83" s="209"/>
      <c r="AA83" s="240" t="b">
        <f t="shared" si="8"/>
        <v>1</v>
      </c>
      <c r="AB83" s="263">
        <f t="shared" si="0"/>
        <v>0.8</v>
      </c>
      <c r="AC83" s="264" t="b">
        <f t="shared" si="1"/>
        <v>1</v>
      </c>
      <c r="AD83" s="264" t="b">
        <f t="shared" si="2"/>
        <v>1</v>
      </c>
    </row>
    <row r="84" spans="1:37" ht="30" customHeight="1" x14ac:dyDescent="0.25">
      <c r="A84" s="208">
        <v>82</v>
      </c>
      <c r="B84" s="180" t="s">
        <v>554</v>
      </c>
      <c r="C84" s="227" t="s">
        <v>85</v>
      </c>
      <c r="D84" s="182" t="s">
        <v>555</v>
      </c>
      <c r="E84" s="228" t="s">
        <v>556</v>
      </c>
      <c r="F84" s="230" t="s">
        <v>206</v>
      </c>
      <c r="G84" s="180" t="s">
        <v>557</v>
      </c>
      <c r="H84" s="230" t="s">
        <v>55</v>
      </c>
      <c r="I84" s="231">
        <v>0.38100000000000001</v>
      </c>
      <c r="J84" s="184" t="s">
        <v>380</v>
      </c>
      <c r="K84" s="195">
        <v>1043769</v>
      </c>
      <c r="L84" s="185">
        <v>835015.2</v>
      </c>
      <c r="M84" s="179">
        <v>208753.80000000005</v>
      </c>
      <c r="N84" s="226">
        <v>0.8</v>
      </c>
      <c r="O84" s="185"/>
      <c r="P84" s="185"/>
      <c r="Q84" s="209"/>
      <c r="R84" s="208"/>
      <c r="S84" s="208"/>
      <c r="T84" s="185">
        <v>835015.2</v>
      </c>
      <c r="U84" s="176"/>
      <c r="V84" s="176"/>
      <c r="W84" s="208"/>
      <c r="X84" s="208"/>
      <c r="Y84" s="209"/>
      <c r="Z84" s="209"/>
      <c r="AA84" s="240" t="b">
        <f t="shared" si="8"/>
        <v>1</v>
      </c>
      <c r="AB84" s="263">
        <f t="shared" si="0"/>
        <v>0.8</v>
      </c>
      <c r="AC84" s="264" t="b">
        <f t="shared" si="1"/>
        <v>1</v>
      </c>
      <c r="AD84" s="264" t="b">
        <f t="shared" si="2"/>
        <v>1</v>
      </c>
    </row>
    <row r="85" spans="1:37" ht="36" x14ac:dyDescent="0.25">
      <c r="A85" s="208">
        <v>83</v>
      </c>
      <c r="B85" s="180" t="s">
        <v>558</v>
      </c>
      <c r="C85" s="227" t="s">
        <v>85</v>
      </c>
      <c r="D85" s="182" t="s">
        <v>559</v>
      </c>
      <c r="E85" s="228" t="s">
        <v>560</v>
      </c>
      <c r="F85" s="230" t="s">
        <v>206</v>
      </c>
      <c r="G85" s="180" t="s">
        <v>915</v>
      </c>
      <c r="H85" s="230" t="s">
        <v>82</v>
      </c>
      <c r="I85" s="231">
        <v>0.77500000000000002</v>
      </c>
      <c r="J85" s="184" t="s">
        <v>181</v>
      </c>
      <c r="K85" s="195">
        <v>3782558</v>
      </c>
      <c r="L85" s="185">
        <f>ROUNDDOWN(K85*N85,2)</f>
        <v>2269534.7999999998</v>
      </c>
      <c r="M85" s="179">
        <f>K85-L85</f>
        <v>1513023.2000000002</v>
      </c>
      <c r="N85" s="226">
        <v>0.6</v>
      </c>
      <c r="O85" s="185"/>
      <c r="P85" s="185"/>
      <c r="Q85" s="209"/>
      <c r="R85" s="208"/>
      <c r="S85" s="208"/>
      <c r="T85" s="185">
        <v>2269534.7999999998</v>
      </c>
      <c r="U85" s="176"/>
      <c r="V85" s="176"/>
      <c r="W85" s="208"/>
      <c r="X85" s="208"/>
      <c r="Y85" s="209"/>
      <c r="Z85" s="209"/>
      <c r="AA85" s="240" t="b">
        <f t="shared" si="8"/>
        <v>1</v>
      </c>
      <c r="AB85" s="263">
        <f t="shared" si="0"/>
        <v>0.6</v>
      </c>
      <c r="AC85" s="264" t="b">
        <f t="shared" si="1"/>
        <v>1</v>
      </c>
      <c r="AD85" s="264" t="b">
        <f t="shared" si="2"/>
        <v>1</v>
      </c>
    </row>
    <row r="86" spans="1:37" ht="30" customHeight="1" x14ac:dyDescent="0.25">
      <c r="A86" s="208">
        <v>84</v>
      </c>
      <c r="B86" s="180" t="s">
        <v>561</v>
      </c>
      <c r="C86" s="227" t="s">
        <v>85</v>
      </c>
      <c r="D86" s="182" t="s">
        <v>562</v>
      </c>
      <c r="E86" s="228" t="s">
        <v>563</v>
      </c>
      <c r="F86" s="230" t="s">
        <v>212</v>
      </c>
      <c r="G86" s="180" t="s">
        <v>564</v>
      </c>
      <c r="H86" s="230" t="s">
        <v>55</v>
      </c>
      <c r="I86" s="231">
        <v>0.23100000000000001</v>
      </c>
      <c r="J86" s="184" t="s">
        <v>126</v>
      </c>
      <c r="K86" s="195">
        <v>749475.35</v>
      </c>
      <c r="L86" s="185">
        <f t="shared" ref="L86:L88" si="12">ROUNDDOWN(K86*N86,2)</f>
        <v>599580.28</v>
      </c>
      <c r="M86" s="179">
        <f>K86-L86</f>
        <v>149895.06999999995</v>
      </c>
      <c r="N86" s="226">
        <v>0.8</v>
      </c>
      <c r="O86" s="185"/>
      <c r="P86" s="185"/>
      <c r="Q86" s="209"/>
      <c r="R86" s="208"/>
      <c r="S86" s="208"/>
      <c r="T86" s="185">
        <f>L86</f>
        <v>599580.28</v>
      </c>
      <c r="U86" s="176"/>
      <c r="V86" s="176"/>
      <c r="W86" s="208"/>
      <c r="X86" s="208"/>
      <c r="Y86" s="209"/>
      <c r="Z86" s="209"/>
      <c r="AA86" s="240" t="b">
        <f t="shared" si="8"/>
        <v>1</v>
      </c>
      <c r="AB86" s="263">
        <f t="shared" si="0"/>
        <v>0.8</v>
      </c>
      <c r="AC86" s="264" t="b">
        <f t="shared" si="1"/>
        <v>1</v>
      </c>
      <c r="AD86" s="264" t="b">
        <f t="shared" si="2"/>
        <v>1</v>
      </c>
    </row>
    <row r="87" spans="1:37" ht="30" customHeight="1" x14ac:dyDescent="0.25">
      <c r="A87" s="208">
        <v>85</v>
      </c>
      <c r="B87" s="180" t="s">
        <v>565</v>
      </c>
      <c r="C87" s="227" t="s">
        <v>85</v>
      </c>
      <c r="D87" s="182" t="s">
        <v>566</v>
      </c>
      <c r="E87" s="228" t="s">
        <v>567</v>
      </c>
      <c r="F87" s="230" t="s">
        <v>568</v>
      </c>
      <c r="G87" s="180" t="s">
        <v>569</v>
      </c>
      <c r="H87" s="230" t="s">
        <v>55</v>
      </c>
      <c r="I87" s="231">
        <v>1.708</v>
      </c>
      <c r="J87" s="184" t="s">
        <v>314</v>
      </c>
      <c r="K87" s="195">
        <v>2562000</v>
      </c>
      <c r="L87" s="185">
        <v>2049600</v>
      </c>
      <c r="M87" s="179">
        <v>512400</v>
      </c>
      <c r="N87" s="226">
        <v>0.8</v>
      </c>
      <c r="O87" s="185"/>
      <c r="P87" s="185"/>
      <c r="Q87" s="209"/>
      <c r="R87" s="208"/>
      <c r="S87" s="208"/>
      <c r="T87" s="185">
        <v>2049600</v>
      </c>
      <c r="U87" s="176"/>
      <c r="V87" s="176"/>
      <c r="W87" s="208"/>
      <c r="X87" s="208"/>
      <c r="Y87" s="209"/>
      <c r="Z87" s="209"/>
      <c r="AA87" s="240" t="b">
        <f t="shared" si="8"/>
        <v>1</v>
      </c>
      <c r="AB87" s="263">
        <f t="shared" si="0"/>
        <v>0.8</v>
      </c>
      <c r="AC87" s="264" t="b">
        <f t="shared" si="1"/>
        <v>1</v>
      </c>
      <c r="AD87" s="264" t="b">
        <f t="shared" si="2"/>
        <v>1</v>
      </c>
    </row>
    <row r="88" spans="1:37" ht="30" customHeight="1" x14ac:dyDescent="0.25">
      <c r="A88" s="208">
        <v>86</v>
      </c>
      <c r="B88" s="180" t="s">
        <v>570</v>
      </c>
      <c r="C88" s="227" t="s">
        <v>85</v>
      </c>
      <c r="D88" s="182" t="s">
        <v>487</v>
      </c>
      <c r="E88" s="228" t="s">
        <v>488</v>
      </c>
      <c r="F88" s="230" t="s">
        <v>206</v>
      </c>
      <c r="G88" s="180" t="s">
        <v>571</v>
      </c>
      <c r="H88" s="230" t="s">
        <v>55</v>
      </c>
      <c r="I88" s="231">
        <v>0.53300000000000003</v>
      </c>
      <c r="J88" s="184" t="s">
        <v>572</v>
      </c>
      <c r="K88" s="195">
        <v>615702.64</v>
      </c>
      <c r="L88" s="185">
        <f t="shared" si="12"/>
        <v>430991.84</v>
      </c>
      <c r="M88" s="179">
        <f>K88-L88</f>
        <v>184710.8</v>
      </c>
      <c r="N88" s="226">
        <v>0.7</v>
      </c>
      <c r="O88" s="185"/>
      <c r="P88" s="185"/>
      <c r="Q88" s="209"/>
      <c r="R88" s="208"/>
      <c r="S88" s="208"/>
      <c r="T88" s="185">
        <f>L88</f>
        <v>430991.84</v>
      </c>
      <c r="U88" s="206"/>
      <c r="V88" s="176"/>
      <c r="W88" s="208"/>
      <c r="X88" s="208"/>
      <c r="Y88" s="209"/>
      <c r="Z88" s="209"/>
      <c r="AA88" s="240" t="b">
        <f t="shared" si="8"/>
        <v>1</v>
      </c>
      <c r="AB88" s="263">
        <f t="shared" si="0"/>
        <v>0.7</v>
      </c>
      <c r="AC88" s="264" t="b">
        <f t="shared" si="1"/>
        <v>1</v>
      </c>
      <c r="AD88" s="264" t="b">
        <f t="shared" si="2"/>
        <v>1</v>
      </c>
    </row>
    <row r="89" spans="1:37" ht="40.5" customHeight="1" x14ac:dyDescent="0.25">
      <c r="A89" s="220">
        <v>87</v>
      </c>
      <c r="B89" s="186" t="s">
        <v>573</v>
      </c>
      <c r="C89" s="202" t="s">
        <v>91</v>
      </c>
      <c r="D89" s="188" t="s">
        <v>204</v>
      </c>
      <c r="E89" s="169" t="s">
        <v>205</v>
      </c>
      <c r="F89" s="168" t="s">
        <v>206</v>
      </c>
      <c r="G89" s="186" t="s">
        <v>574</v>
      </c>
      <c r="H89" s="168" t="s">
        <v>55</v>
      </c>
      <c r="I89" s="171">
        <v>0.997</v>
      </c>
      <c r="J89" s="190" t="s">
        <v>178</v>
      </c>
      <c r="K89" s="197">
        <v>7884300</v>
      </c>
      <c r="L89" s="191">
        <f>ROUNDDOWN(K89*N89,2)</f>
        <v>6307440</v>
      </c>
      <c r="M89" s="178">
        <f>K89-L89</f>
        <v>1576860</v>
      </c>
      <c r="N89" s="175">
        <v>0.8</v>
      </c>
      <c r="O89" s="185"/>
      <c r="P89" s="185"/>
      <c r="Q89" s="209"/>
      <c r="R89" s="208"/>
      <c r="S89" s="208"/>
      <c r="T89" s="191">
        <v>1766083.2</v>
      </c>
      <c r="U89" s="176">
        <v>4541356.8</v>
      </c>
      <c r="V89" s="176"/>
      <c r="W89" s="208"/>
      <c r="X89" s="208"/>
      <c r="Y89" s="209"/>
      <c r="Z89" s="209"/>
      <c r="AA89" s="240" t="b">
        <f t="shared" si="8"/>
        <v>1</v>
      </c>
      <c r="AB89" s="263">
        <f t="shared" si="0"/>
        <v>0.8</v>
      </c>
      <c r="AC89" s="264" t="b">
        <f t="shared" si="1"/>
        <v>1</v>
      </c>
      <c r="AD89" s="264" t="b">
        <f t="shared" si="2"/>
        <v>1</v>
      </c>
    </row>
    <row r="90" spans="1:37" ht="40.5" customHeight="1" x14ac:dyDescent="0.25">
      <c r="A90" s="208">
        <v>88</v>
      </c>
      <c r="B90" s="180" t="s">
        <v>575</v>
      </c>
      <c r="C90" s="227" t="s">
        <v>85</v>
      </c>
      <c r="D90" s="182" t="s">
        <v>261</v>
      </c>
      <c r="E90" s="228" t="s">
        <v>262</v>
      </c>
      <c r="F90" s="230" t="s">
        <v>257</v>
      </c>
      <c r="G90" s="180" t="s">
        <v>576</v>
      </c>
      <c r="H90" s="230" t="s">
        <v>61</v>
      </c>
      <c r="I90" s="231">
        <v>0.13500000000000001</v>
      </c>
      <c r="J90" s="184" t="s">
        <v>375</v>
      </c>
      <c r="K90" s="195">
        <v>637850</v>
      </c>
      <c r="L90" s="185">
        <v>510280</v>
      </c>
      <c r="M90" s="179">
        <v>127570</v>
      </c>
      <c r="N90" s="226">
        <v>0.8</v>
      </c>
      <c r="O90" s="185"/>
      <c r="P90" s="185"/>
      <c r="Q90" s="209"/>
      <c r="R90" s="208"/>
      <c r="S90" s="208"/>
      <c r="T90" s="185">
        <v>510280</v>
      </c>
      <c r="U90" s="176"/>
      <c r="V90" s="176"/>
      <c r="W90" s="208"/>
      <c r="X90" s="208"/>
      <c r="Y90" s="209"/>
      <c r="Z90" s="209"/>
      <c r="AA90" s="240" t="b">
        <f t="shared" si="8"/>
        <v>1</v>
      </c>
      <c r="AB90" s="263">
        <f t="shared" si="0"/>
        <v>0.8</v>
      </c>
      <c r="AC90" s="264" t="b">
        <f t="shared" si="1"/>
        <v>1</v>
      </c>
      <c r="AD90" s="264" t="b">
        <f t="shared" si="2"/>
        <v>1</v>
      </c>
    </row>
    <row r="91" spans="1:37" ht="30" customHeight="1" x14ac:dyDescent="0.25">
      <c r="A91" s="220">
        <v>89</v>
      </c>
      <c r="B91" s="186" t="s">
        <v>577</v>
      </c>
      <c r="C91" s="202" t="s">
        <v>91</v>
      </c>
      <c r="D91" s="188" t="s">
        <v>280</v>
      </c>
      <c r="E91" s="169" t="s">
        <v>281</v>
      </c>
      <c r="F91" s="168" t="s">
        <v>282</v>
      </c>
      <c r="G91" s="186" t="s">
        <v>578</v>
      </c>
      <c r="H91" s="168" t="s">
        <v>55</v>
      </c>
      <c r="I91" s="171">
        <v>1.28</v>
      </c>
      <c r="J91" s="190" t="s">
        <v>163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09"/>
      <c r="R91" s="208"/>
      <c r="S91" s="208"/>
      <c r="T91" s="191">
        <v>77000</v>
      </c>
      <c r="U91" s="176">
        <v>2012150</v>
      </c>
      <c r="V91" s="176"/>
      <c r="W91" s="208"/>
      <c r="X91" s="208"/>
      <c r="Y91" s="209"/>
      <c r="Z91" s="209"/>
      <c r="AA91" s="240" t="b">
        <f t="shared" si="8"/>
        <v>1</v>
      </c>
      <c r="AB91" s="263">
        <f t="shared" si="0"/>
        <v>0.7</v>
      </c>
      <c r="AC91" s="264" t="b">
        <f t="shared" si="1"/>
        <v>1</v>
      </c>
      <c r="AD91" s="264" t="b">
        <f t="shared" si="2"/>
        <v>1</v>
      </c>
    </row>
    <row r="92" spans="1:37" ht="30" customHeight="1" x14ac:dyDescent="0.25">
      <c r="A92" s="220">
        <v>90</v>
      </c>
      <c r="B92" s="186" t="s">
        <v>579</v>
      </c>
      <c r="C92" s="202" t="s">
        <v>91</v>
      </c>
      <c r="D92" s="188" t="s">
        <v>580</v>
      </c>
      <c r="E92" s="169" t="s">
        <v>581</v>
      </c>
      <c r="F92" s="168" t="s">
        <v>270</v>
      </c>
      <c r="G92" s="186" t="s">
        <v>582</v>
      </c>
      <c r="H92" s="168" t="s">
        <v>55</v>
      </c>
      <c r="I92" s="171">
        <v>0.65500000000000003</v>
      </c>
      <c r="J92" s="190" t="s">
        <v>163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09"/>
      <c r="R92" s="208"/>
      <c r="S92" s="208"/>
      <c r="T92" s="191">
        <v>738000</v>
      </c>
      <c r="U92" s="176">
        <v>1479432.36</v>
      </c>
      <c r="V92" s="176"/>
      <c r="W92" s="208"/>
      <c r="X92" s="208"/>
      <c r="Y92" s="209"/>
      <c r="Z92" s="209"/>
      <c r="AA92" s="240" t="b">
        <f t="shared" si="8"/>
        <v>1</v>
      </c>
      <c r="AB92" s="263">
        <f t="shared" si="0"/>
        <v>0.6</v>
      </c>
      <c r="AC92" s="264" t="b">
        <f t="shared" si="1"/>
        <v>1</v>
      </c>
      <c r="AD92" s="264" t="b">
        <f t="shared" si="2"/>
        <v>1</v>
      </c>
    </row>
    <row r="93" spans="1:37" ht="30" customHeight="1" x14ac:dyDescent="0.25">
      <c r="A93" s="208">
        <v>91</v>
      </c>
      <c r="B93" s="180" t="s">
        <v>583</v>
      </c>
      <c r="C93" s="227" t="s">
        <v>85</v>
      </c>
      <c r="D93" s="182" t="s">
        <v>584</v>
      </c>
      <c r="E93" s="228" t="s">
        <v>889</v>
      </c>
      <c r="F93" s="230" t="s">
        <v>369</v>
      </c>
      <c r="G93" s="180" t="s">
        <v>585</v>
      </c>
      <c r="H93" s="230" t="s">
        <v>61</v>
      </c>
      <c r="I93" s="231">
        <v>0.20100000000000001</v>
      </c>
      <c r="J93" s="184" t="s">
        <v>186</v>
      </c>
      <c r="K93" s="195">
        <v>390225</v>
      </c>
      <c r="L93" s="185">
        <v>312180</v>
      </c>
      <c r="M93" s="179">
        <v>78045</v>
      </c>
      <c r="N93" s="226">
        <v>0.8</v>
      </c>
      <c r="O93" s="185"/>
      <c r="P93" s="185"/>
      <c r="Q93" s="209"/>
      <c r="R93" s="208"/>
      <c r="S93" s="208"/>
      <c r="T93" s="185">
        <v>312180</v>
      </c>
      <c r="U93" s="176"/>
      <c r="V93" s="176"/>
      <c r="W93" s="208"/>
      <c r="X93" s="208"/>
      <c r="Y93" s="209"/>
      <c r="Z93" s="209"/>
      <c r="AA93" s="240" t="b">
        <f t="shared" si="8"/>
        <v>1</v>
      </c>
      <c r="AB93" s="263">
        <f t="shared" si="0"/>
        <v>0.8</v>
      </c>
      <c r="AC93" s="264" t="b">
        <f t="shared" si="1"/>
        <v>1</v>
      </c>
      <c r="AD93" s="264" t="b">
        <f t="shared" si="2"/>
        <v>1</v>
      </c>
    </row>
    <row r="94" spans="1:37" s="270" customFormat="1" ht="30" customHeight="1" x14ac:dyDescent="0.25">
      <c r="A94" s="208">
        <v>92</v>
      </c>
      <c r="B94" s="180" t="s">
        <v>586</v>
      </c>
      <c r="C94" s="227" t="s">
        <v>85</v>
      </c>
      <c r="D94" s="182" t="s">
        <v>587</v>
      </c>
      <c r="E94" s="228" t="s">
        <v>588</v>
      </c>
      <c r="F94" s="230" t="s">
        <v>589</v>
      </c>
      <c r="G94" s="180" t="s">
        <v>590</v>
      </c>
      <c r="H94" s="230" t="s">
        <v>61</v>
      </c>
      <c r="I94" s="231">
        <v>0.56999999999999995</v>
      </c>
      <c r="J94" s="184" t="s">
        <v>314</v>
      </c>
      <c r="K94" s="195">
        <v>442214</v>
      </c>
      <c r="L94" s="185">
        <v>207633</v>
      </c>
      <c r="M94" s="179">
        <f>K94-L94</f>
        <v>234581</v>
      </c>
      <c r="N94" s="226">
        <v>0.5</v>
      </c>
      <c r="O94" s="185"/>
      <c r="P94" s="185"/>
      <c r="Q94" s="209"/>
      <c r="R94" s="208"/>
      <c r="S94" s="208"/>
      <c r="T94" s="185">
        <v>207633</v>
      </c>
      <c r="U94" s="176"/>
      <c r="V94" s="176"/>
      <c r="W94" s="208"/>
      <c r="X94" s="208"/>
      <c r="Y94" s="209"/>
      <c r="Z94" s="209"/>
      <c r="AA94" s="240" t="b">
        <f t="shared" si="8"/>
        <v>1</v>
      </c>
      <c r="AB94" s="263">
        <f t="shared" si="0"/>
        <v>0.46949999999999997</v>
      </c>
      <c r="AC94" s="264" t="b">
        <f t="shared" si="1"/>
        <v>0</v>
      </c>
      <c r="AD94" s="264" t="b">
        <f t="shared" si="2"/>
        <v>1</v>
      </c>
      <c r="AE94" s="210"/>
      <c r="AF94" s="210"/>
      <c r="AG94" s="210"/>
      <c r="AH94" s="210"/>
      <c r="AI94" s="210"/>
      <c r="AJ94" s="210"/>
      <c r="AK94" s="210"/>
    </row>
    <row r="95" spans="1:37" ht="30" customHeight="1" x14ac:dyDescent="0.25">
      <c r="A95" s="220">
        <v>93</v>
      </c>
      <c r="B95" s="186" t="s">
        <v>591</v>
      </c>
      <c r="C95" s="202" t="s">
        <v>91</v>
      </c>
      <c r="D95" s="188" t="s">
        <v>592</v>
      </c>
      <c r="E95" s="169" t="s">
        <v>593</v>
      </c>
      <c r="F95" s="168" t="s">
        <v>276</v>
      </c>
      <c r="G95" s="186" t="s">
        <v>594</v>
      </c>
      <c r="H95" s="168" t="s">
        <v>55</v>
      </c>
      <c r="I95" s="171">
        <v>0.69699999999999995</v>
      </c>
      <c r="J95" s="190" t="s">
        <v>355</v>
      </c>
      <c r="K95" s="197">
        <v>1224692</v>
      </c>
      <c r="L95" s="191">
        <v>612346</v>
      </c>
      <c r="M95" s="178">
        <v>612346</v>
      </c>
      <c r="N95" s="175">
        <v>0.5</v>
      </c>
      <c r="O95" s="185"/>
      <c r="P95" s="185"/>
      <c r="Q95" s="209"/>
      <c r="R95" s="208"/>
      <c r="S95" s="208"/>
      <c r="T95" s="191">
        <v>239868</v>
      </c>
      <c r="U95" s="197">
        <v>372478</v>
      </c>
      <c r="V95" s="220"/>
      <c r="W95" s="208"/>
      <c r="X95" s="208"/>
      <c r="Y95" s="209"/>
      <c r="Z95" s="209"/>
      <c r="AA95" s="240" t="b">
        <f t="shared" si="8"/>
        <v>1</v>
      </c>
      <c r="AB95" s="263">
        <f t="shared" si="0"/>
        <v>0.5</v>
      </c>
      <c r="AC95" s="264" t="b">
        <f t="shared" si="1"/>
        <v>1</v>
      </c>
      <c r="AD95" s="264" t="b">
        <f t="shared" si="2"/>
        <v>1</v>
      </c>
    </row>
    <row r="96" spans="1:37" ht="30" customHeight="1" x14ac:dyDescent="0.25">
      <c r="A96" s="220">
        <v>94</v>
      </c>
      <c r="B96" s="186" t="s">
        <v>595</v>
      </c>
      <c r="C96" s="202" t="s">
        <v>91</v>
      </c>
      <c r="D96" s="188" t="s">
        <v>250</v>
      </c>
      <c r="E96" s="169" t="s">
        <v>251</v>
      </c>
      <c r="F96" s="168" t="s">
        <v>212</v>
      </c>
      <c r="G96" s="186" t="s">
        <v>917</v>
      </c>
      <c r="H96" s="168" t="s">
        <v>55</v>
      </c>
      <c r="I96" s="171">
        <v>0.83</v>
      </c>
      <c r="J96" s="190" t="s">
        <v>135</v>
      </c>
      <c r="K96" s="197">
        <v>2178211</v>
      </c>
      <c r="L96" s="191">
        <v>1742568.8</v>
      </c>
      <c r="M96" s="178">
        <v>435642.19999999995</v>
      </c>
      <c r="N96" s="175">
        <v>0.8</v>
      </c>
      <c r="O96" s="185"/>
      <c r="P96" s="185"/>
      <c r="Q96" s="209"/>
      <c r="R96" s="208"/>
      <c r="S96" s="208"/>
      <c r="T96" s="191">
        <v>98400</v>
      </c>
      <c r="U96" s="176">
        <v>1644168.8</v>
      </c>
      <c r="V96" s="176"/>
      <c r="W96" s="208"/>
      <c r="X96" s="208"/>
      <c r="Y96" s="209"/>
      <c r="Z96" s="209"/>
      <c r="AA96" s="240" t="b">
        <f t="shared" si="8"/>
        <v>1</v>
      </c>
      <c r="AB96" s="263">
        <f t="shared" si="0"/>
        <v>0.8</v>
      </c>
      <c r="AC96" s="264" t="b">
        <f t="shared" si="1"/>
        <v>1</v>
      </c>
      <c r="AD96" s="264" t="b">
        <f t="shared" si="2"/>
        <v>1</v>
      </c>
    </row>
    <row r="97" spans="1:37" ht="45.75" customHeight="1" x14ac:dyDescent="0.25">
      <c r="A97" s="220">
        <v>95</v>
      </c>
      <c r="B97" s="186" t="s">
        <v>596</v>
      </c>
      <c r="C97" s="202" t="s">
        <v>91</v>
      </c>
      <c r="D97" s="188" t="s">
        <v>597</v>
      </c>
      <c r="E97" s="169" t="s">
        <v>598</v>
      </c>
      <c r="F97" s="168" t="s">
        <v>206</v>
      </c>
      <c r="G97" s="186" t="s">
        <v>599</v>
      </c>
      <c r="H97" s="168" t="s">
        <v>55</v>
      </c>
      <c r="I97" s="171">
        <v>0.39</v>
      </c>
      <c r="J97" s="190" t="s">
        <v>600</v>
      </c>
      <c r="K97" s="197">
        <v>2849190</v>
      </c>
      <c r="L97" s="191">
        <v>2279352</v>
      </c>
      <c r="M97" s="178">
        <v>569838</v>
      </c>
      <c r="N97" s="175">
        <v>0.8</v>
      </c>
      <c r="O97" s="185"/>
      <c r="P97" s="185"/>
      <c r="Q97" s="209"/>
      <c r="R97" s="208"/>
      <c r="S97" s="208"/>
      <c r="T97" s="191">
        <v>1440000</v>
      </c>
      <c r="U97" s="197">
        <v>839352</v>
      </c>
      <c r="V97" s="176"/>
      <c r="W97" s="208"/>
      <c r="X97" s="208"/>
      <c r="Y97" s="209"/>
      <c r="Z97" s="209"/>
      <c r="AA97" s="240" t="b">
        <f t="shared" si="8"/>
        <v>1</v>
      </c>
      <c r="AB97" s="263">
        <f t="shared" si="0"/>
        <v>0.8</v>
      </c>
      <c r="AC97" s="264" t="b">
        <f t="shared" si="1"/>
        <v>1</v>
      </c>
      <c r="AD97" s="264" t="b">
        <f t="shared" si="2"/>
        <v>1</v>
      </c>
    </row>
    <row r="98" spans="1:37" ht="30" customHeight="1" x14ac:dyDescent="0.25">
      <c r="A98" s="208">
        <v>96</v>
      </c>
      <c r="B98" s="180" t="s">
        <v>601</v>
      </c>
      <c r="C98" s="227" t="s">
        <v>85</v>
      </c>
      <c r="D98" s="182" t="s">
        <v>602</v>
      </c>
      <c r="E98" s="228" t="s">
        <v>603</v>
      </c>
      <c r="F98" s="230" t="s">
        <v>206</v>
      </c>
      <c r="G98" s="180" t="s">
        <v>604</v>
      </c>
      <c r="H98" s="230" t="s">
        <v>55</v>
      </c>
      <c r="I98" s="231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26">
        <v>0.7</v>
      </c>
      <c r="O98" s="185"/>
      <c r="P98" s="185"/>
      <c r="Q98" s="209"/>
      <c r="R98" s="208"/>
      <c r="S98" s="208"/>
      <c r="T98" s="185">
        <v>989450</v>
      </c>
      <c r="U98" s="197"/>
      <c r="V98" s="176"/>
      <c r="W98" s="208"/>
      <c r="X98" s="208"/>
      <c r="Y98" s="209"/>
      <c r="Z98" s="209"/>
      <c r="AA98" s="240" t="b">
        <f t="shared" si="8"/>
        <v>1</v>
      </c>
      <c r="AB98" s="263">
        <f t="shared" si="0"/>
        <v>0.7</v>
      </c>
      <c r="AC98" s="264" t="b">
        <f t="shared" si="1"/>
        <v>1</v>
      </c>
      <c r="AD98" s="264" t="b">
        <f t="shared" si="2"/>
        <v>1</v>
      </c>
    </row>
    <row r="99" spans="1:37" ht="30" customHeight="1" x14ac:dyDescent="0.25">
      <c r="A99" s="208">
        <v>97</v>
      </c>
      <c r="B99" s="180" t="s">
        <v>605</v>
      </c>
      <c r="C99" s="227" t="s">
        <v>85</v>
      </c>
      <c r="D99" s="182" t="s">
        <v>606</v>
      </c>
      <c r="E99" s="228" t="s">
        <v>607</v>
      </c>
      <c r="F99" s="230" t="s">
        <v>257</v>
      </c>
      <c r="G99" s="180" t="s">
        <v>608</v>
      </c>
      <c r="H99" s="230" t="s">
        <v>61</v>
      </c>
      <c r="I99" s="231">
        <v>2.0550000000000002</v>
      </c>
      <c r="J99" s="184" t="s">
        <v>350</v>
      </c>
      <c r="K99" s="195">
        <v>1876550</v>
      </c>
      <c r="L99" s="185">
        <f>ROUNDDOWN(K99*N99,2)</f>
        <v>1501240</v>
      </c>
      <c r="M99" s="179">
        <f>K99-L99</f>
        <v>375310</v>
      </c>
      <c r="N99" s="226">
        <v>0.8</v>
      </c>
      <c r="O99" s="185"/>
      <c r="P99" s="185"/>
      <c r="Q99" s="209"/>
      <c r="R99" s="208"/>
      <c r="S99" s="208"/>
      <c r="T99" s="185">
        <v>1501240</v>
      </c>
      <c r="U99" s="206"/>
      <c r="V99" s="176"/>
      <c r="W99" s="208"/>
      <c r="X99" s="208"/>
      <c r="Y99" s="209"/>
      <c r="Z99" s="209"/>
      <c r="AA99" s="240" t="b">
        <f t="shared" si="8"/>
        <v>1</v>
      </c>
      <c r="AB99" s="263">
        <f t="shared" si="0"/>
        <v>0.8</v>
      </c>
      <c r="AC99" s="264" t="b">
        <f t="shared" si="1"/>
        <v>1</v>
      </c>
      <c r="AD99" s="264" t="b">
        <f t="shared" si="2"/>
        <v>1</v>
      </c>
    </row>
    <row r="100" spans="1:37" s="270" customFormat="1" ht="30" customHeight="1" x14ac:dyDescent="0.25">
      <c r="A100" s="208">
        <v>98</v>
      </c>
      <c r="B100" s="180" t="s">
        <v>609</v>
      </c>
      <c r="C100" s="227" t="s">
        <v>85</v>
      </c>
      <c r="D100" s="182" t="s">
        <v>610</v>
      </c>
      <c r="E100" s="228" t="s">
        <v>611</v>
      </c>
      <c r="F100" s="230" t="s">
        <v>384</v>
      </c>
      <c r="G100" s="180" t="s">
        <v>612</v>
      </c>
      <c r="H100" s="230" t="s">
        <v>55</v>
      </c>
      <c r="I100" s="231">
        <v>1.5589999999999999</v>
      </c>
      <c r="J100" s="184" t="s">
        <v>613</v>
      </c>
      <c r="K100" s="195">
        <v>6514740.9400000004</v>
      </c>
      <c r="L100" s="185">
        <f>K100*N100</f>
        <v>3257370.47</v>
      </c>
      <c r="M100" s="179">
        <f>K100-L100</f>
        <v>3257370.47</v>
      </c>
      <c r="N100" s="226">
        <v>0.5</v>
      </c>
      <c r="O100" s="185"/>
      <c r="P100" s="185"/>
      <c r="Q100" s="209"/>
      <c r="R100" s="208"/>
      <c r="S100" s="208"/>
      <c r="T100" s="185">
        <f>L100</f>
        <v>3257370.47</v>
      </c>
      <c r="U100" s="176"/>
      <c r="V100" s="176"/>
      <c r="W100" s="208"/>
      <c r="X100" s="208"/>
      <c r="Y100" s="209"/>
      <c r="Z100" s="209"/>
      <c r="AA100" s="240" t="b">
        <f t="shared" si="8"/>
        <v>1</v>
      </c>
      <c r="AB100" s="263">
        <f t="shared" si="0"/>
        <v>0.5</v>
      </c>
      <c r="AC100" s="264" t="b">
        <f t="shared" si="1"/>
        <v>1</v>
      </c>
      <c r="AD100" s="264" t="b">
        <f t="shared" si="2"/>
        <v>1</v>
      </c>
      <c r="AE100" s="210"/>
      <c r="AF100" s="210"/>
      <c r="AG100" s="210"/>
      <c r="AH100" s="210"/>
      <c r="AI100" s="210"/>
      <c r="AJ100" s="210"/>
      <c r="AK100" s="210"/>
    </row>
    <row r="101" spans="1:37" ht="30" customHeight="1" x14ac:dyDescent="0.25">
      <c r="A101" s="220">
        <v>99</v>
      </c>
      <c r="B101" s="186" t="s">
        <v>614</v>
      </c>
      <c r="C101" s="202" t="s">
        <v>91</v>
      </c>
      <c r="D101" s="188" t="s">
        <v>615</v>
      </c>
      <c r="E101" s="169" t="s">
        <v>616</v>
      </c>
      <c r="F101" s="168" t="s">
        <v>442</v>
      </c>
      <c r="G101" s="186" t="s">
        <v>617</v>
      </c>
      <c r="H101" s="168" t="s">
        <v>82</v>
      </c>
      <c r="I101" s="171">
        <v>0.69199999999999995</v>
      </c>
      <c r="J101" s="190" t="s">
        <v>618</v>
      </c>
      <c r="K101" s="197">
        <v>4150960</v>
      </c>
      <c r="L101" s="191">
        <v>3320768</v>
      </c>
      <c r="M101" s="178">
        <v>830192</v>
      </c>
      <c r="N101" s="175">
        <v>0.8</v>
      </c>
      <c r="O101" s="185"/>
      <c r="P101" s="185"/>
      <c r="Q101" s="209"/>
      <c r="R101" s="208"/>
      <c r="S101" s="208"/>
      <c r="T101" s="191">
        <v>1495599.2</v>
      </c>
      <c r="U101" s="197">
        <v>1825168.8</v>
      </c>
      <c r="V101" s="220"/>
      <c r="W101" s="208"/>
      <c r="X101" s="208"/>
      <c r="Y101" s="209"/>
      <c r="Z101" s="209"/>
      <c r="AA101" s="240" t="b">
        <f t="shared" si="8"/>
        <v>1</v>
      </c>
      <c r="AB101" s="263">
        <f t="shared" si="0"/>
        <v>0.8</v>
      </c>
      <c r="AC101" s="264" t="b">
        <f t="shared" si="1"/>
        <v>1</v>
      </c>
      <c r="AD101" s="264" t="b">
        <f t="shared" si="2"/>
        <v>1</v>
      </c>
    </row>
    <row r="102" spans="1:37" ht="30" customHeight="1" x14ac:dyDescent="0.25">
      <c r="A102" s="220">
        <v>100</v>
      </c>
      <c r="B102" s="186" t="s">
        <v>636</v>
      </c>
      <c r="C102" s="202" t="s">
        <v>91</v>
      </c>
      <c r="D102" s="188" t="s">
        <v>637</v>
      </c>
      <c r="E102" s="169" t="s">
        <v>638</v>
      </c>
      <c r="F102" s="168" t="s">
        <v>201</v>
      </c>
      <c r="G102" s="186" t="s">
        <v>639</v>
      </c>
      <c r="H102" s="168" t="s">
        <v>55</v>
      </c>
      <c r="I102" s="171">
        <v>0.20100000000000001</v>
      </c>
      <c r="J102" s="190" t="s">
        <v>640</v>
      </c>
      <c r="K102" s="197">
        <v>1803286</v>
      </c>
      <c r="L102" s="191">
        <f t="shared" ref="L102:L116" si="13">ROUNDDOWN(K102*N102,2)</f>
        <v>1262300.2</v>
      </c>
      <c r="M102" s="178">
        <f t="shared" ref="M102:M116" si="14">K102-L102</f>
        <v>540985.80000000005</v>
      </c>
      <c r="N102" s="232">
        <v>0.7</v>
      </c>
      <c r="O102" s="185"/>
      <c r="P102" s="185"/>
      <c r="Q102" s="216"/>
      <c r="R102" s="216"/>
      <c r="S102" s="216"/>
      <c r="T102" s="191">
        <v>1262300.2</v>
      </c>
      <c r="U102" s="176"/>
      <c r="V102" s="176"/>
      <c r="W102" s="216"/>
      <c r="X102" s="216"/>
      <c r="Y102" s="216"/>
      <c r="Z102" s="216"/>
      <c r="AA102" s="240" t="b">
        <f t="shared" ref="AA102:AA126" si="15">L102=SUM(O102:Z102)</f>
        <v>1</v>
      </c>
      <c r="AB102" s="263">
        <f t="shared" ref="AB102:AB126" si="16">ROUND(L102/K102,4)</f>
        <v>0.7</v>
      </c>
      <c r="AC102" s="264" t="b">
        <f t="shared" ref="AC102:AC126" si="17">AB102=N102</f>
        <v>1</v>
      </c>
      <c r="AD102" s="264" t="b">
        <f t="shared" ref="AD102:AD126" si="18">K102=L102+M102</f>
        <v>1</v>
      </c>
    </row>
    <row r="103" spans="1:37" ht="30" customHeight="1" x14ac:dyDescent="0.25">
      <c r="A103" s="208">
        <v>101</v>
      </c>
      <c r="B103" s="180" t="s">
        <v>641</v>
      </c>
      <c r="C103" s="227" t="s">
        <v>85</v>
      </c>
      <c r="D103" s="182" t="s">
        <v>642</v>
      </c>
      <c r="E103" s="228" t="s">
        <v>643</v>
      </c>
      <c r="F103" s="230" t="s">
        <v>257</v>
      </c>
      <c r="G103" s="180" t="s">
        <v>644</v>
      </c>
      <c r="H103" s="230" t="s">
        <v>61</v>
      </c>
      <c r="I103" s="231">
        <v>1.28</v>
      </c>
      <c r="J103" s="184" t="s">
        <v>645</v>
      </c>
      <c r="K103" s="195">
        <v>1857577.72</v>
      </c>
      <c r="L103" s="185">
        <f t="shared" si="13"/>
        <v>1486062.17</v>
      </c>
      <c r="M103" s="179">
        <f t="shared" si="14"/>
        <v>371515.55000000005</v>
      </c>
      <c r="N103" s="233">
        <v>0.8</v>
      </c>
      <c r="O103" s="185"/>
      <c r="P103" s="185"/>
      <c r="Q103" s="216"/>
      <c r="R103" s="216"/>
      <c r="S103" s="216"/>
      <c r="T103" s="185">
        <f>L103</f>
        <v>1486062.17</v>
      </c>
      <c r="U103" s="176"/>
      <c r="V103" s="176"/>
      <c r="W103" s="216"/>
      <c r="X103" s="216"/>
      <c r="Y103" s="216"/>
      <c r="Z103" s="216"/>
      <c r="AA103" s="240" t="b">
        <f t="shared" si="15"/>
        <v>1</v>
      </c>
      <c r="AB103" s="263">
        <f>ROUND(L103/K103,4)</f>
        <v>0.8</v>
      </c>
      <c r="AC103" s="264" t="b">
        <f t="shared" si="17"/>
        <v>1</v>
      </c>
      <c r="AD103" s="264" t="b">
        <f t="shared" si="18"/>
        <v>1</v>
      </c>
    </row>
    <row r="104" spans="1:37" ht="60" x14ac:dyDescent="0.25">
      <c r="A104" s="208">
        <v>102</v>
      </c>
      <c r="B104" s="180" t="s">
        <v>659</v>
      </c>
      <c r="C104" s="227" t="s">
        <v>85</v>
      </c>
      <c r="D104" s="182" t="s">
        <v>660</v>
      </c>
      <c r="E104" s="228" t="s">
        <v>661</v>
      </c>
      <c r="F104" s="230" t="s">
        <v>240</v>
      </c>
      <c r="G104" s="180" t="s">
        <v>911</v>
      </c>
      <c r="H104" s="230" t="s">
        <v>55</v>
      </c>
      <c r="I104" s="231">
        <v>0.40899999999999997</v>
      </c>
      <c r="J104" s="184" t="s">
        <v>662</v>
      </c>
      <c r="K104" s="195">
        <v>1000000</v>
      </c>
      <c r="L104" s="185">
        <f t="shared" si="13"/>
        <v>800000</v>
      </c>
      <c r="M104" s="179">
        <f t="shared" si="14"/>
        <v>200000</v>
      </c>
      <c r="N104" s="233">
        <v>0.8</v>
      </c>
      <c r="O104" s="185"/>
      <c r="P104" s="185"/>
      <c r="Q104" s="216"/>
      <c r="R104" s="216"/>
      <c r="S104" s="216"/>
      <c r="T104" s="185">
        <v>800000</v>
      </c>
      <c r="U104" s="206"/>
      <c r="V104" s="208"/>
      <c r="W104" s="216"/>
      <c r="X104" s="216"/>
      <c r="Y104" s="216"/>
      <c r="Z104" s="216"/>
      <c r="AA104" s="240" t="b">
        <f t="shared" si="15"/>
        <v>1</v>
      </c>
      <c r="AB104" s="263">
        <f t="shared" si="16"/>
        <v>0.8</v>
      </c>
      <c r="AC104" s="264" t="b">
        <f t="shared" si="17"/>
        <v>1</v>
      </c>
      <c r="AD104" s="264" t="b">
        <f t="shared" si="18"/>
        <v>1</v>
      </c>
    </row>
    <row r="105" spans="1:37" ht="30" customHeight="1" x14ac:dyDescent="0.25">
      <c r="A105" s="208">
        <v>103</v>
      </c>
      <c r="B105" s="180" t="s">
        <v>663</v>
      </c>
      <c r="C105" s="227" t="s">
        <v>85</v>
      </c>
      <c r="D105" s="182" t="s">
        <v>361</v>
      </c>
      <c r="E105" s="228" t="s">
        <v>362</v>
      </c>
      <c r="F105" s="230" t="s">
        <v>201</v>
      </c>
      <c r="G105" s="180" t="s">
        <v>664</v>
      </c>
      <c r="H105" s="230" t="s">
        <v>55</v>
      </c>
      <c r="I105" s="231">
        <v>0.27100000000000002</v>
      </c>
      <c r="J105" s="184" t="s">
        <v>665</v>
      </c>
      <c r="K105" s="195">
        <v>236571</v>
      </c>
      <c r="L105" s="185">
        <f t="shared" si="13"/>
        <v>165599.70000000001</v>
      </c>
      <c r="M105" s="179">
        <f t="shared" si="14"/>
        <v>70971.299999999988</v>
      </c>
      <c r="N105" s="233">
        <v>0.7</v>
      </c>
      <c r="O105" s="185"/>
      <c r="P105" s="185"/>
      <c r="Q105" s="216"/>
      <c r="R105" s="216"/>
      <c r="S105" s="216"/>
      <c r="T105" s="185">
        <v>165599.70000000001</v>
      </c>
      <c r="U105" s="206"/>
      <c r="V105" s="208"/>
      <c r="W105" s="216"/>
      <c r="X105" s="216"/>
      <c r="Y105" s="216"/>
      <c r="Z105" s="216"/>
      <c r="AA105" s="240" t="b">
        <f t="shared" si="15"/>
        <v>1</v>
      </c>
      <c r="AB105" s="263">
        <f t="shared" si="16"/>
        <v>0.7</v>
      </c>
      <c r="AC105" s="264" t="b">
        <f t="shared" si="17"/>
        <v>1</v>
      </c>
      <c r="AD105" s="264" t="b">
        <f t="shared" si="18"/>
        <v>1</v>
      </c>
    </row>
    <row r="106" spans="1:37" s="270" customFormat="1" ht="30" customHeight="1" x14ac:dyDescent="0.25">
      <c r="A106" s="208">
        <v>104</v>
      </c>
      <c r="B106" s="180" t="s">
        <v>666</v>
      </c>
      <c r="C106" s="227" t="s">
        <v>85</v>
      </c>
      <c r="D106" s="182" t="s">
        <v>667</v>
      </c>
      <c r="E106" s="228" t="s">
        <v>668</v>
      </c>
      <c r="F106" s="230" t="s">
        <v>276</v>
      </c>
      <c r="G106" s="180" t="s">
        <v>669</v>
      </c>
      <c r="H106" s="230" t="s">
        <v>55</v>
      </c>
      <c r="I106" s="231">
        <v>0.57999999999999996</v>
      </c>
      <c r="J106" s="184" t="s">
        <v>380</v>
      </c>
      <c r="K106" s="195">
        <v>776127.54</v>
      </c>
      <c r="L106" s="185">
        <v>582044</v>
      </c>
      <c r="M106" s="179">
        <f t="shared" si="14"/>
        <v>194083.54000000004</v>
      </c>
      <c r="N106" s="233">
        <v>0.8</v>
      </c>
      <c r="O106" s="185"/>
      <c r="P106" s="185"/>
      <c r="Q106" s="216"/>
      <c r="R106" s="216"/>
      <c r="S106" s="216"/>
      <c r="T106" s="185">
        <v>582044</v>
      </c>
      <c r="U106" s="197"/>
      <c r="V106" s="208"/>
      <c r="W106" s="216"/>
      <c r="X106" s="216"/>
      <c r="Y106" s="216"/>
      <c r="Z106" s="216"/>
      <c r="AA106" s="240" t="b">
        <f t="shared" si="15"/>
        <v>1</v>
      </c>
      <c r="AB106" s="263">
        <f t="shared" si="16"/>
        <v>0.74990000000000001</v>
      </c>
      <c r="AC106" s="264" t="b">
        <f t="shared" si="17"/>
        <v>0</v>
      </c>
      <c r="AD106" s="264" t="b">
        <f t="shared" si="18"/>
        <v>1</v>
      </c>
      <c r="AE106" s="210"/>
      <c r="AF106" s="210"/>
      <c r="AG106" s="210"/>
      <c r="AH106" s="210"/>
      <c r="AI106" s="210"/>
      <c r="AJ106" s="210"/>
      <c r="AK106" s="210"/>
    </row>
    <row r="107" spans="1:37" ht="30" customHeight="1" x14ac:dyDescent="0.25">
      <c r="A107" s="208">
        <v>105</v>
      </c>
      <c r="B107" s="180" t="s">
        <v>688</v>
      </c>
      <c r="C107" s="227" t="s">
        <v>85</v>
      </c>
      <c r="D107" s="182" t="s">
        <v>246</v>
      </c>
      <c r="E107" s="228" t="s">
        <v>247</v>
      </c>
      <c r="F107" s="230" t="s">
        <v>195</v>
      </c>
      <c r="G107" s="180" t="s">
        <v>689</v>
      </c>
      <c r="H107" s="230" t="s">
        <v>82</v>
      </c>
      <c r="I107" s="231">
        <v>0.22</v>
      </c>
      <c r="J107" s="184" t="s">
        <v>317</v>
      </c>
      <c r="K107" s="195">
        <v>1631718</v>
      </c>
      <c r="L107" s="185">
        <f t="shared" si="13"/>
        <v>1142202.6000000001</v>
      </c>
      <c r="M107" s="179">
        <f t="shared" si="14"/>
        <v>489515.39999999991</v>
      </c>
      <c r="N107" s="233">
        <v>0.7</v>
      </c>
      <c r="O107" s="185"/>
      <c r="P107" s="185"/>
      <c r="Q107" s="216"/>
      <c r="R107" s="216"/>
      <c r="S107" s="216"/>
      <c r="T107" s="185">
        <f>L107</f>
        <v>1142202.6000000001</v>
      </c>
      <c r="U107" s="206"/>
      <c r="V107" s="208"/>
      <c r="W107" s="216"/>
      <c r="X107" s="216"/>
      <c r="Y107" s="216"/>
      <c r="Z107" s="216"/>
      <c r="AA107" s="240" t="b">
        <f t="shared" si="15"/>
        <v>1</v>
      </c>
      <c r="AB107" s="263">
        <f t="shared" si="16"/>
        <v>0.7</v>
      </c>
      <c r="AC107" s="264" t="b">
        <f t="shared" si="17"/>
        <v>1</v>
      </c>
      <c r="AD107" s="264" t="b">
        <f t="shared" si="18"/>
        <v>1</v>
      </c>
    </row>
    <row r="108" spans="1:37" ht="30" customHeight="1" x14ac:dyDescent="0.25">
      <c r="A108" s="208">
        <v>106</v>
      </c>
      <c r="B108" s="180" t="s">
        <v>728</v>
      </c>
      <c r="C108" s="227" t="s">
        <v>85</v>
      </c>
      <c r="D108" s="182" t="s">
        <v>729</v>
      </c>
      <c r="E108" s="228" t="s">
        <v>893</v>
      </c>
      <c r="F108" s="230" t="s">
        <v>730</v>
      </c>
      <c r="G108" s="180" t="s">
        <v>731</v>
      </c>
      <c r="H108" s="230" t="s">
        <v>82</v>
      </c>
      <c r="I108" s="231">
        <v>0.26300000000000001</v>
      </c>
      <c r="J108" s="184" t="s">
        <v>140</v>
      </c>
      <c r="K108" s="195">
        <v>2939441</v>
      </c>
      <c r="L108" s="185">
        <f t="shared" si="13"/>
        <v>2351552.7999999998</v>
      </c>
      <c r="M108" s="179">
        <f t="shared" si="14"/>
        <v>587888.20000000019</v>
      </c>
      <c r="N108" s="233">
        <v>0.8</v>
      </c>
      <c r="O108" s="185"/>
      <c r="P108" s="185"/>
      <c r="Q108" s="216"/>
      <c r="R108" s="216"/>
      <c r="S108" s="216"/>
      <c r="T108" s="185">
        <v>2351552.7999999998</v>
      </c>
      <c r="U108" s="206"/>
      <c r="V108" s="208"/>
      <c r="W108" s="216"/>
      <c r="X108" s="216"/>
      <c r="Y108" s="216"/>
      <c r="Z108" s="216"/>
      <c r="AA108" s="240" t="b">
        <f t="shared" si="15"/>
        <v>1</v>
      </c>
      <c r="AB108" s="263">
        <f t="shared" si="16"/>
        <v>0.8</v>
      </c>
      <c r="AC108" s="264" t="b">
        <f t="shared" si="17"/>
        <v>1</v>
      </c>
      <c r="AD108" s="264" t="b">
        <f t="shared" si="18"/>
        <v>1</v>
      </c>
    </row>
    <row r="109" spans="1:37" s="270" customFormat="1" ht="30" customHeight="1" x14ac:dyDescent="0.25">
      <c r="A109" s="208">
        <v>107</v>
      </c>
      <c r="B109" s="180" t="s">
        <v>751</v>
      </c>
      <c r="C109" s="227" t="s">
        <v>85</v>
      </c>
      <c r="D109" s="182" t="s">
        <v>752</v>
      </c>
      <c r="E109" s="228" t="s">
        <v>753</v>
      </c>
      <c r="F109" s="230" t="s">
        <v>730</v>
      </c>
      <c r="G109" s="180" t="s">
        <v>754</v>
      </c>
      <c r="H109" s="230" t="s">
        <v>55</v>
      </c>
      <c r="I109" s="231">
        <v>1.41</v>
      </c>
      <c r="J109" s="184" t="s">
        <v>375</v>
      </c>
      <c r="K109" s="195">
        <v>3771734.51</v>
      </c>
      <c r="L109" s="185">
        <f t="shared" si="13"/>
        <v>3017387.6</v>
      </c>
      <c r="M109" s="179">
        <f>K109-L109</f>
        <v>754346.90999999968</v>
      </c>
      <c r="N109" s="233">
        <v>0.8</v>
      </c>
      <c r="O109" s="185"/>
      <c r="P109" s="185"/>
      <c r="Q109" s="216"/>
      <c r="R109" s="216"/>
      <c r="S109" s="216"/>
      <c r="T109" s="185">
        <f>L109</f>
        <v>3017387.6</v>
      </c>
      <c r="U109" s="206"/>
      <c r="V109" s="208"/>
      <c r="W109" s="216"/>
      <c r="X109" s="216"/>
      <c r="Y109" s="216"/>
      <c r="Z109" s="216"/>
      <c r="AA109" s="240" t="b">
        <f t="shared" si="15"/>
        <v>1</v>
      </c>
      <c r="AB109" s="263">
        <f t="shared" si="16"/>
        <v>0.8</v>
      </c>
      <c r="AC109" s="264" t="b">
        <f t="shared" si="17"/>
        <v>1</v>
      </c>
      <c r="AD109" s="264" t="b">
        <f t="shared" si="18"/>
        <v>1</v>
      </c>
      <c r="AE109" s="210"/>
      <c r="AF109" s="210"/>
      <c r="AG109" s="210"/>
      <c r="AH109" s="210"/>
      <c r="AI109" s="210"/>
      <c r="AJ109" s="210"/>
      <c r="AK109" s="210"/>
    </row>
    <row r="110" spans="1:37" s="270" customFormat="1" ht="30" customHeight="1" x14ac:dyDescent="0.25">
      <c r="A110" s="208">
        <v>108</v>
      </c>
      <c r="B110" s="180" t="s">
        <v>772</v>
      </c>
      <c r="C110" s="227" t="s">
        <v>85</v>
      </c>
      <c r="D110" s="182" t="s">
        <v>344</v>
      </c>
      <c r="E110" s="228" t="s">
        <v>878</v>
      </c>
      <c r="F110" s="230" t="s">
        <v>212</v>
      </c>
      <c r="G110" s="180" t="s">
        <v>773</v>
      </c>
      <c r="H110" s="230" t="s">
        <v>55</v>
      </c>
      <c r="I110" s="273">
        <v>0.2213</v>
      </c>
      <c r="J110" s="184" t="s">
        <v>89</v>
      </c>
      <c r="K110" s="195">
        <v>725111.14</v>
      </c>
      <c r="L110" s="185">
        <f t="shared" si="13"/>
        <v>507577.79</v>
      </c>
      <c r="M110" s="179">
        <f t="shared" si="14"/>
        <v>217533.35000000003</v>
      </c>
      <c r="N110" s="233">
        <v>0.7</v>
      </c>
      <c r="O110" s="185"/>
      <c r="P110" s="185"/>
      <c r="Q110" s="216"/>
      <c r="R110" s="216"/>
      <c r="S110" s="216"/>
      <c r="T110" s="185">
        <f>L110</f>
        <v>507577.79</v>
      </c>
      <c r="U110" s="206"/>
      <c r="V110" s="208"/>
      <c r="W110" s="216"/>
      <c r="X110" s="216"/>
      <c r="Y110" s="216"/>
      <c r="Z110" s="216"/>
      <c r="AA110" s="240" t="b">
        <f t="shared" si="15"/>
        <v>1</v>
      </c>
      <c r="AB110" s="263">
        <f t="shared" si="16"/>
        <v>0.7</v>
      </c>
      <c r="AC110" s="264" t="b">
        <f t="shared" si="17"/>
        <v>1</v>
      </c>
      <c r="AD110" s="264" t="b">
        <f t="shared" si="18"/>
        <v>1</v>
      </c>
      <c r="AE110" s="210"/>
      <c r="AF110" s="210"/>
      <c r="AG110" s="210"/>
      <c r="AH110" s="210"/>
      <c r="AI110" s="210"/>
      <c r="AJ110" s="210"/>
      <c r="AK110" s="210"/>
    </row>
    <row r="111" spans="1:37" s="270" customFormat="1" ht="48" x14ac:dyDescent="0.25">
      <c r="A111" s="208">
        <v>109</v>
      </c>
      <c r="B111" s="180" t="s">
        <v>774</v>
      </c>
      <c r="C111" s="227" t="s">
        <v>85</v>
      </c>
      <c r="D111" s="182" t="s">
        <v>775</v>
      </c>
      <c r="E111" s="228" t="s">
        <v>776</v>
      </c>
      <c r="F111" s="230" t="s">
        <v>730</v>
      </c>
      <c r="G111" s="180" t="s">
        <v>903</v>
      </c>
      <c r="H111" s="230" t="s">
        <v>82</v>
      </c>
      <c r="I111" s="231">
        <v>0.46300000000000002</v>
      </c>
      <c r="J111" s="184" t="s">
        <v>777</v>
      </c>
      <c r="K111" s="195">
        <v>5289275.42</v>
      </c>
      <c r="L111" s="185">
        <v>4156077.6</v>
      </c>
      <c r="M111" s="179">
        <f t="shared" si="14"/>
        <v>1133197.8199999998</v>
      </c>
      <c r="N111" s="233">
        <v>0.8</v>
      </c>
      <c r="O111" s="185"/>
      <c r="P111" s="185"/>
      <c r="Q111" s="216"/>
      <c r="R111" s="216"/>
      <c r="S111" s="216"/>
      <c r="T111" s="185">
        <v>4156077.6</v>
      </c>
      <c r="U111" s="197"/>
      <c r="V111" s="208"/>
      <c r="W111" s="216"/>
      <c r="X111" s="216"/>
      <c r="Y111" s="216"/>
      <c r="Z111" s="216"/>
      <c r="AA111" s="240" t="b">
        <f t="shared" si="15"/>
        <v>1</v>
      </c>
      <c r="AB111" s="263">
        <f t="shared" si="16"/>
        <v>0.78580000000000005</v>
      </c>
      <c r="AC111" s="264" t="b">
        <f t="shared" si="17"/>
        <v>0</v>
      </c>
      <c r="AD111" s="264" t="b">
        <f t="shared" si="18"/>
        <v>1</v>
      </c>
      <c r="AE111" s="210"/>
      <c r="AF111" s="210"/>
      <c r="AG111" s="210"/>
      <c r="AH111" s="210"/>
      <c r="AI111" s="210"/>
      <c r="AJ111" s="210"/>
      <c r="AK111" s="210"/>
    </row>
    <row r="112" spans="1:37" ht="30" customHeight="1" x14ac:dyDescent="0.25">
      <c r="A112" s="208">
        <v>110</v>
      </c>
      <c r="B112" s="180" t="s">
        <v>782</v>
      </c>
      <c r="C112" s="227" t="s">
        <v>85</v>
      </c>
      <c r="D112" s="182" t="s">
        <v>464</v>
      </c>
      <c r="E112" s="228" t="s">
        <v>465</v>
      </c>
      <c r="F112" s="230" t="s">
        <v>201</v>
      </c>
      <c r="G112" s="180" t="s">
        <v>783</v>
      </c>
      <c r="H112" s="230" t="s">
        <v>55</v>
      </c>
      <c r="I112" s="231">
        <v>0.16500000000000001</v>
      </c>
      <c r="J112" s="184" t="s">
        <v>467</v>
      </c>
      <c r="K112" s="195">
        <v>336500</v>
      </c>
      <c r="L112" s="185">
        <f t="shared" si="13"/>
        <v>235550</v>
      </c>
      <c r="M112" s="179">
        <f t="shared" si="14"/>
        <v>100950</v>
      </c>
      <c r="N112" s="233">
        <v>0.7</v>
      </c>
      <c r="O112" s="185"/>
      <c r="P112" s="185"/>
      <c r="Q112" s="216"/>
      <c r="R112" s="216"/>
      <c r="S112" s="216"/>
      <c r="T112" s="185">
        <v>235550</v>
      </c>
      <c r="U112" s="176"/>
      <c r="V112" s="176"/>
      <c r="W112" s="216"/>
      <c r="X112" s="216"/>
      <c r="Y112" s="216"/>
      <c r="Z112" s="216"/>
      <c r="AA112" s="240" t="b">
        <f t="shared" si="15"/>
        <v>1</v>
      </c>
      <c r="AB112" s="263">
        <f t="shared" si="16"/>
        <v>0.7</v>
      </c>
      <c r="AC112" s="264" t="b">
        <f t="shared" si="17"/>
        <v>1</v>
      </c>
      <c r="AD112" s="264" t="b">
        <f t="shared" si="18"/>
        <v>1</v>
      </c>
    </row>
    <row r="113" spans="1:37" ht="30" customHeight="1" x14ac:dyDescent="0.25">
      <c r="A113" s="208">
        <v>111</v>
      </c>
      <c r="B113" s="180" t="s">
        <v>787</v>
      </c>
      <c r="C113" s="227" t="s">
        <v>85</v>
      </c>
      <c r="D113" s="182" t="s">
        <v>255</v>
      </c>
      <c r="E113" s="228" t="s">
        <v>256</v>
      </c>
      <c r="F113" s="230" t="s">
        <v>257</v>
      </c>
      <c r="G113" s="180" t="s">
        <v>788</v>
      </c>
      <c r="H113" s="230" t="s">
        <v>82</v>
      </c>
      <c r="I113" s="231">
        <v>0.51100000000000001</v>
      </c>
      <c r="J113" s="184" t="s">
        <v>113</v>
      </c>
      <c r="K113" s="195">
        <v>995780</v>
      </c>
      <c r="L113" s="185">
        <f t="shared" si="13"/>
        <v>796624</v>
      </c>
      <c r="M113" s="179">
        <f t="shared" si="14"/>
        <v>199156</v>
      </c>
      <c r="N113" s="233">
        <v>0.8</v>
      </c>
      <c r="O113" s="185"/>
      <c r="P113" s="185"/>
      <c r="Q113" s="216"/>
      <c r="R113" s="216"/>
      <c r="S113" s="216"/>
      <c r="T113" s="185">
        <v>796624</v>
      </c>
      <c r="U113" s="197"/>
      <c r="V113" s="176"/>
      <c r="W113" s="216"/>
      <c r="X113" s="216"/>
      <c r="Y113" s="216"/>
      <c r="Z113" s="216"/>
      <c r="AA113" s="240" t="b">
        <f t="shared" si="15"/>
        <v>1</v>
      </c>
      <c r="AB113" s="263">
        <f t="shared" si="16"/>
        <v>0.8</v>
      </c>
      <c r="AC113" s="264" t="b">
        <f t="shared" si="17"/>
        <v>1</v>
      </c>
      <c r="AD113" s="264" t="b">
        <f t="shared" si="18"/>
        <v>1</v>
      </c>
    </row>
    <row r="114" spans="1:37" ht="30" customHeight="1" x14ac:dyDescent="0.25">
      <c r="A114" s="208">
        <v>112</v>
      </c>
      <c r="B114" s="180" t="s">
        <v>789</v>
      </c>
      <c r="C114" s="227" t="s">
        <v>85</v>
      </c>
      <c r="D114" s="182" t="s">
        <v>790</v>
      </c>
      <c r="E114" s="228" t="s">
        <v>791</v>
      </c>
      <c r="F114" s="230" t="s">
        <v>730</v>
      </c>
      <c r="G114" s="180" t="s">
        <v>792</v>
      </c>
      <c r="H114" s="230" t="s">
        <v>82</v>
      </c>
      <c r="I114" s="231">
        <v>0.60499999999999998</v>
      </c>
      <c r="J114" s="184" t="s">
        <v>793</v>
      </c>
      <c r="K114" s="195">
        <v>2713744.94</v>
      </c>
      <c r="L114" s="185">
        <f t="shared" si="13"/>
        <v>2170995.9500000002</v>
      </c>
      <c r="M114" s="179">
        <f t="shared" si="14"/>
        <v>542748.98999999976</v>
      </c>
      <c r="N114" s="233">
        <v>0.8</v>
      </c>
      <c r="O114" s="185"/>
      <c r="P114" s="185"/>
      <c r="Q114" s="216"/>
      <c r="R114" s="216"/>
      <c r="S114" s="216"/>
      <c r="T114" s="185">
        <f>L114</f>
        <v>2170995.9500000002</v>
      </c>
      <c r="U114" s="176"/>
      <c r="V114" s="176"/>
      <c r="W114" s="216"/>
      <c r="X114" s="216"/>
      <c r="Y114" s="216"/>
      <c r="Z114" s="216"/>
      <c r="AA114" s="240" t="b">
        <f t="shared" si="15"/>
        <v>1</v>
      </c>
      <c r="AB114" s="263">
        <f t="shared" si="16"/>
        <v>0.8</v>
      </c>
      <c r="AC114" s="264" t="b">
        <f t="shared" si="17"/>
        <v>1</v>
      </c>
      <c r="AD114" s="264" t="b">
        <f t="shared" si="18"/>
        <v>1</v>
      </c>
    </row>
    <row r="115" spans="1:37" s="270" customFormat="1" ht="30" customHeight="1" x14ac:dyDescent="0.25">
      <c r="A115" s="208">
        <v>113</v>
      </c>
      <c r="B115" s="180" t="s">
        <v>807</v>
      </c>
      <c r="C115" s="227" t="s">
        <v>85</v>
      </c>
      <c r="D115" s="182" t="s">
        <v>808</v>
      </c>
      <c r="E115" s="228" t="s">
        <v>809</v>
      </c>
      <c r="F115" s="230" t="s">
        <v>730</v>
      </c>
      <c r="G115" s="180" t="s">
        <v>810</v>
      </c>
      <c r="H115" s="230" t="s">
        <v>82</v>
      </c>
      <c r="I115" s="231">
        <v>0.19</v>
      </c>
      <c r="J115" s="184" t="s">
        <v>89</v>
      </c>
      <c r="K115" s="195">
        <v>922344.06</v>
      </c>
      <c r="L115" s="185">
        <f t="shared" si="13"/>
        <v>737875.24</v>
      </c>
      <c r="M115" s="179">
        <f t="shared" si="14"/>
        <v>184468.82000000007</v>
      </c>
      <c r="N115" s="233">
        <v>0.8</v>
      </c>
      <c r="O115" s="185"/>
      <c r="P115" s="185"/>
      <c r="Q115" s="216"/>
      <c r="R115" s="216"/>
      <c r="S115" s="216"/>
      <c r="T115" s="185">
        <f>L115</f>
        <v>737875.24</v>
      </c>
      <c r="U115" s="197"/>
      <c r="V115" s="176"/>
      <c r="W115" s="216"/>
      <c r="X115" s="216"/>
      <c r="Y115" s="216"/>
      <c r="Z115" s="216"/>
      <c r="AA115" s="240" t="b">
        <f t="shared" si="15"/>
        <v>1</v>
      </c>
      <c r="AB115" s="263">
        <f t="shared" si="16"/>
        <v>0.8</v>
      </c>
      <c r="AC115" s="264" t="b">
        <f t="shared" si="17"/>
        <v>1</v>
      </c>
      <c r="AD115" s="264" t="b">
        <f t="shared" si="18"/>
        <v>1</v>
      </c>
      <c r="AE115" s="210"/>
      <c r="AF115" s="210"/>
      <c r="AG115" s="210"/>
      <c r="AH115" s="210"/>
      <c r="AI115" s="210"/>
      <c r="AJ115" s="210"/>
      <c r="AK115" s="210"/>
    </row>
    <row r="116" spans="1:37" s="270" customFormat="1" ht="30" customHeight="1" x14ac:dyDescent="0.25">
      <c r="A116" s="208">
        <v>114</v>
      </c>
      <c r="B116" s="180" t="s">
        <v>836</v>
      </c>
      <c r="C116" s="227" t="s">
        <v>85</v>
      </c>
      <c r="D116" s="182" t="s">
        <v>837</v>
      </c>
      <c r="E116" s="228" t="s">
        <v>838</v>
      </c>
      <c r="F116" s="230" t="s">
        <v>484</v>
      </c>
      <c r="G116" s="180" t="s">
        <v>839</v>
      </c>
      <c r="H116" s="230" t="s">
        <v>55</v>
      </c>
      <c r="I116" s="231">
        <v>0.41299999999999998</v>
      </c>
      <c r="J116" s="184" t="s">
        <v>494</v>
      </c>
      <c r="K116" s="195">
        <v>730463.47</v>
      </c>
      <c r="L116" s="185">
        <f t="shared" si="13"/>
        <v>584370.77</v>
      </c>
      <c r="M116" s="179">
        <f t="shared" si="14"/>
        <v>146092.69999999995</v>
      </c>
      <c r="N116" s="233">
        <v>0.8</v>
      </c>
      <c r="O116" s="185"/>
      <c r="P116" s="185"/>
      <c r="Q116" s="216"/>
      <c r="R116" s="216"/>
      <c r="S116" s="216"/>
      <c r="T116" s="185">
        <f>L116</f>
        <v>584370.77</v>
      </c>
      <c r="U116" s="197"/>
      <c r="V116" s="208"/>
      <c r="W116" s="216"/>
      <c r="X116" s="216"/>
      <c r="Y116" s="216"/>
      <c r="Z116" s="216"/>
      <c r="AA116" s="240" t="b">
        <f t="shared" si="15"/>
        <v>1</v>
      </c>
      <c r="AB116" s="263">
        <f t="shared" si="16"/>
        <v>0.8</v>
      </c>
      <c r="AC116" s="264" t="b">
        <f t="shared" si="17"/>
        <v>1</v>
      </c>
      <c r="AD116" s="264" t="b">
        <f t="shared" si="18"/>
        <v>1</v>
      </c>
      <c r="AE116" s="210"/>
      <c r="AF116" s="210"/>
      <c r="AG116" s="210"/>
      <c r="AH116" s="210"/>
      <c r="AI116" s="210"/>
      <c r="AJ116" s="210"/>
      <c r="AK116" s="210"/>
    </row>
    <row r="117" spans="1:37" ht="30" customHeight="1" x14ac:dyDescent="0.25">
      <c r="A117" s="208">
        <v>115</v>
      </c>
      <c r="B117" s="180" t="s">
        <v>619</v>
      </c>
      <c r="C117" s="227" t="s">
        <v>85</v>
      </c>
      <c r="D117" s="182" t="s">
        <v>620</v>
      </c>
      <c r="E117" s="228" t="s">
        <v>621</v>
      </c>
      <c r="F117" s="230" t="s">
        <v>378</v>
      </c>
      <c r="G117" s="180" t="s">
        <v>622</v>
      </c>
      <c r="H117" s="230" t="s">
        <v>55</v>
      </c>
      <c r="I117" s="231">
        <v>0.16800000000000001</v>
      </c>
      <c r="J117" s="184" t="s">
        <v>623</v>
      </c>
      <c r="K117" s="195">
        <v>2895937</v>
      </c>
      <c r="L117" s="185">
        <v>2316749.6</v>
      </c>
      <c r="M117" s="179">
        <v>579187.39999999991</v>
      </c>
      <c r="N117" s="233">
        <v>0.8</v>
      </c>
      <c r="O117" s="185"/>
      <c r="P117" s="185"/>
      <c r="Q117" s="216"/>
      <c r="R117" s="216"/>
      <c r="S117" s="216"/>
      <c r="T117" s="185">
        <v>2316749.6</v>
      </c>
      <c r="U117" s="197"/>
      <c r="V117" s="208"/>
      <c r="W117" s="216"/>
      <c r="X117" s="216"/>
      <c r="Y117" s="216"/>
      <c r="Z117" s="216"/>
      <c r="AA117" s="240" t="b">
        <f t="shared" si="15"/>
        <v>1</v>
      </c>
      <c r="AB117" s="263">
        <f t="shared" si="16"/>
        <v>0.8</v>
      </c>
      <c r="AC117" s="264" t="b">
        <f t="shared" si="17"/>
        <v>1</v>
      </c>
      <c r="AD117" s="264" t="b">
        <f t="shared" si="18"/>
        <v>1</v>
      </c>
    </row>
    <row r="118" spans="1:37" ht="30" customHeight="1" x14ac:dyDescent="0.25">
      <c r="A118" s="208">
        <v>116</v>
      </c>
      <c r="B118" s="180" t="s">
        <v>708</v>
      </c>
      <c r="C118" s="227" t="s">
        <v>85</v>
      </c>
      <c r="D118" s="182" t="s">
        <v>531</v>
      </c>
      <c r="E118" s="228" t="s">
        <v>532</v>
      </c>
      <c r="F118" s="230" t="s">
        <v>201</v>
      </c>
      <c r="G118" s="180" t="s">
        <v>709</v>
      </c>
      <c r="H118" s="230" t="s">
        <v>55</v>
      </c>
      <c r="I118" s="231">
        <v>0.34699999999999998</v>
      </c>
      <c r="J118" s="184" t="s">
        <v>181</v>
      </c>
      <c r="K118" s="195">
        <v>1396082</v>
      </c>
      <c r="L118" s="185">
        <v>977257.4</v>
      </c>
      <c r="M118" s="179">
        <v>418824.6</v>
      </c>
      <c r="N118" s="233">
        <v>0.7</v>
      </c>
      <c r="O118" s="185"/>
      <c r="P118" s="185"/>
      <c r="Q118" s="216"/>
      <c r="R118" s="216"/>
      <c r="S118" s="216"/>
      <c r="T118" s="185">
        <v>977257.4</v>
      </c>
      <c r="U118" s="197"/>
      <c r="V118" s="208"/>
      <c r="W118" s="216"/>
      <c r="X118" s="216"/>
      <c r="Y118" s="216"/>
      <c r="Z118" s="216"/>
      <c r="AA118" s="240" t="b">
        <f t="shared" si="15"/>
        <v>1</v>
      </c>
      <c r="AB118" s="263">
        <f t="shared" si="16"/>
        <v>0.7</v>
      </c>
      <c r="AC118" s="264" t="b">
        <f t="shared" si="17"/>
        <v>1</v>
      </c>
      <c r="AD118" s="264" t="b">
        <f t="shared" si="18"/>
        <v>1</v>
      </c>
    </row>
    <row r="119" spans="1:37" ht="30" customHeight="1" x14ac:dyDescent="0.25">
      <c r="A119" s="220">
        <v>117</v>
      </c>
      <c r="B119" s="186" t="s">
        <v>699</v>
      </c>
      <c r="C119" s="202" t="s">
        <v>91</v>
      </c>
      <c r="D119" s="188" t="s">
        <v>700</v>
      </c>
      <c r="E119" s="169" t="s">
        <v>232</v>
      </c>
      <c r="F119" s="168" t="s">
        <v>195</v>
      </c>
      <c r="G119" s="186" t="s">
        <v>701</v>
      </c>
      <c r="H119" s="168" t="s">
        <v>55</v>
      </c>
      <c r="I119" s="171">
        <v>0.81</v>
      </c>
      <c r="J119" s="190" t="s">
        <v>702</v>
      </c>
      <c r="K119" s="197">
        <v>13361552</v>
      </c>
      <c r="L119" s="191">
        <f t="shared" ref="L119" si="19">ROUNDDOWN(K119*N119,2)</f>
        <v>6680776</v>
      </c>
      <c r="M119" s="178">
        <f>K119-L119</f>
        <v>6680776</v>
      </c>
      <c r="N119" s="175">
        <v>0.5</v>
      </c>
      <c r="O119" s="191"/>
      <c r="P119" s="191"/>
      <c r="Q119" s="268"/>
      <c r="R119" s="220"/>
      <c r="S119" s="220"/>
      <c r="T119" s="191">
        <v>1680776</v>
      </c>
      <c r="U119" s="176">
        <v>3500000</v>
      </c>
      <c r="V119" s="176">
        <v>1500000</v>
      </c>
      <c r="W119" s="216"/>
      <c r="X119" s="216"/>
      <c r="Y119" s="216"/>
      <c r="Z119" s="216"/>
      <c r="AA119" s="240" t="b">
        <f t="shared" si="15"/>
        <v>1</v>
      </c>
      <c r="AB119" s="263">
        <f t="shared" si="16"/>
        <v>0.5</v>
      </c>
      <c r="AC119" s="264" t="b">
        <f t="shared" si="17"/>
        <v>1</v>
      </c>
      <c r="AD119" s="264" t="b">
        <f t="shared" si="18"/>
        <v>1</v>
      </c>
    </row>
    <row r="120" spans="1:37" ht="30" customHeight="1" x14ac:dyDescent="0.25">
      <c r="A120" s="267" t="s">
        <v>908</v>
      </c>
      <c r="B120" s="186" t="s">
        <v>845</v>
      </c>
      <c r="C120" s="202" t="s">
        <v>91</v>
      </c>
      <c r="D120" s="188" t="s">
        <v>150</v>
      </c>
      <c r="E120" s="169" t="s">
        <v>151</v>
      </c>
      <c r="F120" s="168" t="s">
        <v>276</v>
      </c>
      <c r="G120" s="186" t="s">
        <v>846</v>
      </c>
      <c r="H120" s="168" t="s">
        <v>55</v>
      </c>
      <c r="I120" s="171">
        <v>0.48699999999999999</v>
      </c>
      <c r="J120" s="190" t="s">
        <v>847</v>
      </c>
      <c r="K120" s="197">
        <v>5298442.1900000004</v>
      </c>
      <c r="L120" s="191">
        <v>2449048.77</v>
      </c>
      <c r="M120" s="178">
        <f>K120-L120</f>
        <v>2849393.4200000004</v>
      </c>
      <c r="N120" s="175">
        <v>0.6</v>
      </c>
      <c r="O120" s="191"/>
      <c r="P120" s="191"/>
      <c r="Q120" s="268"/>
      <c r="R120" s="220"/>
      <c r="S120" s="220"/>
      <c r="T120" s="191">
        <v>2130298.36</v>
      </c>
      <c r="U120" s="269">
        <v>318750.40999999997</v>
      </c>
      <c r="V120" s="176"/>
      <c r="W120" s="216"/>
      <c r="X120" s="216"/>
      <c r="Y120" s="216"/>
      <c r="Z120" s="216"/>
      <c r="AA120" s="240" t="b">
        <f t="shared" si="15"/>
        <v>1</v>
      </c>
      <c r="AB120" s="263">
        <f t="shared" si="16"/>
        <v>0.4622</v>
      </c>
      <c r="AC120" s="264" t="b">
        <f t="shared" si="17"/>
        <v>0</v>
      </c>
      <c r="AD120" s="264" t="b">
        <f t="shared" si="18"/>
        <v>1</v>
      </c>
    </row>
    <row r="121" spans="1:37" ht="30" customHeight="1" x14ac:dyDescent="0.25">
      <c r="A121" s="274">
        <v>119</v>
      </c>
      <c r="B121" s="180" t="s">
        <v>624</v>
      </c>
      <c r="C121" s="227" t="s">
        <v>85</v>
      </c>
      <c r="D121" s="182" t="s">
        <v>625</v>
      </c>
      <c r="E121" s="228" t="s">
        <v>626</v>
      </c>
      <c r="F121" s="230" t="s">
        <v>195</v>
      </c>
      <c r="G121" s="180" t="s">
        <v>627</v>
      </c>
      <c r="H121" s="230" t="s">
        <v>55</v>
      </c>
      <c r="I121" s="231">
        <v>0.19700000000000001</v>
      </c>
      <c r="J121" s="184" t="s">
        <v>140</v>
      </c>
      <c r="K121" s="195">
        <v>794481</v>
      </c>
      <c r="L121" s="185">
        <f t="shared" ref="L121" si="20">ROUNDDOWN(K121*N121,2)</f>
        <v>556136.69999999995</v>
      </c>
      <c r="M121" s="179">
        <f>K121-L121</f>
        <v>238344.30000000005</v>
      </c>
      <c r="N121" s="233">
        <v>0.7</v>
      </c>
      <c r="O121" s="185"/>
      <c r="P121" s="185"/>
      <c r="Q121" s="216"/>
      <c r="R121" s="216"/>
      <c r="S121" s="216"/>
      <c r="T121" s="185">
        <f>L121</f>
        <v>556136.69999999995</v>
      </c>
      <c r="U121" s="269"/>
      <c r="V121" s="176"/>
      <c r="W121" s="216"/>
      <c r="X121" s="216"/>
      <c r="Y121" s="216"/>
      <c r="Z121" s="216"/>
      <c r="AA121" s="240" t="b">
        <f t="shared" si="15"/>
        <v>1</v>
      </c>
      <c r="AB121" s="263">
        <f t="shared" si="16"/>
        <v>0.7</v>
      </c>
      <c r="AC121" s="264" t="b">
        <f t="shared" si="17"/>
        <v>1</v>
      </c>
      <c r="AD121" s="264" t="b">
        <f t="shared" si="18"/>
        <v>1</v>
      </c>
    </row>
    <row r="122" spans="1:37" s="275" customFormat="1" ht="30" customHeight="1" x14ac:dyDescent="0.25">
      <c r="A122" s="274">
        <v>120</v>
      </c>
      <c r="B122" s="180" t="s">
        <v>628</v>
      </c>
      <c r="C122" s="227" t="s">
        <v>85</v>
      </c>
      <c r="D122" s="182" t="s">
        <v>629</v>
      </c>
      <c r="E122" s="228" t="s">
        <v>630</v>
      </c>
      <c r="F122" s="230" t="s">
        <v>442</v>
      </c>
      <c r="G122" s="180" t="s">
        <v>631</v>
      </c>
      <c r="H122" s="230" t="s">
        <v>55</v>
      </c>
      <c r="I122" s="231">
        <v>0.21</v>
      </c>
      <c r="J122" s="184" t="s">
        <v>126</v>
      </c>
      <c r="K122" s="195">
        <v>2000000</v>
      </c>
      <c r="L122" s="185">
        <v>1000000</v>
      </c>
      <c r="M122" s="179">
        <v>1000000</v>
      </c>
      <c r="N122" s="226">
        <v>0.5</v>
      </c>
      <c r="O122" s="185"/>
      <c r="P122" s="185"/>
      <c r="Q122" s="209"/>
      <c r="R122" s="208"/>
      <c r="S122" s="208"/>
      <c r="T122" s="185">
        <v>1000000</v>
      </c>
      <c r="U122" s="206"/>
      <c r="V122" s="206"/>
      <c r="W122" s="216"/>
      <c r="X122" s="216"/>
      <c r="Y122" s="216"/>
      <c r="Z122" s="216"/>
      <c r="AA122" s="240" t="b">
        <f t="shared" si="15"/>
        <v>1</v>
      </c>
      <c r="AB122" s="263">
        <f t="shared" si="16"/>
        <v>0.5</v>
      </c>
      <c r="AC122" s="264" t="b">
        <f t="shared" si="17"/>
        <v>1</v>
      </c>
      <c r="AD122" s="264" t="b">
        <f t="shared" si="18"/>
        <v>1</v>
      </c>
    </row>
    <row r="123" spans="1:37" ht="30" customHeight="1" x14ac:dyDescent="0.25">
      <c r="A123" s="276">
        <v>121</v>
      </c>
      <c r="B123" s="186" t="s">
        <v>632</v>
      </c>
      <c r="C123" s="202" t="s">
        <v>91</v>
      </c>
      <c r="D123" s="188" t="s">
        <v>633</v>
      </c>
      <c r="E123" s="169" t="s">
        <v>634</v>
      </c>
      <c r="F123" s="168" t="s">
        <v>282</v>
      </c>
      <c r="G123" s="186" t="s">
        <v>635</v>
      </c>
      <c r="H123" s="168" t="s">
        <v>82</v>
      </c>
      <c r="I123" s="171">
        <v>0.65</v>
      </c>
      <c r="J123" s="190" t="s">
        <v>178</v>
      </c>
      <c r="K123" s="197">
        <v>5994000</v>
      </c>
      <c r="L123" s="191">
        <v>327408.96999999997</v>
      </c>
      <c r="M123" s="178">
        <f>K123-L123</f>
        <v>5666591.0300000003</v>
      </c>
      <c r="N123" s="175">
        <v>0.6</v>
      </c>
      <c r="O123" s="191"/>
      <c r="P123" s="191"/>
      <c r="Q123" s="268"/>
      <c r="R123" s="220"/>
      <c r="S123" s="220"/>
      <c r="T123" s="191">
        <v>327408.96999999997</v>
      </c>
      <c r="U123" s="269">
        <v>0</v>
      </c>
      <c r="V123" s="176"/>
      <c r="W123" s="216"/>
      <c r="X123" s="216"/>
      <c r="Y123" s="216"/>
      <c r="Z123" s="216"/>
      <c r="AA123" s="240" t="b">
        <f t="shared" si="15"/>
        <v>1</v>
      </c>
      <c r="AB123" s="263">
        <f t="shared" si="16"/>
        <v>5.4600000000000003E-2</v>
      </c>
      <c r="AC123" s="264" t="b">
        <f t="shared" si="17"/>
        <v>0</v>
      </c>
      <c r="AD123" s="264" t="b">
        <f t="shared" si="18"/>
        <v>1</v>
      </c>
    </row>
    <row r="124" spans="1:37" ht="30" customHeight="1" x14ac:dyDescent="0.25">
      <c r="A124" s="277">
        <v>122</v>
      </c>
      <c r="B124" s="180" t="s">
        <v>859</v>
      </c>
      <c r="C124" s="227" t="s">
        <v>85</v>
      </c>
      <c r="D124" s="182" t="s">
        <v>431</v>
      </c>
      <c r="E124" s="228" t="s">
        <v>432</v>
      </c>
      <c r="F124" s="230" t="s">
        <v>276</v>
      </c>
      <c r="G124" s="180" t="s">
        <v>916</v>
      </c>
      <c r="H124" s="230" t="s">
        <v>55</v>
      </c>
      <c r="I124" s="231">
        <v>0.56000000000000005</v>
      </c>
      <c r="J124" s="184" t="s">
        <v>171</v>
      </c>
      <c r="K124" s="195">
        <v>2168044</v>
      </c>
      <c r="L124" s="185">
        <v>1084022</v>
      </c>
      <c r="M124" s="179">
        <v>1084022</v>
      </c>
      <c r="N124" s="233">
        <v>0.5</v>
      </c>
      <c r="O124" s="185"/>
      <c r="P124" s="185"/>
      <c r="Q124" s="216"/>
      <c r="R124" s="216"/>
      <c r="S124" s="216"/>
      <c r="T124" s="185">
        <v>1084022</v>
      </c>
      <c r="U124" s="269"/>
      <c r="V124" s="176"/>
      <c r="W124" s="216"/>
      <c r="X124" s="216"/>
      <c r="Y124" s="216"/>
      <c r="Z124" s="216"/>
      <c r="AA124" s="240" t="b">
        <f t="shared" si="15"/>
        <v>1</v>
      </c>
      <c r="AB124" s="263">
        <f t="shared" si="16"/>
        <v>0.5</v>
      </c>
      <c r="AC124" s="264" t="b">
        <f t="shared" si="17"/>
        <v>1</v>
      </c>
      <c r="AD124" s="264" t="b">
        <f t="shared" si="18"/>
        <v>1</v>
      </c>
    </row>
    <row r="125" spans="1:37" ht="30" customHeight="1" x14ac:dyDescent="0.25">
      <c r="A125" s="277">
        <v>123</v>
      </c>
      <c r="B125" s="180" t="s">
        <v>646</v>
      </c>
      <c r="C125" s="227" t="s">
        <v>85</v>
      </c>
      <c r="D125" s="182" t="s">
        <v>647</v>
      </c>
      <c r="E125" s="228" t="s">
        <v>648</v>
      </c>
      <c r="F125" s="230" t="s">
        <v>589</v>
      </c>
      <c r="G125" s="180" t="s">
        <v>649</v>
      </c>
      <c r="H125" s="230" t="s">
        <v>82</v>
      </c>
      <c r="I125" s="231">
        <v>0.247</v>
      </c>
      <c r="J125" s="184" t="s">
        <v>309</v>
      </c>
      <c r="K125" s="195">
        <v>2992470</v>
      </c>
      <c r="L125" s="185">
        <v>1496235</v>
      </c>
      <c r="M125" s="179">
        <v>1496235</v>
      </c>
      <c r="N125" s="233">
        <v>0.5</v>
      </c>
      <c r="O125" s="185"/>
      <c r="P125" s="185"/>
      <c r="Q125" s="216"/>
      <c r="R125" s="216"/>
      <c r="S125" s="216"/>
      <c r="T125" s="185">
        <v>1496235</v>
      </c>
      <c r="U125" s="269"/>
      <c r="V125" s="176"/>
      <c r="W125" s="216"/>
      <c r="X125" s="216"/>
      <c r="Y125" s="216"/>
      <c r="Z125" s="216"/>
      <c r="AA125" s="240" t="b">
        <f t="shared" si="15"/>
        <v>1</v>
      </c>
      <c r="AB125" s="263">
        <f t="shared" si="16"/>
        <v>0.5</v>
      </c>
      <c r="AC125" s="264" t="b">
        <f t="shared" si="17"/>
        <v>1</v>
      </c>
      <c r="AD125" s="264" t="b">
        <f t="shared" si="18"/>
        <v>1</v>
      </c>
    </row>
    <row r="126" spans="1:37" ht="30" customHeight="1" x14ac:dyDescent="0.25">
      <c r="A126" s="278" t="s">
        <v>919</v>
      </c>
      <c r="B126" s="180" t="s">
        <v>650</v>
      </c>
      <c r="C126" s="227" t="s">
        <v>85</v>
      </c>
      <c r="D126" s="182" t="s">
        <v>651</v>
      </c>
      <c r="E126" s="228" t="s">
        <v>883</v>
      </c>
      <c r="F126" s="230" t="s">
        <v>589</v>
      </c>
      <c r="G126" s="180" t="s">
        <v>652</v>
      </c>
      <c r="H126" s="230" t="s">
        <v>82</v>
      </c>
      <c r="I126" s="231">
        <v>0.93100000000000005</v>
      </c>
      <c r="J126" s="184" t="s">
        <v>108</v>
      </c>
      <c r="K126" s="195">
        <v>3235005</v>
      </c>
      <c r="L126" s="185">
        <v>1248027.1399999999</v>
      </c>
      <c r="M126" s="179">
        <f>K126-L126</f>
        <v>1986977.86</v>
      </c>
      <c r="N126" s="233">
        <v>0.5</v>
      </c>
      <c r="O126" s="185"/>
      <c r="P126" s="185"/>
      <c r="Q126" s="216"/>
      <c r="R126" s="216"/>
      <c r="S126" s="216"/>
      <c r="T126" s="185">
        <v>1248027.1399999999</v>
      </c>
      <c r="U126" s="279"/>
      <c r="V126" s="176"/>
      <c r="W126" s="208"/>
      <c r="X126" s="208"/>
      <c r="Y126" s="209"/>
      <c r="Z126" s="209"/>
      <c r="AA126" s="240" t="b">
        <f t="shared" si="15"/>
        <v>1</v>
      </c>
      <c r="AB126" s="263">
        <f t="shared" si="16"/>
        <v>0.38579999999999998</v>
      </c>
      <c r="AC126" s="264" t="b">
        <f t="shared" si="17"/>
        <v>0</v>
      </c>
      <c r="AD126" s="264" t="b">
        <f t="shared" si="18"/>
        <v>1</v>
      </c>
    </row>
    <row r="127" spans="1:37" ht="20.100000000000001" customHeight="1" x14ac:dyDescent="0.25">
      <c r="A127" s="319" t="s">
        <v>45</v>
      </c>
      <c r="B127" s="320"/>
      <c r="C127" s="320"/>
      <c r="D127" s="320"/>
      <c r="E127" s="320"/>
      <c r="F127" s="320"/>
      <c r="G127" s="320"/>
      <c r="H127" s="321"/>
      <c r="I127" s="48">
        <f>SUM(I3:I126)</f>
        <v>84.163269999999969</v>
      </c>
      <c r="J127" s="234" t="s">
        <v>14</v>
      </c>
      <c r="K127" s="235">
        <f>SUM(K3:K126)</f>
        <v>363439642.20000005</v>
      </c>
      <c r="L127" s="235">
        <f>SUM(L3:L126)</f>
        <v>239926489.31999996</v>
      </c>
      <c r="M127" s="235">
        <f>SUM(M3:M126)</f>
        <v>123513152.87999997</v>
      </c>
      <c r="N127" s="52" t="s">
        <v>14</v>
      </c>
      <c r="O127" s="235">
        <f t="shared" ref="O127:Z127" si="21">SUM(O3:O126)</f>
        <v>0</v>
      </c>
      <c r="P127" s="235">
        <f t="shared" si="21"/>
        <v>0</v>
      </c>
      <c r="Q127" s="212">
        <f t="shared" si="21"/>
        <v>0</v>
      </c>
      <c r="R127" s="212">
        <f t="shared" si="21"/>
        <v>650000</v>
      </c>
      <c r="S127" s="212">
        <f t="shared" si="21"/>
        <v>21333818.920000002</v>
      </c>
      <c r="T127" s="212">
        <f t="shared" si="21"/>
        <v>182316217.12399989</v>
      </c>
      <c r="U127" s="212">
        <f t="shared" si="21"/>
        <v>28406453.276000001</v>
      </c>
      <c r="V127" s="212">
        <f t="shared" si="21"/>
        <v>7220000</v>
      </c>
      <c r="W127" s="212">
        <f t="shared" si="21"/>
        <v>0</v>
      </c>
      <c r="X127" s="212">
        <f t="shared" si="21"/>
        <v>0</v>
      </c>
      <c r="Y127" s="212">
        <f t="shared" si="21"/>
        <v>0</v>
      </c>
      <c r="Z127" s="212">
        <f t="shared" si="21"/>
        <v>0</v>
      </c>
      <c r="AA127" s="240" t="b">
        <f t="shared" ref="AA127:AA130" si="22">L127=SUM(O127:Z127)</f>
        <v>1</v>
      </c>
      <c r="AB127" s="263">
        <f t="shared" si="0"/>
        <v>0.66020000000000001</v>
      </c>
      <c r="AC127" s="264" t="s">
        <v>14</v>
      </c>
      <c r="AD127" s="264" t="b">
        <f t="shared" si="2"/>
        <v>1</v>
      </c>
    </row>
    <row r="128" spans="1:37" ht="20.100000000000001" customHeight="1" x14ac:dyDescent="0.25">
      <c r="A128" s="319" t="s">
        <v>38</v>
      </c>
      <c r="B128" s="320"/>
      <c r="C128" s="320"/>
      <c r="D128" s="320"/>
      <c r="E128" s="320"/>
      <c r="F128" s="320"/>
      <c r="G128" s="320"/>
      <c r="H128" s="321"/>
      <c r="I128" s="48">
        <f>SUMIF($C$3:$C$126,"K",I3:I126)</f>
        <v>15.563000000000001</v>
      </c>
      <c r="J128" s="234" t="s">
        <v>14</v>
      </c>
      <c r="K128" s="235">
        <f>SUMIF($C$3:$C$126,"K",K3:K126)</f>
        <v>87408544.699999988</v>
      </c>
      <c r="L128" s="235">
        <f>SUMIF($C$3:$C$126,"K",L3:L126)</f>
        <v>45814727.660000004</v>
      </c>
      <c r="M128" s="235">
        <f>SUMIF($C$3:$C$126,"K",M3:M126)</f>
        <v>41593817.040000007</v>
      </c>
      <c r="N128" s="52" t="s">
        <v>14</v>
      </c>
      <c r="O128" s="235">
        <f t="shared" ref="O128:Z128" si="23">SUMIF($C$3:$C$126,"K",O3:O126)</f>
        <v>0</v>
      </c>
      <c r="P128" s="235">
        <f t="shared" si="23"/>
        <v>0</v>
      </c>
      <c r="Q128" s="212">
        <f t="shared" si="23"/>
        <v>0</v>
      </c>
      <c r="R128" s="212">
        <f t="shared" si="23"/>
        <v>650000</v>
      </c>
      <c r="S128" s="212">
        <f t="shared" si="23"/>
        <v>21333818.920000002</v>
      </c>
      <c r="T128" s="212">
        <f t="shared" si="23"/>
        <v>22703517.57</v>
      </c>
      <c r="U128" s="212">
        <f t="shared" si="23"/>
        <v>1127391.17</v>
      </c>
      <c r="V128" s="212">
        <f t="shared" si="23"/>
        <v>0</v>
      </c>
      <c r="W128" s="212">
        <f t="shared" si="23"/>
        <v>0</v>
      </c>
      <c r="X128" s="212">
        <f t="shared" si="23"/>
        <v>0</v>
      </c>
      <c r="Y128" s="212">
        <f t="shared" si="23"/>
        <v>0</v>
      </c>
      <c r="Z128" s="212">
        <f t="shared" si="23"/>
        <v>0</v>
      </c>
      <c r="AA128" s="240" t="b">
        <f t="shared" si="22"/>
        <v>1</v>
      </c>
      <c r="AB128" s="263">
        <f t="shared" si="0"/>
        <v>0.52410000000000001</v>
      </c>
      <c r="AC128" s="264" t="s">
        <v>14</v>
      </c>
      <c r="AD128" s="264" t="b">
        <f t="shared" si="2"/>
        <v>1</v>
      </c>
    </row>
    <row r="129" spans="1:30" ht="20.100000000000001" customHeight="1" x14ac:dyDescent="0.25">
      <c r="A129" s="319" t="s">
        <v>39</v>
      </c>
      <c r="B129" s="320"/>
      <c r="C129" s="320"/>
      <c r="D129" s="320"/>
      <c r="E129" s="320"/>
      <c r="F129" s="320"/>
      <c r="G129" s="320"/>
      <c r="H129" s="321"/>
      <c r="I129" s="48">
        <f>SUMIF($C$3:$C$126,"N",I3:I126)</f>
        <v>56.904269999999983</v>
      </c>
      <c r="J129" s="234" t="s">
        <v>14</v>
      </c>
      <c r="K129" s="235">
        <f>SUMIF($C$3:$C$126,"N",K3:K126)</f>
        <v>195627722.56999993</v>
      </c>
      <c r="L129" s="235">
        <f>SUMIF($C$3:$C$126,"N",L3:L126)</f>
        <v>142945123.82999995</v>
      </c>
      <c r="M129" s="235">
        <f>SUMIF($C$3:$C$126,"N",M3:M126)</f>
        <v>52682598.739999987</v>
      </c>
      <c r="N129" s="52" t="s">
        <v>14</v>
      </c>
      <c r="O129" s="235">
        <f t="shared" ref="O129:Z129" si="24">SUMIF($C$3:$C$126,"N",O3:O126)</f>
        <v>0</v>
      </c>
      <c r="P129" s="235">
        <f t="shared" si="24"/>
        <v>0</v>
      </c>
      <c r="Q129" s="212">
        <f t="shared" si="24"/>
        <v>0</v>
      </c>
      <c r="R129" s="212">
        <f t="shared" si="24"/>
        <v>0</v>
      </c>
      <c r="S129" s="212">
        <f t="shared" si="24"/>
        <v>0</v>
      </c>
      <c r="T129" s="212">
        <f t="shared" si="24"/>
        <v>142945123.82999995</v>
      </c>
      <c r="U129" s="212">
        <f t="shared" si="24"/>
        <v>0</v>
      </c>
      <c r="V129" s="212">
        <f t="shared" si="24"/>
        <v>0</v>
      </c>
      <c r="W129" s="212">
        <f t="shared" si="24"/>
        <v>0</v>
      </c>
      <c r="X129" s="212">
        <f t="shared" si="24"/>
        <v>0</v>
      </c>
      <c r="Y129" s="212">
        <f t="shared" si="24"/>
        <v>0</v>
      </c>
      <c r="Z129" s="212">
        <f t="shared" si="24"/>
        <v>0</v>
      </c>
      <c r="AA129" s="240" t="b">
        <f t="shared" si="22"/>
        <v>1</v>
      </c>
      <c r="AB129" s="263">
        <f t="shared" si="0"/>
        <v>0.73070000000000002</v>
      </c>
      <c r="AC129" s="264" t="s">
        <v>14</v>
      </c>
      <c r="AD129" s="264" t="b">
        <f t="shared" si="2"/>
        <v>1</v>
      </c>
    </row>
    <row r="130" spans="1:30" ht="20.100000000000001" customHeight="1" x14ac:dyDescent="0.25">
      <c r="A130" s="316" t="s">
        <v>40</v>
      </c>
      <c r="B130" s="317"/>
      <c r="C130" s="317"/>
      <c r="D130" s="317"/>
      <c r="E130" s="317"/>
      <c r="F130" s="317"/>
      <c r="G130" s="317"/>
      <c r="H130" s="318"/>
      <c r="I130" s="53">
        <f>SUMIF($C$3:$C$126,"W",I3:I126)</f>
        <v>11.696000000000002</v>
      </c>
      <c r="J130" s="256" t="s">
        <v>14</v>
      </c>
      <c r="K130" s="237">
        <f>SUMIF($C$3:$C$126,"W",K3:K126)</f>
        <v>80403374.930000007</v>
      </c>
      <c r="L130" s="237">
        <f>SUMIF($C$3:$C$126,"W",L3:L126)</f>
        <v>51166637.830000006</v>
      </c>
      <c r="M130" s="237">
        <f>SUMIF($C$3:$C$126,"W",M3:M126)</f>
        <v>29236737.100000001</v>
      </c>
      <c r="N130" s="57" t="s">
        <v>14</v>
      </c>
      <c r="O130" s="237">
        <f t="shared" ref="O130:Z130" si="25">SUMIF($C$3:$C$126,"W",O3:O126)</f>
        <v>0</v>
      </c>
      <c r="P130" s="237">
        <f t="shared" si="25"/>
        <v>0</v>
      </c>
      <c r="Q130" s="213">
        <f t="shared" si="25"/>
        <v>0</v>
      </c>
      <c r="R130" s="213">
        <f t="shared" si="25"/>
        <v>0</v>
      </c>
      <c r="S130" s="213">
        <f t="shared" si="25"/>
        <v>0</v>
      </c>
      <c r="T130" s="213">
        <f t="shared" si="25"/>
        <v>16667575.723999998</v>
      </c>
      <c r="U130" s="213">
        <f t="shared" si="25"/>
        <v>27279062.105999999</v>
      </c>
      <c r="V130" s="213">
        <f t="shared" si="25"/>
        <v>7220000</v>
      </c>
      <c r="W130" s="213">
        <f t="shared" si="25"/>
        <v>0</v>
      </c>
      <c r="X130" s="213">
        <f t="shared" si="25"/>
        <v>0</v>
      </c>
      <c r="Y130" s="213">
        <f t="shared" si="25"/>
        <v>0</v>
      </c>
      <c r="Z130" s="213">
        <f t="shared" si="25"/>
        <v>0</v>
      </c>
      <c r="AA130" s="240" t="b">
        <f t="shared" si="22"/>
        <v>1</v>
      </c>
      <c r="AB130" s="263">
        <f t="shared" ref="AB130" si="26">ROUND(L130/K130,4)</f>
        <v>0.63639999999999997</v>
      </c>
      <c r="AC130" s="264" t="s">
        <v>14</v>
      </c>
      <c r="AD130" s="264" t="b">
        <f t="shared" ref="AD130" si="27">K130=L130+M130</f>
        <v>1</v>
      </c>
    </row>
    <row r="131" spans="1:30" x14ac:dyDescent="0.25">
      <c r="A131" s="238"/>
      <c r="K131" s="239"/>
      <c r="S131" s="260"/>
      <c r="T131" s="260"/>
    </row>
    <row r="132" spans="1:30" x14ac:dyDescent="0.25">
      <c r="A132" s="241" t="s">
        <v>25</v>
      </c>
      <c r="T132" s="260"/>
      <c r="U132" s="260"/>
    </row>
    <row r="133" spans="1:30" x14ac:dyDescent="0.25">
      <c r="A133" s="242" t="s">
        <v>26</v>
      </c>
      <c r="L133" s="260"/>
      <c r="T133" s="260"/>
      <c r="U133" s="260"/>
    </row>
    <row r="134" spans="1:30" x14ac:dyDescent="0.25">
      <c r="A134" s="241" t="s">
        <v>43</v>
      </c>
      <c r="L134" s="260"/>
    </row>
    <row r="135" spans="1:30" x14ac:dyDescent="0.25">
      <c r="A135" s="243" t="s">
        <v>47</v>
      </c>
      <c r="T135" s="260"/>
    </row>
    <row r="138" spans="1:30" x14ac:dyDescent="0.25">
      <c r="N138" s="264"/>
    </row>
    <row r="139" spans="1:30" x14ac:dyDescent="0.25">
      <c r="N139" s="264"/>
    </row>
  </sheetData>
  <autoFilter ref="A2:AD130" xr:uid="{00000000-0009-0000-0000-000002000000}"/>
  <mergeCells count="19">
    <mergeCell ref="F1:F2"/>
    <mergeCell ref="G1:G2"/>
    <mergeCell ref="D1:D2"/>
    <mergeCell ref="O1:Z1"/>
    <mergeCell ref="A130:H130"/>
    <mergeCell ref="A129:H129"/>
    <mergeCell ref="E1:E2"/>
    <mergeCell ref="A128:H128"/>
    <mergeCell ref="N1:N2"/>
    <mergeCell ref="L1:L2"/>
    <mergeCell ref="M1:M2"/>
    <mergeCell ref="A127:H127"/>
    <mergeCell ref="H1:H2"/>
    <mergeCell ref="I1:I2"/>
    <mergeCell ref="J1:J2"/>
    <mergeCell ref="K1:K2"/>
    <mergeCell ref="A1:A2"/>
    <mergeCell ref="B1:B2"/>
    <mergeCell ref="C1:C2"/>
  </mergeCells>
  <conditionalFormatting sqref="AA3:AA130 AB3:AD128">
    <cfRule type="cellIs" dxfId="35" priority="15" operator="equal">
      <formula>FALSE</formula>
    </cfRule>
  </conditionalFormatting>
  <conditionalFormatting sqref="AA3:AC125 AA117:AA130 AB117:AC128">
    <cfRule type="containsText" dxfId="34" priority="13" operator="containsText" text="fałsz">
      <formula>NOT(ISERROR(SEARCH("fałsz",AA3)))</formula>
    </cfRule>
  </conditionalFormatting>
  <conditionalFormatting sqref="AB130:AC130">
    <cfRule type="cellIs" dxfId="33" priority="10" operator="equal">
      <formula>FALSE</formula>
    </cfRule>
  </conditionalFormatting>
  <conditionalFormatting sqref="AB130:AC130">
    <cfRule type="containsText" dxfId="32" priority="8" operator="containsText" text="fałsz">
      <formula>NOT(ISERROR(SEARCH("fałsz",AB130)))</formula>
    </cfRule>
  </conditionalFormatting>
  <conditionalFormatting sqref="AD130">
    <cfRule type="cellIs" dxfId="31" priority="7" operator="equal">
      <formula>FALSE</formula>
    </cfRule>
  </conditionalFormatting>
  <conditionalFormatting sqref="AD130">
    <cfRule type="cellIs" dxfId="30" priority="6" operator="equal">
      <formula>FALSE</formula>
    </cfRule>
  </conditionalFormatting>
  <conditionalFormatting sqref="AB129:AC129">
    <cfRule type="cellIs" dxfId="29" priority="5" operator="equal">
      <formula>FALSE</formula>
    </cfRule>
  </conditionalFormatting>
  <conditionalFormatting sqref="AB129:AC129">
    <cfRule type="containsText" dxfId="28" priority="3" operator="containsText" text="fałsz">
      <formula>NOT(ISERROR(SEARCH("fałsz",AB129)))</formula>
    </cfRule>
  </conditionalFormatting>
  <conditionalFormatting sqref="AD129">
    <cfRule type="cellIs" dxfId="27" priority="2" operator="equal">
      <formula>FALSE</formula>
    </cfRule>
  </conditionalFormatting>
  <conditionalFormatting sqref="AD129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26" xr:uid="{00000000-0002-0000-0200-000002000000}">
      <formula1>"B,P,R"</formula1>
    </dataValidation>
    <dataValidation type="list" allowBlank="1" showInputMessage="1" showErrorMessage="1" sqref="C22:C126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4"/>
  <sheetViews>
    <sheetView showGridLines="0" zoomScale="78" zoomScaleNormal="78" zoomScaleSheetLayoutView="85" workbookViewId="0">
      <selection activeCell="A3" sqref="A3:XFD4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23" t="s">
        <v>4</v>
      </c>
      <c r="B1" s="323" t="s">
        <v>5</v>
      </c>
      <c r="C1" s="329" t="s">
        <v>46</v>
      </c>
      <c r="D1" s="324" t="s">
        <v>6</v>
      </c>
      <c r="E1" s="329" t="s">
        <v>33</v>
      </c>
      <c r="F1" s="324" t="s">
        <v>7</v>
      </c>
      <c r="G1" s="323" t="s">
        <v>27</v>
      </c>
      <c r="H1" s="323" t="s">
        <v>8</v>
      </c>
      <c r="I1" s="323" t="s">
        <v>24</v>
      </c>
      <c r="J1" s="322" t="s">
        <v>9</v>
      </c>
      <c r="K1" s="323" t="s">
        <v>10</v>
      </c>
      <c r="L1" s="324" t="s">
        <v>13</v>
      </c>
      <c r="M1" s="323" t="s">
        <v>11</v>
      </c>
      <c r="N1" s="326" t="s">
        <v>12</v>
      </c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</row>
    <row r="2" spans="1:30" ht="20.100000000000001" customHeight="1" x14ac:dyDescent="0.25">
      <c r="A2" s="323"/>
      <c r="B2" s="323"/>
      <c r="C2" s="326"/>
      <c r="D2" s="325"/>
      <c r="E2" s="326"/>
      <c r="F2" s="325"/>
      <c r="G2" s="323"/>
      <c r="H2" s="323"/>
      <c r="I2" s="323"/>
      <c r="J2" s="322"/>
      <c r="K2" s="323"/>
      <c r="L2" s="325"/>
      <c r="M2" s="32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54" customHeight="1" x14ac:dyDescent="0.25">
      <c r="A3" s="45">
        <v>5</v>
      </c>
      <c r="B3" s="180" t="s">
        <v>296</v>
      </c>
      <c r="C3" s="181" t="s">
        <v>85</v>
      </c>
      <c r="D3" s="182" t="s">
        <v>175</v>
      </c>
      <c r="E3" s="182" t="s">
        <v>176</v>
      </c>
      <c r="F3" s="180" t="s">
        <v>297</v>
      </c>
      <c r="G3" s="180" t="s">
        <v>55</v>
      </c>
      <c r="H3" s="183">
        <v>2.36</v>
      </c>
      <c r="I3" s="184" t="s">
        <v>108</v>
      </c>
      <c r="J3" s="195">
        <v>5856980</v>
      </c>
      <c r="K3" s="185">
        <v>2928490</v>
      </c>
      <c r="L3" s="179">
        <v>2928490</v>
      </c>
      <c r="M3" s="46">
        <v>0.5</v>
      </c>
      <c r="N3" s="44"/>
      <c r="O3" s="44"/>
      <c r="P3" s="47"/>
      <c r="Q3" s="47"/>
      <c r="R3" s="47"/>
      <c r="S3" s="179">
        <v>2928490</v>
      </c>
      <c r="T3" s="178"/>
      <c r="U3" s="47"/>
      <c r="V3" s="47"/>
      <c r="W3" s="47"/>
      <c r="X3" s="47"/>
      <c r="Y3" s="47"/>
      <c r="Z3" s="1" t="b">
        <f t="shared" ref="Z3:Z9" si="0">K3=SUM(N3:Y3)</f>
        <v>1</v>
      </c>
      <c r="AA3" s="38">
        <f t="shared" ref="AA3:AA9" si="1">ROUND(K3/J3,4)</f>
        <v>0.5</v>
      </c>
      <c r="AB3" s="39" t="b">
        <f t="shared" ref="AB3:AB6" si="2">AA3=M3</f>
        <v>1</v>
      </c>
      <c r="AC3" s="39" t="b">
        <f t="shared" ref="AC3:AC9" si="3">J3=K3+L3</f>
        <v>1</v>
      </c>
      <c r="AD3" s="41"/>
    </row>
    <row r="4" spans="1:30" s="40" customFormat="1" ht="30" customHeight="1" x14ac:dyDescent="0.25">
      <c r="A4" s="218">
        <v>6</v>
      </c>
      <c r="B4" s="186" t="s">
        <v>298</v>
      </c>
      <c r="C4" s="187" t="s">
        <v>91</v>
      </c>
      <c r="D4" s="188" t="s">
        <v>110</v>
      </c>
      <c r="E4" s="188" t="s">
        <v>111</v>
      </c>
      <c r="F4" s="186" t="s">
        <v>299</v>
      </c>
      <c r="G4" s="186" t="s">
        <v>55</v>
      </c>
      <c r="H4" s="189">
        <v>2.5</v>
      </c>
      <c r="I4" s="190" t="s">
        <v>178</v>
      </c>
      <c r="J4" s="197">
        <v>9730730</v>
      </c>
      <c r="K4" s="191">
        <v>4865365</v>
      </c>
      <c r="L4" s="178">
        <v>4865365</v>
      </c>
      <c r="M4" s="46">
        <v>0.5</v>
      </c>
      <c r="N4" s="44"/>
      <c r="O4" s="44"/>
      <c r="P4" s="47"/>
      <c r="Q4" s="47"/>
      <c r="R4" s="47"/>
      <c r="S4" s="178">
        <v>492782.5</v>
      </c>
      <c r="T4" s="178">
        <v>4372582.5</v>
      </c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0.5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39.75" customHeight="1" x14ac:dyDescent="0.25">
      <c r="A5" s="45">
        <v>7</v>
      </c>
      <c r="B5" s="180" t="s">
        <v>300</v>
      </c>
      <c r="C5" s="181" t="s">
        <v>85</v>
      </c>
      <c r="D5" s="182" t="s">
        <v>286</v>
      </c>
      <c r="E5" s="182" t="s">
        <v>287</v>
      </c>
      <c r="F5" s="180" t="s">
        <v>301</v>
      </c>
      <c r="G5" s="180" t="s">
        <v>55</v>
      </c>
      <c r="H5" s="183">
        <v>0.874</v>
      </c>
      <c r="I5" s="184" t="s">
        <v>302</v>
      </c>
      <c r="J5" s="195">
        <v>5251271</v>
      </c>
      <c r="K5" s="185">
        <v>3675889.7</v>
      </c>
      <c r="L5" s="179">
        <v>1575381.2999999998</v>
      </c>
      <c r="M5" s="46">
        <v>0.7</v>
      </c>
      <c r="N5" s="44"/>
      <c r="O5" s="44"/>
      <c r="P5" s="47"/>
      <c r="Q5" s="47"/>
      <c r="R5" s="47"/>
      <c r="S5" s="179">
        <v>3675889.7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0.7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30" customHeight="1" x14ac:dyDescent="0.25">
      <c r="A6" s="45">
        <v>8</v>
      </c>
      <c r="B6" s="180" t="s">
        <v>303</v>
      </c>
      <c r="C6" s="180" t="s">
        <v>85</v>
      </c>
      <c r="D6" s="182" t="s">
        <v>304</v>
      </c>
      <c r="E6" s="182" t="s">
        <v>305</v>
      </c>
      <c r="F6" s="207" t="s">
        <v>306</v>
      </c>
      <c r="G6" s="180" t="s">
        <v>55</v>
      </c>
      <c r="H6" s="183">
        <v>3.3</v>
      </c>
      <c r="I6" s="184" t="s">
        <v>307</v>
      </c>
      <c r="J6" s="195">
        <v>4995916</v>
      </c>
      <c r="K6" s="185">
        <v>2497958</v>
      </c>
      <c r="L6" s="179">
        <v>2497958</v>
      </c>
      <c r="M6" s="46">
        <v>0.5</v>
      </c>
      <c r="N6" s="44"/>
      <c r="O6" s="44"/>
      <c r="P6" s="47"/>
      <c r="Q6" s="47"/>
      <c r="R6" s="47"/>
      <c r="S6" s="179">
        <v>2497958</v>
      </c>
      <c r="T6" s="178"/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ht="20.100000000000001" customHeight="1" x14ac:dyDescent="0.25">
      <c r="A7" s="330" t="s">
        <v>45</v>
      </c>
      <c r="B7" s="330"/>
      <c r="C7" s="330"/>
      <c r="D7" s="330"/>
      <c r="E7" s="330"/>
      <c r="F7" s="330"/>
      <c r="G7" s="330"/>
      <c r="H7" s="48">
        <f>SUM(H3:H6)</f>
        <v>9.0339999999999989</v>
      </c>
      <c r="I7" s="49" t="s">
        <v>14</v>
      </c>
      <c r="J7" s="50">
        <f>SUM(J3:J6)</f>
        <v>25834897</v>
      </c>
      <c r="K7" s="51">
        <f>SUM(K3:K6)</f>
        <v>13967702.699999999</v>
      </c>
      <c r="L7" s="51">
        <f>SUM(L3:L6)</f>
        <v>11867194.300000001</v>
      </c>
      <c r="M7" s="52" t="s">
        <v>14</v>
      </c>
      <c r="N7" s="58">
        <f t="shared" ref="N7:Y7" si="4">SUM(N3:N6)</f>
        <v>0</v>
      </c>
      <c r="O7" s="58">
        <f t="shared" si="4"/>
        <v>0</v>
      </c>
      <c r="P7" s="58">
        <f t="shared" si="4"/>
        <v>0</v>
      </c>
      <c r="Q7" s="58">
        <f t="shared" si="4"/>
        <v>0</v>
      </c>
      <c r="R7" s="58">
        <f t="shared" si="4"/>
        <v>0</v>
      </c>
      <c r="S7" s="58">
        <f t="shared" si="4"/>
        <v>9595120.1999999993</v>
      </c>
      <c r="T7" s="58">
        <f t="shared" si="4"/>
        <v>4372582.5</v>
      </c>
      <c r="U7" s="58">
        <f t="shared" si="4"/>
        <v>0</v>
      </c>
      <c r="V7" s="58">
        <f t="shared" si="4"/>
        <v>0</v>
      </c>
      <c r="W7" s="58">
        <f t="shared" si="4"/>
        <v>0</v>
      </c>
      <c r="X7" s="58">
        <f t="shared" si="4"/>
        <v>0</v>
      </c>
      <c r="Y7" s="58">
        <f t="shared" si="4"/>
        <v>0</v>
      </c>
      <c r="Z7" s="1" t="b">
        <f t="shared" si="0"/>
        <v>1</v>
      </c>
      <c r="AA7" s="38">
        <f t="shared" si="1"/>
        <v>0.54069999999999996</v>
      </c>
      <c r="AB7" s="39" t="s">
        <v>14</v>
      </c>
      <c r="AC7" s="39" t="b">
        <f t="shared" si="3"/>
        <v>1</v>
      </c>
      <c r="AD7" s="31"/>
    </row>
    <row r="8" spans="1:30" ht="20.100000000000001" customHeight="1" x14ac:dyDescent="0.25">
      <c r="A8" s="330" t="s">
        <v>39</v>
      </c>
      <c r="B8" s="330"/>
      <c r="C8" s="330"/>
      <c r="D8" s="330"/>
      <c r="E8" s="330"/>
      <c r="F8" s="330"/>
      <c r="G8" s="330"/>
      <c r="H8" s="48">
        <f>SUMIF($C$3:$C$6,"N",H3:H6)</f>
        <v>6.5339999999999998</v>
      </c>
      <c r="I8" s="49" t="s">
        <v>14</v>
      </c>
      <c r="J8" s="50">
        <f>SUMIF($C$3:$C$6,"N",J3:J6)</f>
        <v>16104167</v>
      </c>
      <c r="K8" s="51">
        <f>SUMIF($C$3:$C$6,"N",K3:K6)</f>
        <v>9102337.6999999993</v>
      </c>
      <c r="L8" s="51">
        <f>SUMIF($C$3:$C$6,"N",L3:L6)</f>
        <v>7001829.2999999998</v>
      </c>
      <c r="M8" s="52" t="s">
        <v>14</v>
      </c>
      <c r="N8" s="58">
        <f t="shared" ref="N8:Y8" si="5">SUMIF($C$3:$C$6,"N",N3:N6)</f>
        <v>0</v>
      </c>
      <c r="O8" s="58">
        <f t="shared" si="5"/>
        <v>0</v>
      </c>
      <c r="P8" s="58">
        <f t="shared" si="5"/>
        <v>0</v>
      </c>
      <c r="Q8" s="58">
        <f t="shared" si="5"/>
        <v>0</v>
      </c>
      <c r="R8" s="58">
        <f t="shared" si="5"/>
        <v>0</v>
      </c>
      <c r="S8" s="58">
        <f t="shared" si="5"/>
        <v>9102337.6999999993</v>
      </c>
      <c r="T8" s="58">
        <f t="shared" si="5"/>
        <v>0</v>
      </c>
      <c r="U8" s="58">
        <f t="shared" si="5"/>
        <v>0</v>
      </c>
      <c r="V8" s="58">
        <f t="shared" si="5"/>
        <v>0</v>
      </c>
      <c r="W8" s="58">
        <f t="shared" si="5"/>
        <v>0</v>
      </c>
      <c r="X8" s="58">
        <f t="shared" si="5"/>
        <v>0</v>
      </c>
      <c r="Y8" s="58">
        <f t="shared" si="5"/>
        <v>0</v>
      </c>
      <c r="Z8" s="1" t="b">
        <f t="shared" si="0"/>
        <v>1</v>
      </c>
      <c r="AA8" s="38">
        <f t="shared" si="1"/>
        <v>0.56520000000000004</v>
      </c>
      <c r="AB8" s="39" t="s">
        <v>14</v>
      </c>
      <c r="AC8" s="39" t="b">
        <f t="shared" si="3"/>
        <v>1</v>
      </c>
      <c r="AD8" s="31"/>
    </row>
    <row r="9" spans="1:30" ht="20.100000000000001" customHeight="1" x14ac:dyDescent="0.25">
      <c r="A9" s="328" t="s">
        <v>40</v>
      </c>
      <c r="B9" s="328"/>
      <c r="C9" s="328"/>
      <c r="D9" s="328"/>
      <c r="E9" s="328"/>
      <c r="F9" s="328"/>
      <c r="G9" s="328"/>
      <c r="H9" s="53">
        <f>SUMIF($C$3:$C$6,"W",H3:H6)</f>
        <v>2.5</v>
      </c>
      <c r="I9" s="54" t="s">
        <v>14</v>
      </c>
      <c r="J9" s="55">
        <f>SUMIF($C$3:$C$6,"W",J3:J6)</f>
        <v>9730730</v>
      </c>
      <c r="K9" s="56">
        <f>SUMIF($C$3:$C$6,"W",K3:K6)</f>
        <v>4865365</v>
      </c>
      <c r="L9" s="56">
        <f>SUMIF($C$3:$C$6,"W",L3:L6)</f>
        <v>4865365</v>
      </c>
      <c r="M9" s="57" t="s">
        <v>14</v>
      </c>
      <c r="N9" s="59">
        <f t="shared" ref="N9:Y9" si="6">SUMIF($C$3:$C$6,"W",N3:N6)</f>
        <v>0</v>
      </c>
      <c r="O9" s="59">
        <f t="shared" si="6"/>
        <v>0</v>
      </c>
      <c r="P9" s="59">
        <f t="shared" si="6"/>
        <v>0</v>
      </c>
      <c r="Q9" s="59">
        <f t="shared" si="6"/>
        <v>0</v>
      </c>
      <c r="R9" s="59">
        <f t="shared" si="6"/>
        <v>0</v>
      </c>
      <c r="S9" s="59">
        <f t="shared" si="6"/>
        <v>492782.5</v>
      </c>
      <c r="T9" s="59">
        <f t="shared" si="6"/>
        <v>4372582.5</v>
      </c>
      <c r="U9" s="59">
        <f t="shared" si="6"/>
        <v>0</v>
      </c>
      <c r="V9" s="59">
        <f t="shared" si="6"/>
        <v>0</v>
      </c>
      <c r="W9" s="59">
        <f t="shared" si="6"/>
        <v>0</v>
      </c>
      <c r="X9" s="59">
        <f t="shared" si="6"/>
        <v>0</v>
      </c>
      <c r="Y9" s="59">
        <f t="shared" si="6"/>
        <v>0</v>
      </c>
      <c r="Z9" s="1" t="b">
        <f t="shared" si="0"/>
        <v>1</v>
      </c>
      <c r="AA9" s="38">
        <f t="shared" si="1"/>
        <v>0.5</v>
      </c>
      <c r="AB9" s="39" t="s">
        <v>14</v>
      </c>
      <c r="AC9" s="39" t="b">
        <f t="shared" si="3"/>
        <v>1</v>
      </c>
      <c r="AD9" s="31"/>
    </row>
    <row r="10" spans="1:30" x14ac:dyDescent="0.25">
      <c r="A10" s="34"/>
    </row>
    <row r="11" spans="1:30" x14ac:dyDescent="0.25">
      <c r="A11" s="29" t="s">
        <v>25</v>
      </c>
    </row>
    <row r="12" spans="1:30" x14ac:dyDescent="0.25">
      <c r="A12" s="30" t="s">
        <v>26</v>
      </c>
    </row>
    <row r="13" spans="1:30" x14ac:dyDescent="0.25">
      <c r="A13" s="29" t="s">
        <v>36</v>
      </c>
    </row>
    <row r="14" spans="1:30" x14ac:dyDescent="0.25">
      <c r="A14" s="35"/>
    </row>
  </sheetData>
  <mergeCells count="17">
    <mergeCell ref="A9:G9"/>
    <mergeCell ref="I1:I2"/>
    <mergeCell ref="A1:A2"/>
    <mergeCell ref="B1:B2"/>
    <mergeCell ref="C1:C2"/>
    <mergeCell ref="F1:F2"/>
    <mergeCell ref="G1:G2"/>
    <mergeCell ref="H1:H2"/>
    <mergeCell ref="D1:D2"/>
    <mergeCell ref="A7:G7"/>
    <mergeCell ref="E1:E2"/>
    <mergeCell ref="A8:G8"/>
    <mergeCell ref="J1:J2"/>
    <mergeCell ref="K1:K2"/>
    <mergeCell ref="L1:L2"/>
    <mergeCell ref="M1:M2"/>
    <mergeCell ref="N1:Y1"/>
  </mergeCells>
  <conditionalFormatting sqref="AC9 Z3:Z9 AA3:AD6">
    <cfRule type="cellIs" dxfId="25" priority="14" operator="equal">
      <formula>FALSE</formula>
    </cfRule>
  </conditionalFormatting>
  <conditionalFormatting sqref="AD9">
    <cfRule type="cellIs" dxfId="24" priority="19" operator="equal">
      <formula>FALSE</formula>
    </cfRule>
  </conditionalFormatting>
  <conditionalFormatting sqref="AD9">
    <cfRule type="cellIs" dxfId="23" priority="18" operator="equal">
      <formula>FALSE</formula>
    </cfRule>
  </conditionalFormatting>
  <conditionalFormatting sqref="AA9:AB9">
    <cfRule type="cellIs" dxfId="22" priority="17" operator="equal">
      <formula>FALSE</formula>
    </cfRule>
  </conditionalFormatting>
  <conditionalFormatting sqref="AA9:AB9 Z3:Z9 Z3:AB6">
    <cfRule type="containsText" dxfId="21" priority="15" operator="containsText" text="fałsz">
      <formula>NOT(ISERROR(SEARCH("fałsz",Z3)))</formula>
    </cfRule>
  </conditionalFormatting>
  <conditionalFormatting sqref="AC9">
    <cfRule type="cellIs" dxfId="20" priority="13" operator="equal">
      <formula>FALSE</formula>
    </cfRule>
  </conditionalFormatting>
  <conditionalFormatting sqref="AD7:AD8">
    <cfRule type="cellIs" dxfId="19" priority="12" operator="equal">
      <formula>FALSE</formula>
    </cfRule>
  </conditionalFormatting>
  <conditionalFormatting sqref="AD7:AD8">
    <cfRule type="cellIs" dxfId="18" priority="11" operator="equal">
      <formula>FALSE</formula>
    </cfRule>
  </conditionalFormatting>
  <conditionalFormatting sqref="AA7:AB7">
    <cfRule type="cellIs" dxfId="17" priority="10" operator="equal">
      <formula>FALSE</formula>
    </cfRule>
  </conditionalFormatting>
  <conditionalFormatting sqref="AA7:AB7">
    <cfRule type="containsText" dxfId="16" priority="8" operator="containsText" text="fałsz">
      <formula>NOT(ISERROR(SEARCH("fałsz",AA7)))</formula>
    </cfRule>
  </conditionalFormatting>
  <conditionalFormatting sqref="AC7">
    <cfRule type="cellIs" dxfId="15" priority="7" operator="equal">
      <formula>FALSE</formula>
    </cfRule>
  </conditionalFormatting>
  <conditionalFormatting sqref="AC7">
    <cfRule type="cellIs" dxfId="14" priority="6" operator="equal">
      <formula>FALSE</formula>
    </cfRule>
  </conditionalFormatting>
  <conditionalFormatting sqref="AA8:AB8">
    <cfRule type="cellIs" dxfId="13" priority="5" operator="equal">
      <formula>FALSE</formula>
    </cfRule>
  </conditionalFormatting>
  <conditionalFormatting sqref="AA8:AB8">
    <cfRule type="containsText" dxfId="12" priority="3" operator="containsText" text="fałsz">
      <formula>NOT(ISERROR(SEARCH("fałsz",AA8)))</formula>
    </cfRule>
  </conditionalFormatting>
  <conditionalFormatting sqref="AC8">
    <cfRule type="cellIs" dxfId="11" priority="2" operator="equal">
      <formula>FALSE</formula>
    </cfRule>
  </conditionalFormatting>
  <conditionalFormatting sqref="AC8">
    <cfRule type="cellIs" dxfId="10" priority="1" operator="equal">
      <formula>FALSE</formula>
    </cfRule>
  </conditionalFormatting>
  <dataValidations count="2">
    <dataValidation type="list" allowBlank="1" showInputMessage="1" showErrorMessage="1" sqref="G3:G6" xr:uid="{00000000-0002-0000-0300-000000000000}">
      <formula1>"B,P,R"</formula1>
    </dataValidation>
    <dataValidation type="list" allowBlank="1" showInputMessage="1" showErrorMessage="1" sqref="C3:C6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6"/>
  <sheetViews>
    <sheetView showGridLines="0" zoomScale="90" zoomScaleNormal="90" zoomScaleSheetLayoutView="85" workbookViewId="0">
      <selection activeCell="G11" sqref="G11"/>
    </sheetView>
  </sheetViews>
  <sheetFormatPr defaultColWidth="9.140625" defaultRowHeight="15" x14ac:dyDescent="0.25"/>
  <cols>
    <col min="1" max="1" width="7.5703125" style="217" customWidth="1"/>
    <col min="2" max="2" width="12.140625" style="217" customWidth="1"/>
    <col min="3" max="3" width="8" style="217" customWidth="1"/>
    <col min="4" max="4" width="19.28515625" style="217" customWidth="1"/>
    <col min="5" max="5" width="10.5703125" style="217" customWidth="1"/>
    <col min="6" max="6" width="11.85546875" style="217" customWidth="1"/>
    <col min="7" max="7" width="45.85546875" style="217" customWidth="1"/>
    <col min="8" max="8" width="10.7109375" style="217" customWidth="1"/>
    <col min="9" max="9" width="13.140625" style="217" customWidth="1"/>
    <col min="10" max="11" width="15.7109375" style="217" customWidth="1"/>
    <col min="12" max="12" width="17.7109375" style="217" customWidth="1"/>
    <col min="13" max="13" width="15.7109375" style="217" customWidth="1"/>
    <col min="14" max="14" width="15.7109375" style="240" customWidth="1"/>
    <col min="15" max="26" width="15.7109375" style="217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6" t="s">
        <v>4</v>
      </c>
      <c r="B1" s="306" t="s">
        <v>5</v>
      </c>
      <c r="C1" s="313" t="s">
        <v>46</v>
      </c>
      <c r="D1" s="309" t="s">
        <v>6</v>
      </c>
      <c r="E1" s="309" t="s">
        <v>33</v>
      </c>
      <c r="F1" s="309" t="s">
        <v>15</v>
      </c>
      <c r="G1" s="306" t="s">
        <v>7</v>
      </c>
      <c r="H1" s="306" t="s">
        <v>27</v>
      </c>
      <c r="I1" s="306" t="s">
        <v>8</v>
      </c>
      <c r="J1" s="306" t="s">
        <v>28</v>
      </c>
      <c r="K1" s="306" t="s">
        <v>9</v>
      </c>
      <c r="L1" s="306" t="s">
        <v>10</v>
      </c>
      <c r="M1" s="309" t="s">
        <v>13</v>
      </c>
      <c r="N1" s="306" t="s">
        <v>11</v>
      </c>
      <c r="O1" s="314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</row>
    <row r="2" spans="1:30" ht="20.100000000000001" customHeight="1" x14ac:dyDescent="0.25">
      <c r="A2" s="306"/>
      <c r="B2" s="306"/>
      <c r="C2" s="314"/>
      <c r="D2" s="310"/>
      <c r="E2" s="310"/>
      <c r="F2" s="310"/>
      <c r="G2" s="306"/>
      <c r="H2" s="306"/>
      <c r="I2" s="306"/>
      <c r="J2" s="306"/>
      <c r="K2" s="306"/>
      <c r="L2" s="306"/>
      <c r="M2" s="310"/>
      <c r="N2" s="306"/>
      <c r="O2" s="211">
        <v>2019</v>
      </c>
      <c r="P2" s="211">
        <v>2020</v>
      </c>
      <c r="Q2" s="211">
        <v>2021</v>
      </c>
      <c r="R2" s="211">
        <v>2022</v>
      </c>
      <c r="S2" s="211">
        <v>2023</v>
      </c>
      <c r="T2" s="211">
        <v>2024</v>
      </c>
      <c r="U2" s="211">
        <v>2025</v>
      </c>
      <c r="V2" s="211">
        <v>2026</v>
      </c>
      <c r="W2" s="211">
        <v>2027</v>
      </c>
      <c r="X2" s="211">
        <v>2028</v>
      </c>
      <c r="Y2" s="211">
        <v>2029</v>
      </c>
      <c r="Z2" s="211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16">
        <v>10</v>
      </c>
      <c r="B3" s="180" t="s">
        <v>653</v>
      </c>
      <c r="C3" s="181" t="s">
        <v>85</v>
      </c>
      <c r="D3" s="182" t="s">
        <v>654</v>
      </c>
      <c r="E3" s="182" t="s">
        <v>655</v>
      </c>
      <c r="F3" s="180" t="s">
        <v>656</v>
      </c>
      <c r="G3" s="180" t="s">
        <v>657</v>
      </c>
      <c r="H3" s="180" t="s">
        <v>55</v>
      </c>
      <c r="I3" s="183">
        <v>0.23832</v>
      </c>
      <c r="J3" s="184" t="s">
        <v>658</v>
      </c>
      <c r="K3" s="195">
        <v>1328692</v>
      </c>
      <c r="L3" s="185">
        <v>930084.4</v>
      </c>
      <c r="M3" s="179">
        <v>398607.6</v>
      </c>
      <c r="N3" s="214">
        <v>0.7</v>
      </c>
      <c r="O3" s="185"/>
      <c r="P3" s="185"/>
      <c r="Q3" s="216"/>
      <c r="R3" s="216"/>
      <c r="S3" s="216"/>
      <c r="T3" s="185">
        <v>930084.4</v>
      </c>
      <c r="U3" s="206"/>
      <c r="V3" s="208"/>
      <c r="W3" s="216"/>
      <c r="X3" s="216"/>
      <c r="Y3" s="216"/>
      <c r="Z3" s="216"/>
      <c r="AA3" s="1" t="b">
        <f t="shared" ref="AA3:AA44" si="0">L3=SUM(O3:Z3)</f>
        <v>1</v>
      </c>
      <c r="AB3" s="38">
        <f t="shared" ref="AB3:AB44" si="1">ROUND(L3/K3,4)</f>
        <v>0.7</v>
      </c>
      <c r="AC3" s="39" t="b">
        <f t="shared" ref="AC3:AC44" si="2">AB3=N3</f>
        <v>1</v>
      </c>
      <c r="AD3" s="39" t="b">
        <f t="shared" ref="AD3:AD44" si="3">K3=L3+M3</f>
        <v>1</v>
      </c>
    </row>
    <row r="4" spans="1:30" ht="30" customHeight="1" x14ac:dyDescent="0.25">
      <c r="A4" s="250">
        <v>11</v>
      </c>
      <c r="B4" s="186" t="s">
        <v>670</v>
      </c>
      <c r="C4" s="187" t="s">
        <v>91</v>
      </c>
      <c r="D4" s="188" t="s">
        <v>671</v>
      </c>
      <c r="E4" s="188" t="s">
        <v>672</v>
      </c>
      <c r="F4" s="186" t="s">
        <v>589</v>
      </c>
      <c r="G4" s="186" t="s">
        <v>673</v>
      </c>
      <c r="H4" s="186" t="s">
        <v>82</v>
      </c>
      <c r="I4" s="189">
        <v>2.7869999999999999</v>
      </c>
      <c r="J4" s="190" t="s">
        <v>135</v>
      </c>
      <c r="K4" s="197">
        <v>37440098</v>
      </c>
      <c r="L4" s="191">
        <v>18720049</v>
      </c>
      <c r="M4" s="178">
        <v>18720049</v>
      </c>
      <c r="N4" s="215">
        <v>0.5</v>
      </c>
      <c r="O4" s="185"/>
      <c r="P4" s="185"/>
      <c r="Q4" s="216"/>
      <c r="R4" s="216"/>
      <c r="S4" s="216"/>
      <c r="T4" s="191">
        <v>5000000</v>
      </c>
      <c r="U4" s="176">
        <v>13720049</v>
      </c>
      <c r="V4" s="176"/>
      <c r="W4" s="216"/>
      <c r="X4" s="216"/>
      <c r="Y4" s="216"/>
      <c r="Z4" s="216"/>
      <c r="AA4" s="1" t="b">
        <f t="shared" si="0"/>
        <v>1</v>
      </c>
      <c r="AB4" s="38">
        <f t="shared" si="1"/>
        <v>0.5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16">
        <v>12</v>
      </c>
      <c r="B5" s="180" t="s">
        <v>674</v>
      </c>
      <c r="C5" s="181" t="s">
        <v>85</v>
      </c>
      <c r="D5" s="182" t="s">
        <v>435</v>
      </c>
      <c r="E5" s="182" t="s">
        <v>436</v>
      </c>
      <c r="F5" s="180" t="s">
        <v>270</v>
      </c>
      <c r="G5" s="180" t="s">
        <v>675</v>
      </c>
      <c r="H5" s="180" t="s">
        <v>55</v>
      </c>
      <c r="I5" s="183">
        <v>0.98099999999999998</v>
      </c>
      <c r="J5" s="184" t="s">
        <v>108</v>
      </c>
      <c r="K5" s="195">
        <v>2192659</v>
      </c>
      <c r="L5" s="185">
        <v>1096329.5</v>
      </c>
      <c r="M5" s="179">
        <v>1096329.5</v>
      </c>
      <c r="N5" s="214">
        <v>0.5</v>
      </c>
      <c r="O5" s="185"/>
      <c r="P5" s="185"/>
      <c r="Q5" s="216"/>
      <c r="R5" s="216"/>
      <c r="S5" s="216"/>
      <c r="T5" s="185">
        <v>1096329.5</v>
      </c>
      <c r="U5" s="176"/>
      <c r="V5" s="176"/>
      <c r="W5" s="216"/>
      <c r="X5" s="216"/>
      <c r="Y5" s="216"/>
      <c r="Z5" s="216"/>
      <c r="AA5" s="1" t="b">
        <f t="shared" si="0"/>
        <v>1</v>
      </c>
      <c r="AB5" s="38">
        <f t="shared" si="1"/>
        <v>0.5</v>
      </c>
      <c r="AC5" s="39" t="b">
        <f t="shared" si="2"/>
        <v>1</v>
      </c>
      <c r="AD5" s="39" t="b">
        <f t="shared" si="3"/>
        <v>1</v>
      </c>
    </row>
    <row r="6" spans="1:30" ht="35.25" customHeight="1" x14ac:dyDescent="0.25">
      <c r="A6" s="216">
        <v>13</v>
      </c>
      <c r="B6" s="180" t="s">
        <v>676</v>
      </c>
      <c r="C6" s="181" t="s">
        <v>85</v>
      </c>
      <c r="D6" s="182" t="s">
        <v>677</v>
      </c>
      <c r="E6" s="182" t="s">
        <v>894</v>
      </c>
      <c r="F6" s="180" t="s">
        <v>354</v>
      </c>
      <c r="G6" s="180" t="s">
        <v>678</v>
      </c>
      <c r="H6" s="180" t="s">
        <v>55</v>
      </c>
      <c r="I6" s="183">
        <v>1.1399999999999999</v>
      </c>
      <c r="J6" s="184" t="s">
        <v>505</v>
      </c>
      <c r="K6" s="195">
        <v>5102273</v>
      </c>
      <c r="L6" s="185">
        <v>4081818.4</v>
      </c>
      <c r="M6" s="179">
        <v>1020454.6000000001</v>
      </c>
      <c r="N6" s="214">
        <v>0.8</v>
      </c>
      <c r="O6" s="185"/>
      <c r="P6" s="185"/>
      <c r="Q6" s="216"/>
      <c r="R6" s="216"/>
      <c r="S6" s="216"/>
      <c r="T6" s="185">
        <v>4081818.4</v>
      </c>
      <c r="U6" s="176"/>
      <c r="V6" s="176"/>
      <c r="W6" s="216"/>
      <c r="X6" s="216"/>
      <c r="Y6" s="216"/>
      <c r="Z6" s="216"/>
      <c r="AA6" s="1" t="b">
        <f t="shared" si="0"/>
        <v>1</v>
      </c>
      <c r="AB6" s="38">
        <f t="shared" si="1"/>
        <v>0.8</v>
      </c>
      <c r="AC6" s="39" t="b">
        <f t="shared" si="2"/>
        <v>1</v>
      </c>
      <c r="AD6" s="39" t="b">
        <f t="shared" si="3"/>
        <v>1</v>
      </c>
    </row>
    <row r="7" spans="1:30" s="217" customFormat="1" ht="55.5" customHeight="1" x14ac:dyDescent="0.25">
      <c r="A7" s="216">
        <v>14</v>
      </c>
      <c r="B7" s="180" t="s">
        <v>913</v>
      </c>
      <c r="C7" s="181" t="s">
        <v>85</v>
      </c>
      <c r="D7" s="182" t="s">
        <v>450</v>
      </c>
      <c r="E7" s="182" t="s">
        <v>451</v>
      </c>
      <c r="F7" s="180" t="s">
        <v>378</v>
      </c>
      <c r="G7" s="180" t="s">
        <v>679</v>
      </c>
      <c r="H7" s="180" t="s">
        <v>55</v>
      </c>
      <c r="I7" s="183">
        <v>1.1599999999999999</v>
      </c>
      <c r="J7" s="184" t="s">
        <v>453</v>
      </c>
      <c r="K7" s="195">
        <v>5345229</v>
      </c>
      <c r="L7" s="185">
        <v>4276183.2</v>
      </c>
      <c r="M7" s="179">
        <v>1069045.7999999998</v>
      </c>
      <c r="N7" s="214">
        <v>0.8</v>
      </c>
      <c r="O7" s="185"/>
      <c r="P7" s="185"/>
      <c r="Q7" s="216"/>
      <c r="R7" s="216"/>
      <c r="S7" s="216"/>
      <c r="T7" s="185">
        <v>4276183.2</v>
      </c>
      <c r="U7" s="206"/>
      <c r="V7" s="208"/>
      <c r="W7" s="216"/>
      <c r="X7" s="216"/>
      <c r="Y7" s="216"/>
      <c r="Z7" s="216"/>
      <c r="AA7" s="240" t="b">
        <f t="shared" si="0"/>
        <v>1</v>
      </c>
      <c r="AB7" s="263">
        <f t="shared" si="1"/>
        <v>0.8</v>
      </c>
      <c r="AC7" s="264" t="b">
        <f t="shared" si="2"/>
        <v>1</v>
      </c>
      <c r="AD7" s="264" t="b">
        <f t="shared" si="3"/>
        <v>1</v>
      </c>
    </row>
    <row r="8" spans="1:30" ht="30" customHeight="1" x14ac:dyDescent="0.25">
      <c r="A8" s="216">
        <v>15</v>
      </c>
      <c r="B8" s="180" t="s">
        <v>680</v>
      </c>
      <c r="C8" s="181" t="s">
        <v>85</v>
      </c>
      <c r="D8" s="182" t="s">
        <v>681</v>
      </c>
      <c r="E8" s="182" t="s">
        <v>682</v>
      </c>
      <c r="F8" s="180" t="s">
        <v>270</v>
      </c>
      <c r="G8" s="180" t="s">
        <v>683</v>
      </c>
      <c r="H8" s="180" t="s">
        <v>82</v>
      </c>
      <c r="I8" s="183">
        <v>0.86199999999999999</v>
      </c>
      <c r="J8" s="184" t="s">
        <v>453</v>
      </c>
      <c r="K8" s="195">
        <v>5998560</v>
      </c>
      <c r="L8" s="185">
        <v>4798848</v>
      </c>
      <c r="M8" s="179">
        <v>1199712</v>
      </c>
      <c r="N8" s="214">
        <v>0.8</v>
      </c>
      <c r="O8" s="185"/>
      <c r="P8" s="185"/>
      <c r="Q8" s="216"/>
      <c r="R8" s="216"/>
      <c r="S8" s="216"/>
      <c r="T8" s="185">
        <v>4798848</v>
      </c>
      <c r="U8" s="176"/>
      <c r="V8" s="176"/>
      <c r="W8" s="216"/>
      <c r="X8" s="216"/>
      <c r="Y8" s="216"/>
      <c r="Z8" s="216"/>
      <c r="AA8" s="1" t="b">
        <f t="shared" si="0"/>
        <v>1</v>
      </c>
      <c r="AB8" s="38">
        <f t="shared" si="1"/>
        <v>0.8</v>
      </c>
      <c r="AC8" s="39" t="b">
        <f t="shared" si="2"/>
        <v>1</v>
      </c>
      <c r="AD8" s="39" t="b">
        <f t="shared" si="3"/>
        <v>1</v>
      </c>
    </row>
    <row r="9" spans="1:30" ht="30" customHeight="1" x14ac:dyDescent="0.25">
      <c r="A9" s="216">
        <v>16</v>
      </c>
      <c r="B9" s="180" t="s">
        <v>684</v>
      </c>
      <c r="C9" s="181" t="s">
        <v>85</v>
      </c>
      <c r="D9" s="182" t="s">
        <v>685</v>
      </c>
      <c r="E9" s="182" t="s">
        <v>686</v>
      </c>
      <c r="F9" s="180" t="s">
        <v>589</v>
      </c>
      <c r="G9" s="180" t="s">
        <v>687</v>
      </c>
      <c r="H9" s="180" t="s">
        <v>55</v>
      </c>
      <c r="I9" s="183">
        <v>0.52</v>
      </c>
      <c r="J9" s="184" t="s">
        <v>385</v>
      </c>
      <c r="K9" s="195">
        <v>2351333</v>
      </c>
      <c r="L9" s="185">
        <v>1175666.5</v>
      </c>
      <c r="M9" s="179">
        <v>1175666.5</v>
      </c>
      <c r="N9" s="214">
        <v>0.5</v>
      </c>
      <c r="O9" s="185"/>
      <c r="P9" s="185"/>
      <c r="Q9" s="216"/>
      <c r="R9" s="216"/>
      <c r="S9" s="216"/>
      <c r="T9" s="185">
        <v>1175666.5</v>
      </c>
      <c r="U9" s="176"/>
      <c r="V9" s="176"/>
      <c r="W9" s="216"/>
      <c r="X9" s="216"/>
      <c r="Y9" s="216"/>
      <c r="Z9" s="216"/>
      <c r="AA9" s="1" t="b">
        <f t="shared" si="0"/>
        <v>1</v>
      </c>
      <c r="AB9" s="38">
        <f t="shared" si="1"/>
        <v>0.5</v>
      </c>
      <c r="AC9" s="39" t="b">
        <f t="shared" si="2"/>
        <v>1</v>
      </c>
      <c r="AD9" s="39" t="b">
        <f t="shared" si="3"/>
        <v>1</v>
      </c>
    </row>
    <row r="10" spans="1:30" ht="30" customHeight="1" x14ac:dyDescent="0.25">
      <c r="A10" s="216">
        <v>17</v>
      </c>
      <c r="B10" s="180" t="s">
        <v>690</v>
      </c>
      <c r="C10" s="181" t="s">
        <v>85</v>
      </c>
      <c r="D10" s="182" t="s">
        <v>691</v>
      </c>
      <c r="E10" s="182" t="s">
        <v>692</v>
      </c>
      <c r="F10" s="180" t="s">
        <v>330</v>
      </c>
      <c r="G10" s="180" t="s">
        <v>693</v>
      </c>
      <c r="H10" s="180" t="s">
        <v>55</v>
      </c>
      <c r="I10" s="183">
        <v>0.52200000000000002</v>
      </c>
      <c r="J10" s="184" t="s">
        <v>171</v>
      </c>
      <c r="K10" s="195">
        <v>655016</v>
      </c>
      <c r="L10" s="185">
        <v>393009.6</v>
      </c>
      <c r="M10" s="179">
        <v>262006.40000000002</v>
      </c>
      <c r="N10" s="214">
        <v>0.6</v>
      </c>
      <c r="O10" s="185"/>
      <c r="P10" s="185"/>
      <c r="Q10" s="216"/>
      <c r="R10" s="216"/>
      <c r="S10" s="216"/>
      <c r="T10" s="185">
        <v>393009.6</v>
      </c>
      <c r="U10" s="197"/>
      <c r="V10" s="176"/>
      <c r="W10" s="216"/>
      <c r="X10" s="216"/>
      <c r="Y10" s="216"/>
      <c r="Z10" s="216"/>
      <c r="AA10" s="1" t="b">
        <f t="shared" si="0"/>
        <v>1</v>
      </c>
      <c r="AB10" s="38">
        <f t="shared" si="1"/>
        <v>0.6</v>
      </c>
      <c r="AC10" s="39" t="b">
        <f t="shared" si="2"/>
        <v>1</v>
      </c>
      <c r="AD10" s="39" t="b">
        <f t="shared" si="3"/>
        <v>1</v>
      </c>
    </row>
    <row r="11" spans="1:30" ht="30" customHeight="1" x14ac:dyDescent="0.25">
      <c r="A11" s="250">
        <v>18</v>
      </c>
      <c r="B11" s="186" t="s">
        <v>694</v>
      </c>
      <c r="C11" s="187" t="s">
        <v>91</v>
      </c>
      <c r="D11" s="188" t="s">
        <v>695</v>
      </c>
      <c r="E11" s="188" t="s">
        <v>696</v>
      </c>
      <c r="F11" s="186" t="s">
        <v>523</v>
      </c>
      <c r="G11" s="186" t="s">
        <v>697</v>
      </c>
      <c r="H11" s="186" t="s">
        <v>55</v>
      </c>
      <c r="I11" s="189">
        <v>0.92</v>
      </c>
      <c r="J11" s="190" t="s">
        <v>698</v>
      </c>
      <c r="K11" s="197">
        <v>5998870</v>
      </c>
      <c r="L11" s="191">
        <v>2999435</v>
      </c>
      <c r="M11" s="178">
        <v>2999435</v>
      </c>
      <c r="N11" s="215">
        <v>0.5</v>
      </c>
      <c r="O11" s="185"/>
      <c r="P11" s="185"/>
      <c r="Q11" s="216"/>
      <c r="R11" s="216"/>
      <c r="S11" s="216"/>
      <c r="T11" s="191">
        <v>105780</v>
      </c>
      <c r="U11" s="176">
        <v>1102240</v>
      </c>
      <c r="V11" s="176">
        <v>1791415</v>
      </c>
      <c r="W11" s="216"/>
      <c r="X11" s="216"/>
      <c r="Y11" s="216"/>
      <c r="Z11" s="216"/>
      <c r="AA11" s="1" t="b">
        <f t="shared" si="0"/>
        <v>1</v>
      </c>
      <c r="AB11" s="38">
        <f t="shared" si="1"/>
        <v>0.5</v>
      </c>
      <c r="AC11" s="39" t="b">
        <f t="shared" si="2"/>
        <v>1</v>
      </c>
      <c r="AD11" s="39" t="b">
        <f t="shared" si="3"/>
        <v>1</v>
      </c>
    </row>
    <row r="12" spans="1:30" ht="30" customHeight="1" x14ac:dyDescent="0.25">
      <c r="A12" s="216">
        <v>19</v>
      </c>
      <c r="B12" s="180" t="s">
        <v>703</v>
      </c>
      <c r="C12" s="181" t="s">
        <v>85</v>
      </c>
      <c r="D12" s="182" t="s">
        <v>704</v>
      </c>
      <c r="E12" s="182" t="s">
        <v>705</v>
      </c>
      <c r="F12" s="180" t="s">
        <v>656</v>
      </c>
      <c r="G12" s="180" t="s">
        <v>706</v>
      </c>
      <c r="H12" s="180" t="s">
        <v>55</v>
      </c>
      <c r="I12" s="183">
        <v>0.26500000000000001</v>
      </c>
      <c r="J12" s="184" t="s">
        <v>707</v>
      </c>
      <c r="K12" s="195">
        <v>170577</v>
      </c>
      <c r="L12" s="185">
        <v>119403.9</v>
      </c>
      <c r="M12" s="179">
        <v>51173.100000000006</v>
      </c>
      <c r="N12" s="214">
        <v>0.7</v>
      </c>
      <c r="O12" s="185"/>
      <c r="P12" s="185"/>
      <c r="Q12" s="216"/>
      <c r="R12" s="216"/>
      <c r="S12" s="216"/>
      <c r="T12" s="185">
        <v>119403.9</v>
      </c>
      <c r="U12" s="176"/>
      <c r="V12" s="176"/>
      <c r="W12" s="216"/>
      <c r="X12" s="216"/>
      <c r="Y12" s="216"/>
      <c r="Z12" s="216"/>
      <c r="AA12" s="1" t="b">
        <f t="shared" si="0"/>
        <v>1</v>
      </c>
      <c r="AB12" s="38">
        <f t="shared" si="1"/>
        <v>0.7</v>
      </c>
      <c r="AC12" s="39" t="b">
        <f t="shared" si="2"/>
        <v>1</v>
      </c>
      <c r="AD12" s="39" t="b">
        <f t="shared" si="3"/>
        <v>1</v>
      </c>
    </row>
    <row r="13" spans="1:30" ht="40.5" customHeight="1" x14ac:dyDescent="0.25">
      <c r="A13" s="216">
        <v>20</v>
      </c>
      <c r="B13" s="180" t="s">
        <v>710</v>
      </c>
      <c r="C13" s="181" t="s">
        <v>85</v>
      </c>
      <c r="D13" s="182" t="s">
        <v>711</v>
      </c>
      <c r="E13" s="182" t="s">
        <v>712</v>
      </c>
      <c r="F13" s="180" t="s">
        <v>369</v>
      </c>
      <c r="G13" s="180" t="s">
        <v>713</v>
      </c>
      <c r="H13" s="180"/>
      <c r="I13" s="183">
        <v>0.30299999999999999</v>
      </c>
      <c r="J13" s="184" t="s">
        <v>714</v>
      </c>
      <c r="K13" s="195">
        <v>435194</v>
      </c>
      <c r="L13" s="185">
        <v>304635.8</v>
      </c>
      <c r="M13" s="179">
        <v>130558.20000000001</v>
      </c>
      <c r="N13" s="214">
        <v>0.7</v>
      </c>
      <c r="O13" s="185"/>
      <c r="P13" s="185"/>
      <c r="Q13" s="216"/>
      <c r="R13" s="216"/>
      <c r="S13" s="216"/>
      <c r="T13" s="185">
        <v>304635.8</v>
      </c>
      <c r="U13" s="206"/>
      <c r="V13" s="208"/>
      <c r="W13" s="216"/>
      <c r="X13" s="216"/>
      <c r="Y13" s="216"/>
      <c r="Z13" s="216"/>
      <c r="AA13" s="1" t="b">
        <f t="shared" si="0"/>
        <v>1</v>
      </c>
      <c r="AB13" s="38">
        <f t="shared" si="1"/>
        <v>0.7</v>
      </c>
      <c r="AC13" s="39" t="b">
        <f t="shared" si="2"/>
        <v>1</v>
      </c>
      <c r="AD13" s="39" t="b">
        <f t="shared" si="3"/>
        <v>1</v>
      </c>
    </row>
    <row r="14" spans="1:30" ht="30" customHeight="1" x14ac:dyDescent="0.25">
      <c r="A14" s="216">
        <v>21</v>
      </c>
      <c r="B14" s="180" t="s">
        <v>715</v>
      </c>
      <c r="C14" s="181" t="s">
        <v>85</v>
      </c>
      <c r="D14" s="182" t="s">
        <v>716</v>
      </c>
      <c r="E14" s="182" t="s">
        <v>717</v>
      </c>
      <c r="F14" s="180" t="s">
        <v>718</v>
      </c>
      <c r="G14" s="180" t="s">
        <v>719</v>
      </c>
      <c r="H14" s="180" t="s">
        <v>55</v>
      </c>
      <c r="I14" s="183">
        <v>0.312</v>
      </c>
      <c r="J14" s="184" t="s">
        <v>186</v>
      </c>
      <c r="K14" s="195">
        <v>5000000</v>
      </c>
      <c r="L14" s="185">
        <v>4000000</v>
      </c>
      <c r="M14" s="179">
        <v>1000000</v>
      </c>
      <c r="N14" s="214">
        <v>0.8</v>
      </c>
      <c r="O14" s="185"/>
      <c r="P14" s="185"/>
      <c r="Q14" s="216"/>
      <c r="R14" s="216"/>
      <c r="S14" s="216"/>
      <c r="T14" s="185">
        <v>4000000</v>
      </c>
      <c r="U14" s="206"/>
      <c r="V14" s="208"/>
      <c r="W14" s="216"/>
      <c r="X14" s="216"/>
      <c r="Y14" s="216"/>
      <c r="Z14" s="216"/>
      <c r="AA14" s="1" t="b">
        <f t="shared" si="0"/>
        <v>1</v>
      </c>
      <c r="AB14" s="38">
        <f t="shared" si="1"/>
        <v>0.8</v>
      </c>
      <c r="AC14" s="39" t="b">
        <f t="shared" si="2"/>
        <v>1</v>
      </c>
      <c r="AD14" s="39" t="b">
        <f t="shared" si="3"/>
        <v>1</v>
      </c>
    </row>
    <row r="15" spans="1:30" ht="30" customHeight="1" x14ac:dyDescent="0.25">
      <c r="A15" s="216">
        <v>22</v>
      </c>
      <c r="B15" s="180" t="s">
        <v>720</v>
      </c>
      <c r="C15" s="181" t="s">
        <v>85</v>
      </c>
      <c r="D15" s="182" t="s">
        <v>721</v>
      </c>
      <c r="E15" s="182" t="s">
        <v>882</v>
      </c>
      <c r="F15" s="180" t="s">
        <v>369</v>
      </c>
      <c r="G15" s="180" t="s">
        <v>722</v>
      </c>
      <c r="H15" s="180" t="s">
        <v>55</v>
      </c>
      <c r="I15" s="183">
        <v>0.46800000000000003</v>
      </c>
      <c r="J15" s="184" t="s">
        <v>355</v>
      </c>
      <c r="K15" s="195">
        <v>542240</v>
      </c>
      <c r="L15" s="185">
        <v>433792</v>
      </c>
      <c r="M15" s="179">
        <v>108448</v>
      </c>
      <c r="N15" s="214">
        <v>0.8</v>
      </c>
      <c r="O15" s="185"/>
      <c r="P15" s="185"/>
      <c r="Q15" s="216"/>
      <c r="R15" s="216"/>
      <c r="S15" s="216"/>
      <c r="T15" s="185">
        <v>433792</v>
      </c>
      <c r="U15" s="197"/>
      <c r="V15" s="208"/>
      <c r="W15" s="216"/>
      <c r="X15" s="216"/>
      <c r="Y15" s="216"/>
      <c r="Z15" s="216"/>
      <c r="AA15" s="1" t="b">
        <f t="shared" si="0"/>
        <v>1</v>
      </c>
      <c r="AB15" s="38">
        <f t="shared" si="1"/>
        <v>0.8</v>
      </c>
      <c r="AC15" s="39" t="b">
        <f t="shared" si="2"/>
        <v>1</v>
      </c>
      <c r="AD15" s="39" t="b">
        <f t="shared" si="3"/>
        <v>1</v>
      </c>
    </row>
    <row r="16" spans="1:30" ht="30" customHeight="1" x14ac:dyDescent="0.25">
      <c r="A16" s="216">
        <v>23</v>
      </c>
      <c r="B16" s="180" t="s">
        <v>723</v>
      </c>
      <c r="C16" s="181" t="s">
        <v>85</v>
      </c>
      <c r="D16" s="182" t="s">
        <v>724</v>
      </c>
      <c r="E16" s="182" t="s">
        <v>725</v>
      </c>
      <c r="F16" s="180" t="s">
        <v>498</v>
      </c>
      <c r="G16" s="180" t="s">
        <v>726</v>
      </c>
      <c r="H16" s="180" t="s">
        <v>55</v>
      </c>
      <c r="I16" s="183">
        <v>0.254</v>
      </c>
      <c r="J16" s="184" t="s">
        <v>727</v>
      </c>
      <c r="K16" s="195">
        <v>741000</v>
      </c>
      <c r="L16" s="185">
        <v>592800</v>
      </c>
      <c r="M16" s="179">
        <v>148200</v>
      </c>
      <c r="N16" s="214">
        <v>0.8</v>
      </c>
      <c r="O16" s="185"/>
      <c r="P16" s="185"/>
      <c r="Q16" s="216"/>
      <c r="R16" s="216"/>
      <c r="S16" s="216"/>
      <c r="T16" s="185">
        <v>592800</v>
      </c>
      <c r="U16" s="206"/>
      <c r="V16" s="208"/>
      <c r="W16" s="216"/>
      <c r="X16" s="216"/>
      <c r="Y16" s="216"/>
      <c r="Z16" s="216"/>
      <c r="AA16" s="1" t="b">
        <f t="shared" si="0"/>
        <v>1</v>
      </c>
      <c r="AB16" s="38">
        <f t="shared" si="1"/>
        <v>0.8</v>
      </c>
      <c r="AC16" s="39" t="b">
        <f t="shared" si="2"/>
        <v>1</v>
      </c>
      <c r="AD16" s="39" t="b">
        <f t="shared" si="3"/>
        <v>1</v>
      </c>
    </row>
    <row r="17" spans="1:30" ht="30" customHeight="1" x14ac:dyDescent="0.25">
      <c r="A17" s="216">
        <v>24</v>
      </c>
      <c r="B17" s="180" t="s">
        <v>732</v>
      </c>
      <c r="C17" s="181" t="s">
        <v>85</v>
      </c>
      <c r="D17" s="182" t="s">
        <v>733</v>
      </c>
      <c r="E17" s="182" t="s">
        <v>734</v>
      </c>
      <c r="F17" s="180" t="s">
        <v>498</v>
      </c>
      <c r="G17" s="180" t="s">
        <v>735</v>
      </c>
      <c r="H17" s="180" t="s">
        <v>55</v>
      </c>
      <c r="I17" s="183">
        <v>0.42499999999999999</v>
      </c>
      <c r="J17" s="184" t="s">
        <v>736</v>
      </c>
      <c r="K17" s="195">
        <v>1496162</v>
      </c>
      <c r="L17" s="185">
        <v>897697.2</v>
      </c>
      <c r="M17" s="179">
        <v>598464.80000000005</v>
      </c>
      <c r="N17" s="214">
        <v>0.6</v>
      </c>
      <c r="O17" s="185"/>
      <c r="P17" s="185"/>
      <c r="Q17" s="216"/>
      <c r="R17" s="216"/>
      <c r="S17" s="216"/>
      <c r="T17" s="185">
        <v>897697.2</v>
      </c>
      <c r="U17" s="206"/>
      <c r="V17" s="176"/>
      <c r="W17" s="216"/>
      <c r="X17" s="216"/>
      <c r="Y17" s="216"/>
      <c r="Z17" s="216"/>
      <c r="AA17" s="1" t="b">
        <f t="shared" si="0"/>
        <v>1</v>
      </c>
      <c r="AB17" s="38">
        <f t="shared" si="1"/>
        <v>0.6</v>
      </c>
      <c r="AC17" s="39" t="b">
        <f t="shared" si="2"/>
        <v>1</v>
      </c>
      <c r="AD17" s="39" t="b">
        <f t="shared" si="3"/>
        <v>1</v>
      </c>
    </row>
    <row r="18" spans="1:30" ht="30" customHeight="1" x14ac:dyDescent="0.25">
      <c r="A18" s="216">
        <v>25</v>
      </c>
      <c r="B18" s="180" t="s">
        <v>737</v>
      </c>
      <c r="C18" s="181" t="s">
        <v>85</v>
      </c>
      <c r="D18" s="182" t="s">
        <v>642</v>
      </c>
      <c r="E18" s="182" t="s">
        <v>643</v>
      </c>
      <c r="F18" s="180" t="s">
        <v>257</v>
      </c>
      <c r="G18" s="180" t="s">
        <v>738</v>
      </c>
      <c r="H18" s="180" t="s">
        <v>61</v>
      </c>
      <c r="I18" s="183">
        <v>1.25</v>
      </c>
      <c r="J18" s="184" t="s">
        <v>645</v>
      </c>
      <c r="K18" s="195">
        <v>2248869</v>
      </c>
      <c r="L18" s="185">
        <v>1124434.5</v>
      </c>
      <c r="M18" s="179">
        <v>1124434.5</v>
      </c>
      <c r="N18" s="214">
        <v>0.5</v>
      </c>
      <c r="O18" s="185"/>
      <c r="P18" s="185"/>
      <c r="Q18" s="216"/>
      <c r="R18" s="216"/>
      <c r="S18" s="216"/>
      <c r="T18" s="185">
        <v>1124434.5</v>
      </c>
      <c r="U18" s="176"/>
      <c r="V18" s="176"/>
      <c r="W18" s="216"/>
      <c r="X18" s="216"/>
      <c r="Y18" s="216"/>
      <c r="Z18" s="216"/>
      <c r="AA18" s="1" t="b">
        <f t="shared" si="0"/>
        <v>1</v>
      </c>
      <c r="AB18" s="38">
        <f t="shared" si="1"/>
        <v>0.5</v>
      </c>
      <c r="AC18" s="39" t="b">
        <f t="shared" si="2"/>
        <v>1</v>
      </c>
      <c r="AD18" s="39" t="b">
        <f t="shared" si="3"/>
        <v>1</v>
      </c>
    </row>
    <row r="19" spans="1:30" ht="30" customHeight="1" x14ac:dyDescent="0.25">
      <c r="A19" s="216">
        <v>26</v>
      </c>
      <c r="B19" s="180" t="s">
        <v>739</v>
      </c>
      <c r="C19" s="181" t="s">
        <v>85</v>
      </c>
      <c r="D19" s="182" t="s">
        <v>367</v>
      </c>
      <c r="E19" s="182" t="s">
        <v>368</v>
      </c>
      <c r="F19" s="180" t="s">
        <v>369</v>
      </c>
      <c r="G19" s="180" t="s">
        <v>740</v>
      </c>
      <c r="H19" s="180" t="s">
        <v>55</v>
      </c>
      <c r="I19" s="183">
        <v>0.46600000000000003</v>
      </c>
      <c r="J19" s="184" t="s">
        <v>741</v>
      </c>
      <c r="K19" s="195">
        <v>947726</v>
      </c>
      <c r="L19" s="185">
        <v>758180.8</v>
      </c>
      <c r="M19" s="179">
        <v>189545.19999999995</v>
      </c>
      <c r="N19" s="214">
        <v>0.8</v>
      </c>
      <c r="O19" s="185"/>
      <c r="P19" s="185"/>
      <c r="Q19" s="216"/>
      <c r="R19" s="216"/>
      <c r="S19" s="216"/>
      <c r="T19" s="185">
        <v>758180.8</v>
      </c>
      <c r="U19" s="176"/>
      <c r="V19" s="176"/>
      <c r="W19" s="216"/>
      <c r="X19" s="216"/>
      <c r="Y19" s="216"/>
      <c r="Z19" s="216"/>
      <c r="AA19" s="1" t="b">
        <f t="shared" si="0"/>
        <v>1</v>
      </c>
      <c r="AB19" s="38">
        <f t="shared" si="1"/>
        <v>0.8</v>
      </c>
      <c r="AC19" s="39" t="b">
        <f t="shared" si="2"/>
        <v>1</v>
      </c>
      <c r="AD19" s="39" t="b">
        <f t="shared" si="3"/>
        <v>1</v>
      </c>
    </row>
    <row r="20" spans="1:30" ht="30" customHeight="1" x14ac:dyDescent="0.25">
      <c r="A20" s="216">
        <v>27</v>
      </c>
      <c r="B20" s="180" t="s">
        <v>742</v>
      </c>
      <c r="C20" s="181" t="s">
        <v>85</v>
      </c>
      <c r="D20" s="182" t="s">
        <v>743</v>
      </c>
      <c r="E20" s="182" t="s">
        <v>744</v>
      </c>
      <c r="F20" s="180" t="s">
        <v>568</v>
      </c>
      <c r="G20" s="180" t="s">
        <v>745</v>
      </c>
      <c r="H20" s="180" t="s">
        <v>55</v>
      </c>
      <c r="I20" s="183">
        <v>0.44800000000000001</v>
      </c>
      <c r="J20" s="184" t="s">
        <v>108</v>
      </c>
      <c r="K20" s="195">
        <v>1614955</v>
      </c>
      <c r="L20" s="185">
        <v>1130468.5</v>
      </c>
      <c r="M20" s="179">
        <v>484486.5</v>
      </c>
      <c r="N20" s="214">
        <v>0.7</v>
      </c>
      <c r="O20" s="185"/>
      <c r="P20" s="185"/>
      <c r="Q20" s="216"/>
      <c r="R20" s="216"/>
      <c r="S20" s="216"/>
      <c r="T20" s="185">
        <v>1130468.5</v>
      </c>
      <c r="U20" s="176"/>
      <c r="V20" s="176"/>
      <c r="W20" s="216"/>
      <c r="X20" s="216"/>
      <c r="Y20" s="216"/>
      <c r="Z20" s="216"/>
      <c r="AA20" s="1" t="b">
        <f t="shared" si="0"/>
        <v>1</v>
      </c>
      <c r="AB20" s="38">
        <f t="shared" si="1"/>
        <v>0.7</v>
      </c>
      <c r="AC20" s="39" t="b">
        <f t="shared" si="2"/>
        <v>1</v>
      </c>
      <c r="AD20" s="39" t="b">
        <f t="shared" si="3"/>
        <v>1</v>
      </c>
    </row>
    <row r="21" spans="1:30" ht="30" customHeight="1" x14ac:dyDescent="0.25">
      <c r="A21" s="216">
        <v>28</v>
      </c>
      <c r="B21" s="180" t="s">
        <v>746</v>
      </c>
      <c r="C21" s="181" t="s">
        <v>85</v>
      </c>
      <c r="D21" s="182" t="s">
        <v>480</v>
      </c>
      <c r="E21" s="182" t="s">
        <v>886</v>
      </c>
      <c r="F21" s="180" t="s">
        <v>378</v>
      </c>
      <c r="G21" s="180" t="s">
        <v>747</v>
      </c>
      <c r="H21" s="180" t="s">
        <v>55</v>
      </c>
      <c r="I21" s="183">
        <v>0.26</v>
      </c>
      <c r="J21" s="184" t="s">
        <v>518</v>
      </c>
      <c r="K21" s="195">
        <v>2142015</v>
      </c>
      <c r="L21" s="185">
        <v>1713612</v>
      </c>
      <c r="M21" s="179">
        <v>428403</v>
      </c>
      <c r="N21" s="214">
        <v>0.8</v>
      </c>
      <c r="O21" s="185"/>
      <c r="P21" s="185"/>
      <c r="Q21" s="216"/>
      <c r="R21" s="216"/>
      <c r="S21" s="216"/>
      <c r="T21" s="185">
        <v>1713612</v>
      </c>
      <c r="U21" s="176"/>
      <c r="V21" s="176"/>
      <c r="W21" s="216"/>
      <c r="X21" s="216"/>
      <c r="Y21" s="216"/>
      <c r="Z21" s="216"/>
      <c r="AA21" s="1" t="b">
        <f t="shared" si="0"/>
        <v>1</v>
      </c>
      <c r="AB21" s="38">
        <f t="shared" si="1"/>
        <v>0.8</v>
      </c>
      <c r="AC21" s="39" t="b">
        <f t="shared" si="2"/>
        <v>1</v>
      </c>
      <c r="AD21" s="39" t="b">
        <f t="shared" si="3"/>
        <v>1</v>
      </c>
    </row>
    <row r="22" spans="1:30" ht="43.5" customHeight="1" x14ac:dyDescent="0.25">
      <c r="A22" s="250">
        <v>29</v>
      </c>
      <c r="B22" s="186" t="s">
        <v>748</v>
      </c>
      <c r="C22" s="187" t="s">
        <v>91</v>
      </c>
      <c r="D22" s="188" t="s">
        <v>749</v>
      </c>
      <c r="E22" s="188" t="s">
        <v>205</v>
      </c>
      <c r="F22" s="186" t="s">
        <v>206</v>
      </c>
      <c r="G22" s="186" t="s">
        <v>750</v>
      </c>
      <c r="H22" s="186" t="s">
        <v>82</v>
      </c>
      <c r="I22" s="189">
        <v>1.75</v>
      </c>
      <c r="J22" s="190" t="s">
        <v>178</v>
      </c>
      <c r="K22" s="197">
        <v>15104890</v>
      </c>
      <c r="L22" s="191">
        <v>12083912</v>
      </c>
      <c r="M22" s="178">
        <v>3020978</v>
      </c>
      <c r="N22" s="215">
        <v>0.8</v>
      </c>
      <c r="O22" s="185"/>
      <c r="P22" s="185"/>
      <c r="Q22" s="216"/>
      <c r="R22" s="216"/>
      <c r="S22" s="216"/>
      <c r="T22" s="191">
        <v>2169785.6</v>
      </c>
      <c r="U22" s="176">
        <v>9914126.4000000004</v>
      </c>
      <c r="V22" s="176"/>
      <c r="W22" s="216"/>
      <c r="X22" s="216"/>
      <c r="Y22" s="216"/>
      <c r="Z22" s="216"/>
      <c r="AA22" s="1" t="b">
        <f t="shared" si="0"/>
        <v>1</v>
      </c>
      <c r="AB22" s="38">
        <f t="shared" si="1"/>
        <v>0.8</v>
      </c>
      <c r="AC22" s="39" t="b">
        <f t="shared" si="2"/>
        <v>1</v>
      </c>
      <c r="AD22" s="39" t="b">
        <f t="shared" si="3"/>
        <v>1</v>
      </c>
    </row>
    <row r="23" spans="1:30" ht="30" customHeight="1" x14ac:dyDescent="0.25">
      <c r="A23" s="216">
        <v>30</v>
      </c>
      <c r="B23" s="180" t="s">
        <v>755</v>
      </c>
      <c r="C23" s="181" t="s">
        <v>85</v>
      </c>
      <c r="D23" s="182" t="s">
        <v>756</v>
      </c>
      <c r="E23" s="182" t="s">
        <v>757</v>
      </c>
      <c r="F23" s="180" t="s">
        <v>354</v>
      </c>
      <c r="G23" s="180" t="s">
        <v>758</v>
      </c>
      <c r="H23" s="180" t="s">
        <v>55</v>
      </c>
      <c r="I23" s="183">
        <v>0.4</v>
      </c>
      <c r="J23" s="184" t="s">
        <v>759</v>
      </c>
      <c r="K23" s="195">
        <v>596164</v>
      </c>
      <c r="L23" s="185">
        <v>417314.8</v>
      </c>
      <c r="M23" s="179">
        <v>178849.2</v>
      </c>
      <c r="N23" s="214">
        <v>0.7</v>
      </c>
      <c r="O23" s="185"/>
      <c r="P23" s="185"/>
      <c r="Q23" s="216"/>
      <c r="R23" s="216"/>
      <c r="S23" s="216"/>
      <c r="T23" s="185">
        <v>417314.8</v>
      </c>
      <c r="U23" s="176"/>
      <c r="V23" s="176"/>
      <c r="W23" s="216"/>
      <c r="X23" s="216"/>
      <c r="Y23" s="216"/>
      <c r="Z23" s="216"/>
      <c r="AA23" s="1" t="b">
        <f t="shared" si="0"/>
        <v>1</v>
      </c>
      <c r="AB23" s="38">
        <f t="shared" si="1"/>
        <v>0.7</v>
      </c>
      <c r="AC23" s="39" t="b">
        <f t="shared" si="2"/>
        <v>1</v>
      </c>
      <c r="AD23" s="39" t="b">
        <f t="shared" si="3"/>
        <v>1</v>
      </c>
    </row>
    <row r="24" spans="1:30" ht="58.5" customHeight="1" x14ac:dyDescent="0.25">
      <c r="A24" s="216">
        <v>31</v>
      </c>
      <c r="B24" s="180" t="s">
        <v>760</v>
      </c>
      <c r="C24" s="181" t="s">
        <v>85</v>
      </c>
      <c r="D24" s="182" t="s">
        <v>761</v>
      </c>
      <c r="E24" s="182" t="s">
        <v>762</v>
      </c>
      <c r="F24" s="180" t="s">
        <v>523</v>
      </c>
      <c r="G24" s="180" t="s">
        <v>763</v>
      </c>
      <c r="H24" s="180" t="s">
        <v>82</v>
      </c>
      <c r="I24" s="183">
        <v>0.52</v>
      </c>
      <c r="J24" s="184" t="s">
        <v>89</v>
      </c>
      <c r="K24" s="195">
        <v>4480000</v>
      </c>
      <c r="L24" s="185">
        <v>3584000</v>
      </c>
      <c r="M24" s="179">
        <v>896000</v>
      </c>
      <c r="N24" s="214">
        <v>0.8</v>
      </c>
      <c r="O24" s="185"/>
      <c r="P24" s="185"/>
      <c r="Q24" s="216"/>
      <c r="R24" s="216"/>
      <c r="S24" s="216"/>
      <c r="T24" s="185">
        <v>3584000</v>
      </c>
      <c r="U24" s="206"/>
      <c r="V24" s="208"/>
      <c r="W24" s="216"/>
      <c r="X24" s="216"/>
      <c r="Y24" s="216"/>
      <c r="Z24" s="216"/>
      <c r="AA24" s="1" t="b">
        <f t="shared" si="0"/>
        <v>1</v>
      </c>
      <c r="AB24" s="38">
        <f t="shared" si="1"/>
        <v>0.8</v>
      </c>
      <c r="AC24" s="39" t="b">
        <f t="shared" si="2"/>
        <v>1</v>
      </c>
      <c r="AD24" s="39" t="b">
        <f t="shared" si="3"/>
        <v>1</v>
      </c>
    </row>
    <row r="25" spans="1:30" ht="30" customHeight="1" x14ac:dyDescent="0.25">
      <c r="A25" s="216">
        <v>32</v>
      </c>
      <c r="B25" s="180" t="s">
        <v>764</v>
      </c>
      <c r="C25" s="181" t="s">
        <v>85</v>
      </c>
      <c r="D25" s="182" t="s">
        <v>633</v>
      </c>
      <c r="E25" s="182" t="s">
        <v>634</v>
      </c>
      <c r="F25" s="180" t="s">
        <v>282</v>
      </c>
      <c r="G25" s="180" t="s">
        <v>765</v>
      </c>
      <c r="H25" s="180" t="s">
        <v>61</v>
      </c>
      <c r="I25" s="183">
        <v>0.33500000000000002</v>
      </c>
      <c r="J25" s="184" t="s">
        <v>89</v>
      </c>
      <c r="K25" s="195">
        <v>812400</v>
      </c>
      <c r="L25" s="185">
        <v>487440</v>
      </c>
      <c r="M25" s="179">
        <v>324960</v>
      </c>
      <c r="N25" s="214">
        <v>0.6</v>
      </c>
      <c r="O25" s="185"/>
      <c r="P25" s="185"/>
      <c r="Q25" s="216"/>
      <c r="R25" s="216"/>
      <c r="S25" s="216"/>
      <c r="T25" s="185">
        <v>487440</v>
      </c>
      <c r="U25" s="176"/>
      <c r="V25" s="176"/>
      <c r="W25" s="216"/>
      <c r="X25" s="216"/>
      <c r="Y25" s="216"/>
      <c r="Z25" s="216"/>
      <c r="AA25" s="1" t="b">
        <f t="shared" si="0"/>
        <v>1</v>
      </c>
      <c r="AB25" s="38">
        <f t="shared" si="1"/>
        <v>0.6</v>
      </c>
      <c r="AC25" s="39" t="b">
        <f t="shared" si="2"/>
        <v>1</v>
      </c>
      <c r="AD25" s="39" t="b">
        <f t="shared" si="3"/>
        <v>1</v>
      </c>
    </row>
    <row r="26" spans="1:30" ht="30" customHeight="1" x14ac:dyDescent="0.25">
      <c r="A26" s="216">
        <v>33</v>
      </c>
      <c r="B26" s="180" t="s">
        <v>766</v>
      </c>
      <c r="C26" s="181" t="s">
        <v>85</v>
      </c>
      <c r="D26" s="182" t="s">
        <v>695</v>
      </c>
      <c r="E26" s="182" t="s">
        <v>696</v>
      </c>
      <c r="F26" s="180" t="s">
        <v>523</v>
      </c>
      <c r="G26" s="180" t="s">
        <v>767</v>
      </c>
      <c r="H26" s="180" t="s">
        <v>61</v>
      </c>
      <c r="I26" s="183">
        <v>2.3519999999999999</v>
      </c>
      <c r="J26" s="184" t="s">
        <v>494</v>
      </c>
      <c r="K26" s="195">
        <v>1905000</v>
      </c>
      <c r="L26" s="185">
        <v>952500</v>
      </c>
      <c r="M26" s="179">
        <v>952500</v>
      </c>
      <c r="N26" s="214">
        <v>0.5</v>
      </c>
      <c r="O26" s="185"/>
      <c r="P26" s="185"/>
      <c r="Q26" s="216"/>
      <c r="R26" s="216"/>
      <c r="S26" s="216"/>
      <c r="T26" s="185">
        <v>952500</v>
      </c>
      <c r="U26" s="176"/>
      <c r="V26" s="176"/>
      <c r="W26" s="216"/>
      <c r="X26" s="216"/>
      <c r="Y26" s="216"/>
      <c r="Z26" s="216"/>
      <c r="AA26" s="1" t="b">
        <f t="shared" si="0"/>
        <v>1</v>
      </c>
      <c r="AB26" s="38">
        <f t="shared" si="1"/>
        <v>0.5</v>
      </c>
      <c r="AC26" s="39" t="b">
        <f t="shared" si="2"/>
        <v>1</v>
      </c>
      <c r="AD26" s="39" t="b">
        <f t="shared" si="3"/>
        <v>1</v>
      </c>
    </row>
    <row r="27" spans="1:30" ht="30" customHeight="1" x14ac:dyDescent="0.25">
      <c r="A27" s="216">
        <v>34</v>
      </c>
      <c r="B27" s="180" t="s">
        <v>768</v>
      </c>
      <c r="C27" s="181" t="s">
        <v>85</v>
      </c>
      <c r="D27" s="182" t="s">
        <v>769</v>
      </c>
      <c r="E27" s="182" t="s">
        <v>770</v>
      </c>
      <c r="F27" s="180" t="s">
        <v>523</v>
      </c>
      <c r="G27" s="180" t="s">
        <v>771</v>
      </c>
      <c r="H27" s="180" t="s">
        <v>55</v>
      </c>
      <c r="I27" s="183">
        <v>0.65</v>
      </c>
      <c r="J27" s="184" t="s">
        <v>475</v>
      </c>
      <c r="K27" s="195">
        <v>3102551</v>
      </c>
      <c r="L27" s="185">
        <v>1551275.5</v>
      </c>
      <c r="M27" s="179">
        <v>1551275.5</v>
      </c>
      <c r="N27" s="214">
        <v>0.5</v>
      </c>
      <c r="O27" s="185"/>
      <c r="P27" s="185"/>
      <c r="Q27" s="216"/>
      <c r="R27" s="216"/>
      <c r="S27" s="216"/>
      <c r="T27" s="185">
        <v>1551275.5</v>
      </c>
      <c r="U27" s="197"/>
      <c r="V27" s="208"/>
      <c r="W27" s="216"/>
      <c r="X27" s="216"/>
      <c r="Y27" s="216"/>
      <c r="Z27" s="216"/>
      <c r="AA27" s="1" t="b">
        <f t="shared" si="0"/>
        <v>1</v>
      </c>
      <c r="AB27" s="38">
        <f t="shared" si="1"/>
        <v>0.5</v>
      </c>
      <c r="AC27" s="39" t="b">
        <f t="shared" si="2"/>
        <v>1</v>
      </c>
      <c r="AD27" s="39" t="b">
        <f t="shared" si="3"/>
        <v>1</v>
      </c>
    </row>
    <row r="28" spans="1:30" ht="30" customHeight="1" x14ac:dyDescent="0.25">
      <c r="A28" s="250">
        <v>35</v>
      </c>
      <c r="B28" s="186" t="s">
        <v>778</v>
      </c>
      <c r="C28" s="187" t="s">
        <v>91</v>
      </c>
      <c r="D28" s="188" t="s">
        <v>779</v>
      </c>
      <c r="E28" s="188" t="s">
        <v>892</v>
      </c>
      <c r="F28" s="186" t="s">
        <v>384</v>
      </c>
      <c r="G28" s="186" t="s">
        <v>780</v>
      </c>
      <c r="H28" s="186" t="s">
        <v>55</v>
      </c>
      <c r="I28" s="189">
        <v>0.91</v>
      </c>
      <c r="J28" s="190" t="s">
        <v>781</v>
      </c>
      <c r="K28" s="197">
        <v>5276557</v>
      </c>
      <c r="L28" s="191">
        <v>2638278.5</v>
      </c>
      <c r="M28" s="178">
        <v>2638278.5</v>
      </c>
      <c r="N28" s="215">
        <v>0.5</v>
      </c>
      <c r="O28" s="185"/>
      <c r="P28" s="185"/>
      <c r="Q28" s="216"/>
      <c r="R28" s="216"/>
      <c r="S28" s="216"/>
      <c r="T28" s="191">
        <v>1846795</v>
      </c>
      <c r="U28" s="176">
        <v>791483.5</v>
      </c>
      <c r="V28" s="176"/>
      <c r="W28" s="216"/>
      <c r="X28" s="216"/>
      <c r="Y28" s="216"/>
      <c r="Z28" s="216"/>
      <c r="AA28" s="1" t="b">
        <f t="shared" si="0"/>
        <v>1</v>
      </c>
      <c r="AB28" s="38">
        <f t="shared" si="1"/>
        <v>0.5</v>
      </c>
      <c r="AC28" s="39" t="b">
        <f t="shared" si="2"/>
        <v>1</v>
      </c>
      <c r="AD28" s="39" t="b">
        <f t="shared" si="3"/>
        <v>1</v>
      </c>
    </row>
    <row r="29" spans="1:30" ht="30" customHeight="1" x14ac:dyDescent="0.25">
      <c r="A29" s="216">
        <v>36</v>
      </c>
      <c r="B29" s="180" t="s">
        <v>784</v>
      </c>
      <c r="C29" s="181" t="s">
        <v>85</v>
      </c>
      <c r="D29" s="182" t="s">
        <v>785</v>
      </c>
      <c r="E29" s="182" t="s">
        <v>891</v>
      </c>
      <c r="F29" s="180" t="s">
        <v>656</v>
      </c>
      <c r="G29" s="180" t="s">
        <v>786</v>
      </c>
      <c r="H29" s="180" t="s">
        <v>55</v>
      </c>
      <c r="I29" s="183">
        <v>2.9499999999999998E-2</v>
      </c>
      <c r="J29" s="184" t="s">
        <v>171</v>
      </c>
      <c r="K29" s="195">
        <v>2697093</v>
      </c>
      <c r="L29" s="185">
        <v>1618255.8</v>
      </c>
      <c r="M29" s="179">
        <v>1078837.2</v>
      </c>
      <c r="N29" s="214">
        <v>0.6</v>
      </c>
      <c r="O29" s="185"/>
      <c r="P29" s="185"/>
      <c r="Q29" s="216"/>
      <c r="R29" s="216"/>
      <c r="S29" s="216"/>
      <c r="T29" s="185">
        <v>1618255.8</v>
      </c>
      <c r="U29" s="197"/>
      <c r="V29" s="208"/>
      <c r="W29" s="216"/>
      <c r="X29" s="216"/>
      <c r="Y29" s="216"/>
      <c r="Z29" s="216"/>
      <c r="AA29" s="1" t="b">
        <f t="shared" si="0"/>
        <v>1</v>
      </c>
      <c r="AB29" s="38">
        <f t="shared" si="1"/>
        <v>0.6</v>
      </c>
      <c r="AC29" s="39" t="b">
        <f t="shared" si="2"/>
        <v>1</v>
      </c>
      <c r="AD29" s="39" t="b">
        <f t="shared" si="3"/>
        <v>1</v>
      </c>
    </row>
    <row r="30" spans="1:30" ht="58.5" customHeight="1" x14ac:dyDescent="0.25">
      <c r="A30" s="216">
        <v>37</v>
      </c>
      <c r="B30" s="180" t="s">
        <v>794</v>
      </c>
      <c r="C30" s="181" t="s">
        <v>85</v>
      </c>
      <c r="D30" s="182" t="s">
        <v>559</v>
      </c>
      <c r="E30" s="182" t="s">
        <v>560</v>
      </c>
      <c r="F30" s="180" t="s">
        <v>206</v>
      </c>
      <c r="G30" s="180" t="s">
        <v>795</v>
      </c>
      <c r="H30" s="180" t="s">
        <v>82</v>
      </c>
      <c r="I30" s="183">
        <v>0.191</v>
      </c>
      <c r="J30" s="184" t="s">
        <v>181</v>
      </c>
      <c r="K30" s="195">
        <v>2200964</v>
      </c>
      <c r="L30" s="185">
        <v>1100482</v>
      </c>
      <c r="M30" s="179">
        <v>1100482</v>
      </c>
      <c r="N30" s="214">
        <v>0.5</v>
      </c>
      <c r="O30" s="185"/>
      <c r="P30" s="185"/>
      <c r="Q30" s="216"/>
      <c r="R30" s="216"/>
      <c r="S30" s="216"/>
      <c r="T30" s="185">
        <v>1100482</v>
      </c>
      <c r="U30" s="176"/>
      <c r="V30" s="176"/>
      <c r="W30" s="216"/>
      <c r="X30" s="216"/>
      <c r="Y30" s="216"/>
      <c r="Z30" s="216"/>
      <c r="AA30" s="1" t="b">
        <f t="shared" si="0"/>
        <v>1</v>
      </c>
      <c r="AB30" s="38">
        <f t="shared" si="1"/>
        <v>0.5</v>
      </c>
      <c r="AC30" s="39" t="b">
        <f t="shared" si="2"/>
        <v>1</v>
      </c>
      <c r="AD30" s="39" t="b">
        <f t="shared" si="3"/>
        <v>1</v>
      </c>
    </row>
    <row r="31" spans="1:30" ht="30" customHeight="1" x14ac:dyDescent="0.25">
      <c r="A31" s="216">
        <v>38</v>
      </c>
      <c r="B31" s="180" t="s">
        <v>796</v>
      </c>
      <c r="C31" s="181" t="s">
        <v>85</v>
      </c>
      <c r="D31" s="182" t="s">
        <v>797</v>
      </c>
      <c r="E31" s="182" t="s">
        <v>798</v>
      </c>
      <c r="F31" s="180" t="s">
        <v>523</v>
      </c>
      <c r="G31" s="180" t="s">
        <v>799</v>
      </c>
      <c r="H31" s="180" t="s">
        <v>82</v>
      </c>
      <c r="I31" s="183">
        <v>0.55400000000000005</v>
      </c>
      <c r="J31" s="184" t="s">
        <v>89</v>
      </c>
      <c r="K31" s="195">
        <v>3351347</v>
      </c>
      <c r="L31" s="185">
        <v>1675673.5</v>
      </c>
      <c r="M31" s="179">
        <v>1675673.5</v>
      </c>
      <c r="N31" s="214">
        <v>0.5</v>
      </c>
      <c r="O31" s="185"/>
      <c r="P31" s="185"/>
      <c r="Q31" s="216"/>
      <c r="R31" s="216"/>
      <c r="S31" s="216"/>
      <c r="T31" s="185">
        <v>1675673.5</v>
      </c>
      <c r="U31" s="176"/>
      <c r="V31" s="176"/>
      <c r="W31" s="216"/>
      <c r="X31" s="216"/>
      <c r="Y31" s="216"/>
      <c r="Z31" s="216"/>
      <c r="AA31" s="1" t="b">
        <f t="shared" si="0"/>
        <v>1</v>
      </c>
      <c r="AB31" s="38">
        <f t="shared" si="1"/>
        <v>0.5</v>
      </c>
      <c r="AC31" s="39" t="b">
        <f t="shared" si="2"/>
        <v>1</v>
      </c>
      <c r="AD31" s="39" t="b">
        <f t="shared" si="3"/>
        <v>1</v>
      </c>
    </row>
    <row r="32" spans="1:30" ht="30" customHeight="1" x14ac:dyDescent="0.25">
      <c r="A32" s="250">
        <v>39</v>
      </c>
      <c r="B32" s="186" t="s">
        <v>800</v>
      </c>
      <c r="C32" s="187" t="s">
        <v>91</v>
      </c>
      <c r="D32" s="188" t="s">
        <v>637</v>
      </c>
      <c r="E32" s="188" t="s">
        <v>638</v>
      </c>
      <c r="F32" s="186" t="s">
        <v>201</v>
      </c>
      <c r="G32" s="186" t="s">
        <v>801</v>
      </c>
      <c r="H32" s="186" t="s">
        <v>55</v>
      </c>
      <c r="I32" s="189">
        <v>0.21199999999999999</v>
      </c>
      <c r="J32" s="190" t="s">
        <v>802</v>
      </c>
      <c r="K32" s="197">
        <v>1787589.05</v>
      </c>
      <c r="L32" s="191">
        <v>1251312.3400000001</v>
      </c>
      <c r="M32" s="178">
        <v>536276.71</v>
      </c>
      <c r="N32" s="215">
        <v>0.7</v>
      </c>
      <c r="O32" s="185"/>
      <c r="P32" s="185"/>
      <c r="Q32" s="216"/>
      <c r="R32" s="216"/>
      <c r="S32" s="216"/>
      <c r="T32" s="191">
        <v>676459.88</v>
      </c>
      <c r="U32" s="176">
        <v>574852.46</v>
      </c>
      <c r="V32" s="176"/>
      <c r="W32" s="216"/>
      <c r="X32" s="216"/>
      <c r="Y32" s="216"/>
      <c r="Z32" s="216"/>
      <c r="AA32" s="1" t="b">
        <f t="shared" si="0"/>
        <v>1</v>
      </c>
      <c r="AB32" s="38">
        <f t="shared" si="1"/>
        <v>0.7</v>
      </c>
      <c r="AC32" s="39" t="b">
        <f t="shared" si="2"/>
        <v>1</v>
      </c>
      <c r="AD32" s="39" t="b">
        <f t="shared" si="3"/>
        <v>1</v>
      </c>
    </row>
    <row r="33" spans="1:30" ht="50.25" customHeight="1" x14ac:dyDescent="0.25">
      <c r="A33" s="216">
        <v>40</v>
      </c>
      <c r="B33" s="180" t="s">
        <v>803</v>
      </c>
      <c r="C33" s="181" t="s">
        <v>85</v>
      </c>
      <c r="D33" s="182" t="s">
        <v>804</v>
      </c>
      <c r="E33" s="182" t="s">
        <v>805</v>
      </c>
      <c r="F33" s="180" t="s">
        <v>442</v>
      </c>
      <c r="G33" s="180" t="s">
        <v>806</v>
      </c>
      <c r="H33" s="180" t="s">
        <v>82</v>
      </c>
      <c r="I33" s="183">
        <v>0.17</v>
      </c>
      <c r="J33" s="184" t="s">
        <v>89</v>
      </c>
      <c r="K33" s="195">
        <v>1919117</v>
      </c>
      <c r="L33" s="185">
        <v>1343381.9</v>
      </c>
      <c r="M33" s="179">
        <v>575735.10000000009</v>
      </c>
      <c r="N33" s="214">
        <v>0.7</v>
      </c>
      <c r="O33" s="185"/>
      <c r="P33" s="185"/>
      <c r="Q33" s="216"/>
      <c r="R33" s="216"/>
      <c r="S33" s="216"/>
      <c r="T33" s="185">
        <v>1343381.9</v>
      </c>
      <c r="U33" s="206"/>
      <c r="V33" s="208"/>
      <c r="W33" s="216"/>
      <c r="X33" s="216"/>
      <c r="Y33" s="216"/>
      <c r="Z33" s="216"/>
      <c r="AA33" s="1" t="b">
        <f t="shared" si="0"/>
        <v>1</v>
      </c>
      <c r="AB33" s="38">
        <f t="shared" si="1"/>
        <v>0.7</v>
      </c>
      <c r="AC33" s="39" t="b">
        <f t="shared" si="2"/>
        <v>1</v>
      </c>
      <c r="AD33" s="39" t="b">
        <f t="shared" si="3"/>
        <v>1</v>
      </c>
    </row>
    <row r="34" spans="1:30" ht="96.75" customHeight="1" x14ac:dyDescent="0.25">
      <c r="A34" s="216">
        <v>41</v>
      </c>
      <c r="B34" s="180" t="s">
        <v>811</v>
      </c>
      <c r="C34" s="181" t="s">
        <v>85</v>
      </c>
      <c r="D34" s="182" t="s">
        <v>812</v>
      </c>
      <c r="E34" s="182" t="s">
        <v>813</v>
      </c>
      <c r="F34" s="180" t="s">
        <v>484</v>
      </c>
      <c r="G34" s="180" t="s">
        <v>814</v>
      </c>
      <c r="H34" s="180" t="s">
        <v>82</v>
      </c>
      <c r="I34" s="183">
        <v>0.60599999999999998</v>
      </c>
      <c r="J34" s="184" t="s">
        <v>171</v>
      </c>
      <c r="K34" s="195">
        <v>8910571</v>
      </c>
      <c r="L34" s="185">
        <v>4455285.5</v>
      </c>
      <c r="M34" s="179">
        <v>4455285.5</v>
      </c>
      <c r="N34" s="214">
        <v>0.5</v>
      </c>
      <c r="O34" s="185"/>
      <c r="P34" s="185"/>
      <c r="Q34" s="216"/>
      <c r="R34" s="216"/>
      <c r="S34" s="216"/>
      <c r="T34" s="185">
        <v>4455285.5</v>
      </c>
      <c r="U34" s="176"/>
      <c r="V34" s="176"/>
      <c r="W34" s="216"/>
      <c r="X34" s="216"/>
      <c r="Y34" s="216"/>
      <c r="Z34" s="216"/>
      <c r="AA34" s="1" t="b">
        <f t="shared" si="0"/>
        <v>1</v>
      </c>
      <c r="AB34" s="38">
        <f t="shared" si="1"/>
        <v>0.5</v>
      </c>
      <c r="AC34" s="39" t="b">
        <f t="shared" si="2"/>
        <v>1</v>
      </c>
      <c r="AD34" s="39" t="b">
        <f t="shared" si="3"/>
        <v>1</v>
      </c>
    </row>
    <row r="35" spans="1:30" ht="30" customHeight="1" x14ac:dyDescent="0.25">
      <c r="A35" s="216">
        <v>42</v>
      </c>
      <c r="B35" s="180" t="s">
        <v>815</v>
      </c>
      <c r="C35" s="181" t="s">
        <v>85</v>
      </c>
      <c r="D35" s="182" t="s">
        <v>816</v>
      </c>
      <c r="E35" s="182" t="s">
        <v>890</v>
      </c>
      <c r="F35" s="180" t="s">
        <v>718</v>
      </c>
      <c r="G35" s="180" t="s">
        <v>817</v>
      </c>
      <c r="H35" s="180" t="s">
        <v>55</v>
      </c>
      <c r="I35" s="183">
        <v>0.83</v>
      </c>
      <c r="J35" s="184" t="s">
        <v>714</v>
      </c>
      <c r="K35" s="195">
        <v>7593548.9100000001</v>
      </c>
      <c r="L35" s="185">
        <v>5315484.24</v>
      </c>
      <c r="M35" s="179">
        <v>2278064.67</v>
      </c>
      <c r="N35" s="214">
        <v>0.7</v>
      </c>
      <c r="O35" s="185"/>
      <c r="P35" s="185"/>
      <c r="Q35" s="216"/>
      <c r="R35" s="216"/>
      <c r="S35" s="216"/>
      <c r="T35" s="185">
        <v>5315484.24</v>
      </c>
      <c r="U35" s="206"/>
      <c r="V35" s="208"/>
      <c r="W35" s="216"/>
      <c r="X35" s="216"/>
      <c r="Y35" s="216"/>
      <c r="Z35" s="216"/>
      <c r="AA35" s="1" t="b">
        <f t="shared" si="0"/>
        <v>1</v>
      </c>
      <c r="AB35" s="38">
        <f t="shared" si="1"/>
        <v>0.7</v>
      </c>
      <c r="AC35" s="39" t="b">
        <f t="shared" si="2"/>
        <v>1</v>
      </c>
      <c r="AD35" s="39" t="b">
        <f t="shared" si="3"/>
        <v>1</v>
      </c>
    </row>
    <row r="36" spans="1:30" ht="30" customHeight="1" x14ac:dyDescent="0.25">
      <c r="A36" s="216">
        <v>43</v>
      </c>
      <c r="B36" s="180" t="s">
        <v>818</v>
      </c>
      <c r="C36" s="181" t="s">
        <v>85</v>
      </c>
      <c r="D36" s="182" t="s">
        <v>602</v>
      </c>
      <c r="E36" s="182" t="s">
        <v>603</v>
      </c>
      <c r="F36" s="180" t="s">
        <v>206</v>
      </c>
      <c r="G36" s="180" t="s">
        <v>819</v>
      </c>
      <c r="H36" s="180" t="s">
        <v>82</v>
      </c>
      <c r="I36" s="183">
        <v>0.108</v>
      </c>
      <c r="J36" s="184" t="s">
        <v>89</v>
      </c>
      <c r="K36" s="195">
        <v>1413500</v>
      </c>
      <c r="L36" s="185">
        <v>989450</v>
      </c>
      <c r="M36" s="179">
        <v>424050</v>
      </c>
      <c r="N36" s="214">
        <v>0.7</v>
      </c>
      <c r="O36" s="185"/>
      <c r="P36" s="185"/>
      <c r="Q36" s="216"/>
      <c r="R36" s="216"/>
      <c r="S36" s="216"/>
      <c r="T36" s="185">
        <v>989450</v>
      </c>
      <c r="U36" s="197"/>
      <c r="V36" s="176"/>
      <c r="W36" s="216"/>
      <c r="X36" s="216"/>
      <c r="Y36" s="216"/>
      <c r="Z36" s="216"/>
      <c r="AA36" s="1" t="b">
        <f t="shared" si="0"/>
        <v>1</v>
      </c>
      <c r="AB36" s="38">
        <f t="shared" si="1"/>
        <v>0.7</v>
      </c>
      <c r="AC36" s="39" t="b">
        <f t="shared" si="2"/>
        <v>1</v>
      </c>
      <c r="AD36" s="39" t="b">
        <f t="shared" si="3"/>
        <v>1</v>
      </c>
    </row>
    <row r="37" spans="1:30" ht="30" customHeight="1" x14ac:dyDescent="0.25">
      <c r="A37" s="216">
        <v>44</v>
      </c>
      <c r="B37" s="180" t="s">
        <v>820</v>
      </c>
      <c r="C37" s="181" t="s">
        <v>85</v>
      </c>
      <c r="D37" s="182" t="s">
        <v>821</v>
      </c>
      <c r="E37" s="182" t="s">
        <v>822</v>
      </c>
      <c r="F37" s="180" t="s">
        <v>718</v>
      </c>
      <c r="G37" s="180" t="s">
        <v>823</v>
      </c>
      <c r="H37" s="180" t="s">
        <v>61</v>
      </c>
      <c r="I37" s="183">
        <v>0.53</v>
      </c>
      <c r="J37" s="184" t="s">
        <v>89</v>
      </c>
      <c r="K37" s="195">
        <v>1993513</v>
      </c>
      <c r="L37" s="185">
        <v>996756.5</v>
      </c>
      <c r="M37" s="179">
        <v>996756.5</v>
      </c>
      <c r="N37" s="214">
        <v>0.5</v>
      </c>
      <c r="O37" s="185"/>
      <c r="P37" s="185"/>
      <c r="Q37" s="216"/>
      <c r="R37" s="216"/>
      <c r="S37" s="216"/>
      <c r="T37" s="185">
        <v>996756.5</v>
      </c>
      <c r="U37" s="176"/>
      <c r="V37" s="176"/>
      <c r="W37" s="216"/>
      <c r="X37" s="216"/>
      <c r="Y37" s="216"/>
      <c r="Z37" s="216"/>
      <c r="AA37" s="1" t="b">
        <f t="shared" si="0"/>
        <v>1</v>
      </c>
      <c r="AB37" s="38">
        <f t="shared" si="1"/>
        <v>0.5</v>
      </c>
      <c r="AC37" s="39" t="b">
        <f t="shared" si="2"/>
        <v>1</v>
      </c>
      <c r="AD37" s="39" t="b">
        <f t="shared" si="3"/>
        <v>1</v>
      </c>
    </row>
    <row r="38" spans="1:30" ht="30" customHeight="1" x14ac:dyDescent="0.25">
      <c r="A38" s="216">
        <v>45</v>
      </c>
      <c r="B38" s="180" t="s">
        <v>824</v>
      </c>
      <c r="C38" s="181" t="s">
        <v>85</v>
      </c>
      <c r="D38" s="182" t="s">
        <v>825</v>
      </c>
      <c r="E38" s="182" t="s">
        <v>826</v>
      </c>
      <c r="F38" s="180" t="s">
        <v>498</v>
      </c>
      <c r="G38" s="180" t="s">
        <v>827</v>
      </c>
      <c r="H38" s="180" t="s">
        <v>55</v>
      </c>
      <c r="I38" s="183">
        <v>0.34499999999999997</v>
      </c>
      <c r="J38" s="184" t="s">
        <v>828</v>
      </c>
      <c r="K38" s="195">
        <v>2634820</v>
      </c>
      <c r="L38" s="185">
        <v>1317410</v>
      </c>
      <c r="M38" s="179">
        <v>1317410</v>
      </c>
      <c r="N38" s="214">
        <v>0.5</v>
      </c>
      <c r="O38" s="185"/>
      <c r="P38" s="185"/>
      <c r="Q38" s="216"/>
      <c r="R38" s="216"/>
      <c r="S38" s="216"/>
      <c r="T38" s="185">
        <v>1317410</v>
      </c>
      <c r="U38" s="176"/>
      <c r="V38" s="176"/>
      <c r="W38" s="216"/>
      <c r="X38" s="216"/>
      <c r="Y38" s="216"/>
      <c r="Z38" s="216"/>
      <c r="AA38" s="1" t="b">
        <f t="shared" si="0"/>
        <v>1</v>
      </c>
      <c r="AB38" s="38">
        <f t="shared" si="1"/>
        <v>0.5</v>
      </c>
      <c r="AC38" s="39" t="b">
        <f t="shared" si="2"/>
        <v>1</v>
      </c>
      <c r="AD38" s="39" t="b">
        <f t="shared" si="3"/>
        <v>1</v>
      </c>
    </row>
    <row r="39" spans="1:30" ht="30" customHeight="1" x14ac:dyDescent="0.25">
      <c r="A39" s="250">
        <v>46</v>
      </c>
      <c r="B39" s="186" t="s">
        <v>829</v>
      </c>
      <c r="C39" s="187" t="s">
        <v>91</v>
      </c>
      <c r="D39" s="188" t="s">
        <v>268</v>
      </c>
      <c r="E39" s="188" t="s">
        <v>269</v>
      </c>
      <c r="F39" s="186" t="s">
        <v>270</v>
      </c>
      <c r="G39" s="186" t="s">
        <v>830</v>
      </c>
      <c r="H39" s="186" t="s">
        <v>82</v>
      </c>
      <c r="I39" s="189">
        <v>2.54</v>
      </c>
      <c r="J39" s="190" t="s">
        <v>831</v>
      </c>
      <c r="K39" s="197">
        <v>13306464</v>
      </c>
      <c r="L39" s="191">
        <v>9314524.8000000007</v>
      </c>
      <c r="M39" s="178">
        <v>3991939.1999999993</v>
      </c>
      <c r="N39" s="215">
        <v>0.7</v>
      </c>
      <c r="O39" s="185"/>
      <c r="P39" s="185"/>
      <c r="Q39" s="216"/>
      <c r="R39" s="216"/>
      <c r="S39" s="216"/>
      <c r="T39" s="191">
        <v>1439200</v>
      </c>
      <c r="U39" s="197">
        <v>5012700</v>
      </c>
      <c r="V39" s="176">
        <v>2862624.8</v>
      </c>
      <c r="W39" s="216"/>
      <c r="X39" s="216"/>
      <c r="Y39" s="216"/>
      <c r="Z39" s="216"/>
      <c r="AA39" s="1" t="b">
        <f t="shared" si="0"/>
        <v>1</v>
      </c>
      <c r="AB39" s="38">
        <f t="shared" si="1"/>
        <v>0.7</v>
      </c>
      <c r="AC39" s="39" t="b">
        <f t="shared" si="2"/>
        <v>1</v>
      </c>
      <c r="AD39" s="39" t="b">
        <f t="shared" si="3"/>
        <v>1</v>
      </c>
    </row>
    <row r="40" spans="1:30" ht="30" customHeight="1" x14ac:dyDescent="0.25">
      <c r="A40" s="216">
        <v>47</v>
      </c>
      <c r="B40" s="180" t="s">
        <v>832</v>
      </c>
      <c r="C40" s="181" t="s">
        <v>85</v>
      </c>
      <c r="D40" s="182" t="s">
        <v>833</v>
      </c>
      <c r="E40" s="182" t="s">
        <v>834</v>
      </c>
      <c r="F40" s="180" t="s">
        <v>369</v>
      </c>
      <c r="G40" s="180" t="s">
        <v>835</v>
      </c>
      <c r="H40" s="180" t="s">
        <v>55</v>
      </c>
      <c r="I40" s="183">
        <v>0.3</v>
      </c>
      <c r="J40" s="184" t="s">
        <v>363</v>
      </c>
      <c r="K40" s="195">
        <v>322352</v>
      </c>
      <c r="L40" s="185">
        <v>161176</v>
      </c>
      <c r="M40" s="179">
        <v>161176</v>
      </c>
      <c r="N40" s="214">
        <v>0.5</v>
      </c>
      <c r="O40" s="185"/>
      <c r="P40" s="185"/>
      <c r="Q40" s="216"/>
      <c r="R40" s="216"/>
      <c r="S40" s="216"/>
      <c r="T40" s="185">
        <v>161176</v>
      </c>
      <c r="U40" s="206"/>
      <c r="V40" s="208"/>
      <c r="W40" s="216"/>
      <c r="X40" s="216"/>
      <c r="Y40" s="216"/>
      <c r="Z40" s="216"/>
      <c r="AA40" s="1" t="b">
        <f t="shared" si="0"/>
        <v>1</v>
      </c>
      <c r="AB40" s="38">
        <f t="shared" si="1"/>
        <v>0.5</v>
      </c>
      <c r="AC40" s="39" t="b">
        <f t="shared" si="2"/>
        <v>1</v>
      </c>
      <c r="AD40" s="39" t="b">
        <f t="shared" si="3"/>
        <v>1</v>
      </c>
    </row>
    <row r="41" spans="1:30" ht="51" customHeight="1" x14ac:dyDescent="0.25">
      <c r="A41" s="216">
        <v>48</v>
      </c>
      <c r="B41" s="180" t="s">
        <v>840</v>
      </c>
      <c r="C41" s="181" t="s">
        <v>85</v>
      </c>
      <c r="D41" s="182" t="s">
        <v>841</v>
      </c>
      <c r="E41" s="182" t="s">
        <v>842</v>
      </c>
      <c r="F41" s="180" t="s">
        <v>843</v>
      </c>
      <c r="G41" s="180" t="s">
        <v>844</v>
      </c>
      <c r="H41" s="180" t="s">
        <v>61</v>
      </c>
      <c r="I41" s="183">
        <v>2.11</v>
      </c>
      <c r="J41" s="184" t="s">
        <v>99</v>
      </c>
      <c r="K41" s="195">
        <v>2026925</v>
      </c>
      <c r="L41" s="185">
        <v>1418847.5</v>
      </c>
      <c r="M41" s="179">
        <v>608077.5</v>
      </c>
      <c r="N41" s="214">
        <v>0.7</v>
      </c>
      <c r="O41" s="185"/>
      <c r="P41" s="185"/>
      <c r="Q41" s="216"/>
      <c r="R41" s="216"/>
      <c r="S41" s="216"/>
      <c r="T41" s="185">
        <v>1418847.5</v>
      </c>
      <c r="U41" s="206"/>
      <c r="V41" s="176"/>
      <c r="W41" s="216"/>
      <c r="X41" s="216"/>
      <c r="Y41" s="216"/>
      <c r="Z41" s="216"/>
      <c r="AA41" s="1" t="b">
        <f t="shared" si="0"/>
        <v>1</v>
      </c>
      <c r="AB41" s="38">
        <f t="shared" si="1"/>
        <v>0.7</v>
      </c>
      <c r="AC41" s="39" t="b">
        <f t="shared" si="2"/>
        <v>1</v>
      </c>
      <c r="AD41" s="39" t="b">
        <f t="shared" si="3"/>
        <v>1</v>
      </c>
    </row>
    <row r="42" spans="1:30" ht="30" customHeight="1" x14ac:dyDescent="0.25">
      <c r="A42" s="216">
        <v>49</v>
      </c>
      <c r="B42" s="180" t="s">
        <v>848</v>
      </c>
      <c r="C42" s="181" t="s">
        <v>85</v>
      </c>
      <c r="D42" s="182" t="s">
        <v>246</v>
      </c>
      <c r="E42" s="182" t="s">
        <v>247</v>
      </c>
      <c r="F42" s="180" t="s">
        <v>195</v>
      </c>
      <c r="G42" s="180" t="s">
        <v>849</v>
      </c>
      <c r="H42" s="180" t="s">
        <v>55</v>
      </c>
      <c r="I42" s="183">
        <v>0.15</v>
      </c>
      <c r="J42" s="184" t="s">
        <v>317</v>
      </c>
      <c r="K42" s="195">
        <v>2088209</v>
      </c>
      <c r="L42" s="185">
        <v>1461746.3</v>
      </c>
      <c r="M42" s="179">
        <v>626462.69999999995</v>
      </c>
      <c r="N42" s="214">
        <v>0.7</v>
      </c>
      <c r="O42" s="185"/>
      <c r="P42" s="185"/>
      <c r="Q42" s="216"/>
      <c r="R42" s="216"/>
      <c r="S42" s="216"/>
      <c r="T42" s="185">
        <v>1461746.3</v>
      </c>
      <c r="U42" s="206"/>
      <c r="V42" s="208"/>
      <c r="W42" s="216"/>
      <c r="X42" s="216"/>
      <c r="Y42" s="216"/>
      <c r="Z42" s="216"/>
      <c r="AA42" s="1" t="b">
        <f t="shared" si="0"/>
        <v>1</v>
      </c>
      <c r="AB42" s="38">
        <f t="shared" si="1"/>
        <v>0.7</v>
      </c>
      <c r="AC42" s="39" t="b">
        <f t="shared" si="2"/>
        <v>1</v>
      </c>
      <c r="AD42" s="39" t="b">
        <f t="shared" si="3"/>
        <v>1</v>
      </c>
    </row>
    <row r="43" spans="1:30" ht="30" customHeight="1" x14ac:dyDescent="0.25">
      <c r="A43" s="250">
        <v>50</v>
      </c>
      <c r="B43" s="186" t="s">
        <v>850</v>
      </c>
      <c r="C43" s="187" t="s">
        <v>91</v>
      </c>
      <c r="D43" s="188" t="s">
        <v>851</v>
      </c>
      <c r="E43" s="188" t="s">
        <v>852</v>
      </c>
      <c r="F43" s="186" t="s">
        <v>282</v>
      </c>
      <c r="G43" s="186" t="s">
        <v>853</v>
      </c>
      <c r="H43" s="186" t="s">
        <v>55</v>
      </c>
      <c r="I43" s="189">
        <v>0.48</v>
      </c>
      <c r="J43" s="190" t="s">
        <v>854</v>
      </c>
      <c r="K43" s="197">
        <v>1540665</v>
      </c>
      <c r="L43" s="191">
        <v>770332.5</v>
      </c>
      <c r="M43" s="178">
        <v>770332.5</v>
      </c>
      <c r="N43" s="215">
        <v>0.5</v>
      </c>
      <c r="O43" s="185"/>
      <c r="P43" s="185"/>
      <c r="Q43" s="216"/>
      <c r="R43" s="216"/>
      <c r="S43" s="216"/>
      <c r="T43" s="191">
        <v>273250</v>
      </c>
      <c r="U43" s="197">
        <v>497082.5</v>
      </c>
      <c r="V43" s="176"/>
      <c r="W43" s="216"/>
      <c r="X43" s="216"/>
      <c r="Y43" s="216"/>
      <c r="Z43" s="216"/>
      <c r="AA43" s="1" t="b">
        <f t="shared" si="0"/>
        <v>1</v>
      </c>
      <c r="AB43" s="38">
        <f t="shared" si="1"/>
        <v>0.5</v>
      </c>
      <c r="AC43" s="39" t="b">
        <f t="shared" si="2"/>
        <v>1</v>
      </c>
      <c r="AD43" s="39" t="b">
        <f t="shared" si="3"/>
        <v>1</v>
      </c>
    </row>
    <row r="44" spans="1:30" ht="30" customHeight="1" x14ac:dyDescent="0.25">
      <c r="A44" s="216">
        <v>51</v>
      </c>
      <c r="B44" s="180" t="s">
        <v>855</v>
      </c>
      <c r="C44" s="181" t="s">
        <v>85</v>
      </c>
      <c r="D44" s="182" t="s">
        <v>856</v>
      </c>
      <c r="E44" s="182" t="s">
        <v>857</v>
      </c>
      <c r="F44" s="180" t="s">
        <v>442</v>
      </c>
      <c r="G44" s="180" t="s">
        <v>858</v>
      </c>
      <c r="H44" s="180" t="s">
        <v>55</v>
      </c>
      <c r="I44" s="183">
        <v>0.27500000000000002</v>
      </c>
      <c r="J44" s="184" t="s">
        <v>502</v>
      </c>
      <c r="K44" s="195">
        <v>1749617</v>
      </c>
      <c r="L44" s="185">
        <v>874808.5</v>
      </c>
      <c r="M44" s="179">
        <v>874808.5</v>
      </c>
      <c r="N44" s="214">
        <v>0.5</v>
      </c>
      <c r="O44" s="185"/>
      <c r="P44" s="185"/>
      <c r="Q44" s="216"/>
      <c r="R44" s="216"/>
      <c r="S44" s="216"/>
      <c r="T44" s="185">
        <v>874808.5</v>
      </c>
      <c r="U44" s="176"/>
      <c r="V44" s="176"/>
      <c r="W44" s="216"/>
      <c r="X44" s="216"/>
      <c r="Y44" s="216"/>
      <c r="Z44" s="216"/>
      <c r="AA44" s="1" t="b">
        <f t="shared" si="0"/>
        <v>1</v>
      </c>
      <c r="AB44" s="38">
        <f t="shared" si="1"/>
        <v>0.5</v>
      </c>
      <c r="AC44" s="39" t="b">
        <f t="shared" si="2"/>
        <v>1</v>
      </c>
      <c r="AD44" s="39" t="b">
        <f t="shared" si="3"/>
        <v>1</v>
      </c>
    </row>
    <row r="45" spans="1:30" ht="30" customHeight="1" x14ac:dyDescent="0.25">
      <c r="A45" s="250">
        <v>52</v>
      </c>
      <c r="B45" s="186" t="s">
        <v>860</v>
      </c>
      <c r="C45" s="187" t="s">
        <v>91</v>
      </c>
      <c r="D45" s="188" t="s">
        <v>861</v>
      </c>
      <c r="E45" s="188" t="s">
        <v>862</v>
      </c>
      <c r="F45" s="186" t="s">
        <v>542</v>
      </c>
      <c r="G45" s="186" t="s">
        <v>863</v>
      </c>
      <c r="H45" s="186" t="s">
        <v>55</v>
      </c>
      <c r="I45" s="189">
        <v>0.97</v>
      </c>
      <c r="J45" s="190" t="s">
        <v>294</v>
      </c>
      <c r="K45" s="197">
        <v>11993206.48</v>
      </c>
      <c r="L45" s="191">
        <v>9594565.1799999997</v>
      </c>
      <c r="M45" s="178">
        <v>2398641.3000000007</v>
      </c>
      <c r="N45" s="215">
        <v>0.8</v>
      </c>
      <c r="O45" s="185"/>
      <c r="P45" s="185"/>
      <c r="Q45" s="216"/>
      <c r="R45" s="216"/>
      <c r="S45" s="216"/>
      <c r="T45" s="191">
        <v>4000000</v>
      </c>
      <c r="U45" s="197">
        <v>5594565.1799999997</v>
      </c>
      <c r="V45" s="176"/>
      <c r="W45" s="216"/>
      <c r="X45" s="216"/>
      <c r="Y45" s="216"/>
      <c r="Z45" s="216"/>
      <c r="AA45" s="1" t="b">
        <f t="shared" ref="AA45:AA48" si="4">L45=SUM(O45:Z45)</f>
        <v>1</v>
      </c>
      <c r="AB45" s="38">
        <f t="shared" ref="AB45:AB48" si="5">ROUND(L45/K45,4)</f>
        <v>0.8</v>
      </c>
      <c r="AC45" s="39" t="b">
        <f t="shared" ref="AC45:AC48" si="6">AB45=N45</f>
        <v>1</v>
      </c>
      <c r="AD45" s="39" t="b">
        <f t="shared" ref="AD45:AD48" si="7">K45=L45+M45</f>
        <v>1</v>
      </c>
    </row>
    <row r="46" spans="1:30" ht="30" customHeight="1" x14ac:dyDescent="0.25">
      <c r="A46" s="216">
        <v>53</v>
      </c>
      <c r="B46" s="180" t="s">
        <v>864</v>
      </c>
      <c r="C46" s="181" t="s">
        <v>85</v>
      </c>
      <c r="D46" s="182" t="s">
        <v>865</v>
      </c>
      <c r="E46" s="182" t="s">
        <v>866</v>
      </c>
      <c r="F46" s="180" t="s">
        <v>498</v>
      </c>
      <c r="G46" s="180" t="s">
        <v>867</v>
      </c>
      <c r="H46" s="180" t="s">
        <v>61</v>
      </c>
      <c r="I46" s="183">
        <v>1.4999999999999999E-2</v>
      </c>
      <c r="J46" s="184" t="s">
        <v>411</v>
      </c>
      <c r="K46" s="195">
        <v>286443</v>
      </c>
      <c r="L46" s="185">
        <v>143221.5</v>
      </c>
      <c r="M46" s="179">
        <v>143221.5</v>
      </c>
      <c r="N46" s="214">
        <v>0.5</v>
      </c>
      <c r="O46" s="185"/>
      <c r="P46" s="185"/>
      <c r="Q46" s="216"/>
      <c r="R46" s="216"/>
      <c r="S46" s="216"/>
      <c r="T46" s="185">
        <v>143221.5</v>
      </c>
      <c r="U46" s="197"/>
      <c r="V46" s="176"/>
      <c r="W46" s="216"/>
      <c r="X46" s="216"/>
      <c r="Y46" s="216"/>
      <c r="Z46" s="216"/>
      <c r="AA46" s="1" t="b">
        <f t="shared" si="4"/>
        <v>1</v>
      </c>
      <c r="AB46" s="38">
        <f t="shared" si="5"/>
        <v>0.5</v>
      </c>
      <c r="AC46" s="39" t="b">
        <f t="shared" si="6"/>
        <v>1</v>
      </c>
      <c r="AD46" s="39" t="b">
        <f t="shared" si="7"/>
        <v>1</v>
      </c>
    </row>
    <row r="47" spans="1:30" ht="30" customHeight="1" x14ac:dyDescent="0.25">
      <c r="A47" s="216">
        <v>54</v>
      </c>
      <c r="B47" s="180" t="s">
        <v>868</v>
      </c>
      <c r="C47" s="181" t="s">
        <v>85</v>
      </c>
      <c r="D47" s="182" t="s">
        <v>869</v>
      </c>
      <c r="E47" s="182" t="s">
        <v>798</v>
      </c>
      <c r="F47" s="180" t="s">
        <v>523</v>
      </c>
      <c r="G47" s="180" t="s">
        <v>870</v>
      </c>
      <c r="H47" s="180" t="s">
        <v>55</v>
      </c>
      <c r="I47" s="183">
        <v>0.20499999999999999</v>
      </c>
      <c r="J47" s="184" t="s">
        <v>171</v>
      </c>
      <c r="K47" s="195">
        <v>793644</v>
      </c>
      <c r="L47" s="185">
        <v>396822</v>
      </c>
      <c r="M47" s="179">
        <v>396822</v>
      </c>
      <c r="N47" s="214">
        <v>0.5</v>
      </c>
      <c r="O47" s="185"/>
      <c r="P47" s="185"/>
      <c r="Q47" s="216"/>
      <c r="R47" s="216"/>
      <c r="S47" s="216"/>
      <c r="T47" s="185">
        <v>396822</v>
      </c>
      <c r="U47" s="176"/>
      <c r="V47" s="176"/>
      <c r="W47" s="216"/>
      <c r="X47" s="216"/>
      <c r="Y47" s="216"/>
      <c r="Z47" s="216"/>
      <c r="AA47" s="1" t="b">
        <f t="shared" si="4"/>
        <v>1</v>
      </c>
      <c r="AB47" s="38">
        <f t="shared" si="5"/>
        <v>0.5</v>
      </c>
      <c r="AC47" s="39" t="b">
        <f t="shared" si="6"/>
        <v>1</v>
      </c>
      <c r="AD47" s="39" t="b">
        <f t="shared" si="7"/>
        <v>1</v>
      </c>
    </row>
    <row r="48" spans="1:30" s="217" customFormat="1" ht="30" customHeight="1" x14ac:dyDescent="0.25">
      <c r="A48" s="216">
        <v>55</v>
      </c>
      <c r="B48" s="180" t="s">
        <v>871</v>
      </c>
      <c r="C48" s="181" t="s">
        <v>85</v>
      </c>
      <c r="D48" s="182" t="s">
        <v>691</v>
      </c>
      <c r="E48" s="182" t="s">
        <v>692</v>
      </c>
      <c r="F48" s="180" t="s">
        <v>330</v>
      </c>
      <c r="G48" s="180" t="s">
        <v>872</v>
      </c>
      <c r="H48" s="180" t="s">
        <v>55</v>
      </c>
      <c r="I48" s="183">
        <v>0.1</v>
      </c>
      <c r="J48" s="184" t="s">
        <v>171</v>
      </c>
      <c r="K48" s="195">
        <v>202692</v>
      </c>
      <c r="L48" s="185">
        <v>121615.2</v>
      </c>
      <c r="M48" s="179">
        <v>81076.800000000003</v>
      </c>
      <c r="N48" s="214">
        <v>0.6</v>
      </c>
      <c r="O48" s="185"/>
      <c r="P48" s="185"/>
      <c r="Q48" s="216"/>
      <c r="R48" s="216"/>
      <c r="S48" s="216"/>
      <c r="T48" s="185">
        <v>121615.2</v>
      </c>
      <c r="U48" s="197"/>
      <c r="V48" s="176"/>
      <c r="W48" s="216"/>
      <c r="X48" s="216"/>
      <c r="Y48" s="216"/>
      <c r="Z48" s="216"/>
      <c r="AA48" s="1" t="b">
        <f t="shared" si="4"/>
        <v>1</v>
      </c>
      <c r="AB48" s="38">
        <f t="shared" si="5"/>
        <v>0.6</v>
      </c>
      <c r="AC48" s="39" t="b">
        <f t="shared" si="6"/>
        <v>1</v>
      </c>
      <c r="AD48" s="39" t="b">
        <f t="shared" si="7"/>
        <v>1</v>
      </c>
    </row>
    <row r="49" spans="1:30" ht="20.100000000000001" customHeight="1" x14ac:dyDescent="0.25">
      <c r="A49" s="332" t="s">
        <v>45</v>
      </c>
      <c r="B49" s="332"/>
      <c r="C49" s="332"/>
      <c r="D49" s="332"/>
      <c r="E49" s="332"/>
      <c r="F49" s="332"/>
      <c r="G49" s="332"/>
      <c r="H49" s="332"/>
      <c r="I49" s="48">
        <f>SUM(I3:I48)</f>
        <v>31.218819999999994</v>
      </c>
      <c r="J49" s="234" t="s">
        <v>14</v>
      </c>
      <c r="K49" s="235">
        <f>SUM(K3:K48)</f>
        <v>181841310.44</v>
      </c>
      <c r="L49" s="235">
        <f>SUM(L3:L48)</f>
        <v>115582320.36</v>
      </c>
      <c r="M49" s="235">
        <f>SUM(M3:M48)</f>
        <v>66258990.080000013</v>
      </c>
      <c r="N49" s="52" t="s">
        <v>14</v>
      </c>
      <c r="O49" s="251">
        <f t="shared" ref="O49:Z49" si="8">SUM(O3:O48)</f>
        <v>0</v>
      </c>
      <c r="P49" s="251">
        <f t="shared" si="8"/>
        <v>0</v>
      </c>
      <c r="Q49" s="251">
        <f t="shared" si="8"/>
        <v>0</v>
      </c>
      <c r="R49" s="251">
        <f t="shared" si="8"/>
        <v>0</v>
      </c>
      <c r="S49" s="251">
        <f t="shared" si="8"/>
        <v>0</v>
      </c>
      <c r="T49" s="251">
        <f t="shared" si="8"/>
        <v>73721181.519999996</v>
      </c>
      <c r="U49" s="251">
        <f t="shared" si="8"/>
        <v>37207099.039999999</v>
      </c>
      <c r="V49" s="251">
        <f t="shared" si="8"/>
        <v>4654039.8</v>
      </c>
      <c r="W49" s="251">
        <f t="shared" si="8"/>
        <v>0</v>
      </c>
      <c r="X49" s="251">
        <f t="shared" si="8"/>
        <v>0</v>
      </c>
      <c r="Y49" s="251">
        <f t="shared" si="8"/>
        <v>0</v>
      </c>
      <c r="Z49" s="251">
        <f t="shared" si="8"/>
        <v>0</v>
      </c>
      <c r="AA49" s="1" t="b">
        <f t="shared" ref="AA49:AA51" si="9">L49=SUM(O49:Z49)</f>
        <v>1</v>
      </c>
      <c r="AB49" s="38">
        <f>ROUND(L49/K49,4)</f>
        <v>0.63560000000000005</v>
      </c>
      <c r="AC49" s="39" t="s">
        <v>14</v>
      </c>
      <c r="AD49" s="39" t="b">
        <f t="shared" ref="AD49" si="10">K49=L49+M49</f>
        <v>1</v>
      </c>
    </row>
    <row r="50" spans="1:30" ht="20.100000000000001" customHeight="1" x14ac:dyDescent="0.25">
      <c r="A50" s="319" t="s">
        <v>39</v>
      </c>
      <c r="B50" s="320"/>
      <c r="C50" s="320"/>
      <c r="D50" s="320"/>
      <c r="E50" s="320"/>
      <c r="F50" s="320"/>
      <c r="G50" s="320"/>
      <c r="H50" s="321"/>
      <c r="I50" s="48">
        <f>SUMIF($C$3:$C$48,"N",I3:I48)</f>
        <v>20.649820000000002</v>
      </c>
      <c r="J50" s="234" t="s">
        <v>14</v>
      </c>
      <c r="K50" s="235">
        <f>SUMIF($C$3:$C$48,"N",K3:K48)</f>
        <v>89392970.909999996</v>
      </c>
      <c r="L50" s="235">
        <f>SUMIF($C$3:$C$48,"N",L3:L48)</f>
        <v>58209911.039999999</v>
      </c>
      <c r="M50" s="235">
        <f>SUMIF($C$3:$C$48,"N",M3:M48)</f>
        <v>31183059.869999997</v>
      </c>
      <c r="N50" s="52" t="s">
        <v>14</v>
      </c>
      <c r="O50" s="251">
        <f t="shared" ref="O50:Z50" si="11">SUMIF($C$3:$C$48,"N",O3:O48)</f>
        <v>0</v>
      </c>
      <c r="P50" s="251">
        <f t="shared" si="11"/>
        <v>0</v>
      </c>
      <c r="Q50" s="251">
        <f t="shared" si="11"/>
        <v>0</v>
      </c>
      <c r="R50" s="251">
        <f t="shared" si="11"/>
        <v>0</v>
      </c>
      <c r="S50" s="251">
        <f t="shared" si="11"/>
        <v>0</v>
      </c>
      <c r="T50" s="251">
        <f t="shared" si="11"/>
        <v>58209911.039999999</v>
      </c>
      <c r="U50" s="251">
        <f t="shared" si="11"/>
        <v>0</v>
      </c>
      <c r="V50" s="251">
        <f t="shared" si="11"/>
        <v>0</v>
      </c>
      <c r="W50" s="251">
        <f t="shared" si="11"/>
        <v>0</v>
      </c>
      <c r="X50" s="251">
        <f t="shared" si="11"/>
        <v>0</v>
      </c>
      <c r="Y50" s="251">
        <f t="shared" si="11"/>
        <v>0</v>
      </c>
      <c r="Z50" s="251">
        <f t="shared" si="11"/>
        <v>0</v>
      </c>
      <c r="AA50" s="1" t="b">
        <f t="shared" si="9"/>
        <v>1</v>
      </c>
      <c r="AB50" s="38">
        <f t="shared" ref="AB50" si="12">ROUND(L50/K50,4)</f>
        <v>0.6512</v>
      </c>
      <c r="AC50" s="39" t="s">
        <v>14</v>
      </c>
      <c r="AD50" s="39" t="b">
        <f t="shared" ref="AD50" si="13">K50=L50+M50</f>
        <v>1</v>
      </c>
    </row>
    <row r="51" spans="1:30" ht="20.100000000000001" customHeight="1" x14ac:dyDescent="0.25">
      <c r="A51" s="331" t="s">
        <v>40</v>
      </c>
      <c r="B51" s="331"/>
      <c r="C51" s="331"/>
      <c r="D51" s="331"/>
      <c r="E51" s="331"/>
      <c r="F51" s="331"/>
      <c r="G51" s="331"/>
      <c r="H51" s="331"/>
      <c r="I51" s="53">
        <f>SUMIF($C$3:$C$48,"W",I3:I48)</f>
        <v>10.569000000000001</v>
      </c>
      <c r="J51" s="236" t="s">
        <v>14</v>
      </c>
      <c r="K51" s="237">
        <f>SUMIF($C$3:$C$48,"W",K3:K48)</f>
        <v>92448339.530000001</v>
      </c>
      <c r="L51" s="237">
        <f>SUMIF($C$3:$C$48,"W",L3:L48)</f>
        <v>57372409.32</v>
      </c>
      <c r="M51" s="237">
        <f>SUMIF($C$3:$C$48,"W",M3:M48)</f>
        <v>35075930.210000001</v>
      </c>
      <c r="N51" s="57" t="s">
        <v>14</v>
      </c>
      <c r="O51" s="252">
        <f t="shared" ref="O51:Z51" si="14">SUMIF($C$3:$C$48,"W",O3:O48)</f>
        <v>0</v>
      </c>
      <c r="P51" s="252">
        <f t="shared" si="14"/>
        <v>0</v>
      </c>
      <c r="Q51" s="252">
        <f t="shared" si="14"/>
        <v>0</v>
      </c>
      <c r="R51" s="252">
        <f t="shared" si="14"/>
        <v>0</v>
      </c>
      <c r="S51" s="252">
        <f t="shared" si="14"/>
        <v>0</v>
      </c>
      <c r="T51" s="252">
        <f t="shared" si="14"/>
        <v>15511270.48</v>
      </c>
      <c r="U51" s="252">
        <f t="shared" si="14"/>
        <v>37207099.039999999</v>
      </c>
      <c r="V51" s="252">
        <f t="shared" si="14"/>
        <v>4654039.8</v>
      </c>
      <c r="W51" s="252">
        <f t="shared" si="14"/>
        <v>0</v>
      </c>
      <c r="X51" s="252">
        <f t="shared" si="14"/>
        <v>0</v>
      </c>
      <c r="Y51" s="252">
        <f t="shared" si="14"/>
        <v>0</v>
      </c>
      <c r="Z51" s="252">
        <f t="shared" si="14"/>
        <v>0</v>
      </c>
      <c r="AA51" s="1" t="b">
        <f t="shared" si="9"/>
        <v>1</v>
      </c>
      <c r="AB51" s="38">
        <f t="shared" ref="AB51" si="15">ROUND(L51/K51,4)</f>
        <v>0.62060000000000004</v>
      </c>
      <c r="AC51" s="39" t="s">
        <v>14</v>
      </c>
      <c r="AD51" s="39" t="b">
        <f t="shared" ref="AD51" si="16">K51=L51+M51</f>
        <v>1</v>
      </c>
    </row>
    <row r="52" spans="1:30" x14ac:dyDescent="0.25">
      <c r="A52" s="253"/>
      <c r="AD52" s="31"/>
    </row>
    <row r="53" spans="1:30" x14ac:dyDescent="0.25">
      <c r="A53" s="241" t="s">
        <v>25</v>
      </c>
    </row>
    <row r="54" spans="1:30" x14ac:dyDescent="0.25">
      <c r="A54" s="242" t="s">
        <v>26</v>
      </c>
    </row>
    <row r="55" spans="1:30" x14ac:dyDescent="0.25">
      <c r="A55" s="241" t="s">
        <v>36</v>
      </c>
    </row>
    <row r="56" spans="1:30" x14ac:dyDescent="0.25">
      <c r="A56" s="254"/>
    </row>
  </sheetData>
  <mergeCells count="18">
    <mergeCell ref="G1:G2"/>
    <mergeCell ref="H1:H2"/>
    <mergeCell ref="A50:H50"/>
    <mergeCell ref="D1:D2"/>
    <mergeCell ref="A51:H51"/>
    <mergeCell ref="E1:E2"/>
    <mergeCell ref="O1:Z1"/>
    <mergeCell ref="M1:M2"/>
    <mergeCell ref="N1:N2"/>
    <mergeCell ref="A49:H49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52 AA3:AA51 AB3:AD49">
    <cfRule type="cellIs" dxfId="9" priority="20" operator="equal">
      <formula>FALSE</formula>
    </cfRule>
  </conditionalFormatting>
  <conditionalFormatting sqref="AB49:AC49 AA45:AA51 AA3:AC48">
    <cfRule type="containsText" dxfId="8" priority="13" operator="containsText" text="fałsz">
      <formula>NOT(ISERROR(SEARCH("fałsz",AA3)))</formula>
    </cfRule>
  </conditionalFormatting>
  <conditionalFormatting sqref="AB51:AC51">
    <cfRule type="cellIs" dxfId="7" priority="10" operator="equal">
      <formula>FALSE</formula>
    </cfRule>
  </conditionalFormatting>
  <conditionalFormatting sqref="AB51:AC51">
    <cfRule type="containsText" dxfId="6" priority="8" operator="containsText" text="fałsz">
      <formula>NOT(ISERROR(SEARCH("fałsz",AB51)))</formula>
    </cfRule>
  </conditionalFormatting>
  <conditionalFormatting sqref="AD51">
    <cfRule type="cellIs" dxfId="5" priority="7" operator="equal">
      <formula>FALSE</formula>
    </cfRule>
  </conditionalFormatting>
  <conditionalFormatting sqref="AD51">
    <cfRule type="cellIs" dxfId="4" priority="6" operator="equal">
      <formula>FALSE</formula>
    </cfRule>
  </conditionalFormatting>
  <conditionalFormatting sqref="AB50:AC50">
    <cfRule type="containsText" dxfId="3" priority="3" operator="containsText" text="fałsz">
      <formula>NOT(ISERROR(SEARCH("fałsz",AB50)))</formula>
    </cfRule>
  </conditionalFormatting>
  <conditionalFormatting sqref="AB50:AC50">
    <cfRule type="cellIs" dxfId="2" priority="5" operator="equal">
      <formula>FALSE</formula>
    </cfRule>
  </conditionalFormatting>
  <conditionalFormatting sqref="AD50">
    <cfRule type="cellIs" dxfId="1" priority="2" operator="equal">
      <formula>FALSE</formula>
    </cfRule>
  </conditionalFormatting>
  <conditionalFormatting sqref="AD50">
    <cfRule type="cellIs" dxfId="0" priority="1" operator="equal">
      <formula>FALSE</formula>
    </cfRule>
  </conditionalFormatting>
  <dataValidations count="2">
    <dataValidation type="list" allowBlank="1" showInputMessage="1" showErrorMessage="1" sqref="H3:H48" xr:uid="{00000000-0002-0000-0400-000000000000}">
      <formula1>"B,P,R"</formula1>
    </dataValidation>
    <dataValidation type="list" allowBlank="1" showInputMessage="1" showErrorMessage="1" sqref="C3:C48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2024-06-14T08:27:38Z</cp:lastPrinted>
  <dcterms:created xsi:type="dcterms:W3CDTF">2019-02-25T10:53:14Z</dcterms:created>
  <dcterms:modified xsi:type="dcterms:W3CDTF">2024-07-01T10:56:31Z</dcterms:modified>
</cp:coreProperties>
</file>