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0" yWindow="0" windowWidth="28800" windowHeight="10500"/>
  </bookViews>
  <sheets>
    <sheet name="Dane - 31 pazdziernik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8" i="1"/>
  <c r="Q59" i="1"/>
  <c r="Q60" i="1"/>
  <c r="E52" i="1" l="1"/>
  <c r="E49" i="1"/>
  <c r="D49" i="1"/>
  <c r="E31" i="1"/>
  <c r="E28" i="1" s="1"/>
  <c r="D31" i="1"/>
  <c r="D28" i="1" s="1"/>
  <c r="E32" i="1"/>
  <c r="E48" i="1" l="1"/>
  <c r="E59" i="1"/>
  <c r="D45" i="1"/>
  <c r="C45" i="1"/>
  <c r="E47" i="1"/>
  <c r="E45" i="1" l="1"/>
  <c r="J46" i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28" i="1" l="1"/>
  <c r="AF28" i="1" s="1"/>
  <c r="B40" i="1"/>
  <c r="AF40" i="1" s="1"/>
  <c r="AA40" i="1" l="1"/>
  <c r="AR40" i="1"/>
  <c r="AR28" i="1"/>
  <c r="AA28" i="1"/>
  <c r="AN40" i="1"/>
  <c r="J40" i="1"/>
  <c r="F40" i="1"/>
  <c r="AN28" i="1"/>
  <c r="J28" i="1"/>
  <c r="F28" i="1"/>
  <c r="E60" i="1" l="1"/>
  <c r="C60" i="1"/>
  <c r="D60" i="1"/>
  <c r="D45" i="2" l="1"/>
  <c r="E45" i="2"/>
  <c r="AM60" i="1" l="1"/>
  <c r="AK60" i="1"/>
  <c r="AL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AR45" i="1"/>
  <c r="AA45" i="1"/>
  <c r="AF54" i="1"/>
  <c r="AR54" i="1"/>
  <c r="AR49" i="1"/>
  <c r="AF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B60" i="1"/>
  <c r="AR60" i="1" l="1"/>
  <c r="AF60" i="1"/>
  <c r="AA60" i="1"/>
  <c r="AN60" i="1"/>
  <c r="J60" i="1"/>
  <c r="F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<sst xmlns="http://schemas.openxmlformats.org/spreadsheetml/2006/main" count="335" uniqueCount="235">
  <si>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</si>
  <si>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</si>
  <si>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</si>
  <si>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</si>
  <si>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</si>
  <si>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</si>
  <si>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</si>
  <si>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</si>
  <si>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</si>
  <si>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</si>
  <si>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</si>
  <si>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</si>
  <si>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</si>
  <si>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</si>
  <si>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</si>
  <si>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</si>
  <si>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</si>
  <si>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</si>
  <si>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</si>
  <si>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</si>
  <si>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</si>
  <si>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</si>
  <si>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</si>
  <si>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</si>
  <si>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</si>
  <si>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</si>
  <si>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</si>
  <si>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</si>
  <si>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</si>
  <si>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</si>
  <si>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</si>
  <si>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</si>
  <si>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</si>
  <si>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</si>
  <si>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</si>
  <si>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</si>
  <si>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</si>
  <si>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</si>
  <si>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</si>
  <si>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</si>
  <si>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</si>
  <si>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</si>
  <si>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</si>
  <si>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</si>
  <si>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</si>
  <si>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</si>
  <si>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</si>
  <si>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</si>
  <si>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</si>
  <si>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</si>
  <si>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</si>
  <si>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</si>
  <si>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</si>
  <si>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</si>
  <si>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</si>
  <si>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</si>
  <si>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</si>
  <si>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</si>
  <si>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</si>
  <si>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</si>
  <si>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</si>
  <si>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</si>
  <si>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</si>
  <si>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</si>
  <si>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</si>
  <si>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</si>
  <si>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</si>
  <si>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</si>
  <si>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</si>
  <si>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</si>
  <si>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</si>
  <si>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</si>
  <si>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</si>
  <si>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</si>
  <si>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</si>
  <si>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</si>
  <si>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</si>
  <si>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</si>
  <si>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</si>
  <si>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</si>
  <si>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</si>
  <si>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</si>
  <si>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</si>
  <si>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</si>
  <si>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</si>
  <si>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</si>
  <si>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</si>
  <si>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</si>
  <si>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</si>
  <si>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</si>
  <si>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</si>
  <si>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</si>
  <si>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</si>
  <si>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</si>
  <si>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</si>
  <si>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</si>
  <si>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</si>
  <si>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</si>
  <si>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</si>
  <si>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</si>
  <si>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</si>
  <si>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</si>
  <si>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</si>
  <si>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</si>
  <si>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</si>
  <si>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</si>
  <si>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</si>
  <si>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</si>
  <si>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</si>
  <si>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</si>
  <si>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</si>
  <si>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</si>
  <si>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</si>
  <si>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</si>
  <si>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</si>
  <si>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</si>
  <si>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</si>
  <si>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</si>
  <si>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</si>
  <si>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</si>
  <si>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</si>
  <si>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</si>
  <si>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</si>
  <si>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</si>
  <si>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</si>
  <si>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</si>
  <si>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</si>
  <si>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</si>
  <si>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</si>
  <si>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</si>
  <si>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</si>
  <si>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</si>
  <si>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</si>
  <si>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</si>
  <si>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</si>
  <si>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</si>
  <si>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</si>
  <si>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</si>
  <si>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</si>
  <si>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</si>
  <si>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</si>
  <si>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</si>
  <si>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</si>
  <si>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</si>
  <si>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</si>
  <si>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</si>
  <si>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</si>
  <si>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</si>
  <si>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</si>
  <si>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</si>
  <si>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</si>
  <si>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</si>
  <si>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</si>
  <si>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</si>
  <si>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</si>
  <si>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</si>
  <si>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</si>
  <si>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</si>
  <si>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</si>
  <si>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</si>
  <si>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</si>
  <si>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</si>
  <si>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</si>
  <si>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</si>
  <si>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</si>
  <si>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</si>
  <si>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</si>
  <si>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</si>
  <si>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</si>
  <si>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</si>
  <si>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</si>
  <si>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</si>
  <si>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</si>
  <si>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</si>
  <si>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</si>
  <si>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</si>
  <si>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</si>
  <si>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</si>
  <si>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</si>
  <si>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</si>
  <si>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</si>
  <si>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</si>
  <si>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</si>
  <si>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</si>
  <si>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</si>
  <si>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</si>
  <si>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</si>
  <si>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</si>
  <si>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</si>
  <si>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</si>
  <si>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</si>
  <si>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</si>
  <si>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</si>
  <si>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</si>
  <si>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</si>
  <si>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</si>
  <si>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</si>
  <si>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</si>
  <si>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</si>
  <si>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</si>
  <si>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</si>
  <si>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</si>
  <si>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</si>
  <si>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</si>
  <si>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</si>
  <si>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</si>
  <si>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</si>
  <si>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</si>
  <si>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</si>
  <si>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</si>
  <si>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</si>
  <si>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</si>
  <si>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</si>
  <si>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</si>
  <si>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</si>
  <si>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</si>
  <si>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</si>
  <si>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</si>
  <si>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</si>
  <si>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</si>
  <si>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</si>
  <si>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</si>
  <si>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</si>
  <si>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</si>
  <si>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</si>
  <si>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</si>
  <si>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</si>
  <si>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</si>
  <si>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</si>
  <si>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</si>
  <si>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</si>
  <si>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</si>
  <si>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</si>
  <si>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</si>
  <si>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 xml:space="preserve">Limit finansowy zgodny z arkuszem kalkulacyjnym z dnia 05.10.2021, kurs 1 EUR= 4,6260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</si>
</sst>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4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71" fontId="10" fillId="0" borderId="0" xfId="0" applyNumberFormat="1" applyFont="1"/>
    <xf numFmtId="3" fontId="0" fillId="0" borderId="6" xfId="0" applyNumberFormat="1" applyBorder="1"/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4" fontId="8" fillId="3" borderId="13" xfId="0" applyNumberFormat="1" applyFont="1" applyFill="1" applyBorder="1" applyAlignment="1">
      <alignment horizontal="center" vertical="center"/>
    </xf>
    <xf numFmtId="4" fontId="10" fillId="6" borderId="82" xfId="0" applyNumberFormat="1" applyFont="1" applyFill="1" applyBorder="1" applyAlignment="1">
      <alignment horizontal="center" vertical="center"/>
    </xf>
    <xf numFmtId="4" fontId="10" fillId="4" borderId="55" xfId="0" applyNumberFormat="1" applyFont="1" applyFill="1" applyBorder="1" applyAlignment="1">
      <alignment horizontal="center" vertical="center"/>
    </xf>
    <xf numFmtId="4" fontId="10" fillId="0" borderId="83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49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49" xfId="0" applyNumberFormat="1" applyFont="1" applyFill="1" applyBorder="1" applyAlignment="1">
      <alignment horizontal="center" vertical="center"/>
    </xf>
    <xf numFmtId="4" fontId="10" fillId="0" borderId="57" xfId="0" applyNumberFormat="1" applyFont="1" applyFill="1" applyBorder="1" applyAlignment="1">
      <alignment horizontal="center" vertical="center"/>
    </xf>
    <xf numFmtId="44" fontId="8" fillId="2" borderId="13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10" fillId="6" borderId="52" xfId="0" applyNumberFormat="1" applyFont="1" applyFill="1" applyBorder="1" applyAlignment="1">
      <alignment horizontal="center" vertical="center"/>
    </xf>
    <xf numFmtId="4" fontId="10" fillId="6" borderId="50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horizontal="center" vertical="center"/>
    </xf>
    <xf numFmtId="4" fontId="10" fillId="0" borderId="59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10" fillId="6" borderId="7" xfId="0" applyNumberFormat="1" applyFont="1" applyFill="1" applyBorder="1" applyAlignment="1">
      <alignment horizontal="center" vertical="center"/>
    </xf>
    <xf numFmtId="0" fontId="13" fillId="6" borderId="7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horizontal="center" vertical="center"/>
    </xf>
    <xf numFmtId="0" fontId="8" fillId="2" borderId="84" xfId="0" applyNumberFormat="1" applyFont="1" applyFill="1" applyBorder="1" applyAlignment="1">
      <alignment horizontal="center" vertical="center"/>
    </xf>
    <xf numFmtId="44" fontId="8" fillId="2" borderId="81" xfId="0" applyNumberFormat="1" applyFont="1" applyFill="1" applyBorder="1" applyAlignment="1">
      <alignment horizontal="center" vertical="center"/>
    </xf>
    <xf numFmtId="0" fontId="8" fillId="2" borderId="85" xfId="0" applyNumberFormat="1" applyFont="1" applyFill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AG41" activePane="bottomRight" state="frozen"/>
      <selection pane="topRight" activeCell="C1" sqref="C1"/>
      <selection pane="bottomLeft" activeCell="A7" sqref="A7"/>
      <selection pane="bottomRight" activeCell="AM16" sqref="AM16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45" width="17.28515625" style="75" bestFit="1" customWidth="1"/>
    <col min="46" max="46" width="12" style="75" bestFit="1" customWidth="1"/>
    <col min="47" max="48" width="15.140625" style="75" bestFit="1" customWidth="1"/>
    <col min="49" max="16384" width="9.140625" style="75"/>
  </cols>
  <sheetData>
    <row r="1" spans="1:48" s="53" customFormat="1" ht="20.25" customHeight="1" x14ac:dyDescent="0.2">
      <c r="A1" s="62" t="s">
        <v>65</v>
      </c>
      <c r="B1" s="63"/>
      <c r="C1" s="47"/>
      <c r="D1" s="48"/>
      <c r="E1" s="48"/>
      <c r="F1" s="49"/>
      <c r="G1" s="50"/>
      <c r="H1" s="50"/>
      <c r="I1" s="50"/>
      <c r="J1" s="50"/>
      <c r="K1" s="252"/>
      <c r="L1" s="252"/>
      <c r="M1" s="252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8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J2" s="54"/>
      <c r="AK2" s="52"/>
      <c r="AL2" s="52"/>
      <c r="AM2" s="52"/>
      <c r="AN2" s="52"/>
      <c r="AO2" s="52"/>
      <c r="AP2" s="54"/>
      <c r="AQ2" s="54"/>
      <c r="AR2" s="52"/>
    </row>
    <row r="3" spans="1:48" s="53" customFormat="1" ht="45" customHeight="1" thickBot="1" x14ac:dyDescent="0.25">
      <c r="A3" s="64" t="s">
        <v>234</v>
      </c>
      <c r="B3" s="125">
        <v>4.6260000000000003</v>
      </c>
      <c r="C3" s="254"/>
      <c r="D3" s="254"/>
      <c r="E3" s="55"/>
      <c r="F3" s="255"/>
      <c r="G3" s="255"/>
      <c r="H3" s="255"/>
      <c r="I3" s="255"/>
      <c r="J3" s="255"/>
      <c r="K3" s="65"/>
      <c r="L3" s="65"/>
      <c r="M3" s="66"/>
      <c r="N3" s="67"/>
      <c r="O3" s="68" t="s">
        <v>0</v>
      </c>
      <c r="P3" s="260"/>
      <c r="Q3" s="260"/>
      <c r="R3" s="256"/>
      <c r="S3" s="256"/>
      <c r="T3" s="256"/>
      <c r="U3" s="65"/>
      <c r="V3" s="65"/>
      <c r="W3" s="65"/>
      <c r="X3" s="227">
        <v>44500</v>
      </c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8" s="69" customFormat="1" ht="28.5" customHeight="1" thickBot="1" x14ac:dyDescent="0.3">
      <c r="A4" s="243" t="s">
        <v>231</v>
      </c>
      <c r="B4" s="244" t="s">
        <v>1</v>
      </c>
      <c r="C4" s="245" t="s">
        <v>176</v>
      </c>
      <c r="D4" s="245"/>
      <c r="E4" s="245"/>
      <c r="F4" s="246"/>
      <c r="G4" s="247" t="s">
        <v>175</v>
      </c>
      <c r="H4" s="248"/>
      <c r="I4" s="248"/>
      <c r="J4" s="249"/>
      <c r="K4" s="250" t="s">
        <v>177</v>
      </c>
      <c r="L4" s="250"/>
      <c r="M4" s="250"/>
      <c r="N4" s="250" t="s">
        <v>2</v>
      </c>
      <c r="O4" s="250"/>
      <c r="P4" s="250"/>
      <c r="Q4" s="257"/>
      <c r="R4" s="258"/>
      <c r="S4" s="258"/>
      <c r="T4" s="258"/>
      <c r="U4" s="250" t="s">
        <v>3</v>
      </c>
      <c r="V4" s="250"/>
      <c r="W4" s="250"/>
      <c r="X4" s="250" t="s">
        <v>217</v>
      </c>
      <c r="Y4" s="250"/>
      <c r="Z4" s="250"/>
      <c r="AA4" s="257"/>
      <c r="AB4" s="245" t="s">
        <v>4</v>
      </c>
      <c r="AC4" s="259"/>
      <c r="AD4" s="259"/>
      <c r="AE4" s="259"/>
      <c r="AF4" s="251"/>
      <c r="AG4" s="259"/>
      <c r="AH4" s="259"/>
      <c r="AI4" s="245" t="s">
        <v>219</v>
      </c>
      <c r="AJ4" s="245"/>
      <c r="AK4" s="245"/>
      <c r="AL4" s="245"/>
      <c r="AM4" s="245"/>
      <c r="AN4" s="251"/>
      <c r="AO4" s="245" t="s">
        <v>222</v>
      </c>
      <c r="AP4" s="245"/>
      <c r="AQ4" s="245"/>
      <c r="AR4" s="251"/>
    </row>
    <row r="5" spans="1:48" s="69" customFormat="1" ht="60.75" thickBot="1" x14ac:dyDescent="0.3">
      <c r="A5" s="243"/>
      <c r="B5" s="244"/>
      <c r="C5" s="108" t="s">
        <v>5</v>
      </c>
      <c r="D5" s="107" t="s">
        <v>6</v>
      </c>
      <c r="E5" s="107" t="s">
        <v>7</v>
      </c>
      <c r="F5" s="85" t="s">
        <v>8</v>
      </c>
      <c r="G5" s="108" t="s">
        <v>5</v>
      </c>
      <c r="H5" s="107" t="s">
        <v>6</v>
      </c>
      <c r="I5" s="107" t="s">
        <v>7</v>
      </c>
      <c r="J5" s="85" t="s">
        <v>8</v>
      </c>
      <c r="K5" s="109" t="s">
        <v>170</v>
      </c>
      <c r="L5" s="107" t="s">
        <v>171</v>
      </c>
      <c r="M5" s="107" t="s">
        <v>7</v>
      </c>
      <c r="N5" s="108" t="s">
        <v>5</v>
      </c>
      <c r="O5" s="107" t="s">
        <v>9</v>
      </c>
      <c r="P5" s="107" t="s">
        <v>7</v>
      </c>
      <c r="Q5" s="85" t="s">
        <v>8</v>
      </c>
      <c r="R5" s="109" t="s">
        <v>172</v>
      </c>
      <c r="S5" s="107" t="s">
        <v>173</v>
      </c>
      <c r="T5" s="107" t="s">
        <v>7</v>
      </c>
      <c r="U5" s="108" t="s">
        <v>5</v>
      </c>
      <c r="V5" s="107" t="s">
        <v>9</v>
      </c>
      <c r="W5" s="107" t="s">
        <v>7</v>
      </c>
      <c r="X5" s="109" t="s">
        <v>5</v>
      </c>
      <c r="Y5" s="107" t="s">
        <v>9</v>
      </c>
      <c r="Z5" s="107" t="s">
        <v>7</v>
      </c>
      <c r="AA5" s="85" t="s">
        <v>8</v>
      </c>
      <c r="AB5" s="109" t="s">
        <v>10</v>
      </c>
      <c r="AC5" s="109" t="s">
        <v>11</v>
      </c>
      <c r="AD5" s="107" t="s">
        <v>6</v>
      </c>
      <c r="AE5" s="107" t="s">
        <v>7</v>
      </c>
      <c r="AF5" s="85" t="s">
        <v>8</v>
      </c>
      <c r="AG5" s="109" t="s">
        <v>174</v>
      </c>
      <c r="AH5" s="107" t="s">
        <v>178</v>
      </c>
      <c r="AI5" s="109" t="s">
        <v>10</v>
      </c>
      <c r="AJ5" s="107" t="s">
        <v>9</v>
      </c>
      <c r="AK5" s="107" t="s">
        <v>7</v>
      </c>
      <c r="AL5" s="107" t="s">
        <v>12</v>
      </c>
      <c r="AM5" s="107" t="s">
        <v>13</v>
      </c>
      <c r="AN5" s="85" t="s">
        <v>8</v>
      </c>
      <c r="AO5" s="109" t="s">
        <v>10</v>
      </c>
      <c r="AP5" s="107" t="s">
        <v>9</v>
      </c>
      <c r="AQ5" s="107" t="s">
        <v>7</v>
      </c>
      <c r="AR5" s="85" t="s">
        <v>8</v>
      </c>
    </row>
    <row r="6" spans="1:48" s="69" customFormat="1" ht="81.75" customHeight="1" thickBot="1" x14ac:dyDescent="0.3">
      <c r="A6" s="158" t="s">
        <v>179</v>
      </c>
      <c r="B6" s="129">
        <v>1073772028.1787045</v>
      </c>
      <c r="C6" s="139">
        <v>6385</v>
      </c>
      <c r="D6" s="140">
        <v>1685264917.74</v>
      </c>
      <c r="E6" s="140">
        <v>1206754344.3800001</v>
      </c>
      <c r="F6" s="188">
        <f>D6/B6</f>
        <v>1.5694811128564123</v>
      </c>
      <c r="G6" s="139">
        <v>5511</v>
      </c>
      <c r="H6" s="140">
        <v>1034987938.87</v>
      </c>
      <c r="I6" s="140">
        <v>719046608.63</v>
      </c>
      <c r="J6" s="188">
        <f>H6/B6</f>
        <v>0.96388051812591102</v>
      </c>
      <c r="K6" s="139">
        <v>668</v>
      </c>
      <c r="L6" s="140">
        <v>348844641.81</v>
      </c>
      <c r="M6" s="140">
        <v>257405102.47999999</v>
      </c>
      <c r="N6" s="139">
        <v>5351</v>
      </c>
      <c r="O6" s="140">
        <v>1106277638.79</v>
      </c>
      <c r="P6" s="140">
        <v>777327309.97000003</v>
      </c>
      <c r="Q6" s="188">
        <f>O6/B6</f>
        <v>1.0302723574075872</v>
      </c>
      <c r="R6" s="140">
        <v>78</v>
      </c>
      <c r="S6" s="140">
        <v>206359133.41</v>
      </c>
      <c r="T6" s="316">
        <v>153863998.13</v>
      </c>
      <c r="U6" s="336">
        <v>111</v>
      </c>
      <c r="V6" s="337">
        <v>3187975.16</v>
      </c>
      <c r="W6" s="337">
        <v>2390981.34</v>
      </c>
      <c r="X6" s="338">
        <v>5273</v>
      </c>
      <c r="Y6" s="326">
        <v>896730530.22000003</v>
      </c>
      <c r="Z6" s="140">
        <v>621072330.5</v>
      </c>
      <c r="AA6" s="188">
        <f>Y6/B6</f>
        <v>0.83512189430097539</v>
      </c>
      <c r="AB6" s="139">
        <v>4968</v>
      </c>
      <c r="AC6" s="139">
        <v>5120</v>
      </c>
      <c r="AD6" s="140">
        <v>657918486.00999999</v>
      </c>
      <c r="AE6" s="140">
        <v>444610220.80000001</v>
      </c>
      <c r="AF6" s="188">
        <f>AD6/B6</f>
        <v>0.61271710264788593</v>
      </c>
      <c r="AG6" s="139">
        <v>16</v>
      </c>
      <c r="AH6" s="140">
        <v>1419250.95</v>
      </c>
      <c r="AI6" s="139">
        <v>5139</v>
      </c>
      <c r="AJ6" s="140">
        <v>709797795.03000021</v>
      </c>
      <c r="AK6" s="140">
        <v>481200120.5399999</v>
      </c>
      <c r="AL6" s="140">
        <v>324855073.92000002</v>
      </c>
      <c r="AM6" s="140">
        <v>243641304.41</v>
      </c>
      <c r="AN6" s="188">
        <f>AJ6/B6</f>
        <v>0.66103211520040717</v>
      </c>
      <c r="AO6" s="139">
        <v>4877</v>
      </c>
      <c r="AP6" s="140">
        <v>603854419.64999998</v>
      </c>
      <c r="AQ6" s="140">
        <v>401742589.49000001</v>
      </c>
      <c r="AR6" s="188">
        <f>AP6/B6</f>
        <v>0.56236743349911733</v>
      </c>
      <c r="AS6" s="208"/>
      <c r="AT6" s="208"/>
    </row>
    <row r="7" spans="1:48" x14ac:dyDescent="0.2">
      <c r="A7" s="159" t="s">
        <v>15</v>
      </c>
      <c r="B7" s="168">
        <v>9133204.3200000003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1.0899149664484895</v>
      </c>
      <c r="G7" s="133">
        <v>1</v>
      </c>
      <c r="H7" s="134">
        <v>8181268.0800000001</v>
      </c>
      <c r="I7" s="135">
        <v>6135951.0599999996</v>
      </c>
      <c r="J7" s="187">
        <f t="shared" ref="J7:J60" si="1">H7/B7</f>
        <v>0.89577193210104378</v>
      </c>
      <c r="K7" s="133">
        <v>2</v>
      </c>
      <c r="L7" s="134">
        <v>1773148</v>
      </c>
      <c r="M7" s="135">
        <v>1329861</v>
      </c>
      <c r="N7" s="133">
        <v>1</v>
      </c>
      <c r="O7" s="134">
        <v>8180770.6500000004</v>
      </c>
      <c r="P7" s="135">
        <v>6135577.9800000004</v>
      </c>
      <c r="Q7" s="187">
        <f>O7/$B7</f>
        <v>0.89571746819302522</v>
      </c>
      <c r="R7" s="134">
        <v>0</v>
      </c>
      <c r="S7" s="135">
        <v>0</v>
      </c>
      <c r="T7" s="135">
        <v>0</v>
      </c>
      <c r="U7" s="70">
        <v>0</v>
      </c>
      <c r="V7" s="71">
        <v>0</v>
      </c>
      <c r="W7" s="71">
        <v>0</v>
      </c>
      <c r="X7" s="339">
        <v>1</v>
      </c>
      <c r="Y7" s="327">
        <v>8180770.6500000004</v>
      </c>
      <c r="Z7" s="134">
        <v>6135577.9800000004</v>
      </c>
      <c r="AA7" s="187">
        <f t="shared" ref="AA7:AA60" si="2">Y7/B7</f>
        <v>0.89571746819302522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8.2703034284028795E-2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0.30766857956376037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  <c r="AS7" s="208"/>
      <c r="AT7" s="208"/>
      <c r="AU7" s="69"/>
      <c r="AV7" s="69"/>
    </row>
    <row r="8" spans="1:48" x14ac:dyDescent="0.2">
      <c r="A8" s="160" t="s">
        <v>16</v>
      </c>
      <c r="B8" s="169">
        <v>16398206.911546666</v>
      </c>
      <c r="C8" s="70">
        <v>359</v>
      </c>
      <c r="D8" s="71">
        <v>21704961.059999999</v>
      </c>
      <c r="E8" s="86">
        <v>16278720.780000001</v>
      </c>
      <c r="F8" s="187">
        <f t="shared" si="0"/>
        <v>1.323617952687048</v>
      </c>
      <c r="G8" s="70">
        <v>269</v>
      </c>
      <c r="H8" s="71">
        <v>16282845.68</v>
      </c>
      <c r="I8" s="86">
        <v>12212134.189999999</v>
      </c>
      <c r="J8" s="187">
        <f t="shared" si="1"/>
        <v>0.99296500939590926</v>
      </c>
      <c r="K8" s="70">
        <v>72</v>
      </c>
      <c r="L8" s="71">
        <v>4413657.08</v>
      </c>
      <c r="M8" s="86">
        <v>3310242.77</v>
      </c>
      <c r="N8" s="70">
        <v>287</v>
      </c>
      <c r="O8" s="71">
        <v>16433524.68</v>
      </c>
      <c r="P8" s="86">
        <v>12325143.470000001</v>
      </c>
      <c r="Q8" s="187">
        <f t="shared" ref="Q8:Q27" si="6">O8/$B8</f>
        <v>1.0021537579470634</v>
      </c>
      <c r="R8" s="71">
        <v>18</v>
      </c>
      <c r="S8" s="86">
        <v>900625.88</v>
      </c>
      <c r="T8" s="86">
        <v>675469.41</v>
      </c>
      <c r="U8" s="70">
        <v>15</v>
      </c>
      <c r="V8" s="71">
        <v>43459.31</v>
      </c>
      <c r="W8" s="71">
        <v>32594.49</v>
      </c>
      <c r="X8" s="339">
        <v>269</v>
      </c>
      <c r="Y8" s="98">
        <v>15489439.49</v>
      </c>
      <c r="Z8" s="71">
        <v>11617079.57</v>
      </c>
      <c r="AA8" s="187">
        <f t="shared" si="2"/>
        <v>0.9445812931591463</v>
      </c>
      <c r="AB8" s="111">
        <v>267</v>
      </c>
      <c r="AC8" s="74">
        <v>273</v>
      </c>
      <c r="AD8" s="71">
        <v>15183199.43</v>
      </c>
      <c r="AE8" s="71">
        <v>11387399.52</v>
      </c>
      <c r="AF8" s="187">
        <f t="shared" si="3"/>
        <v>0.92590607692045102</v>
      </c>
      <c r="AG8" s="74">
        <v>4</v>
      </c>
      <c r="AH8" s="72">
        <v>203520.08</v>
      </c>
      <c r="AI8" s="73">
        <v>266</v>
      </c>
      <c r="AJ8" s="71">
        <v>15452841.380000001</v>
      </c>
      <c r="AK8" s="71">
        <v>11589630.960000001</v>
      </c>
      <c r="AL8" s="71">
        <v>13081822.220000001</v>
      </c>
      <c r="AM8" s="71">
        <v>9811366.6600000001</v>
      </c>
      <c r="AN8" s="187">
        <f t="shared" si="4"/>
        <v>0.94234945706893147</v>
      </c>
      <c r="AO8" s="73">
        <v>245</v>
      </c>
      <c r="AP8" s="71">
        <v>13390239.189999999</v>
      </c>
      <c r="AQ8" s="71">
        <v>10042679.310000001</v>
      </c>
      <c r="AR8" s="187">
        <f t="shared" si="5"/>
        <v>0.81656727849746602</v>
      </c>
      <c r="AS8" s="208"/>
      <c r="AT8" s="208"/>
      <c r="AU8" s="69"/>
      <c r="AV8" s="69"/>
    </row>
    <row r="9" spans="1:48" s="76" customFormat="1" ht="25.5" x14ac:dyDescent="0.2">
      <c r="A9" s="160" t="s">
        <v>17</v>
      </c>
      <c r="B9" s="169">
        <v>10871100</v>
      </c>
      <c r="C9" s="96">
        <v>6</v>
      </c>
      <c r="D9" s="92">
        <v>22278380.25</v>
      </c>
      <c r="E9" s="93">
        <v>16708785.199999999</v>
      </c>
      <c r="F9" s="187">
        <f t="shared" si="0"/>
        <v>2.049321618787427</v>
      </c>
      <c r="G9" s="96">
        <v>2</v>
      </c>
      <c r="H9" s="92">
        <v>4194998.17</v>
      </c>
      <c r="I9" s="93">
        <v>3146248.62</v>
      </c>
      <c r="J9" s="187">
        <f t="shared" si="1"/>
        <v>0.38588534462933832</v>
      </c>
      <c r="K9" s="96">
        <v>3</v>
      </c>
      <c r="L9" s="92">
        <v>12090510.48</v>
      </c>
      <c r="M9" s="93">
        <v>9067882.8499999996</v>
      </c>
      <c r="N9" s="96">
        <v>2</v>
      </c>
      <c r="O9" s="92">
        <v>4194517.53</v>
      </c>
      <c r="P9" s="93">
        <v>3145888.14</v>
      </c>
      <c r="Q9" s="187">
        <f t="shared" si="6"/>
        <v>0.38584113199216274</v>
      </c>
      <c r="R9" s="92">
        <v>0</v>
      </c>
      <c r="S9" s="93">
        <v>0</v>
      </c>
      <c r="T9" s="93">
        <v>0</v>
      </c>
      <c r="U9" s="70">
        <v>0</v>
      </c>
      <c r="V9" s="71">
        <v>0</v>
      </c>
      <c r="W9" s="71">
        <v>0</v>
      </c>
      <c r="X9" s="339">
        <v>2</v>
      </c>
      <c r="Y9" s="328">
        <v>4194517.53</v>
      </c>
      <c r="Z9" s="92">
        <v>3145888.14</v>
      </c>
      <c r="AA9" s="187">
        <f t="shared" si="2"/>
        <v>0.38584113199216274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1.7238064225331383E-2</v>
      </c>
      <c r="AG9" s="95">
        <v>0</v>
      </c>
      <c r="AH9" s="97">
        <v>0</v>
      </c>
      <c r="AI9" s="94">
        <v>2</v>
      </c>
      <c r="AJ9" s="92">
        <v>1147311.8400000001</v>
      </c>
      <c r="AK9" s="92">
        <v>860483.86</v>
      </c>
      <c r="AL9" s="92">
        <v>1147311.8400000001</v>
      </c>
      <c r="AM9" s="92">
        <v>860483.86</v>
      </c>
      <c r="AN9" s="187">
        <f t="shared" si="4"/>
        <v>0.10553778734442698</v>
      </c>
      <c r="AO9" s="94">
        <v>0</v>
      </c>
      <c r="AP9" s="92">
        <v>0</v>
      </c>
      <c r="AQ9" s="92">
        <v>0</v>
      </c>
      <c r="AR9" s="187">
        <f t="shared" si="5"/>
        <v>0</v>
      </c>
      <c r="AS9" s="208"/>
      <c r="AT9" s="208"/>
      <c r="AU9" s="69"/>
      <c r="AV9" s="69"/>
    </row>
    <row r="10" spans="1:48" s="76" customFormat="1" ht="25.5" x14ac:dyDescent="0.2">
      <c r="A10" s="160" t="s">
        <v>18</v>
      </c>
      <c r="B10" s="169">
        <v>165497307.3431344</v>
      </c>
      <c r="C10" s="73">
        <v>62</v>
      </c>
      <c r="D10" s="98">
        <v>186141007.25999999</v>
      </c>
      <c r="E10" s="98">
        <v>139605755.42000002</v>
      </c>
      <c r="F10" s="187">
        <f t="shared" si="0"/>
        <v>1.1247373763856103</v>
      </c>
      <c r="G10" s="73">
        <v>44</v>
      </c>
      <c r="H10" s="98">
        <v>155495593.90000001</v>
      </c>
      <c r="I10" s="98">
        <v>116621695.34999999</v>
      </c>
      <c r="J10" s="187">
        <f t="shared" si="1"/>
        <v>0.93956570288846264</v>
      </c>
      <c r="K10" s="73">
        <v>17</v>
      </c>
      <c r="L10" s="98">
        <v>20645413.359999999</v>
      </c>
      <c r="M10" s="98">
        <v>15484059.99</v>
      </c>
      <c r="N10" s="73">
        <v>40</v>
      </c>
      <c r="O10" s="98">
        <v>151817712.65000001</v>
      </c>
      <c r="P10" s="98">
        <v>113863284.38</v>
      </c>
      <c r="Q10" s="187">
        <f t="shared" si="6"/>
        <v>0.91734249388860589</v>
      </c>
      <c r="R10" s="98">
        <v>0</v>
      </c>
      <c r="S10" s="98">
        <v>0</v>
      </c>
      <c r="T10" s="317">
        <v>0</v>
      </c>
      <c r="U10" s="70">
        <v>18</v>
      </c>
      <c r="V10" s="71">
        <v>1231214.04</v>
      </c>
      <c r="W10" s="71">
        <v>923410.53</v>
      </c>
      <c r="X10" s="339">
        <v>40</v>
      </c>
      <c r="Y10" s="98">
        <v>150586498.61000001</v>
      </c>
      <c r="Z10" s="98">
        <v>112939873.84999999</v>
      </c>
      <c r="AA10" s="187">
        <f t="shared" si="2"/>
        <v>0.90990301309120991</v>
      </c>
      <c r="AB10" s="94">
        <v>35</v>
      </c>
      <c r="AC10" s="95">
        <v>59</v>
      </c>
      <c r="AD10" s="98">
        <v>127933210.26000001</v>
      </c>
      <c r="AE10" s="98">
        <v>95949907.569999993</v>
      </c>
      <c r="AF10" s="187">
        <f t="shared" si="3"/>
        <v>0.7730229108486294</v>
      </c>
      <c r="AG10" s="94">
        <v>1</v>
      </c>
      <c r="AH10" s="72">
        <v>0</v>
      </c>
      <c r="AI10" s="94">
        <v>37</v>
      </c>
      <c r="AJ10" s="98">
        <v>134007582.11</v>
      </c>
      <c r="AK10" s="98">
        <v>100505686.41</v>
      </c>
      <c r="AL10" s="98">
        <v>131628107.3</v>
      </c>
      <c r="AM10" s="98">
        <v>98721080.390000001</v>
      </c>
      <c r="AN10" s="187">
        <f t="shared" si="4"/>
        <v>0.80972666118461323</v>
      </c>
      <c r="AO10" s="94">
        <v>33</v>
      </c>
      <c r="AP10" s="98">
        <v>113510094.64</v>
      </c>
      <c r="AQ10" s="98">
        <v>85132570.840000004</v>
      </c>
      <c r="AR10" s="187">
        <f t="shared" si="5"/>
        <v>0.68587275806641046</v>
      </c>
      <c r="AS10" s="208"/>
      <c r="AT10" s="208"/>
      <c r="AU10" s="69"/>
      <c r="AV10" s="69"/>
    </row>
    <row r="11" spans="1:48" s="126" customFormat="1" hidden="1" outlineLevel="1" collapsed="1" x14ac:dyDescent="0.2">
      <c r="A11" s="161" t="s">
        <v>19</v>
      </c>
      <c r="B11" s="170">
        <v>85711201.301464006</v>
      </c>
      <c r="C11" s="70">
        <v>15</v>
      </c>
      <c r="D11" s="71">
        <v>91804817.5</v>
      </c>
      <c r="E11" s="86">
        <v>68853613.129999995</v>
      </c>
      <c r="F11" s="187">
        <f t="shared" si="0"/>
        <v>1.0710947473143386</v>
      </c>
      <c r="G11" s="70">
        <v>14</v>
      </c>
      <c r="H11" s="71">
        <v>85778346.5</v>
      </c>
      <c r="I11" s="86">
        <v>64333759.850000001</v>
      </c>
      <c r="J11" s="187">
        <f t="shared" si="1"/>
        <v>1.00078338883969</v>
      </c>
      <c r="K11" s="70">
        <v>1</v>
      </c>
      <c r="L11" s="71">
        <v>6026471</v>
      </c>
      <c r="M11" s="86">
        <v>4519853.25</v>
      </c>
      <c r="N11" s="70">
        <v>14</v>
      </c>
      <c r="O11" s="71">
        <v>83848395.319999993</v>
      </c>
      <c r="P11" s="86">
        <v>62886296.460000001</v>
      </c>
      <c r="Q11" s="187">
        <f t="shared" si="6"/>
        <v>0.97826648147291573</v>
      </c>
      <c r="R11" s="71">
        <v>0</v>
      </c>
      <c r="S11" s="86">
        <v>0</v>
      </c>
      <c r="T11" s="86">
        <v>0</v>
      </c>
      <c r="U11" s="70">
        <v>12</v>
      </c>
      <c r="V11" s="71">
        <v>809017.82</v>
      </c>
      <c r="W11" s="71">
        <v>606763.37</v>
      </c>
      <c r="X11" s="339">
        <v>14</v>
      </c>
      <c r="Y11" s="98">
        <v>83039377.5</v>
      </c>
      <c r="Z11" s="71">
        <v>62279533.090000004</v>
      </c>
      <c r="AA11" s="187">
        <f t="shared" si="2"/>
        <v>0.96882760058318806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7">
        <f t="shared" si="3"/>
        <v>0.97115014369280839</v>
      </c>
      <c r="AG11" s="74">
        <v>1</v>
      </c>
      <c r="AH11" s="72">
        <v>0</v>
      </c>
      <c r="AI11" s="73">
        <v>14</v>
      </c>
      <c r="AJ11" s="71">
        <v>83613179.200000003</v>
      </c>
      <c r="AK11" s="71">
        <v>62709884.32</v>
      </c>
      <c r="AL11" s="71">
        <v>82204176.569999993</v>
      </c>
      <c r="AM11" s="71">
        <v>61653132.380000003</v>
      </c>
      <c r="AN11" s="187">
        <f t="shared" si="4"/>
        <v>0.97552219465359225</v>
      </c>
      <c r="AO11" s="73">
        <v>13</v>
      </c>
      <c r="AP11" s="71">
        <v>72781555.209999993</v>
      </c>
      <c r="AQ11" s="71">
        <v>54586166.350000001</v>
      </c>
      <c r="AR11" s="187">
        <f t="shared" si="5"/>
        <v>0.8491487005766285</v>
      </c>
      <c r="AS11" s="208"/>
      <c r="AT11" s="208"/>
      <c r="AU11" s="69"/>
      <c r="AV11" s="69"/>
    </row>
    <row r="12" spans="1:48" s="126" customFormat="1" ht="25.5" hidden="1" outlineLevel="1" x14ac:dyDescent="0.2">
      <c r="A12" s="161" t="s">
        <v>20</v>
      </c>
      <c r="B12" s="170">
        <v>78333688.897653744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1.1863852956219398</v>
      </c>
      <c r="G12" s="70">
        <v>14</v>
      </c>
      <c r="H12" s="71">
        <v>68596455.799999997</v>
      </c>
      <c r="I12" s="86">
        <v>51447341.82</v>
      </c>
      <c r="J12" s="187">
        <f t="shared" si="1"/>
        <v>0.87569546085879024</v>
      </c>
      <c r="K12" s="70">
        <v>7</v>
      </c>
      <c r="L12" s="71">
        <v>14337480.859999999</v>
      </c>
      <c r="M12" s="86">
        <v>10753110.619999999</v>
      </c>
      <c r="N12" s="70">
        <v>14</v>
      </c>
      <c r="O12" s="71">
        <v>67440326.129999995</v>
      </c>
      <c r="P12" s="86">
        <v>50580244.539999999</v>
      </c>
      <c r="Q12" s="187">
        <f t="shared" si="6"/>
        <v>0.86093642568159423</v>
      </c>
      <c r="R12" s="71">
        <v>0</v>
      </c>
      <c r="S12" s="86">
        <v>0</v>
      </c>
      <c r="T12" s="86">
        <v>0</v>
      </c>
      <c r="U12" s="70">
        <v>6</v>
      </c>
      <c r="V12" s="71">
        <v>422196.22</v>
      </c>
      <c r="W12" s="71">
        <v>316647.15999999997</v>
      </c>
      <c r="X12" s="339">
        <v>14</v>
      </c>
      <c r="Y12" s="98">
        <v>67018129.909999996</v>
      </c>
      <c r="Z12" s="71">
        <v>50263597.380000003</v>
      </c>
      <c r="AA12" s="187">
        <f t="shared" si="2"/>
        <v>0.85554671116742631</v>
      </c>
      <c r="AB12" s="73">
        <v>9</v>
      </c>
      <c r="AC12" s="74">
        <v>18</v>
      </c>
      <c r="AD12" s="71">
        <v>44165774.100000001</v>
      </c>
      <c r="AE12" s="71">
        <v>33124330.530000001</v>
      </c>
      <c r="AF12" s="187">
        <f t="shared" si="3"/>
        <v>0.56381583353880405</v>
      </c>
      <c r="AG12" s="74">
        <v>0</v>
      </c>
      <c r="AH12" s="72">
        <v>0</v>
      </c>
      <c r="AI12" s="73">
        <v>11</v>
      </c>
      <c r="AJ12" s="71">
        <v>49865411.710000001</v>
      </c>
      <c r="AK12" s="71">
        <v>37399058.740000002</v>
      </c>
      <c r="AL12" s="71">
        <v>49423930.729999997</v>
      </c>
      <c r="AM12" s="71">
        <v>37067948.009999998</v>
      </c>
      <c r="AN12" s="187">
        <f t="shared" si="4"/>
        <v>0.63657683445945279</v>
      </c>
      <c r="AO12" s="73">
        <v>8</v>
      </c>
      <c r="AP12" s="71">
        <v>40199548.229999997</v>
      </c>
      <c r="AQ12" s="71">
        <v>30149661.140000001</v>
      </c>
      <c r="AR12" s="187">
        <f t="shared" si="5"/>
        <v>0.51318339268462632</v>
      </c>
      <c r="AS12" s="208"/>
      <c r="AT12" s="208"/>
      <c r="AU12" s="69"/>
      <c r="AV12" s="69"/>
    </row>
    <row r="13" spans="1:48" s="127" customFormat="1" ht="25.5" hidden="1" outlineLevel="1" x14ac:dyDescent="0.2">
      <c r="A13" s="161" t="s">
        <v>21</v>
      </c>
      <c r="B13" s="170">
        <v>1452417.1440166545</v>
      </c>
      <c r="C13" s="70">
        <v>25</v>
      </c>
      <c r="D13" s="71">
        <v>1402253.0999999999</v>
      </c>
      <c r="E13" s="86">
        <v>1051689.8</v>
      </c>
      <c r="F13" s="187">
        <f t="shared" si="0"/>
        <v>0.96546168280696132</v>
      </c>
      <c r="G13" s="70">
        <v>16</v>
      </c>
      <c r="H13" s="71">
        <v>1120791.6000000001</v>
      </c>
      <c r="I13" s="86">
        <v>840593.68</v>
      </c>
      <c r="J13" s="187">
        <f t="shared" si="1"/>
        <v>0.77167334785133068</v>
      </c>
      <c r="K13" s="70">
        <v>9</v>
      </c>
      <c r="L13" s="71">
        <v>281461.5</v>
      </c>
      <c r="M13" s="86">
        <v>211096.12</v>
      </c>
      <c r="N13" s="70">
        <v>12</v>
      </c>
      <c r="O13" s="71">
        <v>528991.19999999995</v>
      </c>
      <c r="P13" s="86">
        <v>396743.38</v>
      </c>
      <c r="Q13" s="187">
        <f t="shared" si="6"/>
        <v>0.36421437338385904</v>
      </c>
      <c r="R13" s="71">
        <v>0</v>
      </c>
      <c r="S13" s="86">
        <v>0</v>
      </c>
      <c r="T13" s="86">
        <v>0</v>
      </c>
      <c r="U13" s="70">
        <v>0</v>
      </c>
      <c r="V13" s="71">
        <v>0</v>
      </c>
      <c r="W13" s="71">
        <v>0</v>
      </c>
      <c r="X13" s="339">
        <v>12</v>
      </c>
      <c r="Y13" s="98">
        <v>528991.19999999995</v>
      </c>
      <c r="Z13" s="71">
        <v>396743.38</v>
      </c>
      <c r="AA13" s="187">
        <f t="shared" si="2"/>
        <v>0.36421437338385904</v>
      </c>
      <c r="AB13" s="73">
        <v>12</v>
      </c>
      <c r="AC13" s="74">
        <v>12</v>
      </c>
      <c r="AD13" s="71">
        <v>528990.69999999995</v>
      </c>
      <c r="AE13" s="71">
        <v>396743</v>
      </c>
      <c r="AF13" s="187">
        <f t="shared" si="3"/>
        <v>0.36421402913014234</v>
      </c>
      <c r="AG13" s="74">
        <v>0</v>
      </c>
      <c r="AH13" s="72">
        <v>0</v>
      </c>
      <c r="AI13" s="111">
        <v>12</v>
      </c>
      <c r="AJ13" s="110">
        <v>528991.19999999995</v>
      </c>
      <c r="AK13" s="110">
        <v>396743.35</v>
      </c>
      <c r="AL13" s="71">
        <v>0</v>
      </c>
      <c r="AM13" s="71">
        <v>0</v>
      </c>
      <c r="AN13" s="187">
        <f t="shared" si="4"/>
        <v>0.36421437338385904</v>
      </c>
      <c r="AO13" s="73">
        <v>12</v>
      </c>
      <c r="AP13" s="71">
        <v>528991.19999999995</v>
      </c>
      <c r="AQ13" s="71">
        <v>396743.35</v>
      </c>
      <c r="AR13" s="187">
        <f t="shared" si="5"/>
        <v>0.36421437338385904</v>
      </c>
      <c r="AS13" s="208"/>
      <c r="AT13" s="208"/>
      <c r="AU13" s="69"/>
      <c r="AV13" s="69"/>
    </row>
    <row r="14" spans="1:48" ht="36.75" customHeight="1" collapsed="1" x14ac:dyDescent="0.2">
      <c r="A14" s="160" t="s">
        <v>22</v>
      </c>
      <c r="B14" s="169">
        <v>33800866.316239998</v>
      </c>
      <c r="C14" s="70">
        <v>13</v>
      </c>
      <c r="D14" s="71">
        <v>30276905.75</v>
      </c>
      <c r="E14" s="86">
        <v>22707679.32</v>
      </c>
      <c r="F14" s="187">
        <f t="shared" si="0"/>
        <v>0.89574348381281366</v>
      </c>
      <c r="G14" s="70">
        <v>11</v>
      </c>
      <c r="H14" s="71">
        <v>25712899.84</v>
      </c>
      <c r="I14" s="86">
        <v>19284674.850000001</v>
      </c>
      <c r="J14" s="187">
        <f t="shared" si="1"/>
        <v>0.76071718397483656</v>
      </c>
      <c r="K14" s="70">
        <v>2</v>
      </c>
      <c r="L14" s="71">
        <v>4564005.91</v>
      </c>
      <c r="M14" s="86">
        <v>3423004.42</v>
      </c>
      <c r="N14" s="70">
        <v>11</v>
      </c>
      <c r="O14" s="71">
        <v>25076104.82</v>
      </c>
      <c r="P14" s="86">
        <v>18807078.579999998</v>
      </c>
      <c r="Q14" s="187">
        <f t="shared" si="6"/>
        <v>0.74187757749723449</v>
      </c>
      <c r="R14" s="71">
        <v>0</v>
      </c>
      <c r="S14" s="86">
        <v>0</v>
      </c>
      <c r="T14" s="86">
        <v>0</v>
      </c>
      <c r="U14" s="70">
        <v>0</v>
      </c>
      <c r="V14" s="71">
        <v>0</v>
      </c>
      <c r="W14" s="71">
        <v>0</v>
      </c>
      <c r="X14" s="339">
        <v>11</v>
      </c>
      <c r="Y14" s="98">
        <v>25076104.82</v>
      </c>
      <c r="Z14" s="71">
        <v>18807078.579999998</v>
      </c>
      <c r="AA14" s="187">
        <f t="shared" si="2"/>
        <v>0.74187757749723449</v>
      </c>
      <c r="AB14" s="73">
        <v>8</v>
      </c>
      <c r="AC14" s="74">
        <v>11</v>
      </c>
      <c r="AD14" s="71">
        <v>15709858.369999999</v>
      </c>
      <c r="AE14" s="71">
        <v>11782393.74</v>
      </c>
      <c r="AF14" s="187">
        <f t="shared" si="3"/>
        <v>0.46477679663648219</v>
      </c>
      <c r="AG14" s="74">
        <v>0</v>
      </c>
      <c r="AH14" s="72">
        <v>0</v>
      </c>
      <c r="AI14" s="111">
        <v>11</v>
      </c>
      <c r="AJ14" s="110">
        <v>21980810.710000001</v>
      </c>
      <c r="AK14" s="110">
        <v>16485607.99</v>
      </c>
      <c r="AL14" s="71">
        <v>19664354.550000001</v>
      </c>
      <c r="AM14" s="71">
        <v>14748265.890000001</v>
      </c>
      <c r="AN14" s="187">
        <f t="shared" si="4"/>
        <v>0.65030317579283692</v>
      </c>
      <c r="AO14" s="73">
        <v>8</v>
      </c>
      <c r="AP14" s="71">
        <v>14270109.949999999</v>
      </c>
      <c r="AQ14" s="71">
        <v>10702582.42</v>
      </c>
      <c r="AR14" s="187">
        <f t="shared" si="5"/>
        <v>0.42218178127416123</v>
      </c>
      <c r="AS14" s="208"/>
      <c r="AT14" s="208"/>
      <c r="AU14" s="69"/>
      <c r="AV14" s="69"/>
    </row>
    <row r="15" spans="1:48" x14ac:dyDescent="0.2">
      <c r="A15" s="160" t="s">
        <v>23</v>
      </c>
      <c r="B15" s="169">
        <v>64784505.218720004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1.0961868982442948</v>
      </c>
      <c r="G15" s="70">
        <v>207</v>
      </c>
      <c r="H15" s="71">
        <v>71015925.829999998</v>
      </c>
      <c r="I15" s="86">
        <v>35507962.82</v>
      </c>
      <c r="J15" s="187">
        <f t="shared" si="1"/>
        <v>1.0961868982442946</v>
      </c>
      <c r="K15" s="70">
        <v>51</v>
      </c>
      <c r="L15" s="71">
        <v>11225762.99</v>
      </c>
      <c r="M15" s="86">
        <v>5612881.4800000004</v>
      </c>
      <c r="N15" s="70">
        <v>156</v>
      </c>
      <c r="O15" s="71">
        <v>58485169.600000001</v>
      </c>
      <c r="P15" s="86">
        <v>29242584.699999999</v>
      </c>
      <c r="Q15" s="187">
        <f t="shared" si="6"/>
        <v>0.9027647799816837</v>
      </c>
      <c r="R15" s="71">
        <v>2</v>
      </c>
      <c r="S15" s="86">
        <v>3504407.4</v>
      </c>
      <c r="T15" s="86">
        <v>1752203.7</v>
      </c>
      <c r="U15" s="70">
        <v>0</v>
      </c>
      <c r="V15" s="71">
        <v>0</v>
      </c>
      <c r="W15" s="71">
        <v>0</v>
      </c>
      <c r="X15" s="339">
        <v>154</v>
      </c>
      <c r="Y15" s="98">
        <v>54980762.200000003</v>
      </c>
      <c r="Z15" s="71">
        <v>27490381</v>
      </c>
      <c r="AA15" s="187">
        <f t="shared" si="2"/>
        <v>0.84867148424424288</v>
      </c>
      <c r="AB15" s="73">
        <v>46</v>
      </c>
      <c r="AC15" s="74">
        <v>46</v>
      </c>
      <c r="AD15" s="71">
        <v>44344668.969999999</v>
      </c>
      <c r="AE15" s="71">
        <v>22172334.379999999</v>
      </c>
      <c r="AF15" s="187">
        <f t="shared" si="3"/>
        <v>0.68449498564953537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0.82846038213611639</v>
      </c>
      <c r="AO15" s="73">
        <v>154</v>
      </c>
      <c r="AP15" s="71">
        <v>53671395.950000003</v>
      </c>
      <c r="AQ15" s="71">
        <v>26835697.870000001</v>
      </c>
      <c r="AR15" s="187">
        <f t="shared" si="5"/>
        <v>0.82846038213611639</v>
      </c>
      <c r="AS15" s="208"/>
      <c r="AT15" s="208"/>
      <c r="AU15" s="69"/>
      <c r="AV15" s="69"/>
    </row>
    <row r="16" spans="1:48" x14ac:dyDescent="0.2">
      <c r="A16" s="160" t="s">
        <v>24</v>
      </c>
      <c r="B16" s="169">
        <v>2859573.9228800009</v>
      </c>
      <c r="C16" s="70">
        <v>3</v>
      </c>
      <c r="D16" s="71">
        <v>2700000</v>
      </c>
      <c r="E16" s="86">
        <v>2025000</v>
      </c>
      <c r="F16" s="187">
        <f t="shared" si="0"/>
        <v>0.94419660859150401</v>
      </c>
      <c r="G16" s="70">
        <v>3</v>
      </c>
      <c r="H16" s="71">
        <v>2700000</v>
      </c>
      <c r="I16" s="86">
        <v>2025000</v>
      </c>
      <c r="J16" s="187">
        <f t="shared" si="1"/>
        <v>0.94419660859150401</v>
      </c>
      <c r="K16" s="70">
        <v>0</v>
      </c>
      <c r="L16" s="71">
        <v>0</v>
      </c>
      <c r="M16" s="86">
        <v>0</v>
      </c>
      <c r="N16" s="70">
        <v>3</v>
      </c>
      <c r="O16" s="71">
        <v>2700000</v>
      </c>
      <c r="P16" s="86">
        <v>2025000</v>
      </c>
      <c r="Q16" s="187">
        <f t="shared" si="6"/>
        <v>0.94419660859150401</v>
      </c>
      <c r="R16" s="71">
        <v>0</v>
      </c>
      <c r="S16" s="86">
        <v>0</v>
      </c>
      <c r="T16" s="86">
        <v>0</v>
      </c>
      <c r="U16" s="70">
        <v>0</v>
      </c>
      <c r="V16" s="71">
        <v>0</v>
      </c>
      <c r="W16" s="71">
        <v>0</v>
      </c>
      <c r="X16" s="339">
        <v>3</v>
      </c>
      <c r="Y16" s="98">
        <v>2700000</v>
      </c>
      <c r="Z16" s="71">
        <v>2025000</v>
      </c>
      <c r="AA16" s="187">
        <f t="shared" si="2"/>
        <v>0.94419660859150401</v>
      </c>
      <c r="AB16" s="73">
        <v>1</v>
      </c>
      <c r="AC16" s="74">
        <v>1</v>
      </c>
      <c r="AD16" s="71">
        <v>283649.59999999998</v>
      </c>
      <c r="AE16" s="71">
        <v>212737.2</v>
      </c>
      <c r="AF16" s="187">
        <f t="shared" si="3"/>
        <v>9.9192959388272842E-2</v>
      </c>
      <c r="AG16" s="74">
        <v>0</v>
      </c>
      <c r="AH16" s="72">
        <v>0</v>
      </c>
      <c r="AI16" s="111">
        <v>1</v>
      </c>
      <c r="AJ16" s="110">
        <v>283649.59999999998</v>
      </c>
      <c r="AK16" s="110">
        <v>212737.2</v>
      </c>
      <c r="AL16" s="71">
        <v>0</v>
      </c>
      <c r="AM16" s="71">
        <v>0</v>
      </c>
      <c r="AN16" s="187">
        <f t="shared" si="4"/>
        <v>9.9192959388272842E-2</v>
      </c>
      <c r="AO16" s="73">
        <v>1</v>
      </c>
      <c r="AP16" s="71">
        <v>283649.59999999998</v>
      </c>
      <c r="AQ16" s="71">
        <v>212737.2</v>
      </c>
      <c r="AR16" s="187">
        <f t="shared" si="5"/>
        <v>9.9192959388272842E-2</v>
      </c>
      <c r="AS16" s="208"/>
      <c r="AT16" s="208"/>
      <c r="AU16" s="69"/>
      <c r="AV16" s="69"/>
    </row>
    <row r="17" spans="1:48" ht="25.5" x14ac:dyDescent="0.2">
      <c r="A17" s="160" t="s">
        <v>25</v>
      </c>
      <c r="B17" s="169">
        <v>67416100.425946668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1.3719376106839132</v>
      </c>
      <c r="G17" s="70">
        <v>208</v>
      </c>
      <c r="H17" s="71">
        <v>50305961.25</v>
      </c>
      <c r="I17" s="86">
        <v>37729470.619999997</v>
      </c>
      <c r="J17" s="187">
        <f t="shared" si="1"/>
        <v>0.74620099549155428</v>
      </c>
      <c r="K17" s="70">
        <v>155</v>
      </c>
      <c r="L17" s="71">
        <v>38773462.490000002</v>
      </c>
      <c r="M17" s="86">
        <v>29080096.640000001</v>
      </c>
      <c r="N17" s="70">
        <v>206</v>
      </c>
      <c r="O17" s="71">
        <v>44132958.009999998</v>
      </c>
      <c r="P17" s="86">
        <v>33099717.949999999</v>
      </c>
      <c r="Q17" s="187">
        <f t="shared" si="6"/>
        <v>0.65463528342874</v>
      </c>
      <c r="R17" s="71">
        <v>14</v>
      </c>
      <c r="S17" s="86">
        <v>2775925.21</v>
      </c>
      <c r="T17" s="86">
        <v>2081943.87</v>
      </c>
      <c r="U17" s="70">
        <v>7</v>
      </c>
      <c r="V17" s="71">
        <v>126354.99</v>
      </c>
      <c r="W17" s="71">
        <v>94766.23</v>
      </c>
      <c r="X17" s="339">
        <v>192</v>
      </c>
      <c r="Y17" s="98">
        <v>41230677.810000002</v>
      </c>
      <c r="Z17" s="71">
        <v>30923007.850000001</v>
      </c>
      <c r="AA17" s="187">
        <f t="shared" si="2"/>
        <v>0.61158503012629617</v>
      </c>
      <c r="AB17" s="111">
        <v>133</v>
      </c>
      <c r="AC17" s="74">
        <v>138</v>
      </c>
      <c r="AD17" s="71">
        <v>25569713.579999998</v>
      </c>
      <c r="AE17" s="71">
        <v>19177284.800000001</v>
      </c>
      <c r="AF17" s="187">
        <f t="shared" si="3"/>
        <v>0.37928200264396922</v>
      </c>
      <c r="AG17" s="74">
        <v>1</v>
      </c>
      <c r="AH17" s="72">
        <v>117000</v>
      </c>
      <c r="AI17" s="111">
        <v>152</v>
      </c>
      <c r="AJ17" s="112">
        <v>29366946.370000001</v>
      </c>
      <c r="AK17" s="228">
        <v>22025209.300000001</v>
      </c>
      <c r="AL17" s="71">
        <v>27122856.41</v>
      </c>
      <c r="AM17" s="71">
        <v>20342141.940000001</v>
      </c>
      <c r="AN17" s="187">
        <f t="shared" si="4"/>
        <v>0.4356073131559749</v>
      </c>
      <c r="AO17" s="73">
        <v>97</v>
      </c>
      <c r="AP17" s="71">
        <v>18037445.920000002</v>
      </c>
      <c r="AQ17" s="71">
        <v>13528084.119999999</v>
      </c>
      <c r="AR17" s="187">
        <f t="shared" si="5"/>
        <v>0.26755397903521971</v>
      </c>
      <c r="AS17" s="208"/>
      <c r="AT17" s="208"/>
      <c r="AU17" s="69"/>
      <c r="AV17" s="69"/>
    </row>
    <row r="18" spans="1:48" x14ac:dyDescent="0.2">
      <c r="A18" s="160" t="s">
        <v>26</v>
      </c>
      <c r="B18" s="169">
        <v>38053947.337165296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1.6765200118330865</v>
      </c>
      <c r="G18" s="70">
        <v>283</v>
      </c>
      <c r="H18" s="71">
        <v>35165949.990000002</v>
      </c>
      <c r="I18" s="86">
        <v>26374462.120000001</v>
      </c>
      <c r="J18" s="187">
        <f t="shared" si="1"/>
        <v>0.92410781142946663</v>
      </c>
      <c r="K18" s="70">
        <v>90</v>
      </c>
      <c r="L18" s="71">
        <v>10555640.869999999</v>
      </c>
      <c r="M18" s="86">
        <v>7916730.5599999996</v>
      </c>
      <c r="N18" s="70">
        <v>303</v>
      </c>
      <c r="O18" s="71">
        <v>32023625.050000001</v>
      </c>
      <c r="P18" s="86">
        <v>24017718.41</v>
      </c>
      <c r="Q18" s="187">
        <f t="shared" si="6"/>
        <v>0.84153227958888266</v>
      </c>
      <c r="R18" s="71">
        <v>22</v>
      </c>
      <c r="S18" s="86">
        <v>2686840.26</v>
      </c>
      <c r="T18" s="86">
        <v>2015130.16</v>
      </c>
      <c r="U18" s="70">
        <v>33</v>
      </c>
      <c r="V18" s="71">
        <v>465926.01</v>
      </c>
      <c r="W18" s="71">
        <v>349444.51</v>
      </c>
      <c r="X18" s="339">
        <v>281</v>
      </c>
      <c r="Y18" s="98">
        <v>28870858.780000001</v>
      </c>
      <c r="Z18" s="71">
        <v>21653143.739999998</v>
      </c>
      <c r="AA18" s="187">
        <f t="shared" si="2"/>
        <v>0.75868236543764134</v>
      </c>
      <c r="AB18" s="111">
        <v>242</v>
      </c>
      <c r="AC18" s="74">
        <v>248</v>
      </c>
      <c r="AD18" s="71">
        <v>19793917.960000001</v>
      </c>
      <c r="AE18" s="71">
        <v>14845438.140000001</v>
      </c>
      <c r="AF18" s="187">
        <f t="shared" si="3"/>
        <v>0.52015413235904484</v>
      </c>
      <c r="AG18" s="74">
        <v>2</v>
      </c>
      <c r="AH18" s="72">
        <v>66531.64</v>
      </c>
      <c r="AI18" s="111">
        <v>254</v>
      </c>
      <c r="AJ18" s="110">
        <v>21903759.550000001</v>
      </c>
      <c r="AK18" s="110">
        <v>16427819.300000001</v>
      </c>
      <c r="AL18" s="71">
        <v>19279394.84</v>
      </c>
      <c r="AM18" s="71">
        <v>14459545.91</v>
      </c>
      <c r="AN18" s="187">
        <f t="shared" si="4"/>
        <v>0.57559756826088171</v>
      </c>
      <c r="AO18" s="73">
        <v>206</v>
      </c>
      <c r="AP18" s="71">
        <v>16346603.15</v>
      </c>
      <c r="AQ18" s="71">
        <v>12259952.17</v>
      </c>
      <c r="AR18" s="187">
        <f t="shared" si="5"/>
        <v>0.42956392947007443</v>
      </c>
      <c r="AS18" s="208"/>
      <c r="AT18" s="208"/>
      <c r="AU18" s="69"/>
      <c r="AV18" s="69"/>
    </row>
    <row r="19" spans="1:48" ht="25.5" x14ac:dyDescent="0.2">
      <c r="A19" s="160" t="s">
        <v>27</v>
      </c>
      <c r="B19" s="169">
        <v>344323896.36720002</v>
      </c>
      <c r="C19" s="70">
        <v>3969</v>
      </c>
      <c r="D19" s="71">
        <v>350290101</v>
      </c>
      <c r="E19" s="86">
        <v>223277213.25</v>
      </c>
      <c r="F19" s="187">
        <f t="shared" si="0"/>
        <v>1.0173273034365218</v>
      </c>
      <c r="G19" s="70">
        <v>3969</v>
      </c>
      <c r="H19" s="71">
        <v>350290101</v>
      </c>
      <c r="I19" s="86">
        <v>223277213.25</v>
      </c>
      <c r="J19" s="187">
        <f t="shared" si="1"/>
        <v>1.0173273034365218</v>
      </c>
      <c r="K19" s="70">
        <v>115</v>
      </c>
      <c r="L19" s="71">
        <v>8908150</v>
      </c>
      <c r="M19" s="86">
        <v>5259175</v>
      </c>
      <c r="N19" s="70">
        <v>3850</v>
      </c>
      <c r="O19" s="71">
        <v>339238150</v>
      </c>
      <c r="P19" s="86">
        <v>216668987.5</v>
      </c>
      <c r="Q19" s="187">
        <f t="shared" si="6"/>
        <v>0.98522976063858092</v>
      </c>
      <c r="R19" s="71">
        <v>2</v>
      </c>
      <c r="S19" s="86">
        <v>319350</v>
      </c>
      <c r="T19" s="86">
        <v>210262.5</v>
      </c>
      <c r="U19" s="70">
        <v>1</v>
      </c>
      <c r="V19" s="71">
        <v>25150</v>
      </c>
      <c r="W19" s="71">
        <v>18862.5</v>
      </c>
      <c r="X19" s="339">
        <v>3848</v>
      </c>
      <c r="Y19" s="98">
        <v>338893650</v>
      </c>
      <c r="Z19" s="71">
        <v>216439862.5</v>
      </c>
      <c r="AA19" s="187">
        <f t="shared" si="2"/>
        <v>0.98422924919097399</v>
      </c>
      <c r="AB19" s="111">
        <v>3866</v>
      </c>
      <c r="AC19" s="74">
        <v>3957</v>
      </c>
      <c r="AD19" s="71">
        <v>317056312.5</v>
      </c>
      <c r="AE19" s="71">
        <v>200049759.37</v>
      </c>
      <c r="AF19" s="187">
        <f t="shared" si="3"/>
        <v>0.92080833147252483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0.91719846729198462</v>
      </c>
      <c r="AO19" s="73">
        <v>3849</v>
      </c>
      <c r="AP19" s="71">
        <v>315813350</v>
      </c>
      <c r="AQ19" s="71">
        <v>199129637.5</v>
      </c>
      <c r="AR19" s="187">
        <f t="shared" si="5"/>
        <v>0.91719846729198462</v>
      </c>
      <c r="AS19" s="208"/>
      <c r="AT19" s="208"/>
      <c r="AU19" s="69"/>
      <c r="AV19" s="69"/>
    </row>
    <row r="20" spans="1:48" hidden="1" outlineLevel="1" x14ac:dyDescent="0.2">
      <c r="A20" s="161" t="s">
        <v>223</v>
      </c>
      <c r="B20" s="170">
        <v>151727579.64655998</v>
      </c>
      <c r="C20" s="211">
        <v>2745</v>
      </c>
      <c r="D20" s="212">
        <v>157761450</v>
      </c>
      <c r="E20" s="213">
        <v>78880725</v>
      </c>
      <c r="F20" s="214">
        <f t="shared" si="0"/>
        <v>1.0397677888719741</v>
      </c>
      <c r="G20" s="211">
        <v>2745</v>
      </c>
      <c r="H20" s="212">
        <v>157761450</v>
      </c>
      <c r="I20" s="213">
        <v>78880725</v>
      </c>
      <c r="J20" s="214">
        <f t="shared" si="1"/>
        <v>1.0397677888719741</v>
      </c>
      <c r="K20" s="211">
        <v>98</v>
      </c>
      <c r="L20" s="212">
        <v>5687750</v>
      </c>
      <c r="M20" s="213">
        <v>2843875</v>
      </c>
      <c r="N20" s="211">
        <v>2647</v>
      </c>
      <c r="O20" s="212">
        <v>151038500</v>
      </c>
      <c r="P20" s="213">
        <v>75519250</v>
      </c>
      <c r="Q20" s="214">
        <f t="shared" si="6"/>
        <v>0.99545844171399056</v>
      </c>
      <c r="R20" s="212">
        <v>1</v>
      </c>
      <c r="S20" s="213">
        <v>117000</v>
      </c>
      <c r="T20" s="213">
        <v>58500</v>
      </c>
      <c r="U20" s="211">
        <v>0</v>
      </c>
      <c r="V20" s="212">
        <v>0</v>
      </c>
      <c r="W20" s="212">
        <v>0</v>
      </c>
      <c r="X20" s="340">
        <v>2646</v>
      </c>
      <c r="Y20" s="329">
        <v>150921500</v>
      </c>
      <c r="Z20" s="212">
        <v>75460750</v>
      </c>
      <c r="AA20" s="214">
        <f t="shared" si="2"/>
        <v>0.9946873228424411</v>
      </c>
      <c r="AB20" s="111">
        <v>2647</v>
      </c>
      <c r="AC20" s="74">
        <v>2649</v>
      </c>
      <c r="AD20" s="71">
        <v>150969900</v>
      </c>
      <c r="AE20" s="71">
        <v>75484950</v>
      </c>
      <c r="AF20" s="214">
        <f t="shared" si="3"/>
        <v>0.99500631560639829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4">
        <f t="shared" si="4"/>
        <v>0.9946873228424411</v>
      </c>
      <c r="AO20" s="73">
        <v>2646</v>
      </c>
      <c r="AP20" s="71">
        <v>150921500</v>
      </c>
      <c r="AQ20" s="71">
        <v>75460750</v>
      </c>
      <c r="AR20" s="214">
        <f t="shared" si="5"/>
        <v>0.9946873228424411</v>
      </c>
      <c r="AS20" s="208"/>
      <c r="AT20" s="208"/>
      <c r="AU20" s="69"/>
      <c r="AV20" s="69"/>
    </row>
    <row r="21" spans="1:48" ht="25.5" hidden="1" outlineLevel="1" x14ac:dyDescent="0.2">
      <c r="A21" s="161" t="s">
        <v>225</v>
      </c>
      <c r="B21" s="170">
        <v>192596316.72064003</v>
      </c>
      <c r="C21" s="211">
        <v>1224</v>
      </c>
      <c r="D21" s="212">
        <v>192528651</v>
      </c>
      <c r="E21" s="213">
        <v>144396488.25</v>
      </c>
      <c r="F21" s="214">
        <f t="shared" si="0"/>
        <v>0.99964866555190579</v>
      </c>
      <c r="G21" s="211">
        <v>1224</v>
      </c>
      <c r="H21" s="212">
        <v>192528651</v>
      </c>
      <c r="I21" s="213">
        <v>144396488.25</v>
      </c>
      <c r="J21" s="214">
        <f t="shared" si="1"/>
        <v>0.99964866555190579</v>
      </c>
      <c r="K21" s="211">
        <v>17</v>
      </c>
      <c r="L21" s="212">
        <v>3220400</v>
      </c>
      <c r="M21" s="213">
        <v>2415300</v>
      </c>
      <c r="N21" s="211">
        <v>1203</v>
      </c>
      <c r="O21" s="212">
        <v>188199650</v>
      </c>
      <c r="P21" s="213">
        <v>141149737.5</v>
      </c>
      <c r="Q21" s="214">
        <f t="shared" si="6"/>
        <v>0.97717159499463646</v>
      </c>
      <c r="R21" s="212">
        <v>1</v>
      </c>
      <c r="S21" s="213">
        <v>202350</v>
      </c>
      <c r="T21" s="213">
        <v>151762.5</v>
      </c>
      <c r="U21" s="211">
        <v>1</v>
      </c>
      <c r="V21" s="212">
        <v>25150</v>
      </c>
      <c r="W21" s="212">
        <v>18862.5</v>
      </c>
      <c r="X21" s="340">
        <v>1202</v>
      </c>
      <c r="Y21" s="329">
        <v>187972150</v>
      </c>
      <c r="Z21" s="212">
        <v>140979112.5</v>
      </c>
      <c r="AA21" s="214">
        <f t="shared" si="2"/>
        <v>0.97599036783581194</v>
      </c>
      <c r="AB21" s="111">
        <v>1219</v>
      </c>
      <c r="AC21" s="74">
        <v>1308</v>
      </c>
      <c r="AD21" s="71">
        <v>166086412.5</v>
      </c>
      <c r="AE21" s="71">
        <v>124564809.37</v>
      </c>
      <c r="AF21" s="214">
        <f t="shared" si="3"/>
        <v>0.86235508200765587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4">
        <f t="shared" si="4"/>
        <v>0.85615266588495964</v>
      </c>
      <c r="AO21" s="73">
        <v>1203</v>
      </c>
      <c r="AP21" s="71">
        <v>164891850</v>
      </c>
      <c r="AQ21" s="71">
        <v>123668887.5</v>
      </c>
      <c r="AR21" s="214">
        <f t="shared" si="5"/>
        <v>0.85615266588495964</v>
      </c>
      <c r="AS21" s="208"/>
      <c r="AT21" s="208"/>
      <c r="AU21" s="69"/>
      <c r="AV21" s="69"/>
    </row>
    <row r="22" spans="1:48" ht="25.5" collapsed="1" x14ac:dyDescent="0.2">
      <c r="A22" s="160" t="s">
        <v>28</v>
      </c>
      <c r="B22" s="169">
        <v>106241944.8313641</v>
      </c>
      <c r="C22" s="70">
        <v>708</v>
      </c>
      <c r="D22" s="71">
        <v>181860339.59</v>
      </c>
      <c r="E22" s="86">
        <v>136395254.65000001</v>
      </c>
      <c r="F22" s="187">
        <f t="shared" si="0"/>
        <v>1.7117564995507528</v>
      </c>
      <c r="G22" s="70">
        <v>413</v>
      </c>
      <c r="H22" s="71">
        <v>107825676.02</v>
      </c>
      <c r="I22" s="86">
        <v>80869256.540000007</v>
      </c>
      <c r="J22" s="187">
        <f t="shared" si="1"/>
        <v>1.014906835441969</v>
      </c>
      <c r="K22" s="70">
        <v>107</v>
      </c>
      <c r="L22" s="71">
        <v>26902140.18</v>
      </c>
      <c r="M22" s="86">
        <v>20176605.030000001</v>
      </c>
      <c r="N22" s="70">
        <v>408</v>
      </c>
      <c r="O22" s="71">
        <v>90883694.689999998</v>
      </c>
      <c r="P22" s="86">
        <v>68162770.629999995</v>
      </c>
      <c r="Q22" s="187">
        <f t="shared" si="6"/>
        <v>0.85544080385819399</v>
      </c>
      <c r="R22" s="71">
        <v>16</v>
      </c>
      <c r="S22" s="86">
        <v>3364108.02</v>
      </c>
      <c r="T22" s="86">
        <v>2523081.0099999998</v>
      </c>
      <c r="U22" s="70">
        <v>32</v>
      </c>
      <c r="V22" s="71">
        <v>831744.34</v>
      </c>
      <c r="W22" s="71">
        <v>623808.24</v>
      </c>
      <c r="X22" s="339">
        <v>392</v>
      </c>
      <c r="Y22" s="98">
        <v>86687842.329999998</v>
      </c>
      <c r="Z22" s="71">
        <v>65015881.380000003</v>
      </c>
      <c r="AA22" s="187">
        <f t="shared" si="2"/>
        <v>0.8159474345805513</v>
      </c>
      <c r="AB22" s="111">
        <v>342</v>
      </c>
      <c r="AC22" s="74">
        <v>357</v>
      </c>
      <c r="AD22" s="71">
        <v>73115275.170000002</v>
      </c>
      <c r="AE22" s="71">
        <v>54836456.020000003</v>
      </c>
      <c r="AF22" s="187">
        <f t="shared" si="3"/>
        <v>0.68819594074689194</v>
      </c>
      <c r="AG22" s="74">
        <v>4</v>
      </c>
      <c r="AH22" s="72">
        <v>796846.03</v>
      </c>
      <c r="AI22" s="111">
        <v>367</v>
      </c>
      <c r="AJ22" s="110">
        <v>79894131.939999998</v>
      </c>
      <c r="AK22" s="110">
        <v>59920598.520000003</v>
      </c>
      <c r="AL22" s="71">
        <v>76899162.620000005</v>
      </c>
      <c r="AM22" s="71">
        <v>57674371.689999998</v>
      </c>
      <c r="AN22" s="187">
        <f t="shared" si="4"/>
        <v>0.75200178297577758</v>
      </c>
      <c r="AO22" s="73">
        <v>272</v>
      </c>
      <c r="AP22" s="71">
        <v>53564989.920000002</v>
      </c>
      <c r="AQ22" s="71">
        <v>40173742.090000004</v>
      </c>
      <c r="AR22" s="187">
        <f t="shared" si="5"/>
        <v>0.50417930512306353</v>
      </c>
      <c r="AS22" s="208"/>
      <c r="AT22" s="208"/>
      <c r="AU22" s="69"/>
      <c r="AV22" s="69"/>
    </row>
    <row r="23" spans="1:48" ht="25.5" collapsed="1" x14ac:dyDescent="0.2">
      <c r="A23" s="160" t="s">
        <v>29</v>
      </c>
      <c r="B23" s="169">
        <v>145293831.52040002</v>
      </c>
      <c r="C23" s="70">
        <v>42</v>
      </c>
      <c r="D23" s="71">
        <v>522491641.90999997</v>
      </c>
      <c r="E23" s="86">
        <v>391868731.44</v>
      </c>
      <c r="F23" s="187">
        <f t="shared" si="0"/>
        <v>3.5961034026185716</v>
      </c>
      <c r="G23" s="70">
        <v>16</v>
      </c>
      <c r="H23" s="71">
        <v>153552694.36000001</v>
      </c>
      <c r="I23" s="86">
        <v>115164520.73</v>
      </c>
      <c r="J23" s="187">
        <f t="shared" si="1"/>
        <v>1.0568424877586109</v>
      </c>
      <c r="K23" s="70">
        <v>24</v>
      </c>
      <c r="L23" s="71">
        <v>166363221.55000001</v>
      </c>
      <c r="M23" s="86">
        <v>124772416.11</v>
      </c>
      <c r="N23" s="70">
        <v>12</v>
      </c>
      <c r="O23" s="71">
        <v>281123195.38</v>
      </c>
      <c r="P23" s="86">
        <v>210842396.5</v>
      </c>
      <c r="Q23" s="187">
        <f t="shared" si="6"/>
        <v>1.9348598108965749</v>
      </c>
      <c r="R23" s="71">
        <v>1</v>
      </c>
      <c r="S23" s="86">
        <v>188897941</v>
      </c>
      <c r="T23" s="86">
        <v>141673455.75</v>
      </c>
      <c r="U23" s="70">
        <v>2</v>
      </c>
      <c r="V23" s="71">
        <v>456007.46</v>
      </c>
      <c r="W23" s="71">
        <v>342005.58</v>
      </c>
      <c r="X23" s="339">
        <v>11</v>
      </c>
      <c r="Y23" s="98">
        <v>91769246.920000002</v>
      </c>
      <c r="Z23" s="71">
        <v>68826935.170000002</v>
      </c>
      <c r="AA23" s="187">
        <f t="shared" si="2"/>
        <v>0.63161144530155167</v>
      </c>
      <c r="AB23" s="73">
        <v>5</v>
      </c>
      <c r="AC23" s="113">
        <v>5</v>
      </c>
      <c r="AD23" s="110">
        <v>3197630.52</v>
      </c>
      <c r="AE23" s="110">
        <v>2398222.87</v>
      </c>
      <c r="AF23" s="187">
        <f t="shared" si="3"/>
        <v>2.2008026676280719E-2</v>
      </c>
      <c r="AG23" s="74">
        <v>1</v>
      </c>
      <c r="AH23" s="72">
        <v>74853.2</v>
      </c>
      <c r="AI23" s="111">
        <v>6</v>
      </c>
      <c r="AJ23" s="110">
        <v>7718619.0499999998</v>
      </c>
      <c r="AK23" s="110">
        <v>5788964.2699999996</v>
      </c>
      <c r="AL23" s="71">
        <v>7549352.3799999999</v>
      </c>
      <c r="AM23" s="71">
        <v>5662014.2800000003</v>
      </c>
      <c r="AN23" s="187">
        <f t="shared" si="4"/>
        <v>5.3124203341807154E-2</v>
      </c>
      <c r="AO23" s="73">
        <v>3</v>
      </c>
      <c r="AP23" s="71">
        <v>199266.67</v>
      </c>
      <c r="AQ23" s="71">
        <v>149449.99</v>
      </c>
      <c r="AR23" s="187">
        <f t="shared" si="5"/>
        <v>1.3714737089304573E-3</v>
      </c>
      <c r="AS23" s="208"/>
      <c r="AT23" s="208"/>
      <c r="AU23" s="69"/>
      <c r="AV23" s="69"/>
    </row>
    <row r="24" spans="1:48" x14ac:dyDescent="0.2">
      <c r="A24" s="160" t="s">
        <v>30</v>
      </c>
      <c r="B24" s="169">
        <v>42050254.085690036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2.4420059879006777</v>
      </c>
      <c r="G24" s="70">
        <v>6</v>
      </c>
      <c r="H24" s="71">
        <v>35863817.25</v>
      </c>
      <c r="I24" s="86">
        <v>26897862.91</v>
      </c>
      <c r="J24" s="187">
        <f t="shared" si="1"/>
        <v>0.85287991784583961</v>
      </c>
      <c r="K24" s="70">
        <v>10</v>
      </c>
      <c r="L24" s="71">
        <v>37184910.479999997</v>
      </c>
      <c r="M24" s="86">
        <v>27888682.82</v>
      </c>
      <c r="N24" s="70">
        <v>7</v>
      </c>
      <c r="O24" s="71">
        <v>38090811.899999999</v>
      </c>
      <c r="P24" s="86">
        <v>28568108.91</v>
      </c>
      <c r="Q24" s="187">
        <f t="shared" si="6"/>
        <v>0.90584023160427318</v>
      </c>
      <c r="R24" s="71">
        <v>1</v>
      </c>
      <c r="S24" s="86">
        <v>3646826.6</v>
      </c>
      <c r="T24" s="86">
        <v>2735119.95</v>
      </c>
      <c r="U24" s="70">
        <v>3</v>
      </c>
      <c r="V24" s="71">
        <v>8119.01</v>
      </c>
      <c r="W24" s="71">
        <v>6089.26</v>
      </c>
      <c r="X24" s="339">
        <v>6</v>
      </c>
      <c r="Y24" s="98">
        <v>34435866.289999999</v>
      </c>
      <c r="Z24" s="71">
        <v>25826899.699999999</v>
      </c>
      <c r="AA24" s="187">
        <f t="shared" si="2"/>
        <v>0.81892171732961627</v>
      </c>
      <c r="AB24" s="73">
        <v>4</v>
      </c>
      <c r="AC24" s="74">
        <v>5</v>
      </c>
      <c r="AD24" s="71">
        <v>11207313.720000001</v>
      </c>
      <c r="AE24" s="71">
        <v>8405485.2699999996</v>
      </c>
      <c r="AF24" s="187">
        <f t="shared" si="3"/>
        <v>0.26652190251126018</v>
      </c>
      <c r="AG24" s="74">
        <v>0</v>
      </c>
      <c r="AH24" s="72">
        <v>0</v>
      </c>
      <c r="AI24" s="111">
        <v>7</v>
      </c>
      <c r="AJ24" s="110">
        <v>20164647.960000001</v>
      </c>
      <c r="AK24" s="110">
        <v>15123485.949999999</v>
      </c>
      <c r="AL24" s="71">
        <v>20164640.039999999</v>
      </c>
      <c r="AM24" s="71">
        <v>15123480.01</v>
      </c>
      <c r="AN24" s="187">
        <f t="shared" si="4"/>
        <v>0.4795368874325579</v>
      </c>
      <c r="AO24" s="73">
        <v>1</v>
      </c>
      <c r="AP24" s="71">
        <v>2400114.86</v>
      </c>
      <c r="AQ24" s="71">
        <v>1800086.14</v>
      </c>
      <c r="AR24" s="187">
        <f t="shared" si="5"/>
        <v>5.7077297442936832E-2</v>
      </c>
      <c r="AS24" s="208"/>
      <c r="AT24" s="208"/>
      <c r="AU24" s="69"/>
      <c r="AV24" s="69"/>
    </row>
    <row r="25" spans="1:48" x14ac:dyDescent="0.2">
      <c r="A25" s="160" t="s">
        <v>31</v>
      </c>
      <c r="B25" s="169">
        <v>9252000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70">
        <v>0</v>
      </c>
      <c r="H25" s="71">
        <v>0</v>
      </c>
      <c r="I25" s="86">
        <v>0</v>
      </c>
      <c r="J25" s="187">
        <f t="shared" si="1"/>
        <v>0</v>
      </c>
      <c r="K25" s="70">
        <v>0</v>
      </c>
      <c r="L25" s="71">
        <v>0</v>
      </c>
      <c r="M25" s="86">
        <v>0</v>
      </c>
      <c r="N25" s="70">
        <v>0</v>
      </c>
      <c r="O25" s="71">
        <v>0</v>
      </c>
      <c r="P25" s="86">
        <v>0</v>
      </c>
      <c r="Q25" s="187">
        <f t="shared" si="6"/>
        <v>0</v>
      </c>
      <c r="R25" s="71">
        <v>0</v>
      </c>
      <c r="S25" s="86">
        <v>0</v>
      </c>
      <c r="T25" s="86">
        <v>0</v>
      </c>
      <c r="U25" s="70">
        <v>0</v>
      </c>
      <c r="V25" s="71">
        <v>0</v>
      </c>
      <c r="W25" s="71">
        <v>0</v>
      </c>
      <c r="X25" s="339">
        <v>0</v>
      </c>
      <c r="Y25" s="98">
        <v>0</v>
      </c>
      <c r="Z25" s="71">
        <v>0</v>
      </c>
      <c r="AA25" s="187">
        <f t="shared" si="2"/>
        <v>0</v>
      </c>
      <c r="AB25" s="73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  <c r="AS25" s="208"/>
      <c r="AT25" s="208"/>
      <c r="AU25" s="69"/>
      <c r="AV25" s="69"/>
    </row>
    <row r="26" spans="1:48" x14ac:dyDescent="0.2">
      <c r="A26" s="160" t="s">
        <v>32</v>
      </c>
      <c r="B26" s="169">
        <v>10871100</v>
      </c>
      <c r="C26" s="70">
        <v>95</v>
      </c>
      <c r="D26" s="71">
        <v>18435485.5</v>
      </c>
      <c r="E26" s="86">
        <v>13826614.100000001</v>
      </c>
      <c r="F26" s="187">
        <f t="shared" si="0"/>
        <v>1.6958252154795743</v>
      </c>
      <c r="G26" s="70">
        <v>66</v>
      </c>
      <c r="H26" s="71">
        <v>12467057.74</v>
      </c>
      <c r="I26" s="86">
        <v>9350293.2599999998</v>
      </c>
      <c r="J26" s="187">
        <f t="shared" si="1"/>
        <v>1.1468073828775378</v>
      </c>
      <c r="K26" s="70">
        <v>15</v>
      </c>
      <c r="L26" s="71">
        <v>2733409.92</v>
      </c>
      <c r="M26" s="86">
        <v>2050057.44</v>
      </c>
      <c r="N26" s="70">
        <v>53</v>
      </c>
      <c r="O26" s="71">
        <v>8371942.1699999999</v>
      </c>
      <c r="P26" s="86">
        <v>6278956.5999999996</v>
      </c>
      <c r="Q26" s="187">
        <f t="shared" si="6"/>
        <v>0.7701099401164555</v>
      </c>
      <c r="R26" s="71">
        <v>2</v>
      </c>
      <c r="S26" s="86">
        <v>263109.03999999998</v>
      </c>
      <c r="T26" s="86">
        <v>197331.78</v>
      </c>
      <c r="U26" s="70">
        <v>0</v>
      </c>
      <c r="V26" s="71">
        <v>0</v>
      </c>
      <c r="W26" s="71">
        <v>0</v>
      </c>
      <c r="X26" s="339">
        <v>51</v>
      </c>
      <c r="Y26" s="98">
        <v>8108833.1299999999</v>
      </c>
      <c r="Z26" s="71">
        <v>6081624.8200000003</v>
      </c>
      <c r="AA26" s="187">
        <f t="shared" si="2"/>
        <v>0.74590732584559061</v>
      </c>
      <c r="AB26" s="73">
        <v>13</v>
      </c>
      <c r="AC26" s="74">
        <v>13</v>
      </c>
      <c r="AD26" s="71">
        <v>2283368.54</v>
      </c>
      <c r="AE26" s="71">
        <v>1712526.39</v>
      </c>
      <c r="AF26" s="187">
        <f t="shared" si="3"/>
        <v>0.21004024799698284</v>
      </c>
      <c r="AG26" s="74">
        <v>0</v>
      </c>
      <c r="AH26" s="72">
        <v>0</v>
      </c>
      <c r="AI26" s="111">
        <v>25</v>
      </c>
      <c r="AJ26" s="110">
        <v>3791631.61</v>
      </c>
      <c r="AK26" s="110">
        <v>2843723.7</v>
      </c>
      <c r="AL26" s="71">
        <v>3758626.76</v>
      </c>
      <c r="AM26" s="71">
        <v>2818970.07</v>
      </c>
      <c r="AN26" s="187">
        <f t="shared" si="4"/>
        <v>0.34878086026253091</v>
      </c>
      <c r="AO26" s="73">
        <v>5</v>
      </c>
      <c r="AP26" s="71">
        <v>1217404.8500000001</v>
      </c>
      <c r="AQ26" s="71">
        <v>913053.63</v>
      </c>
      <c r="AR26" s="187">
        <f t="shared" si="5"/>
        <v>0.11198543385673944</v>
      </c>
      <c r="AS26" s="208"/>
      <c r="AT26" s="208"/>
      <c r="AU26" s="69"/>
      <c r="AV26" s="69"/>
    </row>
    <row r="27" spans="1:48" ht="13.5" thickBot="1" x14ac:dyDescent="0.25">
      <c r="A27" s="162" t="s">
        <v>33</v>
      </c>
      <c r="B27" s="171">
        <v>6924189.5784173589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1.3199946587957341</v>
      </c>
      <c r="G27" s="96">
        <v>13</v>
      </c>
      <c r="H27" s="92">
        <v>5933149.7599999998</v>
      </c>
      <c r="I27" s="93">
        <v>4449862.3099999996</v>
      </c>
      <c r="J27" s="187">
        <f t="shared" si="1"/>
        <v>0.85687280696264845</v>
      </c>
      <c r="K27" s="96">
        <v>5</v>
      </c>
      <c r="L27" s="92">
        <v>2711208.5</v>
      </c>
      <c r="M27" s="93">
        <v>2033406.37</v>
      </c>
      <c r="N27" s="96">
        <v>12</v>
      </c>
      <c r="O27" s="92">
        <v>5525461.6600000001</v>
      </c>
      <c r="P27" s="93">
        <v>4144096.22</v>
      </c>
      <c r="Q27" s="187">
        <f t="shared" si="6"/>
        <v>0.79799398867165883</v>
      </c>
      <c r="R27" s="92">
        <v>0</v>
      </c>
      <c r="S27" s="93">
        <v>0</v>
      </c>
      <c r="T27" s="93">
        <v>0</v>
      </c>
      <c r="U27" s="70">
        <v>0</v>
      </c>
      <c r="V27" s="71">
        <v>0</v>
      </c>
      <c r="W27" s="71">
        <v>0</v>
      </c>
      <c r="X27" s="339">
        <v>12</v>
      </c>
      <c r="Y27" s="328">
        <v>5525461.6600000001</v>
      </c>
      <c r="Z27" s="92">
        <v>4144096.22</v>
      </c>
      <c r="AA27" s="187">
        <f t="shared" si="2"/>
        <v>0.79799398867165883</v>
      </c>
      <c r="AB27" s="94">
        <v>4</v>
      </c>
      <c r="AC27" s="95">
        <v>5</v>
      </c>
      <c r="AD27" s="92">
        <v>1297626.96</v>
      </c>
      <c r="AE27" s="92">
        <v>973220.21</v>
      </c>
      <c r="AF27" s="187">
        <f t="shared" si="3"/>
        <v>0.18740488620425594</v>
      </c>
      <c r="AG27" s="95">
        <v>0</v>
      </c>
      <c r="AH27" s="97">
        <v>0</v>
      </c>
      <c r="AI27" s="116">
        <v>7</v>
      </c>
      <c r="AJ27" s="115">
        <v>1791116.96</v>
      </c>
      <c r="AK27" s="115">
        <v>1343337.71</v>
      </c>
      <c r="AL27" s="92">
        <v>1749444.96</v>
      </c>
      <c r="AM27" s="92">
        <v>1312083.71</v>
      </c>
      <c r="AN27" s="187">
        <f t="shared" si="4"/>
        <v>0.25867532073109273</v>
      </c>
      <c r="AO27" s="94">
        <v>3</v>
      </c>
      <c r="AP27" s="92">
        <v>1149754.95</v>
      </c>
      <c r="AQ27" s="92">
        <v>862316.21</v>
      </c>
      <c r="AR27" s="187">
        <f t="shared" si="5"/>
        <v>0.16604902811785752</v>
      </c>
      <c r="AS27" s="208"/>
      <c r="AT27" s="208"/>
      <c r="AU27" s="69"/>
      <c r="AV27" s="69"/>
    </row>
    <row r="28" spans="1:48" s="77" customFormat="1" ht="59.25" customHeight="1" thickBot="1" x14ac:dyDescent="0.25">
      <c r="A28" s="158" t="s">
        <v>180</v>
      </c>
      <c r="B28" s="129">
        <f>SUM(B29+B30+B31+B35+B36+B37+B38+B39)</f>
        <v>954007631.24877775</v>
      </c>
      <c r="C28" s="139">
        <v>3100</v>
      </c>
      <c r="D28" s="140">
        <f t="shared" ref="D28:E28" si="7">SUM(D29+D30+D31+D35+D36+D37+D38+D39)</f>
        <v>1384592722.9099998</v>
      </c>
      <c r="E28" s="140">
        <f t="shared" si="7"/>
        <v>1038444542.0550001</v>
      </c>
      <c r="F28" s="188">
        <f t="shared" si="0"/>
        <v>1.4513434458565015</v>
      </c>
      <c r="G28" s="139">
        <v>2426</v>
      </c>
      <c r="H28" s="140">
        <v>818499752.99000001</v>
      </c>
      <c r="I28" s="140">
        <v>613874808.95000005</v>
      </c>
      <c r="J28" s="188">
        <f t="shared" si="1"/>
        <v>0.85795933510364009</v>
      </c>
      <c r="K28" s="139">
        <v>555</v>
      </c>
      <c r="L28" s="140">
        <v>488049365.25</v>
      </c>
      <c r="M28" s="140">
        <v>366037022.99000001</v>
      </c>
      <c r="N28" s="139">
        <v>2366</v>
      </c>
      <c r="O28" s="140">
        <v>749187775.99000001</v>
      </c>
      <c r="P28" s="140">
        <v>561890826.07000005</v>
      </c>
      <c r="Q28" s="188">
        <f t="shared" ref="Q28" si="8">O28/B28</f>
        <v>0.78530585233299188</v>
      </c>
      <c r="R28" s="140">
        <v>39</v>
      </c>
      <c r="S28" s="140">
        <v>33338711.329999998</v>
      </c>
      <c r="T28" s="316">
        <v>25004033.390000001</v>
      </c>
      <c r="U28" s="341">
        <v>100</v>
      </c>
      <c r="V28" s="342">
        <v>2747374.07</v>
      </c>
      <c r="W28" s="342">
        <v>2060530.6</v>
      </c>
      <c r="X28" s="343">
        <v>2327</v>
      </c>
      <c r="Y28" s="326">
        <v>713101690.59000003</v>
      </c>
      <c r="Z28" s="140">
        <v>534826262.07999998</v>
      </c>
      <c r="AA28" s="188">
        <f t="shared" si="2"/>
        <v>0.74748006958452062</v>
      </c>
      <c r="AB28" s="139">
        <v>492</v>
      </c>
      <c r="AC28" s="139">
        <v>609</v>
      </c>
      <c r="AD28" s="140">
        <v>216857466.99000001</v>
      </c>
      <c r="AE28" s="140">
        <v>162643098.77000001</v>
      </c>
      <c r="AF28" s="188">
        <f t="shared" si="3"/>
        <v>0.22731208838040187</v>
      </c>
      <c r="AG28" s="139">
        <v>20</v>
      </c>
      <c r="AH28" s="140">
        <v>8417613.8399999999</v>
      </c>
      <c r="AI28" s="139">
        <v>2174</v>
      </c>
      <c r="AJ28" s="140">
        <v>541096784.37</v>
      </c>
      <c r="AK28" s="140">
        <v>405822579.63999999</v>
      </c>
      <c r="AL28" s="140">
        <v>191295266.30000001</v>
      </c>
      <c r="AM28" s="140">
        <v>143471449.08000001</v>
      </c>
      <c r="AN28" s="188">
        <f t="shared" si="4"/>
        <v>0.56718286798368134</v>
      </c>
      <c r="AO28" s="139">
        <v>2030</v>
      </c>
      <c r="AP28" s="140">
        <v>425219869.20999998</v>
      </c>
      <c r="AQ28" s="140">
        <v>318914893.54000002</v>
      </c>
      <c r="AR28" s="188">
        <f t="shared" si="5"/>
        <v>0.44571956793825152</v>
      </c>
      <c r="AS28" s="208"/>
      <c r="AT28" s="208"/>
      <c r="AU28" s="69"/>
      <c r="AV28" s="69"/>
    </row>
    <row r="29" spans="1:48" s="76" customFormat="1" x14ac:dyDescent="0.2">
      <c r="A29" s="163" t="s">
        <v>35</v>
      </c>
      <c r="B29" s="168">
        <v>92695897.346640006</v>
      </c>
      <c r="C29" s="202">
        <v>22</v>
      </c>
      <c r="D29" s="148">
        <v>142472057.74000001</v>
      </c>
      <c r="E29" s="148">
        <v>106854043.31</v>
      </c>
      <c r="F29" s="187">
        <f t="shared" si="0"/>
        <v>1.5369834244898679</v>
      </c>
      <c r="G29" s="202">
        <v>11</v>
      </c>
      <c r="H29" s="148">
        <v>62304943.490000002</v>
      </c>
      <c r="I29" s="148">
        <v>46728707.590000004</v>
      </c>
      <c r="J29" s="187">
        <f t="shared" si="1"/>
        <v>0.67214348502402621</v>
      </c>
      <c r="K29" s="202">
        <v>8</v>
      </c>
      <c r="L29" s="148">
        <v>60118325.509999998</v>
      </c>
      <c r="M29" s="148">
        <v>45088744.109999999</v>
      </c>
      <c r="N29" s="202">
        <v>10</v>
      </c>
      <c r="O29" s="148">
        <v>52936504.020000003</v>
      </c>
      <c r="P29" s="148">
        <v>39702377.979999997</v>
      </c>
      <c r="Q29" s="187">
        <f t="shared" ref="Q29:Q60" si="9">O29/$B29</f>
        <v>0.57107709764156911</v>
      </c>
      <c r="R29" s="148">
        <v>0</v>
      </c>
      <c r="S29" s="148">
        <v>0</v>
      </c>
      <c r="T29" s="318">
        <v>0</v>
      </c>
      <c r="U29" s="204">
        <v>6</v>
      </c>
      <c r="V29" s="110">
        <v>46212.34</v>
      </c>
      <c r="W29" s="110">
        <v>34659.25</v>
      </c>
      <c r="X29" s="344">
        <v>10</v>
      </c>
      <c r="Y29" s="147">
        <v>52890291.68</v>
      </c>
      <c r="Z29" s="142">
        <v>39667718.729999997</v>
      </c>
      <c r="AA29" s="187">
        <f t="shared" si="2"/>
        <v>0.57057856058304979</v>
      </c>
      <c r="AB29" s="143">
        <v>5</v>
      </c>
      <c r="AC29" s="145">
        <v>11</v>
      </c>
      <c r="AD29" s="142">
        <v>16553816.43</v>
      </c>
      <c r="AE29" s="142">
        <v>12415362.300000001</v>
      </c>
      <c r="AF29" s="187">
        <f t="shared" si="3"/>
        <v>0.17858197508025994</v>
      </c>
      <c r="AG29" s="145">
        <v>1</v>
      </c>
      <c r="AH29" s="144">
        <v>1476646.26</v>
      </c>
      <c r="AI29" s="149">
        <v>8</v>
      </c>
      <c r="AJ29" s="148">
        <v>28986364.559999999</v>
      </c>
      <c r="AK29" s="148">
        <v>21739773.300000001</v>
      </c>
      <c r="AL29" s="142">
        <v>28412088.760000002</v>
      </c>
      <c r="AM29" s="142">
        <v>21309066.48</v>
      </c>
      <c r="AN29" s="187">
        <f t="shared" si="4"/>
        <v>0.31270385626242264</v>
      </c>
      <c r="AO29" s="143">
        <v>3</v>
      </c>
      <c r="AP29" s="142">
        <v>9644646.5800000001</v>
      </c>
      <c r="AQ29" s="142">
        <v>7233484.8799999999</v>
      </c>
      <c r="AR29" s="187">
        <f t="shared" si="5"/>
        <v>0.10404609973118292</v>
      </c>
      <c r="AS29" s="208"/>
      <c r="AT29" s="208"/>
      <c r="AU29" s="69"/>
      <c r="AV29" s="69"/>
    </row>
    <row r="30" spans="1:48" s="69" customFormat="1" x14ac:dyDescent="0.25">
      <c r="A30" s="160" t="s">
        <v>36</v>
      </c>
      <c r="B30" s="169">
        <v>18487892.887493338</v>
      </c>
      <c r="C30" s="70">
        <v>34</v>
      </c>
      <c r="D30" s="92">
        <v>17356707.68</v>
      </c>
      <c r="E30" s="92">
        <v>13017530.760000002</v>
      </c>
      <c r="F30" s="187">
        <f t="shared" si="0"/>
        <v>0.93881481170531011</v>
      </c>
      <c r="G30" s="70">
        <v>12</v>
      </c>
      <c r="H30" s="92">
        <v>8876041.6500000004</v>
      </c>
      <c r="I30" s="92">
        <v>6657031.2300000004</v>
      </c>
      <c r="J30" s="187">
        <f t="shared" si="1"/>
        <v>0.48010023121696316</v>
      </c>
      <c r="K30" s="70">
        <v>22</v>
      </c>
      <c r="L30" s="92">
        <v>8480666.0299999993</v>
      </c>
      <c r="M30" s="92">
        <v>6360499.5199999996</v>
      </c>
      <c r="N30" s="70">
        <v>12</v>
      </c>
      <c r="O30" s="92">
        <v>8485207.1199999992</v>
      </c>
      <c r="P30" s="92">
        <v>6363905.3300000001</v>
      </c>
      <c r="Q30" s="187">
        <f t="shared" si="9"/>
        <v>0.45896020555917755</v>
      </c>
      <c r="R30" s="92">
        <v>0</v>
      </c>
      <c r="S30" s="92">
        <v>0</v>
      </c>
      <c r="T30" s="93">
        <v>0</v>
      </c>
      <c r="U30" s="70">
        <v>0</v>
      </c>
      <c r="V30" s="71">
        <v>0</v>
      </c>
      <c r="W30" s="71">
        <v>0</v>
      </c>
      <c r="X30" s="339">
        <v>12</v>
      </c>
      <c r="Y30" s="328">
        <v>8485207.1199999992</v>
      </c>
      <c r="Z30" s="92">
        <v>6363905.3300000001</v>
      </c>
      <c r="AA30" s="187">
        <f t="shared" si="2"/>
        <v>0.45896020555917755</v>
      </c>
      <c r="AB30" s="73">
        <v>8</v>
      </c>
      <c r="AC30" s="95">
        <v>11</v>
      </c>
      <c r="AD30" s="92">
        <v>3579153.1</v>
      </c>
      <c r="AE30" s="92">
        <v>2684364.78</v>
      </c>
      <c r="AF30" s="187">
        <f t="shared" si="3"/>
        <v>0.1935944307867134</v>
      </c>
      <c r="AG30" s="95">
        <v>0</v>
      </c>
      <c r="AH30" s="72">
        <v>0</v>
      </c>
      <c r="AI30" s="111">
        <v>11</v>
      </c>
      <c r="AJ30" s="115">
        <v>3787645.75</v>
      </c>
      <c r="AK30" s="115">
        <v>2840734.27</v>
      </c>
      <c r="AL30" s="92">
        <v>3189611.44</v>
      </c>
      <c r="AM30" s="92">
        <v>2392208.5499999998</v>
      </c>
      <c r="AN30" s="187">
        <f t="shared" si="4"/>
        <v>0.20487168402853853</v>
      </c>
      <c r="AO30" s="73">
        <v>7</v>
      </c>
      <c r="AP30" s="92">
        <v>1377010.16</v>
      </c>
      <c r="AQ30" s="92">
        <v>1032757.6</v>
      </c>
      <c r="AR30" s="187">
        <f t="shared" si="5"/>
        <v>7.4481725331258145E-2</v>
      </c>
      <c r="AS30" s="208"/>
      <c r="AT30" s="208"/>
    </row>
    <row r="31" spans="1:48" s="69" customFormat="1" ht="39" customHeight="1" x14ac:dyDescent="0.25">
      <c r="A31" s="160" t="s">
        <v>37</v>
      </c>
      <c r="B31" s="169">
        <v>549492100.05797768</v>
      </c>
      <c r="C31" s="73">
        <v>1299</v>
      </c>
      <c r="D31" s="98">
        <f>D32+D33+D34</f>
        <v>926448363.72000003</v>
      </c>
      <c r="E31" s="98">
        <f>E32+E33+E34</f>
        <v>694836272.73500001</v>
      </c>
      <c r="F31" s="187">
        <f t="shared" si="0"/>
        <v>1.6860085224560084</v>
      </c>
      <c r="G31" s="73">
        <v>776</v>
      </c>
      <c r="H31" s="98">
        <v>463932957.91000003</v>
      </c>
      <c r="I31" s="98">
        <v>347949716.83999997</v>
      </c>
      <c r="J31" s="187">
        <f t="shared" si="1"/>
        <v>0.84429413609595083</v>
      </c>
      <c r="K31" s="73">
        <v>416</v>
      </c>
      <c r="L31" s="98">
        <v>405699960.94</v>
      </c>
      <c r="M31" s="98">
        <v>304274970.06999999</v>
      </c>
      <c r="N31" s="73">
        <v>708</v>
      </c>
      <c r="O31" s="98">
        <v>411823009.22000003</v>
      </c>
      <c r="P31" s="98">
        <v>308867255.32999998</v>
      </c>
      <c r="Q31" s="187">
        <f t="shared" si="9"/>
        <v>0.74946120094637936</v>
      </c>
      <c r="R31" s="98">
        <v>30</v>
      </c>
      <c r="S31" s="98">
        <v>32346650.859999999</v>
      </c>
      <c r="T31" s="317">
        <v>24259988.059999999</v>
      </c>
      <c r="U31" s="70">
        <v>90</v>
      </c>
      <c r="V31" s="71">
        <v>2649230.4900000002</v>
      </c>
      <c r="W31" s="71">
        <v>1986922.92</v>
      </c>
      <c r="X31" s="339">
        <v>678</v>
      </c>
      <c r="Y31" s="98">
        <v>376827127.87</v>
      </c>
      <c r="Z31" s="98">
        <v>282620344.35000002</v>
      </c>
      <c r="AA31" s="187">
        <f t="shared" si="2"/>
        <v>0.68577351308643097</v>
      </c>
      <c r="AB31" s="94">
        <v>471</v>
      </c>
      <c r="AC31" s="95">
        <v>574</v>
      </c>
      <c r="AD31" s="98">
        <v>193052150.33000001</v>
      </c>
      <c r="AE31" s="98">
        <v>144789111.40000001</v>
      </c>
      <c r="AF31" s="187">
        <f t="shared" si="3"/>
        <v>0.35132834541139135</v>
      </c>
      <c r="AG31" s="94">
        <v>19</v>
      </c>
      <c r="AH31" s="72">
        <v>6940967.5800000001</v>
      </c>
      <c r="AI31" s="116">
        <v>520</v>
      </c>
      <c r="AJ31" s="228">
        <v>234945426.18000001</v>
      </c>
      <c r="AK31" s="228">
        <v>176209068.22</v>
      </c>
      <c r="AL31" s="98">
        <v>155713838.71000001</v>
      </c>
      <c r="AM31" s="98">
        <v>116785378.56</v>
      </c>
      <c r="AN31" s="187">
        <f t="shared" si="4"/>
        <v>0.42756834202932231</v>
      </c>
      <c r="AO31" s="94">
        <v>389</v>
      </c>
      <c r="AP31" s="98">
        <v>142813343.34999999</v>
      </c>
      <c r="AQ31" s="98">
        <v>107110006.26000001</v>
      </c>
      <c r="AR31" s="187">
        <f t="shared" si="5"/>
        <v>0.25990063066408337</v>
      </c>
      <c r="AS31" s="208"/>
      <c r="AT31" s="208"/>
    </row>
    <row r="32" spans="1:48" s="128" customFormat="1" ht="35.25" hidden="1" customHeight="1" outlineLevel="1" x14ac:dyDescent="0.25">
      <c r="A32" s="161" t="s">
        <v>38</v>
      </c>
      <c r="B32" s="170">
        <v>317487068.77621996</v>
      </c>
      <c r="C32" s="70">
        <v>931</v>
      </c>
      <c r="D32" s="71">
        <v>558032976.98000002</v>
      </c>
      <c r="E32" s="71">
        <f>D32*0.75</f>
        <v>418524732.73500001</v>
      </c>
      <c r="F32" s="187">
        <f t="shared" si="0"/>
        <v>1.7576557657323937</v>
      </c>
      <c r="G32" s="70">
        <v>553</v>
      </c>
      <c r="H32" s="71">
        <v>294243552.63999999</v>
      </c>
      <c r="I32" s="71">
        <v>220682663.19999999</v>
      </c>
      <c r="J32" s="187">
        <f t="shared" si="1"/>
        <v>0.92678909340838977</v>
      </c>
      <c r="K32" s="70">
        <v>290</v>
      </c>
      <c r="L32" s="71">
        <v>226817934.33000001</v>
      </c>
      <c r="M32" s="71">
        <v>170113450.24000001</v>
      </c>
      <c r="N32" s="70">
        <v>500</v>
      </c>
      <c r="O32" s="71">
        <v>264558601.46000001</v>
      </c>
      <c r="P32" s="71">
        <v>198418949.84</v>
      </c>
      <c r="Q32" s="187">
        <f t="shared" si="9"/>
        <v>0.83328937609888465</v>
      </c>
      <c r="R32" s="71">
        <v>21</v>
      </c>
      <c r="S32" s="71">
        <v>16105662.07</v>
      </c>
      <c r="T32" s="86">
        <v>12079246.48</v>
      </c>
      <c r="U32" s="70">
        <v>77</v>
      </c>
      <c r="V32" s="71">
        <v>2229123.2599999998</v>
      </c>
      <c r="W32" s="71">
        <v>1671842.51</v>
      </c>
      <c r="X32" s="339">
        <v>479</v>
      </c>
      <c r="Y32" s="98">
        <v>246223816.13</v>
      </c>
      <c r="Z32" s="71">
        <v>184667860.84999999</v>
      </c>
      <c r="AA32" s="187">
        <f t="shared" si="2"/>
        <v>0.77553966868348356</v>
      </c>
      <c r="AB32" s="73">
        <v>363</v>
      </c>
      <c r="AC32" s="74">
        <v>453</v>
      </c>
      <c r="AD32" s="71">
        <v>160983419.25</v>
      </c>
      <c r="AE32" s="71">
        <v>120737563.26000001</v>
      </c>
      <c r="AF32" s="187">
        <f t="shared" si="3"/>
        <v>0.507055042810165</v>
      </c>
      <c r="AG32" s="74">
        <v>18</v>
      </c>
      <c r="AH32" s="72">
        <v>6903967.5800000001</v>
      </c>
      <c r="AI32" s="111">
        <v>394</v>
      </c>
      <c r="AJ32" s="110">
        <v>173696843.15000001</v>
      </c>
      <c r="AK32" s="110">
        <v>130272631.14</v>
      </c>
      <c r="AL32" s="71">
        <v>102241726.43000001</v>
      </c>
      <c r="AM32" s="71">
        <v>76681294.450000003</v>
      </c>
      <c r="AN32" s="187">
        <f t="shared" si="4"/>
        <v>0.54709895372913542</v>
      </c>
      <c r="AO32" s="73">
        <v>311</v>
      </c>
      <c r="AP32" s="71">
        <v>123221474</v>
      </c>
      <c r="AQ32" s="71">
        <v>92416104.379999995</v>
      </c>
      <c r="AR32" s="187">
        <f t="shared" si="5"/>
        <v>0.388114937956268</v>
      </c>
      <c r="AS32" s="208"/>
      <c r="AT32" s="208"/>
      <c r="AU32" s="69"/>
      <c r="AV32" s="69"/>
    </row>
    <row r="33" spans="1:48" s="128" customFormat="1" hidden="1" outlineLevel="1" x14ac:dyDescent="0.25">
      <c r="A33" s="161" t="s">
        <v>39</v>
      </c>
      <c r="B33" s="170">
        <v>48208033.387737609</v>
      </c>
      <c r="C33" s="70">
        <v>252</v>
      </c>
      <c r="D33" s="71">
        <v>55498902.409999996</v>
      </c>
      <c r="E33" s="71">
        <v>41624176.799999997</v>
      </c>
      <c r="F33" s="187">
        <f t="shared" si="0"/>
        <v>1.1512376363420982</v>
      </c>
      <c r="G33" s="70">
        <v>166</v>
      </c>
      <c r="H33" s="71">
        <v>32242223.800000001</v>
      </c>
      <c r="I33" s="71">
        <v>24181667.649999999</v>
      </c>
      <c r="J33" s="187">
        <f t="shared" si="1"/>
        <v>0.66881433516848798</v>
      </c>
      <c r="K33" s="70">
        <v>73</v>
      </c>
      <c r="L33" s="71">
        <v>19435547.239999998</v>
      </c>
      <c r="M33" s="71">
        <v>14576660.380000001</v>
      </c>
      <c r="N33" s="70">
        <v>158</v>
      </c>
      <c r="O33" s="71">
        <v>24433887.93</v>
      </c>
      <c r="P33" s="71">
        <v>18325415.73</v>
      </c>
      <c r="Q33" s="187">
        <f t="shared" si="9"/>
        <v>0.5068426611282405</v>
      </c>
      <c r="R33" s="71">
        <v>3</v>
      </c>
      <c r="S33" s="71">
        <v>243947.5</v>
      </c>
      <c r="T33" s="86">
        <v>182960.62</v>
      </c>
      <c r="U33" s="70">
        <v>9</v>
      </c>
      <c r="V33" s="71">
        <v>127036.31</v>
      </c>
      <c r="W33" s="71">
        <v>95277.23</v>
      </c>
      <c r="X33" s="339">
        <v>155</v>
      </c>
      <c r="Y33" s="98">
        <v>24062904.120000001</v>
      </c>
      <c r="Z33" s="71">
        <v>18047177.879999999</v>
      </c>
      <c r="AA33" s="187">
        <f t="shared" si="2"/>
        <v>0.4991471841728507</v>
      </c>
      <c r="AB33" s="73">
        <v>77</v>
      </c>
      <c r="AC33" s="74">
        <v>81</v>
      </c>
      <c r="AD33" s="71">
        <v>9482120.2799999993</v>
      </c>
      <c r="AE33" s="71">
        <v>7111590.1399999997</v>
      </c>
      <c r="AF33" s="187">
        <f t="shared" si="3"/>
        <v>0.19669170496409236</v>
      </c>
      <c r="AG33" s="74">
        <v>0</v>
      </c>
      <c r="AH33" s="72">
        <v>0</v>
      </c>
      <c r="AI33" s="111">
        <v>86</v>
      </c>
      <c r="AJ33" s="110">
        <v>12471295.49</v>
      </c>
      <c r="AK33" s="110">
        <v>9353471.5299999993</v>
      </c>
      <c r="AL33" s="71">
        <v>9858165.8599999994</v>
      </c>
      <c r="AM33" s="71">
        <v>7393624.3399999999</v>
      </c>
      <c r="AN33" s="187">
        <f t="shared" si="4"/>
        <v>0.25869745379765374</v>
      </c>
      <c r="AO33" s="73">
        <v>56</v>
      </c>
      <c r="AP33" s="71">
        <v>7241820.3899999997</v>
      </c>
      <c r="AQ33" s="71">
        <v>5431365.25</v>
      </c>
      <c r="AR33" s="187">
        <f t="shared" si="5"/>
        <v>0.15022019943759121</v>
      </c>
      <c r="AS33" s="208"/>
      <c r="AT33" s="208"/>
      <c r="AU33" s="69"/>
      <c r="AV33" s="69"/>
    </row>
    <row r="34" spans="1:48" s="128" customFormat="1" hidden="1" outlineLevel="1" x14ac:dyDescent="0.25">
      <c r="A34" s="161" t="s">
        <v>40</v>
      </c>
      <c r="B34" s="170">
        <v>183796997.89402002</v>
      </c>
      <c r="C34" s="70">
        <v>116</v>
      </c>
      <c r="D34" s="71">
        <v>312916484.32999998</v>
      </c>
      <c r="E34" s="71">
        <v>234687363.19999999</v>
      </c>
      <c r="F34" s="187">
        <f t="shared" si="0"/>
        <v>1.7025114007054245</v>
      </c>
      <c r="G34" s="70">
        <v>57</v>
      </c>
      <c r="H34" s="71">
        <v>137447181.47</v>
      </c>
      <c r="I34" s="71">
        <v>103085385.98999999</v>
      </c>
      <c r="J34" s="187">
        <f t="shared" si="1"/>
        <v>0.7478206012334</v>
      </c>
      <c r="K34" s="70">
        <v>53</v>
      </c>
      <c r="L34" s="71">
        <v>159446479.37</v>
      </c>
      <c r="M34" s="71">
        <v>119584859.45</v>
      </c>
      <c r="N34" s="70">
        <v>50</v>
      </c>
      <c r="O34" s="71">
        <v>122830519.83</v>
      </c>
      <c r="P34" s="71">
        <v>92122889.760000005</v>
      </c>
      <c r="Q34" s="187">
        <f t="shared" si="9"/>
        <v>0.6682944837914373</v>
      </c>
      <c r="R34" s="71">
        <v>6</v>
      </c>
      <c r="S34" s="71">
        <v>15997041.289999999</v>
      </c>
      <c r="T34" s="86">
        <v>11997780.960000001</v>
      </c>
      <c r="U34" s="70">
        <v>4</v>
      </c>
      <c r="V34" s="71">
        <v>293070.92</v>
      </c>
      <c r="W34" s="71">
        <v>219803.18</v>
      </c>
      <c r="X34" s="339">
        <v>44</v>
      </c>
      <c r="Y34" s="98">
        <v>106540407.62</v>
      </c>
      <c r="Z34" s="71">
        <v>79905305.620000005</v>
      </c>
      <c r="AA34" s="187">
        <f t="shared" si="2"/>
        <v>0.57966348112732902</v>
      </c>
      <c r="AB34" s="73">
        <v>31</v>
      </c>
      <c r="AC34" s="74">
        <v>40</v>
      </c>
      <c r="AD34" s="71">
        <v>22586610.800000001</v>
      </c>
      <c r="AE34" s="71">
        <v>16939958</v>
      </c>
      <c r="AF34" s="187">
        <f t="shared" si="3"/>
        <v>0.1228888994858543</v>
      </c>
      <c r="AG34" s="74">
        <v>1</v>
      </c>
      <c r="AH34" s="72">
        <v>37000</v>
      </c>
      <c r="AI34" s="111">
        <v>40</v>
      </c>
      <c r="AJ34" s="110">
        <v>48777287.539999999</v>
      </c>
      <c r="AK34" s="110">
        <v>36582965.549999997</v>
      </c>
      <c r="AL34" s="71">
        <v>43613946.420000002</v>
      </c>
      <c r="AM34" s="71">
        <v>32710459.77</v>
      </c>
      <c r="AN34" s="187">
        <f t="shared" si="4"/>
        <v>0.26538674787346461</v>
      </c>
      <c r="AO34" s="73">
        <v>22</v>
      </c>
      <c r="AP34" s="71">
        <v>12350048.960000001</v>
      </c>
      <c r="AQ34" s="71">
        <v>9262536.6300000008</v>
      </c>
      <c r="AR34" s="187">
        <f t="shared" si="5"/>
        <v>6.7193964545172902E-2</v>
      </c>
      <c r="AS34" s="208"/>
      <c r="AT34" s="208"/>
      <c r="AU34" s="69"/>
      <c r="AV34" s="69"/>
    </row>
    <row r="35" spans="1:48" s="69" customFormat="1" collapsed="1" x14ac:dyDescent="0.25">
      <c r="A35" s="160" t="s">
        <v>41</v>
      </c>
      <c r="B35" s="169">
        <v>0</v>
      </c>
      <c r="C35" s="70">
        <v>0</v>
      </c>
      <c r="D35" s="71">
        <v>0</v>
      </c>
      <c r="E35" s="71">
        <v>0</v>
      </c>
      <c r="F35" s="187">
        <v>0</v>
      </c>
      <c r="G35" s="70">
        <v>0</v>
      </c>
      <c r="H35" s="71">
        <v>0</v>
      </c>
      <c r="I35" s="71">
        <v>0</v>
      </c>
      <c r="J35" s="187">
        <v>0</v>
      </c>
      <c r="K35" s="70">
        <v>0</v>
      </c>
      <c r="L35" s="71">
        <v>0</v>
      </c>
      <c r="M35" s="71">
        <v>0</v>
      </c>
      <c r="N35" s="70">
        <v>0</v>
      </c>
      <c r="O35" s="71">
        <v>0</v>
      </c>
      <c r="P35" s="71">
        <v>0</v>
      </c>
      <c r="Q35" s="187">
        <v>0</v>
      </c>
      <c r="R35" s="71">
        <v>0</v>
      </c>
      <c r="S35" s="71">
        <v>0</v>
      </c>
      <c r="T35" s="86">
        <v>0</v>
      </c>
      <c r="U35" s="70">
        <v>0</v>
      </c>
      <c r="V35" s="71">
        <v>0</v>
      </c>
      <c r="W35" s="71">
        <v>0</v>
      </c>
      <c r="X35" s="339">
        <v>0</v>
      </c>
      <c r="Y35" s="98">
        <v>0</v>
      </c>
      <c r="Z35" s="71">
        <v>0</v>
      </c>
      <c r="AA35" s="187">
        <v>0</v>
      </c>
      <c r="AB35" s="73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73">
        <v>0</v>
      </c>
      <c r="AP35" s="72">
        <v>0</v>
      </c>
      <c r="AQ35" s="98">
        <v>0</v>
      </c>
      <c r="AR35" s="187">
        <v>0</v>
      </c>
      <c r="AS35" s="208"/>
      <c r="AT35" s="208"/>
    </row>
    <row r="36" spans="1:48" x14ac:dyDescent="0.2">
      <c r="A36" s="160" t="s">
        <v>42</v>
      </c>
      <c r="B36" s="169">
        <v>220856760.89389333</v>
      </c>
      <c r="C36" s="70">
        <v>967</v>
      </c>
      <c r="D36" s="71">
        <v>221662935.52000001</v>
      </c>
      <c r="E36" s="71">
        <v>166247201.62000003</v>
      </c>
      <c r="F36" s="187">
        <f t="shared" si="0"/>
        <v>1.003650214839898</v>
      </c>
      <c r="G36" s="70">
        <v>904</v>
      </c>
      <c r="H36" s="71">
        <v>216170461.16999999</v>
      </c>
      <c r="I36" s="71">
        <v>162127842.88</v>
      </c>
      <c r="J36" s="187">
        <f t="shared" si="1"/>
        <v>0.97878127115092128</v>
      </c>
      <c r="K36" s="70">
        <v>55</v>
      </c>
      <c r="L36" s="71">
        <v>4388073.3499999996</v>
      </c>
      <c r="M36" s="71">
        <v>3291054.81</v>
      </c>
      <c r="N36" s="70">
        <v>912</v>
      </c>
      <c r="O36" s="71">
        <v>210198815.06</v>
      </c>
      <c r="P36" s="71">
        <v>157649107.99000001</v>
      </c>
      <c r="Q36" s="187">
        <f t="shared" si="9"/>
        <v>0.95174272324398645</v>
      </c>
      <c r="R36" s="71">
        <v>8</v>
      </c>
      <c r="S36" s="71">
        <v>917090.47</v>
      </c>
      <c r="T36" s="86">
        <v>687817.83</v>
      </c>
      <c r="U36" s="70">
        <v>3</v>
      </c>
      <c r="V36" s="71">
        <v>4012.1</v>
      </c>
      <c r="W36" s="71">
        <v>3009.07</v>
      </c>
      <c r="X36" s="339">
        <v>904</v>
      </c>
      <c r="Y36" s="98">
        <v>209277712.49000001</v>
      </c>
      <c r="Z36" s="71">
        <v>156958281.09</v>
      </c>
      <c r="AA36" s="187">
        <f t="shared" si="2"/>
        <v>0.9475721351837797</v>
      </c>
      <c r="AB36" s="73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7">
        <f t="shared" si="4"/>
        <v>0.95172711833342793</v>
      </c>
      <c r="AO36" s="73">
        <v>912</v>
      </c>
      <c r="AP36" s="71">
        <v>210195368.61000001</v>
      </c>
      <c r="AQ36" s="71">
        <v>157646523.12</v>
      </c>
      <c r="AR36" s="187">
        <f t="shared" si="5"/>
        <v>0.95172711833342793</v>
      </c>
      <c r="AS36" s="208"/>
      <c r="AT36" s="208"/>
      <c r="AU36" s="69"/>
      <c r="AV36" s="69"/>
    </row>
    <row r="37" spans="1:48" x14ac:dyDescent="0.2">
      <c r="A37" s="160" t="s">
        <v>43</v>
      </c>
      <c r="B37" s="169">
        <v>8586649.196320001</v>
      </c>
      <c r="C37" s="70">
        <v>24</v>
      </c>
      <c r="D37" s="71">
        <v>12327574.620000001</v>
      </c>
      <c r="E37" s="71">
        <v>9245680.9799999986</v>
      </c>
      <c r="F37" s="187">
        <f t="shared" si="0"/>
        <v>1.4356676671131803</v>
      </c>
      <c r="G37" s="70">
        <v>11</v>
      </c>
      <c r="H37" s="71">
        <v>7747782.1900000004</v>
      </c>
      <c r="I37" s="71">
        <v>5810836.6200000001</v>
      </c>
      <c r="J37" s="187">
        <f t="shared" si="1"/>
        <v>0.9023056622972887</v>
      </c>
      <c r="K37" s="70">
        <v>12</v>
      </c>
      <c r="L37" s="71">
        <v>4504822.43</v>
      </c>
      <c r="M37" s="71">
        <v>3378616.8</v>
      </c>
      <c r="N37" s="70">
        <v>12</v>
      </c>
      <c r="O37" s="71">
        <v>7583029.4100000001</v>
      </c>
      <c r="P37" s="71">
        <v>5687272.0300000003</v>
      </c>
      <c r="Q37" s="187">
        <f t="shared" si="9"/>
        <v>0.88311857589918497</v>
      </c>
      <c r="R37" s="71">
        <v>1</v>
      </c>
      <c r="S37" s="71">
        <v>74970</v>
      </c>
      <c r="T37" s="86">
        <v>56227.5</v>
      </c>
      <c r="U37" s="70">
        <v>1</v>
      </c>
      <c r="V37" s="71">
        <v>47919.14</v>
      </c>
      <c r="W37" s="71">
        <v>35939.360000000001</v>
      </c>
      <c r="X37" s="339">
        <v>11</v>
      </c>
      <c r="Y37" s="98">
        <v>7460140.2699999996</v>
      </c>
      <c r="Z37" s="71">
        <v>5595105.1699999999</v>
      </c>
      <c r="AA37" s="187">
        <f t="shared" si="2"/>
        <v>0.86880692333363385</v>
      </c>
      <c r="AB37" s="73">
        <v>8</v>
      </c>
      <c r="AC37" s="74">
        <v>13</v>
      </c>
      <c r="AD37" s="71">
        <v>3672347.13</v>
      </c>
      <c r="AE37" s="71">
        <v>2754260.29</v>
      </c>
      <c r="AF37" s="187">
        <f t="shared" si="3"/>
        <v>0.42768104833884046</v>
      </c>
      <c r="AG37" s="74">
        <v>0</v>
      </c>
      <c r="AH37" s="72">
        <v>0</v>
      </c>
      <c r="AI37" s="111">
        <v>11</v>
      </c>
      <c r="AJ37" s="110">
        <v>5020768.1100000003</v>
      </c>
      <c r="AK37" s="110">
        <v>3765576.01</v>
      </c>
      <c r="AL37" s="71">
        <v>3979727.39</v>
      </c>
      <c r="AM37" s="71">
        <v>2984795.49</v>
      </c>
      <c r="AN37" s="187">
        <f t="shared" si="4"/>
        <v>0.58471797265827063</v>
      </c>
      <c r="AO37" s="73">
        <v>7</v>
      </c>
      <c r="AP37" s="71">
        <v>3028289.35</v>
      </c>
      <c r="AQ37" s="71">
        <v>2271216.96</v>
      </c>
      <c r="AR37" s="187">
        <f t="shared" si="5"/>
        <v>0.35267416669331741</v>
      </c>
      <c r="AS37" s="208"/>
      <c r="AT37" s="208"/>
      <c r="AU37" s="69"/>
      <c r="AV37" s="69"/>
    </row>
    <row r="38" spans="1:48" x14ac:dyDescent="0.2">
      <c r="A38" s="162" t="s">
        <v>44</v>
      </c>
      <c r="B38" s="171">
        <v>0</v>
      </c>
      <c r="C38" s="96">
        <v>0</v>
      </c>
      <c r="D38" s="92">
        <v>0</v>
      </c>
      <c r="E38" s="92">
        <v>0</v>
      </c>
      <c r="F38" s="187">
        <v>0</v>
      </c>
      <c r="G38" s="96">
        <v>0</v>
      </c>
      <c r="H38" s="92">
        <v>0</v>
      </c>
      <c r="I38" s="92">
        <v>0</v>
      </c>
      <c r="J38" s="187">
        <v>0</v>
      </c>
      <c r="K38" s="96">
        <v>0</v>
      </c>
      <c r="L38" s="92">
        <v>0</v>
      </c>
      <c r="M38" s="92">
        <v>0</v>
      </c>
      <c r="N38" s="96">
        <v>0</v>
      </c>
      <c r="O38" s="92">
        <v>0</v>
      </c>
      <c r="P38" s="92">
        <v>0</v>
      </c>
      <c r="Q38" s="187">
        <v>0</v>
      </c>
      <c r="R38" s="92">
        <v>0</v>
      </c>
      <c r="S38" s="92">
        <v>0</v>
      </c>
      <c r="T38" s="93">
        <v>0</v>
      </c>
      <c r="U38" s="70">
        <v>0</v>
      </c>
      <c r="V38" s="71">
        <v>0</v>
      </c>
      <c r="W38" s="71">
        <v>0</v>
      </c>
      <c r="X38" s="339">
        <v>0</v>
      </c>
      <c r="Y38" s="328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  <c r="AS38" s="208"/>
      <c r="AT38" s="208"/>
      <c r="AU38" s="69"/>
      <c r="AV38" s="69"/>
    </row>
    <row r="39" spans="1:48" ht="13.5" thickBot="1" x14ac:dyDescent="0.25">
      <c r="A39" s="162" t="s">
        <v>224</v>
      </c>
      <c r="B39" s="171">
        <v>63888330.866453335</v>
      </c>
      <c r="C39" s="96">
        <v>754</v>
      </c>
      <c r="D39" s="92">
        <v>64325083.629999995</v>
      </c>
      <c r="E39" s="92">
        <v>48243812.649999999</v>
      </c>
      <c r="F39" s="187">
        <f t="shared" si="0"/>
        <v>1.0068361899211236</v>
      </c>
      <c r="G39" s="96">
        <v>712</v>
      </c>
      <c r="H39" s="92">
        <v>59467566.579999998</v>
      </c>
      <c r="I39" s="92">
        <v>44600673.789999999</v>
      </c>
      <c r="J39" s="187">
        <v>0</v>
      </c>
      <c r="K39" s="96">
        <v>42</v>
      </c>
      <c r="L39" s="92">
        <v>4857516.99</v>
      </c>
      <c r="M39" s="92">
        <v>3643137.68</v>
      </c>
      <c r="N39" s="96">
        <v>712</v>
      </c>
      <c r="O39" s="92">
        <v>58161211.159999996</v>
      </c>
      <c r="P39" s="92">
        <v>43620907.409999996</v>
      </c>
      <c r="Q39" s="187">
        <f t="shared" si="9"/>
        <v>0.9103573433711265</v>
      </c>
      <c r="R39" s="92">
        <v>0</v>
      </c>
      <c r="S39" s="92">
        <v>0</v>
      </c>
      <c r="T39" s="93">
        <v>0</v>
      </c>
      <c r="U39" s="70">
        <v>0</v>
      </c>
      <c r="V39" s="71">
        <v>0</v>
      </c>
      <c r="W39" s="71">
        <v>0</v>
      </c>
      <c r="X39" s="339">
        <v>712</v>
      </c>
      <c r="Y39" s="328">
        <v>58161211.159999996</v>
      </c>
      <c r="Z39" s="92">
        <v>43620907.409999996</v>
      </c>
      <c r="AA39" s="187">
        <f t="shared" si="2"/>
        <v>0.9103573433711265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7">
        <f t="shared" si="4"/>
        <v>0.9103573433711265</v>
      </c>
      <c r="AO39" s="94">
        <v>712</v>
      </c>
      <c r="AP39" s="92">
        <v>58161211.159999996</v>
      </c>
      <c r="AQ39" s="92">
        <v>43620904.719999999</v>
      </c>
      <c r="AR39" s="187">
        <f t="shared" si="5"/>
        <v>0.9103573433711265</v>
      </c>
      <c r="AS39" s="208"/>
      <c r="AT39" s="208"/>
      <c r="AU39" s="69"/>
      <c r="AV39" s="69"/>
    </row>
    <row r="40" spans="1:48" s="77" customFormat="1" ht="26.25" thickBot="1" x14ac:dyDescent="0.25">
      <c r="A40" s="158" t="s">
        <v>181</v>
      </c>
      <c r="B40" s="129">
        <f>B41+B44</f>
        <v>134763092.24540591</v>
      </c>
      <c r="C40" s="139">
        <v>64</v>
      </c>
      <c r="D40" s="140">
        <v>126222214.53</v>
      </c>
      <c r="E40" s="140">
        <v>99883024.260000005</v>
      </c>
      <c r="F40" s="188">
        <f t="shared" si="0"/>
        <v>0.93662302064238168</v>
      </c>
      <c r="G40" s="139">
        <v>64</v>
      </c>
      <c r="H40" s="140">
        <v>126222214.53</v>
      </c>
      <c r="I40" s="140">
        <v>99883024.239999995</v>
      </c>
      <c r="J40" s="188">
        <f t="shared" si="1"/>
        <v>0.93662302064238168</v>
      </c>
      <c r="K40" s="139">
        <v>4</v>
      </c>
      <c r="L40" s="140">
        <v>1559500</v>
      </c>
      <c r="M40" s="140">
        <v>1403550</v>
      </c>
      <c r="N40" s="139">
        <v>59</v>
      </c>
      <c r="O40" s="140">
        <v>120474760.23</v>
      </c>
      <c r="P40" s="140">
        <v>94838934.150000006</v>
      </c>
      <c r="Q40" s="188">
        <f t="shared" ref="Q40" si="10">O40/B40</f>
        <v>0.89397444227988909</v>
      </c>
      <c r="R40" s="140">
        <v>1</v>
      </c>
      <c r="S40" s="140">
        <v>960000</v>
      </c>
      <c r="T40" s="316">
        <v>672000</v>
      </c>
      <c r="U40" s="341">
        <v>4</v>
      </c>
      <c r="V40" s="342">
        <v>1294788.8600000001</v>
      </c>
      <c r="W40" s="342">
        <v>1094932.24</v>
      </c>
      <c r="X40" s="343">
        <v>58</v>
      </c>
      <c r="Y40" s="326">
        <v>118219971.37</v>
      </c>
      <c r="Z40" s="140">
        <v>93072001.909999996</v>
      </c>
      <c r="AA40" s="188">
        <f t="shared" si="2"/>
        <v>0.87724294092865873</v>
      </c>
      <c r="AB40" s="139">
        <v>49</v>
      </c>
      <c r="AC40" s="139">
        <v>125</v>
      </c>
      <c r="AD40" s="140">
        <v>50283535.299999997</v>
      </c>
      <c r="AE40" s="140">
        <v>42694663.170000002</v>
      </c>
      <c r="AF40" s="188">
        <f t="shared" si="3"/>
        <v>0.37312541929828097</v>
      </c>
      <c r="AG40" s="139">
        <v>1</v>
      </c>
      <c r="AH40" s="140">
        <v>139922.82999999999</v>
      </c>
      <c r="AI40" s="139">
        <v>50</v>
      </c>
      <c r="AJ40" s="140">
        <v>57475383.370000005</v>
      </c>
      <c r="AK40" s="140">
        <v>48337998.060000002</v>
      </c>
      <c r="AL40" s="140">
        <v>5550000</v>
      </c>
      <c r="AM40" s="140">
        <v>4440000</v>
      </c>
      <c r="AN40" s="188">
        <f t="shared" si="4"/>
        <v>0.42649201953110677</v>
      </c>
      <c r="AO40" s="139">
        <v>49</v>
      </c>
      <c r="AP40" s="140">
        <v>53771377.899999999</v>
      </c>
      <c r="AQ40" s="140">
        <v>45374793.68</v>
      </c>
      <c r="AR40" s="188">
        <f t="shared" si="5"/>
        <v>0.39900670876623545</v>
      </c>
      <c r="AS40" s="208"/>
      <c r="AT40" s="208"/>
      <c r="AU40" s="69"/>
      <c r="AV40" s="69"/>
    </row>
    <row r="41" spans="1:48" s="76" customFormat="1" x14ac:dyDescent="0.2">
      <c r="A41" s="163" t="s">
        <v>46</v>
      </c>
      <c r="B41" s="168">
        <v>93593032.561987013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0.89116170367446468</v>
      </c>
      <c r="G41" s="141">
        <v>60</v>
      </c>
      <c r="H41" s="146">
        <v>83406526.349999994</v>
      </c>
      <c r="I41" s="146">
        <v>65630473.700000003</v>
      </c>
      <c r="J41" s="187">
        <f t="shared" si="1"/>
        <v>0.89116170367446468</v>
      </c>
      <c r="K41" s="141">
        <v>4</v>
      </c>
      <c r="L41" s="146">
        <v>1559500</v>
      </c>
      <c r="M41" s="146">
        <v>1403550</v>
      </c>
      <c r="N41" s="141">
        <v>55</v>
      </c>
      <c r="O41" s="146">
        <v>78940919.989999995</v>
      </c>
      <c r="P41" s="146">
        <v>61611861.969999999</v>
      </c>
      <c r="Q41" s="187">
        <f t="shared" si="9"/>
        <v>0.84344868233345394</v>
      </c>
      <c r="R41" s="146">
        <v>1</v>
      </c>
      <c r="S41" s="146">
        <v>960000</v>
      </c>
      <c r="T41" s="319">
        <v>672000</v>
      </c>
      <c r="U41" s="182">
        <v>3</v>
      </c>
      <c r="V41" s="183">
        <v>591011.5</v>
      </c>
      <c r="W41" s="183">
        <v>531910.35</v>
      </c>
      <c r="X41" s="344">
        <v>54</v>
      </c>
      <c r="Y41" s="147">
        <v>77389908.489999995</v>
      </c>
      <c r="Z41" s="147">
        <v>60407951.619999997</v>
      </c>
      <c r="AA41" s="187">
        <f t="shared" si="2"/>
        <v>0.82687681306559191</v>
      </c>
      <c r="AB41" s="143">
        <v>47</v>
      </c>
      <c r="AC41" s="143">
        <v>120</v>
      </c>
      <c r="AD41" s="147">
        <v>24703950.890000001</v>
      </c>
      <c r="AE41" s="147">
        <v>22230995.670000002</v>
      </c>
      <c r="AF41" s="187">
        <f t="shared" si="3"/>
        <v>0.26395074733408691</v>
      </c>
      <c r="AG41" s="145">
        <v>1</v>
      </c>
      <c r="AH41" s="144">
        <v>139922.82999999999</v>
      </c>
      <c r="AI41" s="143">
        <v>46</v>
      </c>
      <c r="AJ41" s="147">
        <v>23602515.02</v>
      </c>
      <c r="AK41" s="147">
        <v>21239703.399999999</v>
      </c>
      <c r="AL41" s="147">
        <v>0</v>
      </c>
      <c r="AM41" s="147">
        <v>0</v>
      </c>
      <c r="AN41" s="187">
        <f t="shared" si="4"/>
        <v>0.25218239407263532</v>
      </c>
      <c r="AO41" s="143">
        <v>46</v>
      </c>
      <c r="AP41" s="147">
        <v>23602515.02</v>
      </c>
      <c r="AQ41" s="147">
        <v>21239703.399999999</v>
      </c>
      <c r="AR41" s="187">
        <f t="shared" si="5"/>
        <v>0.25218239407263532</v>
      </c>
      <c r="AS41" s="208"/>
      <c r="AT41" s="208"/>
      <c r="AU41" s="69"/>
      <c r="AV41" s="69"/>
    </row>
    <row r="42" spans="1:48" s="126" customFormat="1" ht="37.5" hidden="1" customHeight="1" outlineLevel="1" x14ac:dyDescent="0.2">
      <c r="A42" s="164" t="s">
        <v>47</v>
      </c>
      <c r="B42" s="170">
        <v>40725469.739634067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0.88960364562084815</v>
      </c>
      <c r="G42" s="182">
        <v>56</v>
      </c>
      <c r="H42" s="183">
        <v>36229526.350000001</v>
      </c>
      <c r="I42" s="183">
        <v>32606573.699999999</v>
      </c>
      <c r="J42" s="187">
        <f t="shared" si="1"/>
        <v>0.88960364562084815</v>
      </c>
      <c r="K42" s="182">
        <v>4</v>
      </c>
      <c r="L42" s="183">
        <v>1559500</v>
      </c>
      <c r="M42" s="183">
        <v>1403550</v>
      </c>
      <c r="N42" s="182">
        <v>51</v>
      </c>
      <c r="O42" s="183">
        <v>31766089.989999998</v>
      </c>
      <c r="P42" s="183">
        <v>28589480.969999999</v>
      </c>
      <c r="Q42" s="187">
        <f t="shared" si="9"/>
        <v>0.78000549025184618</v>
      </c>
      <c r="R42" s="183">
        <v>0</v>
      </c>
      <c r="S42" s="183">
        <v>0</v>
      </c>
      <c r="T42" s="320">
        <v>0</v>
      </c>
      <c r="U42" s="182">
        <v>3</v>
      </c>
      <c r="V42" s="183">
        <v>591011.5</v>
      </c>
      <c r="W42" s="183">
        <v>531910.35</v>
      </c>
      <c r="X42" s="344">
        <v>51</v>
      </c>
      <c r="Y42" s="330">
        <v>31175078.489999998</v>
      </c>
      <c r="Z42" s="183">
        <v>28057570.620000001</v>
      </c>
      <c r="AA42" s="187">
        <f t="shared" si="2"/>
        <v>0.76549340472457172</v>
      </c>
      <c r="AB42" s="184">
        <v>46</v>
      </c>
      <c r="AC42" s="186">
        <v>119</v>
      </c>
      <c r="AD42" s="183">
        <v>24691150.890000001</v>
      </c>
      <c r="AE42" s="183">
        <v>22222035.670000002</v>
      </c>
      <c r="AF42" s="187">
        <f t="shared" si="3"/>
        <v>0.60628277703990607</v>
      </c>
      <c r="AG42" s="186">
        <v>1</v>
      </c>
      <c r="AH42" s="185">
        <v>139922.82999999999</v>
      </c>
      <c r="AI42" s="111">
        <v>45</v>
      </c>
      <c r="AJ42" s="110">
        <v>23589715.02</v>
      </c>
      <c r="AK42" s="110">
        <v>21230743.399999999</v>
      </c>
      <c r="AL42" s="183">
        <v>0</v>
      </c>
      <c r="AM42" s="183">
        <v>0</v>
      </c>
      <c r="AN42" s="187">
        <f t="shared" si="4"/>
        <v>0.57923739543862074</v>
      </c>
      <c r="AO42" s="184">
        <v>45</v>
      </c>
      <c r="AP42" s="183">
        <v>23589715.02</v>
      </c>
      <c r="AQ42" s="183">
        <v>21230743.399999999</v>
      </c>
      <c r="AR42" s="187">
        <f t="shared" si="5"/>
        <v>0.57923739543862074</v>
      </c>
      <c r="AS42" s="208"/>
      <c r="AT42" s="208"/>
      <c r="AU42" s="69"/>
      <c r="AV42" s="69"/>
    </row>
    <row r="43" spans="1:48" s="126" customFormat="1" hidden="1" outlineLevel="1" x14ac:dyDescent="0.2">
      <c r="A43" s="164" t="s">
        <v>48</v>
      </c>
      <c r="B43" s="170">
        <v>52867562.822352946</v>
      </c>
      <c r="C43" s="119">
        <v>4</v>
      </c>
      <c r="D43" s="120">
        <v>47177000</v>
      </c>
      <c r="E43" s="120">
        <v>33023900</v>
      </c>
      <c r="F43" s="187">
        <f t="shared" si="0"/>
        <v>0.89236192253699054</v>
      </c>
      <c r="G43" s="119">
        <v>4</v>
      </c>
      <c r="H43" s="120">
        <v>47177000</v>
      </c>
      <c r="I43" s="120">
        <v>33023900</v>
      </c>
      <c r="J43" s="187">
        <f t="shared" si="1"/>
        <v>0.89236192253699054</v>
      </c>
      <c r="K43" s="119">
        <v>0</v>
      </c>
      <c r="L43" s="120">
        <v>0</v>
      </c>
      <c r="M43" s="120">
        <v>0</v>
      </c>
      <c r="N43" s="119">
        <v>4</v>
      </c>
      <c r="O43" s="120">
        <v>47174830</v>
      </c>
      <c r="P43" s="120">
        <v>33022381</v>
      </c>
      <c r="Q43" s="187">
        <f t="shared" si="9"/>
        <v>0.89232087657451087</v>
      </c>
      <c r="R43" s="120">
        <v>1</v>
      </c>
      <c r="S43" s="120">
        <v>960000</v>
      </c>
      <c r="T43" s="321">
        <v>672000</v>
      </c>
      <c r="U43" s="182">
        <v>0</v>
      </c>
      <c r="V43" s="183">
        <v>0</v>
      </c>
      <c r="W43" s="183">
        <v>0</v>
      </c>
      <c r="X43" s="344">
        <v>3</v>
      </c>
      <c r="Y43" s="331">
        <v>46214830</v>
      </c>
      <c r="Z43" s="183">
        <v>32350381</v>
      </c>
      <c r="AA43" s="187">
        <f t="shared" si="2"/>
        <v>0.8741622940950079</v>
      </c>
      <c r="AB43" s="121">
        <v>1</v>
      </c>
      <c r="AC43" s="123">
        <v>1</v>
      </c>
      <c r="AD43" s="120">
        <v>12800</v>
      </c>
      <c r="AE43" s="120">
        <v>8960</v>
      </c>
      <c r="AF43" s="187">
        <f t="shared" si="3"/>
        <v>2.4211443306003941E-4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2.4211443306003941E-4</v>
      </c>
      <c r="AO43" s="121">
        <v>1</v>
      </c>
      <c r="AP43" s="120">
        <v>12800</v>
      </c>
      <c r="AQ43" s="120">
        <v>8960</v>
      </c>
      <c r="AR43" s="187">
        <f t="shared" si="5"/>
        <v>2.4211443306003941E-4</v>
      </c>
      <c r="AS43" s="208"/>
      <c r="AT43" s="208"/>
      <c r="AU43" s="69"/>
      <c r="AV43" s="69"/>
    </row>
    <row r="44" spans="1:48" s="76" customFormat="1" ht="13.5" collapsed="1" thickBot="1" x14ac:dyDescent="0.25">
      <c r="A44" s="165" t="s">
        <v>49</v>
      </c>
      <c r="B44" s="171">
        <v>41170059.683418907</v>
      </c>
      <c r="C44" s="119">
        <v>4</v>
      </c>
      <c r="D44" s="120">
        <v>42815688.18</v>
      </c>
      <c r="E44" s="120">
        <v>34252550.539999999</v>
      </c>
      <c r="F44" s="187">
        <f t="shared" si="0"/>
        <v>1.0399714867851859</v>
      </c>
      <c r="G44" s="119">
        <v>4</v>
      </c>
      <c r="H44" s="120">
        <v>42815688.18</v>
      </c>
      <c r="I44" s="120">
        <v>34252550.539999999</v>
      </c>
      <c r="J44" s="187">
        <f t="shared" si="1"/>
        <v>1.0399714867851859</v>
      </c>
      <c r="K44" s="119">
        <v>0</v>
      </c>
      <c r="L44" s="120">
        <v>0</v>
      </c>
      <c r="M44" s="120">
        <v>0</v>
      </c>
      <c r="N44" s="119">
        <v>4</v>
      </c>
      <c r="O44" s="120">
        <v>41533840.240000002</v>
      </c>
      <c r="P44" s="120">
        <v>33227072.18</v>
      </c>
      <c r="Q44" s="187">
        <f t="shared" si="9"/>
        <v>1.0088360463739527</v>
      </c>
      <c r="R44" s="120">
        <v>0</v>
      </c>
      <c r="S44" s="120">
        <v>0</v>
      </c>
      <c r="T44" s="321">
        <v>0</v>
      </c>
      <c r="U44" s="182">
        <v>1</v>
      </c>
      <c r="V44" s="183">
        <v>703777.36</v>
      </c>
      <c r="W44" s="183">
        <v>563021.89</v>
      </c>
      <c r="X44" s="344">
        <v>4</v>
      </c>
      <c r="Y44" s="331">
        <v>40830062.880000003</v>
      </c>
      <c r="Z44" s="120">
        <v>32664050.289999999</v>
      </c>
      <c r="AA44" s="187">
        <f t="shared" si="2"/>
        <v>0.99174164900334505</v>
      </c>
      <c r="AB44" s="121">
        <v>2</v>
      </c>
      <c r="AC44" s="123">
        <v>5</v>
      </c>
      <c r="AD44" s="120">
        <v>25579584.41</v>
      </c>
      <c r="AE44" s="120">
        <v>20463667.5</v>
      </c>
      <c r="AF44" s="187">
        <f t="shared" si="3"/>
        <v>0.621315213208255</v>
      </c>
      <c r="AG44" s="123">
        <v>0</v>
      </c>
      <c r="AH44" s="122">
        <v>0</v>
      </c>
      <c r="AI44" s="121">
        <v>4</v>
      </c>
      <c r="AJ44" s="120">
        <v>33872868.350000001</v>
      </c>
      <c r="AK44" s="120">
        <v>27098294.66</v>
      </c>
      <c r="AL44" s="120">
        <v>5550000</v>
      </c>
      <c r="AM44" s="120">
        <v>4440000</v>
      </c>
      <c r="AN44" s="187">
        <f t="shared" si="4"/>
        <v>0.82275490029571607</v>
      </c>
      <c r="AO44" s="121">
        <v>3</v>
      </c>
      <c r="AP44" s="120">
        <v>30168862.879999999</v>
      </c>
      <c r="AQ44" s="120">
        <v>24135090.280000001</v>
      </c>
      <c r="AR44" s="187">
        <f t="shared" si="5"/>
        <v>0.73278647424818766</v>
      </c>
      <c r="AS44" s="208"/>
      <c r="AT44" s="208"/>
      <c r="AU44" s="69"/>
      <c r="AV44" s="69"/>
    </row>
    <row r="45" spans="1:48" s="77" customFormat="1" ht="26.25" thickBot="1" x14ac:dyDescent="0.25">
      <c r="A45" s="158" t="s">
        <v>182</v>
      </c>
      <c r="B45" s="129">
        <f>SUM(B46:B48)</f>
        <v>422352241.07007062</v>
      </c>
      <c r="C45" s="139">
        <f>C46+C47+C48</f>
        <v>3734</v>
      </c>
      <c r="D45" s="140">
        <f t="shared" ref="D45:E45" si="11">D46+D47+D48</f>
        <v>525773795.41000003</v>
      </c>
      <c r="E45" s="140">
        <f t="shared" si="11"/>
        <v>446907726.09850001</v>
      </c>
      <c r="F45" s="188">
        <f>D45/B45</f>
        <v>1.2448703813620139</v>
      </c>
      <c r="G45" s="139">
        <v>3781</v>
      </c>
      <c r="H45" s="140">
        <v>530278326.11000001</v>
      </c>
      <c r="I45" s="140">
        <v>450736575.06999999</v>
      </c>
      <c r="J45" s="188">
        <f t="shared" si="1"/>
        <v>1.255535722425642</v>
      </c>
      <c r="K45" s="139">
        <v>962</v>
      </c>
      <c r="L45" s="140">
        <v>137331904.81</v>
      </c>
      <c r="M45" s="140">
        <v>116732118.37</v>
      </c>
      <c r="N45" s="139">
        <v>2502</v>
      </c>
      <c r="O45" s="140">
        <v>349915582.88999999</v>
      </c>
      <c r="P45" s="140">
        <v>297428244.83999997</v>
      </c>
      <c r="Q45" s="188">
        <f t="shared" si="9"/>
        <v>0.82849230775585492</v>
      </c>
      <c r="R45" s="140">
        <v>201</v>
      </c>
      <c r="S45" s="140">
        <v>28987977.190000001</v>
      </c>
      <c r="T45" s="316">
        <v>24639780.57</v>
      </c>
      <c r="U45" s="341">
        <v>324</v>
      </c>
      <c r="V45" s="342">
        <v>5108904.97</v>
      </c>
      <c r="W45" s="342">
        <v>4342811.76</v>
      </c>
      <c r="X45" s="343">
        <v>2301</v>
      </c>
      <c r="Y45" s="326">
        <v>315818700.73000002</v>
      </c>
      <c r="Z45" s="140">
        <v>268445652.50999999</v>
      </c>
      <c r="AA45" s="188">
        <f t="shared" si="2"/>
        <v>0.74776139444612044</v>
      </c>
      <c r="AB45" s="139">
        <v>1925</v>
      </c>
      <c r="AC45" s="139">
        <v>2073</v>
      </c>
      <c r="AD45" s="140">
        <v>259762866.30000001</v>
      </c>
      <c r="AE45" s="140">
        <v>220798435.06</v>
      </c>
      <c r="AF45" s="188">
        <f t="shared" si="3"/>
        <v>0.61503844668105812</v>
      </c>
      <c r="AG45" s="139">
        <v>38</v>
      </c>
      <c r="AH45" s="140">
        <v>5835069.1500000004</v>
      </c>
      <c r="AI45" s="139">
        <v>1954</v>
      </c>
      <c r="AJ45" s="140">
        <v>274884631.88</v>
      </c>
      <c r="AK45" s="140">
        <v>233651935.21000001</v>
      </c>
      <c r="AL45" s="140">
        <v>144558030.31</v>
      </c>
      <c r="AM45" s="140">
        <v>122874325.11</v>
      </c>
      <c r="AN45" s="188">
        <f t="shared" si="4"/>
        <v>0.6508421292699974</v>
      </c>
      <c r="AO45" s="139">
        <v>1652</v>
      </c>
      <c r="AP45" s="140">
        <v>221021772.72</v>
      </c>
      <c r="AQ45" s="140">
        <v>187868504.97999999</v>
      </c>
      <c r="AR45" s="188">
        <f t="shared" si="5"/>
        <v>0.52331147139179313</v>
      </c>
      <c r="AS45" s="208"/>
      <c r="AT45" s="208"/>
      <c r="AU45" s="69"/>
      <c r="AV45" s="69"/>
    </row>
    <row r="46" spans="1:48" s="114" customFormat="1" x14ac:dyDescent="0.2">
      <c r="A46" s="159" t="s">
        <v>51</v>
      </c>
      <c r="B46" s="168">
        <v>109635.86207058823</v>
      </c>
      <c r="C46" s="202">
        <v>5</v>
      </c>
      <c r="D46" s="148">
        <v>99811</v>
      </c>
      <c r="E46" s="148">
        <v>84839.35</v>
      </c>
      <c r="F46" s="203">
        <f>D46/B46</f>
        <v>0.9103864202366323</v>
      </c>
      <c r="G46" s="202">
        <v>5</v>
      </c>
      <c r="H46" s="148">
        <v>99811</v>
      </c>
      <c r="I46" s="148">
        <v>84839.35</v>
      </c>
      <c r="J46" s="203">
        <f t="shared" si="1"/>
        <v>0.9103864202366323</v>
      </c>
      <c r="K46" s="202">
        <v>0</v>
      </c>
      <c r="L46" s="148">
        <v>0</v>
      </c>
      <c r="M46" s="148">
        <v>0</v>
      </c>
      <c r="N46" s="202">
        <v>5</v>
      </c>
      <c r="O46" s="148">
        <v>99811</v>
      </c>
      <c r="P46" s="148">
        <v>84839.35</v>
      </c>
      <c r="Q46" s="203">
        <f t="shared" si="9"/>
        <v>0.9103864202366323</v>
      </c>
      <c r="R46" s="148">
        <v>0</v>
      </c>
      <c r="S46" s="148">
        <v>0</v>
      </c>
      <c r="T46" s="318">
        <v>0</v>
      </c>
      <c r="U46" s="204">
        <v>0</v>
      </c>
      <c r="V46" s="110">
        <v>0</v>
      </c>
      <c r="W46" s="110">
        <v>0</v>
      </c>
      <c r="X46" s="345">
        <v>5</v>
      </c>
      <c r="Y46" s="332">
        <v>99811</v>
      </c>
      <c r="Z46" s="148">
        <v>84839.35</v>
      </c>
      <c r="AA46" s="203">
        <f t="shared" si="2"/>
        <v>0.9103864202366323</v>
      </c>
      <c r="AB46" s="149">
        <v>5</v>
      </c>
      <c r="AC46" s="151">
        <v>5</v>
      </c>
      <c r="AD46" s="148">
        <v>99811</v>
      </c>
      <c r="AE46" s="148">
        <v>84839.35</v>
      </c>
      <c r="AF46" s="203">
        <f t="shared" si="3"/>
        <v>0.9103864202366323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3">
        <f t="shared" si="4"/>
        <v>0.9103864202366323</v>
      </c>
      <c r="AO46" s="149">
        <v>5</v>
      </c>
      <c r="AP46" s="148">
        <v>99811</v>
      </c>
      <c r="AQ46" s="148">
        <v>84839.35</v>
      </c>
      <c r="AR46" s="203">
        <f t="shared" si="5"/>
        <v>0.9103864202366323</v>
      </c>
      <c r="AS46" s="208"/>
      <c r="AT46" s="208"/>
      <c r="AU46" s="69"/>
      <c r="AV46" s="69"/>
    </row>
    <row r="47" spans="1:48" s="114" customFormat="1" x14ac:dyDescent="0.2">
      <c r="A47" s="160" t="s">
        <v>52</v>
      </c>
      <c r="B47" s="169">
        <v>409100263.43496478</v>
      </c>
      <c r="C47" s="204">
        <v>3635</v>
      </c>
      <c r="D47" s="110">
        <v>518518904.98000002</v>
      </c>
      <c r="E47" s="110">
        <f>D47*0.85</f>
        <v>440741069.23299998</v>
      </c>
      <c r="F47" s="203">
        <f t="shared" ref="F47:F48" si="12">D47/B47</f>
        <v>1.2674616746181335</v>
      </c>
      <c r="G47" s="204">
        <v>3682</v>
      </c>
      <c r="H47" s="110">
        <v>523023435.68000001</v>
      </c>
      <c r="I47" s="110">
        <v>444569918.27999997</v>
      </c>
      <c r="J47" s="203">
        <f t="shared" si="1"/>
        <v>1.2784724978871731</v>
      </c>
      <c r="K47" s="204">
        <v>956</v>
      </c>
      <c r="L47" s="110">
        <v>136391904.81</v>
      </c>
      <c r="M47" s="110">
        <v>115933118.37</v>
      </c>
      <c r="N47" s="204">
        <v>2410</v>
      </c>
      <c r="O47" s="110">
        <v>343836422.62</v>
      </c>
      <c r="P47" s="110">
        <v>292260958.62</v>
      </c>
      <c r="Q47" s="203">
        <f t="shared" si="9"/>
        <v>0.84046981474178428</v>
      </c>
      <c r="R47" s="110">
        <v>192</v>
      </c>
      <c r="S47" s="110">
        <v>28458557.190000001</v>
      </c>
      <c r="T47" s="322">
        <v>24189773.57</v>
      </c>
      <c r="U47" s="204">
        <v>306</v>
      </c>
      <c r="V47" s="110">
        <v>4992063.08</v>
      </c>
      <c r="W47" s="110">
        <v>4243496.1500000004</v>
      </c>
      <c r="X47" s="345">
        <v>2218</v>
      </c>
      <c r="Y47" s="228">
        <v>310385802.35000002</v>
      </c>
      <c r="Z47" s="110">
        <v>263827688.90000001</v>
      </c>
      <c r="AA47" s="203">
        <f t="shared" si="2"/>
        <v>0.75870350154233634</v>
      </c>
      <c r="AB47" s="111">
        <v>1858</v>
      </c>
      <c r="AC47" s="113">
        <v>2005</v>
      </c>
      <c r="AD47" s="110">
        <v>256330072.16999999</v>
      </c>
      <c r="AE47" s="110">
        <v>217880560.09</v>
      </c>
      <c r="AF47" s="203">
        <f t="shared" si="3"/>
        <v>0.62657029359441885</v>
      </c>
      <c r="AG47" s="113">
        <v>38</v>
      </c>
      <c r="AH47" s="112">
        <v>5835069.1500000004</v>
      </c>
      <c r="AI47" s="111">
        <v>1879</v>
      </c>
      <c r="AJ47" s="110">
        <v>270017432.38</v>
      </c>
      <c r="AK47" s="148">
        <v>229514815.68000001</v>
      </c>
      <c r="AL47" s="110">
        <v>141150952.40000001</v>
      </c>
      <c r="AM47" s="110">
        <v>119978308.89</v>
      </c>
      <c r="AN47" s="203">
        <f t="shared" si="4"/>
        <v>0.6600275201800867</v>
      </c>
      <c r="AO47" s="111">
        <v>1588</v>
      </c>
      <c r="AP47" s="110">
        <v>217588933.19</v>
      </c>
      <c r="AQ47" s="110">
        <v>184950591.43000001</v>
      </c>
      <c r="AR47" s="203">
        <f t="shared" si="5"/>
        <v>0.53187189703335502</v>
      </c>
      <c r="AS47" s="208"/>
      <c r="AT47" s="208"/>
      <c r="AU47" s="69"/>
      <c r="AV47" s="69"/>
    </row>
    <row r="48" spans="1:48" s="114" customFormat="1" ht="33.75" customHeight="1" thickBot="1" x14ac:dyDescent="0.25">
      <c r="A48" s="162" t="s">
        <v>53</v>
      </c>
      <c r="B48" s="171">
        <v>13142341.773035295</v>
      </c>
      <c r="C48" s="205">
        <v>94</v>
      </c>
      <c r="D48" s="115">
        <v>7155079.4299999997</v>
      </c>
      <c r="E48" s="110">
        <f>D48*0.85</f>
        <v>6081817.5154999997</v>
      </c>
      <c r="F48" s="203">
        <f t="shared" si="12"/>
        <v>0.54442956617369231</v>
      </c>
      <c r="G48" s="205">
        <v>94</v>
      </c>
      <c r="H48" s="115">
        <v>7155079.4299999997</v>
      </c>
      <c r="I48" s="110">
        <v>6081817.4400000004</v>
      </c>
      <c r="J48" s="203">
        <f t="shared" si="1"/>
        <v>0.54442956617369231</v>
      </c>
      <c r="K48" s="205">
        <v>6</v>
      </c>
      <c r="L48" s="115">
        <v>940000</v>
      </c>
      <c r="M48" s="110">
        <v>799000</v>
      </c>
      <c r="N48" s="205">
        <v>87</v>
      </c>
      <c r="O48" s="115">
        <v>5979349.2699999996</v>
      </c>
      <c r="P48" s="110">
        <v>5082446.87</v>
      </c>
      <c r="Q48" s="203">
        <f t="shared" si="9"/>
        <v>0.45496832857201192</v>
      </c>
      <c r="R48" s="115">
        <v>9</v>
      </c>
      <c r="S48" s="110">
        <v>529420</v>
      </c>
      <c r="T48" s="323">
        <v>450007</v>
      </c>
      <c r="U48" s="204">
        <v>18</v>
      </c>
      <c r="V48" s="110">
        <v>116841.89</v>
      </c>
      <c r="W48" s="110">
        <v>99315.61</v>
      </c>
      <c r="X48" s="345">
        <v>78</v>
      </c>
      <c r="Y48" s="333">
        <v>5333087.38</v>
      </c>
      <c r="Z48" s="115">
        <v>4533124.26</v>
      </c>
      <c r="AA48" s="203">
        <f t="shared" si="2"/>
        <v>0.40579429998861566</v>
      </c>
      <c r="AB48" s="116">
        <v>62</v>
      </c>
      <c r="AC48" s="118">
        <v>63</v>
      </c>
      <c r="AD48" s="115">
        <v>3332983.13</v>
      </c>
      <c r="AE48" s="110">
        <v>2833035.62</v>
      </c>
      <c r="AF48" s="203">
        <f t="shared" si="3"/>
        <v>0.25360648715120343</v>
      </c>
      <c r="AG48" s="118">
        <v>0</v>
      </c>
      <c r="AH48" s="117">
        <v>0</v>
      </c>
      <c r="AI48" s="116">
        <v>70</v>
      </c>
      <c r="AJ48" s="115">
        <v>4767388.5</v>
      </c>
      <c r="AK48" s="115">
        <v>4052280.18</v>
      </c>
      <c r="AL48" s="115">
        <v>3407077.91</v>
      </c>
      <c r="AM48" s="115">
        <v>2896016.22</v>
      </c>
      <c r="AN48" s="203">
        <f t="shared" si="4"/>
        <v>0.3627503060209144</v>
      </c>
      <c r="AO48" s="116">
        <v>59</v>
      </c>
      <c r="AP48" s="115">
        <v>3333028.53</v>
      </c>
      <c r="AQ48" s="115">
        <v>2833074.2</v>
      </c>
      <c r="AR48" s="203">
        <f t="shared" si="5"/>
        <v>0.25360994163448991</v>
      </c>
      <c r="AS48" s="208"/>
      <c r="AT48" s="208"/>
      <c r="AU48" s="69"/>
      <c r="AV48" s="69"/>
    </row>
    <row r="49" spans="1:48" s="77" customFormat="1" ht="48" customHeight="1" thickBot="1" x14ac:dyDescent="0.25">
      <c r="A49" s="158" t="s">
        <v>183</v>
      </c>
      <c r="B49" s="129">
        <f>SUM(B50:B53)</f>
        <v>442553176.72834671</v>
      </c>
      <c r="C49" s="139">
        <v>482</v>
      </c>
      <c r="D49" s="140">
        <f t="shared" ref="D49:E49" si="13">SUM(D50:D53)</f>
        <v>657012394.55999994</v>
      </c>
      <c r="E49" s="140">
        <f t="shared" si="13"/>
        <v>492805743.90500009</v>
      </c>
      <c r="F49" s="188">
        <f t="shared" si="0"/>
        <v>1.4845953641482843</v>
      </c>
      <c r="G49" s="139">
        <v>303</v>
      </c>
      <c r="H49" s="140">
        <v>420681482.49000001</v>
      </c>
      <c r="I49" s="140">
        <v>315557559.13999999</v>
      </c>
      <c r="J49" s="188">
        <f t="shared" si="1"/>
        <v>0.95057838156300878</v>
      </c>
      <c r="K49" s="139">
        <v>142</v>
      </c>
      <c r="L49" s="140">
        <v>189080861.13</v>
      </c>
      <c r="M49" s="140">
        <v>141810645.56</v>
      </c>
      <c r="N49" s="139">
        <v>267</v>
      </c>
      <c r="O49" s="140">
        <v>299741186.16000003</v>
      </c>
      <c r="P49" s="140">
        <v>224852327.80000001</v>
      </c>
      <c r="Q49" s="188">
        <f t="shared" si="9"/>
        <v>0.67729981824080487</v>
      </c>
      <c r="R49" s="140">
        <v>4</v>
      </c>
      <c r="S49" s="140">
        <v>1253031.04</v>
      </c>
      <c r="T49" s="316">
        <v>939773.28</v>
      </c>
      <c r="U49" s="341">
        <v>22</v>
      </c>
      <c r="V49" s="342">
        <v>3827787.66</v>
      </c>
      <c r="W49" s="342">
        <v>2870840.76</v>
      </c>
      <c r="X49" s="343">
        <v>263</v>
      </c>
      <c r="Y49" s="326">
        <v>294660367.45999998</v>
      </c>
      <c r="Z49" s="140">
        <v>221041713.75999999</v>
      </c>
      <c r="AA49" s="188">
        <f t="shared" si="2"/>
        <v>0.6658191217569136</v>
      </c>
      <c r="AB49" s="139">
        <v>111</v>
      </c>
      <c r="AC49" s="139">
        <v>158</v>
      </c>
      <c r="AD49" s="140">
        <v>125927187.97</v>
      </c>
      <c r="AE49" s="140">
        <v>94445390.489999995</v>
      </c>
      <c r="AF49" s="188">
        <f t="shared" si="3"/>
        <v>0.28454702076920835</v>
      </c>
      <c r="AG49" s="139">
        <v>2</v>
      </c>
      <c r="AH49" s="140">
        <v>104079.1</v>
      </c>
      <c r="AI49" s="139">
        <v>241</v>
      </c>
      <c r="AJ49" s="140">
        <v>224037912.46000001</v>
      </c>
      <c r="AK49" s="140">
        <v>168074872.44999999</v>
      </c>
      <c r="AL49" s="140">
        <v>70719874.070000008</v>
      </c>
      <c r="AM49" s="140">
        <v>53039905.439999998</v>
      </c>
      <c r="AN49" s="188">
        <f t="shared" si="4"/>
        <v>0.5062395306169537</v>
      </c>
      <c r="AO49" s="139">
        <v>226</v>
      </c>
      <c r="AP49" s="140">
        <v>196471222.16</v>
      </c>
      <c r="AQ49" s="140">
        <v>147399854.72</v>
      </c>
      <c r="AR49" s="188">
        <f t="shared" si="5"/>
        <v>0.44394941103450786</v>
      </c>
      <c r="AS49" s="208"/>
      <c r="AT49" s="208"/>
      <c r="AU49" s="69"/>
      <c r="AV49" s="69"/>
    </row>
    <row r="50" spans="1:48" x14ac:dyDescent="0.2">
      <c r="A50" s="159" t="s">
        <v>55</v>
      </c>
      <c r="B50" s="168">
        <v>106126922.98309335</v>
      </c>
      <c r="C50" s="133">
        <v>48</v>
      </c>
      <c r="D50" s="134">
        <v>106561283.97999999</v>
      </c>
      <c r="E50" s="134">
        <v>79920962.960000008</v>
      </c>
      <c r="F50" s="187">
        <f t="shared" si="0"/>
        <v>1.0040928445364974</v>
      </c>
      <c r="G50" s="133">
        <v>45</v>
      </c>
      <c r="H50" s="134">
        <v>106305660.16</v>
      </c>
      <c r="I50" s="134">
        <v>79729245.019999996</v>
      </c>
      <c r="J50" s="187">
        <f t="shared" si="1"/>
        <v>1.0016841831637304</v>
      </c>
      <c r="K50" s="133">
        <v>2</v>
      </c>
      <c r="L50" s="134">
        <v>85531</v>
      </c>
      <c r="M50" s="134">
        <v>64148.25</v>
      </c>
      <c r="N50" s="133">
        <v>39</v>
      </c>
      <c r="O50" s="134">
        <v>50251698.219999999</v>
      </c>
      <c r="P50" s="134">
        <v>37688773.549999997</v>
      </c>
      <c r="Q50" s="187">
        <f t="shared" si="9"/>
        <v>0.47350565537460643</v>
      </c>
      <c r="R50" s="134">
        <v>1</v>
      </c>
      <c r="S50" s="134">
        <v>34698.800000000003</v>
      </c>
      <c r="T50" s="135">
        <v>26024.1</v>
      </c>
      <c r="U50" s="70">
        <v>4</v>
      </c>
      <c r="V50" s="71">
        <v>830601.74</v>
      </c>
      <c r="W50" s="71">
        <v>622951.30000000005</v>
      </c>
      <c r="X50" s="339">
        <v>38</v>
      </c>
      <c r="Y50" s="327">
        <v>49386397.68</v>
      </c>
      <c r="Z50" s="134">
        <v>37039798.149999999</v>
      </c>
      <c r="AA50" s="187">
        <f t="shared" si="2"/>
        <v>0.46535220556491164</v>
      </c>
      <c r="AB50" s="136">
        <v>34</v>
      </c>
      <c r="AC50" s="138">
        <v>44</v>
      </c>
      <c r="AD50" s="134">
        <v>42019243.420000002</v>
      </c>
      <c r="AE50" s="134">
        <v>31514432.41</v>
      </c>
      <c r="AF50" s="187">
        <f t="shared" si="3"/>
        <v>0.39593387086794102</v>
      </c>
      <c r="AG50" s="138">
        <v>1</v>
      </c>
      <c r="AH50" s="137">
        <v>32938.699999999997</v>
      </c>
      <c r="AI50" s="136">
        <v>26</v>
      </c>
      <c r="AJ50" s="134">
        <v>35190833.890000001</v>
      </c>
      <c r="AK50" s="134">
        <v>26393125.309999999</v>
      </c>
      <c r="AL50" s="134">
        <v>15856750.18</v>
      </c>
      <c r="AM50" s="134">
        <v>11892562.630000001</v>
      </c>
      <c r="AN50" s="187">
        <f t="shared" si="4"/>
        <v>0.33159195518752682</v>
      </c>
      <c r="AO50" s="136">
        <v>23</v>
      </c>
      <c r="AP50" s="134">
        <v>30962402.629999999</v>
      </c>
      <c r="AQ50" s="134">
        <v>23221801.879999999</v>
      </c>
      <c r="AR50" s="187">
        <f t="shared" si="5"/>
        <v>0.29174880190328795</v>
      </c>
      <c r="AS50" s="208"/>
      <c r="AT50" s="208"/>
      <c r="AU50" s="69"/>
      <c r="AV50" s="69"/>
    </row>
    <row r="51" spans="1:48" x14ac:dyDescent="0.2">
      <c r="A51" s="160" t="s">
        <v>56</v>
      </c>
      <c r="B51" s="169">
        <v>11606643.252</v>
      </c>
      <c r="C51" s="70">
        <v>2</v>
      </c>
      <c r="D51" s="71">
        <v>185791.93</v>
      </c>
      <c r="E51" s="71">
        <v>185791.93</v>
      </c>
      <c r="F51" s="187">
        <f t="shared" si="0"/>
        <v>1.6007378357905954E-2</v>
      </c>
      <c r="G51" s="70">
        <v>2</v>
      </c>
      <c r="H51" s="71">
        <v>185791.93</v>
      </c>
      <c r="I51" s="71">
        <v>185791.93</v>
      </c>
      <c r="J51" s="187">
        <f t="shared" si="1"/>
        <v>1.6007378357905954E-2</v>
      </c>
      <c r="K51" s="70">
        <v>0</v>
      </c>
      <c r="L51" s="71">
        <v>0</v>
      </c>
      <c r="M51" s="71">
        <v>0</v>
      </c>
      <c r="N51" s="70">
        <v>2</v>
      </c>
      <c r="O51" s="71">
        <v>185755.13</v>
      </c>
      <c r="P51" s="71">
        <v>185755.13</v>
      </c>
      <c r="Q51" s="187">
        <f t="shared" si="9"/>
        <v>1.6004207759895746E-2</v>
      </c>
      <c r="R51" s="71">
        <v>0</v>
      </c>
      <c r="S51" s="71">
        <v>0</v>
      </c>
      <c r="T51" s="86">
        <v>0</v>
      </c>
      <c r="U51" s="70">
        <v>0</v>
      </c>
      <c r="V51" s="71">
        <v>0</v>
      </c>
      <c r="W51" s="71">
        <v>0</v>
      </c>
      <c r="X51" s="339">
        <v>2</v>
      </c>
      <c r="Y51" s="98">
        <v>185755.13</v>
      </c>
      <c r="Z51" s="71">
        <v>185755.13</v>
      </c>
      <c r="AA51" s="187">
        <f t="shared" si="2"/>
        <v>1.6004207759895746E-2</v>
      </c>
      <c r="AB51" s="73">
        <v>0</v>
      </c>
      <c r="AC51" s="74">
        <v>0</v>
      </c>
      <c r="AD51" s="71">
        <v>0</v>
      </c>
      <c r="AE51" s="71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71">
        <v>185755.13</v>
      </c>
      <c r="AK51" s="71">
        <v>185755.13</v>
      </c>
      <c r="AL51" s="71">
        <v>0</v>
      </c>
      <c r="AM51" s="71">
        <v>0</v>
      </c>
      <c r="AN51" s="187">
        <f t="shared" si="4"/>
        <v>1.6004207759895746E-2</v>
      </c>
      <c r="AO51" s="73">
        <v>2</v>
      </c>
      <c r="AP51" s="71">
        <v>185755.13</v>
      </c>
      <c r="AQ51" s="71">
        <v>185755.13</v>
      </c>
      <c r="AR51" s="187">
        <f t="shared" si="5"/>
        <v>1.6004207759895746E-2</v>
      </c>
      <c r="AS51" s="208"/>
      <c r="AT51" s="208"/>
      <c r="AU51" s="69"/>
      <c r="AV51" s="69"/>
    </row>
    <row r="52" spans="1:48" x14ac:dyDescent="0.2">
      <c r="A52" s="160" t="s">
        <v>57</v>
      </c>
      <c r="B52" s="169">
        <v>83699009.554293334</v>
      </c>
      <c r="C52" s="70">
        <v>40</v>
      </c>
      <c r="D52" s="71">
        <v>82577170.900000006</v>
      </c>
      <c r="E52" s="71">
        <f>D52*0.75</f>
        <v>61932878.175000004</v>
      </c>
      <c r="F52" s="187">
        <f t="shared" si="0"/>
        <v>0.9865967511411754</v>
      </c>
      <c r="G52" s="70">
        <v>27</v>
      </c>
      <c r="H52" s="71">
        <v>72754710.069999993</v>
      </c>
      <c r="I52" s="71">
        <v>54566032.460000001</v>
      </c>
      <c r="J52" s="187">
        <f t="shared" si="1"/>
        <v>0.86924218646584983</v>
      </c>
      <c r="K52" s="70">
        <v>12</v>
      </c>
      <c r="L52" s="71">
        <v>9792460.8300000001</v>
      </c>
      <c r="M52" s="71">
        <v>7344345.6200000001</v>
      </c>
      <c r="N52" s="70">
        <v>24</v>
      </c>
      <c r="O52" s="71">
        <v>68910303.930000007</v>
      </c>
      <c r="P52" s="71">
        <v>51682727.869999997</v>
      </c>
      <c r="Q52" s="187">
        <f t="shared" si="9"/>
        <v>0.82331086469188997</v>
      </c>
      <c r="R52" s="71">
        <v>1</v>
      </c>
      <c r="S52" s="71">
        <v>30000</v>
      </c>
      <c r="T52" s="86">
        <v>22500</v>
      </c>
      <c r="U52" s="70">
        <v>2</v>
      </c>
      <c r="V52" s="71">
        <v>181091.65</v>
      </c>
      <c r="W52" s="71">
        <v>135818.74</v>
      </c>
      <c r="X52" s="339">
        <v>23</v>
      </c>
      <c r="Y52" s="98">
        <v>68699212.280000001</v>
      </c>
      <c r="Z52" s="71">
        <v>51524409.130000003</v>
      </c>
      <c r="AA52" s="187">
        <f t="shared" si="2"/>
        <v>0.82078883186110629</v>
      </c>
      <c r="AB52" s="73">
        <v>17</v>
      </c>
      <c r="AC52" s="74">
        <v>25</v>
      </c>
      <c r="AD52" s="71">
        <v>30299661.539999999</v>
      </c>
      <c r="AE52" s="71">
        <v>22724746.059999999</v>
      </c>
      <c r="AF52" s="187">
        <f t="shared" si="3"/>
        <v>0.3620074084669474</v>
      </c>
      <c r="AG52" s="74">
        <v>0</v>
      </c>
      <c r="AH52" s="72">
        <v>0</v>
      </c>
      <c r="AI52" s="111">
        <v>20</v>
      </c>
      <c r="AJ52" s="110">
        <v>41285889.729999997</v>
      </c>
      <c r="AK52" s="110">
        <v>30964417.219999999</v>
      </c>
      <c r="AL52" s="71">
        <v>39891008.090000004</v>
      </c>
      <c r="AM52" s="71">
        <v>29918256.02</v>
      </c>
      <c r="AN52" s="187">
        <f t="shared" si="4"/>
        <v>0.49326616825995928</v>
      </c>
      <c r="AO52" s="73">
        <v>14</v>
      </c>
      <c r="AP52" s="71">
        <v>27066663.41</v>
      </c>
      <c r="AQ52" s="71">
        <v>20299997.469999999</v>
      </c>
      <c r="AR52" s="187">
        <f t="shared" si="5"/>
        <v>0.32338092833037135</v>
      </c>
      <c r="AS52" s="208"/>
      <c r="AT52" s="208"/>
      <c r="AU52" s="69"/>
      <c r="AV52" s="69"/>
    </row>
    <row r="53" spans="1:48" ht="26.25" thickBot="1" x14ac:dyDescent="0.25">
      <c r="A53" s="162" t="s">
        <v>58</v>
      </c>
      <c r="B53" s="171">
        <v>241120600.93896002</v>
      </c>
      <c r="C53" s="96">
        <v>392</v>
      </c>
      <c r="D53" s="92">
        <v>467688147.75</v>
      </c>
      <c r="E53" s="92">
        <v>350766110.84000003</v>
      </c>
      <c r="F53" s="187">
        <f t="shared" si="0"/>
        <v>1.9396440865224778</v>
      </c>
      <c r="G53" s="96">
        <v>229</v>
      </c>
      <c r="H53" s="92">
        <v>241435320.33000001</v>
      </c>
      <c r="I53" s="92">
        <v>181076489.72999999</v>
      </c>
      <c r="J53" s="187">
        <f t="shared" si="1"/>
        <v>1.0013052364244881</v>
      </c>
      <c r="K53" s="96">
        <v>128</v>
      </c>
      <c r="L53" s="92">
        <v>179202869.30000001</v>
      </c>
      <c r="M53" s="92">
        <v>134402151.69</v>
      </c>
      <c r="N53" s="96">
        <v>202</v>
      </c>
      <c r="O53" s="92">
        <v>180393428.88</v>
      </c>
      <c r="P53" s="92">
        <v>135295071.25</v>
      </c>
      <c r="Q53" s="187">
        <f t="shared" si="9"/>
        <v>0.7481460654026274</v>
      </c>
      <c r="R53" s="92">
        <v>2</v>
      </c>
      <c r="S53" s="92">
        <v>1188332.24</v>
      </c>
      <c r="T53" s="93">
        <v>891249.18</v>
      </c>
      <c r="U53" s="70">
        <v>16</v>
      </c>
      <c r="V53" s="71">
        <v>2816094.27</v>
      </c>
      <c r="W53" s="71">
        <v>2112070.7200000002</v>
      </c>
      <c r="X53" s="339">
        <v>200</v>
      </c>
      <c r="Y53" s="328">
        <v>176389002.37</v>
      </c>
      <c r="Z53" s="92">
        <v>132291751.34999999</v>
      </c>
      <c r="AA53" s="187">
        <f t="shared" si="2"/>
        <v>0.73153849850703179</v>
      </c>
      <c r="AB53" s="94">
        <v>60</v>
      </c>
      <c r="AC53" s="95">
        <v>89</v>
      </c>
      <c r="AD53" s="92">
        <v>53608283.009999998</v>
      </c>
      <c r="AE53" s="92">
        <v>40206212.020000003</v>
      </c>
      <c r="AF53" s="187">
        <f t="shared" si="3"/>
        <v>0.22232975034584873</v>
      </c>
      <c r="AG53" s="95">
        <v>1</v>
      </c>
      <c r="AH53" s="97">
        <v>71140.399999999994</v>
      </c>
      <c r="AI53" s="116">
        <v>193</v>
      </c>
      <c r="AJ53" s="115">
        <v>147375433.71000001</v>
      </c>
      <c r="AK53" s="115">
        <v>110531574.79000001</v>
      </c>
      <c r="AL53" s="92">
        <v>14972115.800000001</v>
      </c>
      <c r="AM53" s="92">
        <v>11229086.789999999</v>
      </c>
      <c r="AN53" s="187">
        <f t="shared" si="4"/>
        <v>0.61121046122188571</v>
      </c>
      <c r="AO53" s="94">
        <v>187</v>
      </c>
      <c r="AP53" s="92">
        <v>138256400.99000001</v>
      </c>
      <c r="AQ53" s="92">
        <v>103692300.23999999</v>
      </c>
      <c r="AR53" s="187">
        <f t="shared" si="5"/>
        <v>0.5733910767126853</v>
      </c>
      <c r="AS53" s="208"/>
      <c r="AT53" s="208"/>
      <c r="AU53" s="69"/>
      <c r="AV53" s="69"/>
    </row>
    <row r="54" spans="1:48" s="77" customFormat="1" ht="26.25" thickBot="1" x14ac:dyDescent="0.25">
      <c r="A54" s="158" t="s">
        <v>184</v>
      </c>
      <c r="B54" s="129">
        <f>SUM(B55:B57)</f>
        <v>1202741.496</v>
      </c>
      <c r="C54" s="139">
        <v>10</v>
      </c>
      <c r="D54" s="140">
        <v>3660935.08</v>
      </c>
      <c r="E54" s="140">
        <v>2745701.3000000003</v>
      </c>
      <c r="F54" s="188">
        <f t="shared" si="0"/>
        <v>3.0438253707677845</v>
      </c>
      <c r="G54" s="139">
        <v>1</v>
      </c>
      <c r="H54" s="140">
        <v>1129660.8400000001</v>
      </c>
      <c r="I54" s="140">
        <v>847245.63</v>
      </c>
      <c r="J54" s="188">
        <f t="shared" si="1"/>
        <v>0.93923826837018021</v>
      </c>
      <c r="K54" s="139">
        <v>9</v>
      </c>
      <c r="L54" s="140">
        <v>2531274.2400000002</v>
      </c>
      <c r="M54" s="140">
        <v>1898455.67</v>
      </c>
      <c r="N54" s="139">
        <v>1</v>
      </c>
      <c r="O54" s="140">
        <v>1127820.8400000001</v>
      </c>
      <c r="P54" s="140">
        <v>845865.63</v>
      </c>
      <c r="Q54" s="188">
        <f t="shared" si="9"/>
        <v>0.93770843007481974</v>
      </c>
      <c r="R54" s="140">
        <v>0</v>
      </c>
      <c r="S54" s="140">
        <v>0</v>
      </c>
      <c r="T54" s="316">
        <v>0</v>
      </c>
      <c r="U54" s="341">
        <v>0</v>
      </c>
      <c r="V54" s="342">
        <v>0</v>
      </c>
      <c r="W54" s="342">
        <v>0</v>
      </c>
      <c r="X54" s="343">
        <v>1</v>
      </c>
      <c r="Y54" s="326">
        <v>1127820.8400000001</v>
      </c>
      <c r="Z54" s="140">
        <v>845865.63</v>
      </c>
      <c r="AA54" s="188">
        <f t="shared" si="2"/>
        <v>0.93770843007481974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  <c r="AS54" s="208"/>
      <c r="AT54" s="208"/>
      <c r="AU54" s="69"/>
      <c r="AV54" s="69"/>
    </row>
    <row r="55" spans="1:48" x14ac:dyDescent="0.2">
      <c r="A55" s="159" t="s">
        <v>60</v>
      </c>
      <c r="B55" s="168">
        <v>1202741.496</v>
      </c>
      <c r="C55" s="133">
        <v>4</v>
      </c>
      <c r="D55" s="134">
        <v>3030195.58</v>
      </c>
      <c r="E55" s="134">
        <v>2272646.6800000002</v>
      </c>
      <c r="F55" s="187">
        <f t="shared" si="0"/>
        <v>2.5194071960414011</v>
      </c>
      <c r="G55" s="133">
        <v>1</v>
      </c>
      <c r="H55" s="134">
        <v>1129660.8400000001</v>
      </c>
      <c r="I55" s="134">
        <v>847245.63</v>
      </c>
      <c r="J55" s="187">
        <f t="shared" si="1"/>
        <v>0.93923826837018021</v>
      </c>
      <c r="K55" s="133">
        <v>3</v>
      </c>
      <c r="L55" s="134">
        <v>1900534.74</v>
      </c>
      <c r="M55" s="134">
        <v>1425401.05</v>
      </c>
      <c r="N55" s="133">
        <v>1</v>
      </c>
      <c r="O55" s="134">
        <v>1127820.8400000001</v>
      </c>
      <c r="P55" s="134">
        <v>845865.63</v>
      </c>
      <c r="Q55" s="187">
        <f t="shared" si="9"/>
        <v>0.93770843007481974</v>
      </c>
      <c r="R55" s="134">
        <v>0</v>
      </c>
      <c r="S55" s="134">
        <v>0</v>
      </c>
      <c r="T55" s="135">
        <v>0</v>
      </c>
      <c r="U55" s="70">
        <v>0</v>
      </c>
      <c r="V55" s="71">
        <v>0</v>
      </c>
      <c r="W55" s="71">
        <v>0</v>
      </c>
      <c r="X55" s="339">
        <v>1</v>
      </c>
      <c r="Y55" s="327">
        <v>1127820.8400000001</v>
      </c>
      <c r="Z55" s="134">
        <v>845865.63</v>
      </c>
      <c r="AA55" s="187">
        <f t="shared" si="2"/>
        <v>0.93770843007481974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  <c r="AS55" s="208"/>
      <c r="AT55" s="208"/>
      <c r="AU55" s="69"/>
      <c r="AV55" s="69"/>
    </row>
    <row r="56" spans="1:48" ht="38.25" x14ac:dyDescent="0.2">
      <c r="A56" s="160" t="s">
        <v>61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70">
        <v>0</v>
      </c>
      <c r="H56" s="71">
        <v>0</v>
      </c>
      <c r="I56" s="71">
        <v>0</v>
      </c>
      <c r="J56" s="187">
        <v>0</v>
      </c>
      <c r="K56" s="70">
        <v>3</v>
      </c>
      <c r="L56" s="71">
        <v>421000</v>
      </c>
      <c r="M56" s="71">
        <v>315750</v>
      </c>
      <c r="N56" s="70">
        <v>0</v>
      </c>
      <c r="O56" s="71">
        <v>0</v>
      </c>
      <c r="P56" s="71">
        <v>0</v>
      </c>
      <c r="Q56" s="187">
        <v>0</v>
      </c>
      <c r="R56" s="71">
        <v>0</v>
      </c>
      <c r="S56" s="71">
        <v>0</v>
      </c>
      <c r="T56" s="86">
        <v>0</v>
      </c>
      <c r="U56" s="70">
        <v>0</v>
      </c>
      <c r="V56" s="71">
        <v>0</v>
      </c>
      <c r="W56" s="71">
        <v>0</v>
      </c>
      <c r="X56" s="339">
        <v>0</v>
      </c>
      <c r="Y56" s="98">
        <v>0</v>
      </c>
      <c r="Z56" s="71">
        <v>0</v>
      </c>
      <c r="AA56" s="187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  <c r="AS56" s="208"/>
      <c r="AT56" s="208"/>
      <c r="AU56" s="69"/>
      <c r="AV56" s="69"/>
    </row>
    <row r="57" spans="1:48" ht="26.25" thickBot="1" x14ac:dyDescent="0.25">
      <c r="A57" s="162" t="s">
        <v>62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96">
        <v>0</v>
      </c>
      <c r="H57" s="92">
        <v>0</v>
      </c>
      <c r="I57" s="92">
        <v>0</v>
      </c>
      <c r="J57" s="187">
        <v>0</v>
      </c>
      <c r="K57" s="96">
        <v>3</v>
      </c>
      <c r="L57" s="92">
        <v>209739.5</v>
      </c>
      <c r="M57" s="92">
        <v>157304.62</v>
      </c>
      <c r="N57" s="96">
        <v>0</v>
      </c>
      <c r="O57" s="92">
        <v>0</v>
      </c>
      <c r="P57" s="92">
        <v>0</v>
      </c>
      <c r="Q57" s="187">
        <v>0</v>
      </c>
      <c r="R57" s="92">
        <v>0</v>
      </c>
      <c r="S57" s="92">
        <v>0</v>
      </c>
      <c r="T57" s="93">
        <v>0</v>
      </c>
      <c r="U57" s="70">
        <v>0</v>
      </c>
      <c r="V57" s="71">
        <v>0</v>
      </c>
      <c r="W57" s="71">
        <v>0</v>
      </c>
      <c r="X57" s="339">
        <v>0</v>
      </c>
      <c r="Y57" s="328">
        <v>0</v>
      </c>
      <c r="Z57" s="92">
        <v>0</v>
      </c>
      <c r="AA57" s="187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  <c r="AS57" s="208"/>
      <c r="AT57" s="208"/>
      <c r="AU57" s="69"/>
      <c r="AV57" s="69"/>
    </row>
    <row r="58" spans="1:48" ht="13.5" thickBot="1" x14ac:dyDescent="0.25">
      <c r="A58" s="158" t="s">
        <v>185</v>
      </c>
      <c r="B58" s="129">
        <f>B59</f>
        <v>190699549.96706668</v>
      </c>
      <c r="C58" s="139">
        <v>158</v>
      </c>
      <c r="D58" s="140">
        <v>151092726.83000001</v>
      </c>
      <c r="E58" s="140">
        <v>113319545.1225</v>
      </c>
      <c r="F58" s="188">
        <f t="shared" si="0"/>
        <v>0.7923077262431576</v>
      </c>
      <c r="G58" s="139">
        <v>158</v>
      </c>
      <c r="H58" s="140">
        <v>151092726.83000001</v>
      </c>
      <c r="I58" s="140">
        <v>113319544.61</v>
      </c>
      <c r="J58" s="188">
        <f t="shared" si="1"/>
        <v>0.7923077262431576</v>
      </c>
      <c r="K58" s="139">
        <v>2</v>
      </c>
      <c r="L58" s="140">
        <v>925216.38</v>
      </c>
      <c r="M58" s="140">
        <v>693912.28</v>
      </c>
      <c r="N58" s="139">
        <v>145</v>
      </c>
      <c r="O58" s="140">
        <v>146922447.84999999</v>
      </c>
      <c r="P58" s="140">
        <v>110191835.39</v>
      </c>
      <c r="Q58" s="188">
        <f t="shared" si="9"/>
        <v>0.77043940520768472</v>
      </c>
      <c r="R58" s="140">
        <v>0</v>
      </c>
      <c r="S58" s="140">
        <v>0</v>
      </c>
      <c r="T58" s="316">
        <v>0</v>
      </c>
      <c r="U58" s="341">
        <v>9</v>
      </c>
      <c r="V58" s="342">
        <v>528204.84</v>
      </c>
      <c r="W58" s="342">
        <v>396153.63</v>
      </c>
      <c r="X58" s="343">
        <v>145</v>
      </c>
      <c r="Y58" s="326">
        <v>146394243.00999999</v>
      </c>
      <c r="Z58" s="140">
        <v>109795681.76000001</v>
      </c>
      <c r="AA58" s="188">
        <f t="shared" si="2"/>
        <v>0.76766957780069167</v>
      </c>
      <c r="AB58" s="139">
        <v>137</v>
      </c>
      <c r="AC58" s="139">
        <v>201</v>
      </c>
      <c r="AD58" s="140">
        <v>136515006.99000001</v>
      </c>
      <c r="AE58" s="140">
        <v>102386254.51000001</v>
      </c>
      <c r="AF58" s="188">
        <f t="shared" si="3"/>
        <v>0.71586433745426148</v>
      </c>
      <c r="AG58" s="139">
        <v>0</v>
      </c>
      <c r="AH58" s="139">
        <v>0</v>
      </c>
      <c r="AI58" s="139">
        <v>133</v>
      </c>
      <c r="AJ58" s="140">
        <v>127645218.72</v>
      </c>
      <c r="AK58" s="140">
        <v>95733913.260000005</v>
      </c>
      <c r="AL58" s="139">
        <v>0</v>
      </c>
      <c r="AM58" s="139">
        <v>0</v>
      </c>
      <c r="AN58" s="188">
        <f t="shared" si="4"/>
        <v>0.66935249056457657</v>
      </c>
      <c r="AO58" s="139">
        <v>133</v>
      </c>
      <c r="AP58" s="140">
        <v>127645218.72</v>
      </c>
      <c r="AQ58" s="140">
        <v>95733913.260000005</v>
      </c>
      <c r="AR58" s="188">
        <f t="shared" si="5"/>
        <v>0.66935249056457657</v>
      </c>
      <c r="AS58" s="208"/>
      <c r="AT58" s="208"/>
      <c r="AU58" s="69"/>
      <c r="AV58" s="69"/>
    </row>
    <row r="59" spans="1:48" ht="13.5" thickBot="1" x14ac:dyDescent="0.25">
      <c r="A59" s="166" t="s">
        <v>63</v>
      </c>
      <c r="B59" s="172">
        <v>190699549.96706668</v>
      </c>
      <c r="C59" s="153">
        <v>158</v>
      </c>
      <c r="D59" s="154">
        <v>151092726.83000001</v>
      </c>
      <c r="E59" s="154">
        <f>D59*0.75</f>
        <v>113319545.1225</v>
      </c>
      <c r="F59" s="187">
        <f t="shared" si="0"/>
        <v>0.7923077262431576</v>
      </c>
      <c r="G59" s="153">
        <v>158</v>
      </c>
      <c r="H59" s="154">
        <v>151092726.83000001</v>
      </c>
      <c r="I59" s="154">
        <v>113319544.61</v>
      </c>
      <c r="J59" s="187">
        <f t="shared" si="1"/>
        <v>0.7923077262431576</v>
      </c>
      <c r="K59" s="153">
        <v>2</v>
      </c>
      <c r="L59" s="154">
        <v>925216.38</v>
      </c>
      <c r="M59" s="154">
        <v>693912.28</v>
      </c>
      <c r="N59" s="153">
        <v>145</v>
      </c>
      <c r="O59" s="154">
        <v>146922447.84999999</v>
      </c>
      <c r="P59" s="154">
        <v>110191835.39</v>
      </c>
      <c r="Q59" s="187">
        <f t="shared" si="9"/>
        <v>0.77043940520768472</v>
      </c>
      <c r="R59" s="154">
        <v>0</v>
      </c>
      <c r="S59" s="154">
        <v>0</v>
      </c>
      <c r="T59" s="324">
        <v>0</v>
      </c>
      <c r="U59" s="182">
        <v>9</v>
      </c>
      <c r="V59" s="183">
        <v>528204.84</v>
      </c>
      <c r="W59" s="183">
        <v>396153.63</v>
      </c>
      <c r="X59" s="344">
        <v>145</v>
      </c>
      <c r="Y59" s="334">
        <v>146394243.00999999</v>
      </c>
      <c r="Z59" s="154">
        <v>109795681.76000001</v>
      </c>
      <c r="AA59" s="187">
        <f t="shared" si="2"/>
        <v>0.76766957780069167</v>
      </c>
      <c r="AB59" s="155">
        <v>137</v>
      </c>
      <c r="AC59" s="157">
        <v>201</v>
      </c>
      <c r="AD59" s="154">
        <v>136515006.99000001</v>
      </c>
      <c r="AE59" s="154">
        <v>102386254.51000001</v>
      </c>
      <c r="AF59" s="187">
        <f t="shared" si="3"/>
        <v>0.71586433745426148</v>
      </c>
      <c r="AG59" s="157">
        <v>0</v>
      </c>
      <c r="AH59" s="156">
        <v>0</v>
      </c>
      <c r="AI59" s="155">
        <v>133</v>
      </c>
      <c r="AJ59" s="209">
        <v>127645218.72</v>
      </c>
      <c r="AK59" s="209">
        <v>95733913.260000005</v>
      </c>
      <c r="AL59" s="154">
        <v>0</v>
      </c>
      <c r="AM59" s="154">
        <v>0</v>
      </c>
      <c r="AN59" s="187">
        <f t="shared" si="4"/>
        <v>0.66935249056457657</v>
      </c>
      <c r="AO59" s="155">
        <v>133</v>
      </c>
      <c r="AP59" s="154">
        <v>127645218.72</v>
      </c>
      <c r="AQ59" s="154">
        <v>95733913.260000005</v>
      </c>
      <c r="AR59" s="187">
        <f t="shared" si="5"/>
        <v>0.66935249056457657</v>
      </c>
      <c r="AS59" s="208"/>
      <c r="AT59" s="208"/>
      <c r="AU59" s="69"/>
      <c r="AV59" s="69"/>
    </row>
    <row r="60" spans="1:48" ht="13.5" thickBot="1" x14ac:dyDescent="0.25">
      <c r="A60" s="167" t="s">
        <v>64</v>
      </c>
      <c r="B60" s="129">
        <f>SUM(B6+B28+B40+B45+B49+B54+B58)</f>
        <v>3219350460.9343719</v>
      </c>
      <c r="C60" s="130">
        <f>SUM(C6+C28+C40+C45+C49+C54+C58)</f>
        <v>13933</v>
      </c>
      <c r="D60" s="131">
        <f>SUM(D6+D28+D40+D45+D49+D54+D58)</f>
        <v>4533619707.0599995</v>
      </c>
      <c r="E60" s="131">
        <f>SUM(E6+E28+E40+E45+E49+E54+E58)</f>
        <v>3400860627.1210012</v>
      </c>
      <c r="F60" s="188">
        <f t="shared" si="0"/>
        <v>1.40824050132901</v>
      </c>
      <c r="G60" s="130">
        <v>12244</v>
      </c>
      <c r="H60" s="131">
        <v>3082892102.6599998</v>
      </c>
      <c r="I60" s="131">
        <v>2313265366.27</v>
      </c>
      <c r="J60" s="188">
        <f t="shared" si="1"/>
        <v>0.95761307756634639</v>
      </c>
      <c r="K60" s="130">
        <v>2342</v>
      </c>
      <c r="L60" s="131">
        <v>1168322763.6199999</v>
      </c>
      <c r="M60" s="131">
        <v>885980807.35000002</v>
      </c>
      <c r="N60" s="130">
        <v>10691</v>
      </c>
      <c r="O60" s="131">
        <v>2773647212.75</v>
      </c>
      <c r="P60" s="131">
        <v>2067375343.8499999</v>
      </c>
      <c r="Q60" s="188">
        <f t="shared" si="9"/>
        <v>0.86155491500760284</v>
      </c>
      <c r="R60" s="131">
        <v>323</v>
      </c>
      <c r="S60" s="131">
        <v>270898852.97000003</v>
      </c>
      <c r="T60" s="325">
        <v>205119585.37</v>
      </c>
      <c r="U60" s="346">
        <v>570</v>
      </c>
      <c r="V60" s="347">
        <v>16695035.560000001</v>
      </c>
      <c r="W60" s="347">
        <v>13156250.33</v>
      </c>
      <c r="X60" s="348">
        <v>10368</v>
      </c>
      <c r="Y60" s="335">
        <v>2486053324.2199998</v>
      </c>
      <c r="Z60" s="132">
        <v>1849099508.1500001</v>
      </c>
      <c r="AA60" s="188">
        <f t="shared" si="2"/>
        <v>0.77222202254378269</v>
      </c>
      <c r="AB60" s="130">
        <v>7682</v>
      </c>
      <c r="AC60" s="130">
        <v>8286</v>
      </c>
      <c r="AD60" s="132">
        <v>1447264549.5599999</v>
      </c>
      <c r="AE60" s="207">
        <v>1067578062.8</v>
      </c>
      <c r="AF60" s="188">
        <f t="shared" si="3"/>
        <v>0.44955172390270037</v>
      </c>
      <c r="AG60" s="130">
        <v>77</v>
      </c>
      <c r="AH60" s="132">
        <v>15915935.869999999</v>
      </c>
      <c r="AI60" s="130">
        <f t="shared" ref="AG60:AM60" si="14">SUM(AI6+AI28+AI40+AI45+AI49+AI54+AI58)</f>
        <v>9691</v>
      </c>
      <c r="AJ60" s="131">
        <f t="shared" si="14"/>
        <v>1934937725.8300002</v>
      </c>
      <c r="AK60" s="131">
        <f t="shared" si="14"/>
        <v>1432821419.1599998</v>
      </c>
      <c r="AL60" s="131">
        <f t="shared" si="14"/>
        <v>736978244.60000002</v>
      </c>
      <c r="AM60" s="131">
        <f t="shared" si="14"/>
        <v>567466984.03999996</v>
      </c>
      <c r="AN60" s="188">
        <f t="shared" si="4"/>
        <v>0.60103357783184974</v>
      </c>
      <c r="AO60" s="130">
        <v>8967</v>
      </c>
      <c r="AP60" s="132">
        <v>1627983880.3599999</v>
      </c>
      <c r="AQ60" s="132">
        <v>1197034549.6700001</v>
      </c>
      <c r="AR60" s="188">
        <f t="shared" si="5"/>
        <v>0.50568706331136748</v>
      </c>
      <c r="AS60" s="208"/>
      <c r="AT60" s="208"/>
      <c r="AU60" s="69"/>
      <c r="AV60" s="69"/>
    </row>
    <row r="61" spans="1:48" ht="21" customHeight="1" x14ac:dyDescent="0.2">
      <c r="A61" s="57" t="s">
        <v>169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7"/>
      <c r="AE61" s="76"/>
      <c r="AF61" s="76"/>
      <c r="AG61" s="76"/>
      <c r="AH61" s="58"/>
      <c r="AJ61" s="210"/>
      <c r="AK61" s="210"/>
      <c r="AL61" s="210"/>
      <c r="AM61" s="210"/>
      <c r="AN61" s="75"/>
      <c r="AO61" s="75"/>
      <c r="AP61" s="81"/>
      <c r="AQ61" s="81"/>
      <c r="AR61" s="75"/>
      <c r="AS61" s="208"/>
      <c r="AT61" s="208"/>
    </row>
    <row r="62" spans="1:48" ht="15.75" customHeight="1" x14ac:dyDescent="0.2">
      <c r="A62" s="57" t="s">
        <v>168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8"/>
      <c r="AE62" s="220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  <c r="AS62" s="208"/>
      <c r="AT62" s="208"/>
    </row>
    <row r="63" spans="1:48" ht="12" customHeight="1" x14ac:dyDescent="0.2">
      <c r="A63" s="57" t="s">
        <v>221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  <c r="AS63" s="208"/>
      <c r="AT63" s="208"/>
    </row>
    <row r="64" spans="1:48" ht="15" customHeight="1" x14ac:dyDescent="0.25">
      <c r="A64" s="57" t="s">
        <v>220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8"/>
      <c r="AE64" s="220"/>
      <c r="AF64" s="76"/>
      <c r="AG64" s="76"/>
      <c r="AH64" s="76"/>
      <c r="AJ64" s="75"/>
      <c r="AK64" s="75"/>
      <c r="AL64" s="75"/>
      <c r="AM64" s="75"/>
      <c r="AN64" s="75"/>
      <c r="AO64" s="75"/>
      <c r="AP64" s="216"/>
      <c r="AQ64" s="81"/>
      <c r="AR64" s="75"/>
      <c r="AS64" s="208"/>
      <c r="AT64" s="208"/>
    </row>
    <row r="65" spans="1:46" ht="12.75" customHeight="1" x14ac:dyDescent="0.2">
      <c r="A65" s="57" t="s">
        <v>218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  <c r="AS65" s="208"/>
      <c r="AT65" s="208"/>
    </row>
    <row r="66" spans="1:46" ht="24.75" customHeight="1" x14ac:dyDescent="0.25">
      <c r="A66" s="57" t="s">
        <v>232</v>
      </c>
      <c r="B66" s="78"/>
      <c r="D66" s="82"/>
      <c r="E66" s="82"/>
      <c r="F66" s="82"/>
      <c r="G66" s="60"/>
      <c r="H66" s="60"/>
      <c r="I66" s="60"/>
      <c r="J66" s="60"/>
      <c r="K66" s="57"/>
      <c r="L66" s="61"/>
      <c r="O66" s="59"/>
      <c r="P66" s="226"/>
      <c r="X66" s="81"/>
      <c r="Y66" s="83"/>
      <c r="Z66" s="83"/>
      <c r="AB66" s="76"/>
      <c r="AC66" s="76"/>
      <c r="AD66" s="218"/>
      <c r="AE66" s="76"/>
      <c r="AF66" s="76"/>
      <c r="AG66" s="76"/>
      <c r="AH66" s="76"/>
      <c r="AI66" s="81"/>
      <c r="AJ66" s="206"/>
      <c r="AK66" s="206"/>
      <c r="AL66" s="206"/>
      <c r="AM66" s="206"/>
      <c r="AN66" s="75"/>
      <c r="AO66" s="75"/>
      <c r="AP66" s="81"/>
      <c r="AQ66" s="81"/>
      <c r="AR66" s="75"/>
    </row>
    <row r="67" spans="1:46" ht="26.25" customHeight="1" x14ac:dyDescent="0.2">
      <c r="A67" s="57"/>
      <c r="B67" s="78"/>
      <c r="C67" s="79"/>
      <c r="D67" s="61"/>
      <c r="E67" s="61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225"/>
      <c r="X67" s="81"/>
      <c r="Y67" s="83"/>
      <c r="Z67" s="83"/>
      <c r="AA67" s="79"/>
      <c r="AB67" s="79"/>
      <c r="AC67" s="79"/>
      <c r="AD67" s="59"/>
      <c r="AE67" s="21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</row>
    <row r="68" spans="1:46" x14ac:dyDescent="0.2">
      <c r="A68" s="57"/>
      <c r="B68" s="78"/>
      <c r="C68" s="79"/>
      <c r="D68" s="59"/>
      <c r="F68" s="79"/>
      <c r="G68" s="60"/>
      <c r="H68" s="60"/>
      <c r="I68" s="60"/>
      <c r="J68" s="60"/>
      <c r="K68" s="57"/>
      <c r="L68" s="61"/>
      <c r="M68" s="57"/>
      <c r="S68" s="81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6" x14ac:dyDescent="0.2">
      <c r="B69" s="78"/>
      <c r="C69" s="79"/>
      <c r="D69" s="59"/>
      <c r="F69" s="79"/>
      <c r="G69" s="60"/>
      <c r="H69" s="60"/>
      <c r="I69" s="60"/>
      <c r="J69" s="60"/>
      <c r="K69" s="57"/>
      <c r="L69" s="61"/>
      <c r="M69" s="57"/>
      <c r="S69" s="57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221"/>
      <c r="AR69" s="75"/>
    </row>
    <row r="70" spans="1:46" x14ac:dyDescent="0.2">
      <c r="F70" s="82"/>
      <c r="G70" s="60"/>
      <c r="H70" s="60"/>
      <c r="I70" s="60"/>
      <c r="J70" s="60"/>
      <c r="K70" s="57"/>
      <c r="L70" s="61"/>
      <c r="R70" s="61"/>
      <c r="S70" s="61"/>
      <c r="T70" s="81"/>
      <c r="U70" s="81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6" x14ac:dyDescent="0.2">
      <c r="B71" s="78"/>
      <c r="F71" s="82"/>
      <c r="G71" s="60"/>
      <c r="H71" s="60"/>
      <c r="I71" s="60"/>
      <c r="J71" s="60"/>
      <c r="K71" s="57"/>
      <c r="L71" s="57"/>
      <c r="S71" s="61"/>
      <c r="T71" s="61"/>
      <c r="U71" s="61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6" x14ac:dyDescent="0.2">
      <c r="B72" s="78"/>
      <c r="F72" s="82"/>
      <c r="G72" s="60"/>
      <c r="H72" s="60"/>
      <c r="I72" s="60"/>
      <c r="J72" s="60"/>
      <c r="K72" s="57"/>
      <c r="L72" s="57"/>
      <c r="S72" s="81"/>
      <c r="T72" s="81"/>
      <c r="U72" s="81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6" x14ac:dyDescent="0.2">
      <c r="B73" s="78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1"/>
      <c r="Y73" s="83"/>
      <c r="Z73" s="83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</row>
    <row r="74" spans="1:46" x14ac:dyDescent="0.2">
      <c r="B74" s="78"/>
      <c r="F74" s="82"/>
      <c r="G74" s="60"/>
      <c r="H74" s="60"/>
      <c r="I74" s="60"/>
      <c r="J74" s="60"/>
      <c r="S74" s="81"/>
      <c r="T74" s="81"/>
      <c r="U74" s="81"/>
      <c r="X74" s="81"/>
      <c r="Y74" s="83"/>
      <c r="Z74" s="83"/>
      <c r="AB74" s="76"/>
      <c r="AC74" s="76"/>
      <c r="AD74" s="76"/>
      <c r="AE74" s="76"/>
      <c r="AF74" s="76"/>
      <c r="AG74" s="76"/>
      <c r="AH74" s="76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6" x14ac:dyDescent="0.2">
      <c r="B75" s="78"/>
      <c r="F75" s="82"/>
      <c r="G75" s="60"/>
      <c r="H75" s="60"/>
      <c r="I75" s="60"/>
      <c r="J75" s="60"/>
      <c r="X75" s="81"/>
      <c r="Y75" s="83"/>
      <c r="Z75" s="83"/>
      <c r="AB75" s="76"/>
      <c r="AC75" s="76"/>
      <c r="AD75" s="76"/>
      <c r="AE75" s="76"/>
      <c r="AF75" s="76"/>
      <c r="AG75" s="76"/>
      <c r="AH75" s="76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6" x14ac:dyDescent="0.2">
      <c r="B76" s="78"/>
      <c r="F76" s="82"/>
      <c r="G76" s="60"/>
      <c r="H76" s="60"/>
      <c r="I76" s="60"/>
      <c r="J76" s="60"/>
      <c r="S76" s="200"/>
      <c r="T76" s="200"/>
      <c r="U76" s="200"/>
      <c r="X76" s="81"/>
      <c r="Y76" s="83"/>
      <c r="Z76" s="83"/>
      <c r="AB76" s="76"/>
      <c r="AC76" s="76"/>
      <c r="AD76" s="76"/>
      <c r="AE76" s="76"/>
      <c r="AF76" s="76"/>
      <c r="AG76" s="76"/>
      <c r="AH76" s="76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6" x14ac:dyDescent="0.2">
      <c r="B77" s="78"/>
      <c r="F77" s="82"/>
      <c r="G77" s="60"/>
      <c r="H77" s="60"/>
      <c r="I77" s="60"/>
      <c r="J77" s="60"/>
      <c r="X77" s="81"/>
      <c r="Y77" s="83"/>
      <c r="Z77" s="83"/>
      <c r="AB77" s="76"/>
      <c r="AC77" s="76"/>
      <c r="AD77" s="76"/>
      <c r="AE77" s="76"/>
      <c r="AF77" s="76"/>
      <c r="AG77" s="76"/>
      <c r="AH77" s="76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6" x14ac:dyDescent="0.2">
      <c r="B78" s="78"/>
      <c r="F78" s="82"/>
      <c r="G78" s="60"/>
      <c r="H78" s="60"/>
      <c r="I78" s="60"/>
      <c r="J78" s="60"/>
      <c r="S78" s="200"/>
      <c r="T78" s="200"/>
      <c r="U78" s="200"/>
      <c r="X78" s="81"/>
      <c r="Y78" s="83"/>
      <c r="Z78" s="83"/>
      <c r="AB78" s="76"/>
      <c r="AC78" s="76"/>
      <c r="AD78" s="76"/>
      <c r="AE78" s="76"/>
      <c r="AF78" s="76"/>
      <c r="AG78" s="76"/>
      <c r="AH78" s="76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6" x14ac:dyDescent="0.2">
      <c r="B79" s="78"/>
      <c r="F79" s="82"/>
      <c r="G79" s="60"/>
      <c r="H79" s="60"/>
      <c r="I79" s="60"/>
      <c r="J79" s="60"/>
      <c r="X79" s="81"/>
      <c r="Y79" s="83"/>
      <c r="Z79" s="83"/>
      <c r="AB79" s="76"/>
      <c r="AC79" s="76"/>
      <c r="AD79" s="76"/>
      <c r="AE79" s="76"/>
      <c r="AF79" s="76"/>
      <c r="AG79" s="76"/>
      <c r="AH79" s="76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6" x14ac:dyDescent="0.2">
      <c r="B80" s="78"/>
      <c r="F80" s="82"/>
      <c r="G80" s="60"/>
      <c r="H80" s="60"/>
      <c r="I80" s="60"/>
      <c r="J80" s="60"/>
      <c r="X80" s="81"/>
      <c r="Y80" s="83"/>
      <c r="Z80" s="83"/>
      <c r="AB80" s="76"/>
      <c r="AC80" s="76"/>
      <c r="AD80" s="76"/>
      <c r="AE80" s="76"/>
      <c r="AF80" s="76"/>
      <c r="AG80" s="76"/>
      <c r="AH80" s="76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F81" s="82"/>
      <c r="G81" s="60"/>
      <c r="H81" s="60"/>
      <c r="I81" s="60"/>
      <c r="J81" s="60"/>
      <c r="X81" s="81"/>
      <c r="Y81" s="83"/>
      <c r="Z81" s="83"/>
      <c r="AB81" s="76"/>
      <c r="AC81" s="76"/>
      <c r="AD81" s="76"/>
      <c r="AE81" s="76"/>
      <c r="AF81" s="76"/>
      <c r="AG81" s="76"/>
      <c r="AH81" s="76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F82" s="82"/>
      <c r="G82" s="60"/>
      <c r="H82" s="60"/>
      <c r="I82" s="60"/>
      <c r="J82" s="60"/>
      <c r="X82" s="81"/>
      <c r="Y82" s="83"/>
      <c r="Z82" s="83"/>
      <c r="AB82" s="76"/>
      <c r="AC82" s="76"/>
      <c r="AD82" s="76"/>
      <c r="AE82" s="76"/>
      <c r="AF82" s="76"/>
      <c r="AG82" s="76"/>
      <c r="AH82" s="76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F83" s="82"/>
      <c r="G83" s="60"/>
      <c r="H83" s="60"/>
      <c r="I83" s="60"/>
      <c r="J83" s="60"/>
      <c r="X83" s="81"/>
      <c r="Y83" s="83"/>
      <c r="Z83" s="83"/>
      <c r="AB83" s="76"/>
      <c r="AC83" s="76"/>
      <c r="AD83" s="76"/>
      <c r="AE83" s="76"/>
      <c r="AF83" s="76"/>
      <c r="AG83" s="76"/>
      <c r="AH83" s="76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ht="18" x14ac:dyDescent="0.25">
      <c r="B84" s="78"/>
      <c r="F84" s="82"/>
      <c r="G84" s="60"/>
      <c r="H84" s="60"/>
      <c r="I84" s="60"/>
      <c r="J84" s="60"/>
      <c r="P84" s="201"/>
      <c r="X84" s="81"/>
      <c r="Y84" s="83"/>
      <c r="Z84" s="83"/>
      <c r="AB84" s="76"/>
      <c r="AC84" s="76"/>
      <c r="AD84" s="76"/>
      <c r="AE84" s="76"/>
      <c r="AF84" s="76"/>
      <c r="AG84" s="76"/>
      <c r="AH84" s="76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</row>
    <row r="86" spans="2:44" x14ac:dyDescent="0.2">
      <c r="B86" s="78"/>
      <c r="X86" s="81"/>
      <c r="Y86" s="83"/>
      <c r="Z86" s="83"/>
    </row>
    <row r="87" spans="2:44" x14ac:dyDescent="0.2">
      <c r="B87" s="78"/>
      <c r="X87" s="81"/>
      <c r="Y87" s="83"/>
      <c r="Z87" s="83"/>
    </row>
    <row r="88" spans="2:44" x14ac:dyDescent="0.2">
      <c r="B88" s="78"/>
      <c r="P88" s="61"/>
      <c r="X88" s="81"/>
      <c r="Y88" s="83"/>
      <c r="Z88" s="83"/>
    </row>
    <row r="89" spans="2:44" x14ac:dyDescent="0.2">
      <c r="B89" s="78"/>
      <c r="X89" s="81"/>
      <c r="Y89" s="83"/>
      <c r="Z89" s="83"/>
    </row>
    <row r="90" spans="2:44" x14ac:dyDescent="0.2">
      <c r="B90" s="78"/>
      <c r="X90" s="81"/>
      <c r="Y90" s="83"/>
      <c r="Z90" s="83"/>
    </row>
    <row r="91" spans="2:44" x14ac:dyDescent="0.2">
      <c r="B91" s="78"/>
      <c r="X91" s="81"/>
      <c r="Y91" s="83"/>
      <c r="Z91" s="83"/>
    </row>
    <row r="92" spans="2:44" x14ac:dyDescent="0.2">
      <c r="B92" s="78"/>
      <c r="X92" s="81"/>
      <c r="Y92" s="83"/>
      <c r="Z92" s="83"/>
    </row>
    <row r="93" spans="2:44" x14ac:dyDescent="0.2">
      <c r="B93" s="78"/>
      <c r="X93" s="81"/>
      <c r="Y93" s="83"/>
      <c r="Z93" s="83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X123" s="81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X124" s="81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X125" s="81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X126" s="81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X127" s="81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X128" s="81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X129" s="81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X130" s="81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X131" s="81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X132" s="81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X133" s="81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X134" s="81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Y721" s="83"/>
      <c r="Z721" s="83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Y722" s="83"/>
      <c r="Z722" s="83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Y723" s="83"/>
      <c r="Z723" s="83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Y724" s="83"/>
      <c r="Z724" s="83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Y725" s="83"/>
      <c r="Z725" s="83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Y726" s="83"/>
      <c r="Z726" s="83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Y727" s="83"/>
      <c r="Z727" s="83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Y728" s="83"/>
      <c r="Z728" s="83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Y729" s="83"/>
      <c r="Z729" s="83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Y730" s="83"/>
      <c r="Z730" s="83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Y731" s="83"/>
      <c r="Z731" s="83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Y732" s="83"/>
      <c r="Z732" s="83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B1230" s="78"/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B1231" s="78"/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B1232" s="78"/>
      <c r="AJ1232" s="75"/>
      <c r="AK1232" s="75"/>
      <c r="AL1232" s="75"/>
      <c r="AM1232" s="75"/>
      <c r="AN1232" s="75"/>
      <c r="AO1232" s="75"/>
      <c r="AP1232" s="81"/>
      <c r="AQ1232" s="81"/>
      <c r="AR1232" s="75"/>
    </row>
    <row r="1233" spans="2:44" x14ac:dyDescent="0.2">
      <c r="B1233" s="78"/>
      <c r="AJ1233" s="75"/>
      <c r="AK1233" s="75"/>
      <c r="AL1233" s="75"/>
      <c r="AM1233" s="75"/>
      <c r="AN1233" s="75"/>
      <c r="AO1233" s="75"/>
      <c r="AP1233" s="81"/>
      <c r="AQ1233" s="81"/>
      <c r="AR1233" s="75"/>
    </row>
    <row r="1234" spans="2:44" x14ac:dyDescent="0.2">
      <c r="B1234" s="78"/>
      <c r="AJ1234" s="75"/>
      <c r="AK1234" s="75"/>
      <c r="AL1234" s="75"/>
      <c r="AM1234" s="75"/>
      <c r="AN1234" s="75"/>
      <c r="AO1234" s="75"/>
      <c r="AP1234" s="81"/>
      <c r="AQ1234" s="81"/>
      <c r="AR1234" s="75"/>
    </row>
    <row r="1235" spans="2:44" x14ac:dyDescent="0.2">
      <c r="B1235" s="78"/>
      <c r="AJ1235" s="75"/>
      <c r="AK1235" s="75"/>
      <c r="AL1235" s="75"/>
      <c r="AM1235" s="75"/>
      <c r="AN1235" s="75"/>
      <c r="AO1235" s="75"/>
      <c r="AP1235" s="81"/>
      <c r="AQ1235" s="81"/>
      <c r="AR1235" s="75"/>
    </row>
    <row r="1236" spans="2:44" x14ac:dyDescent="0.2">
      <c r="B1236" s="78"/>
      <c r="AJ1236" s="75"/>
      <c r="AK1236" s="75"/>
      <c r="AL1236" s="75"/>
      <c r="AM1236" s="75"/>
      <c r="AN1236" s="75"/>
      <c r="AO1236" s="75"/>
      <c r="AP1236" s="81"/>
      <c r="AQ1236" s="81"/>
      <c r="AR1236" s="75"/>
    </row>
    <row r="1237" spans="2:44" x14ac:dyDescent="0.2">
      <c r="B1237" s="78"/>
      <c r="AJ1237" s="75"/>
      <c r="AK1237" s="75"/>
      <c r="AL1237" s="75"/>
      <c r="AM1237" s="75"/>
      <c r="AN1237" s="75"/>
      <c r="AO1237" s="75"/>
      <c r="AP1237" s="81"/>
      <c r="AQ1237" s="81"/>
      <c r="AR1237" s="75"/>
    </row>
    <row r="1238" spans="2:44" x14ac:dyDescent="0.2">
      <c r="B1238" s="78"/>
      <c r="AJ1238" s="75"/>
      <c r="AK1238" s="75"/>
      <c r="AL1238" s="75"/>
      <c r="AM1238" s="75"/>
      <c r="AN1238" s="75"/>
      <c r="AO1238" s="75"/>
      <c r="AP1238" s="81"/>
      <c r="AQ1238" s="81"/>
      <c r="AR1238" s="75"/>
    </row>
    <row r="1239" spans="2:44" x14ac:dyDescent="0.2">
      <c r="B1239" s="78"/>
      <c r="AJ1239" s="75"/>
      <c r="AK1239" s="75"/>
      <c r="AL1239" s="75"/>
      <c r="AM1239" s="75"/>
      <c r="AN1239" s="75"/>
      <c r="AO1239" s="75"/>
      <c r="AP1239" s="81"/>
      <c r="AQ1239" s="81"/>
      <c r="AR1239" s="75"/>
    </row>
    <row r="1240" spans="2:44" x14ac:dyDescent="0.2">
      <c r="B1240" s="78"/>
      <c r="AJ1240" s="75"/>
      <c r="AK1240" s="75"/>
      <c r="AL1240" s="75"/>
      <c r="AM1240" s="75"/>
      <c r="AN1240" s="75"/>
      <c r="AO1240" s="75"/>
      <c r="AP1240" s="81"/>
      <c r="AQ1240" s="81"/>
      <c r="AR1240" s="75"/>
    </row>
    <row r="1241" spans="2:44" x14ac:dyDescent="0.2">
      <c r="B1241" s="78"/>
      <c r="AJ1241" s="75"/>
      <c r="AK1241" s="75"/>
      <c r="AL1241" s="75"/>
      <c r="AM1241" s="75"/>
      <c r="AN1241" s="75"/>
      <c r="AO1241" s="75"/>
      <c r="AP1241" s="81"/>
      <c r="AQ1241" s="81"/>
      <c r="AR1241" s="75"/>
    </row>
    <row r="1242" spans="2:44" x14ac:dyDescent="0.2">
      <c r="AJ1242" s="75"/>
      <c r="AK1242" s="75"/>
      <c r="AL1242" s="75"/>
      <c r="AM1242" s="75"/>
      <c r="AN1242" s="75"/>
      <c r="AO1242" s="75"/>
      <c r="AP1242" s="81"/>
      <c r="AQ1242" s="81"/>
      <c r="AR1242" s="75"/>
    </row>
    <row r="1243" spans="2:44" x14ac:dyDescent="0.2">
      <c r="AJ1243" s="75"/>
      <c r="AK1243" s="75"/>
      <c r="AL1243" s="75"/>
      <c r="AM1243" s="75"/>
      <c r="AN1243" s="75"/>
      <c r="AO1243" s="75"/>
      <c r="AP1243" s="81"/>
      <c r="AQ1243" s="81"/>
      <c r="AR1243" s="75"/>
    </row>
    <row r="1244" spans="2:44" x14ac:dyDescent="0.2">
      <c r="AJ1244" s="75"/>
      <c r="AK1244" s="75"/>
      <c r="AL1244" s="75"/>
      <c r="AM1244" s="75"/>
      <c r="AN1244" s="75"/>
      <c r="AO1244" s="75"/>
      <c r="AP1244" s="81"/>
      <c r="AQ1244" s="81"/>
      <c r="AR1244" s="75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C7" zoomScale="90" zoomScaleNormal="90" workbookViewId="0">
      <selection activeCell="L16" sqref="L16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62" t="s">
        <v>66</v>
      </c>
      <c r="B1" s="262" t="s">
        <v>67</v>
      </c>
      <c r="C1" s="262"/>
      <c r="D1" s="262" t="s">
        <v>200</v>
      </c>
      <c r="E1" s="262" t="s">
        <v>68</v>
      </c>
      <c r="F1" s="271" t="s">
        <v>69</v>
      </c>
      <c r="G1" s="272"/>
      <c r="H1" s="273"/>
      <c r="I1" s="274" t="s">
        <v>201</v>
      </c>
      <c r="J1" s="275"/>
      <c r="K1" s="276"/>
      <c r="L1" s="264" t="s">
        <v>202</v>
      </c>
      <c r="M1" s="265"/>
      <c r="N1" s="266"/>
      <c r="O1" s="267" t="s">
        <v>70</v>
      </c>
    </row>
    <row r="2" spans="1:15" ht="30.75" customHeight="1" thickBot="1" x14ac:dyDescent="0.25">
      <c r="A2" s="263"/>
      <c r="B2" s="269"/>
      <c r="C2" s="263"/>
      <c r="D2" s="270"/>
      <c r="E2" s="26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8"/>
    </row>
    <row r="3" spans="1:15" x14ac:dyDescent="0.2">
      <c r="A3" s="14" t="s">
        <v>74</v>
      </c>
      <c r="B3" s="15" t="s">
        <v>75</v>
      </c>
      <c r="C3" s="1" t="s">
        <v>76</v>
      </c>
      <c r="D3" s="229">
        <v>1974320</v>
      </c>
      <c r="E3" s="229">
        <v>1480740</v>
      </c>
      <c r="F3" s="229">
        <f>'Dane - 31 pazdziernika 2021 r'!Z7</f>
        <v>6135577.9800000004</v>
      </c>
      <c r="G3" s="229">
        <f>F3/'Dane - 31 pazdziernika 2021 r'!$B$3</f>
        <v>1326324.6822308691</v>
      </c>
      <c r="H3" s="230">
        <f>G3/E3</f>
        <v>0.89571746709811928</v>
      </c>
      <c r="I3" s="229">
        <f>'Dane - 31 pazdziernika 2021 r'!AK7</f>
        <v>2107500</v>
      </c>
      <c r="J3" s="229">
        <f>I3/'Dane - 31 pazdziernika 2021 r'!$B$3</f>
        <v>455577.1725032425</v>
      </c>
      <c r="K3" s="230">
        <f>J3/E3</f>
        <v>0.30766857956376037</v>
      </c>
      <c r="L3" s="229">
        <f>'Dane - 31 pazdziernika 2021 r'!AQ7</f>
        <v>0</v>
      </c>
      <c r="M3" s="229">
        <f>L3/'Dane - 31 pazdziernika 2021 r'!$B$3</f>
        <v>0</v>
      </c>
      <c r="N3" s="230">
        <f>M3/E3</f>
        <v>0</v>
      </c>
      <c r="O3" s="231">
        <f>'Dane - 31 pazdziernika 2021 r'!X7</f>
        <v>1</v>
      </c>
    </row>
    <row r="4" spans="1:15" x14ac:dyDescent="0.2">
      <c r="A4" s="17" t="s">
        <v>74</v>
      </c>
      <c r="B4" s="18" t="s">
        <v>77</v>
      </c>
      <c r="C4" s="2" t="s">
        <v>78</v>
      </c>
      <c r="D4" s="232">
        <v>4794000</v>
      </c>
      <c r="E4" s="232">
        <v>3595500</v>
      </c>
      <c r="F4" s="232">
        <f>'Dane - 31 pazdziernika 2021 r'!Z8</f>
        <v>11617079.57</v>
      </c>
      <c r="G4" s="232">
        <f>F4/'Dane - 31 pazdziernika 2021 r'!$B$3</f>
        <v>2511258.0134025076</v>
      </c>
      <c r="H4" s="233">
        <f t="shared" ref="H4:H56" si="0">G4/E4</f>
        <v>0.69844472629745724</v>
      </c>
      <c r="I4" s="232">
        <f>'Dane - 31 pazdziernika 2021 r'!AK8</f>
        <v>11589630.960000001</v>
      </c>
      <c r="J4" s="232">
        <f>I4/'Dane - 31 pazdziernika 2021 r'!$B$3</f>
        <v>2505324.4617380025</v>
      </c>
      <c r="K4" s="233">
        <f>J4/E4</f>
        <v>0.69679445466221734</v>
      </c>
      <c r="L4" s="232">
        <f>'Dane - 31 pazdziernika 2021 r'!AQ8</f>
        <v>10042679.310000001</v>
      </c>
      <c r="M4" s="232">
        <f>L4/'Dane - 31 pazdziernika 2021 r'!$B$3</f>
        <v>2170920.7328145267</v>
      </c>
      <c r="N4" s="233">
        <f t="shared" ref="N4:N56" si="1">M4/E4</f>
        <v>0.60378827223321563</v>
      </c>
      <c r="O4" s="234">
        <f>'Dane - 31 pazdziernika 2021 r'!X8</f>
        <v>269</v>
      </c>
    </row>
    <row r="5" spans="1:15" x14ac:dyDescent="0.2">
      <c r="A5" s="17" t="s">
        <v>74</v>
      </c>
      <c r="B5" s="18" t="s">
        <v>79</v>
      </c>
      <c r="C5" s="2" t="s">
        <v>80</v>
      </c>
      <c r="D5" s="232">
        <v>2350000</v>
      </c>
      <c r="E5" s="232">
        <v>1762500</v>
      </c>
      <c r="F5" s="232">
        <f>'Dane - 31 pazdziernika 2021 r'!Z9</f>
        <v>3145888.14</v>
      </c>
      <c r="G5" s="232">
        <f>F5/'Dane - 31 pazdziernika 2021 r'!$B$3</f>
        <v>680044.9935149157</v>
      </c>
      <c r="H5" s="233">
        <f t="shared" si="0"/>
        <v>0.38584113107229262</v>
      </c>
      <c r="I5" s="232">
        <f>'Dane - 31 pazdziernika 2021 r'!AK9</f>
        <v>860483.86</v>
      </c>
      <c r="J5" s="232">
        <f>I5/'Dane - 31 pazdziernika 2021 r'!$B$3</f>
        <v>186010.34587116298</v>
      </c>
      <c r="K5" s="233">
        <f>J5/E5</f>
        <v>0.10553778489143999</v>
      </c>
      <c r="L5" s="232">
        <f>'Dane - 31 pazdziernika 2021 r'!AQ9</f>
        <v>0</v>
      </c>
      <c r="M5" s="232">
        <f>L5/'Dane - 31 pazdziernika 2021 r'!$B$3</f>
        <v>0</v>
      </c>
      <c r="N5" s="233">
        <f t="shared" si="1"/>
        <v>0</v>
      </c>
      <c r="O5" s="234">
        <f>'Dane - 31 pazdziernika 2021 r'!X9</f>
        <v>2</v>
      </c>
    </row>
    <row r="6" spans="1:15" x14ac:dyDescent="0.2">
      <c r="A6" s="37" t="s">
        <v>74</v>
      </c>
      <c r="B6" s="38" t="s">
        <v>81</v>
      </c>
      <c r="C6" s="39" t="s">
        <v>82</v>
      </c>
      <c r="D6" s="40">
        <v>25145602</v>
      </c>
      <c r="E6" s="40">
        <v>18859202</v>
      </c>
      <c r="F6" s="40">
        <f t="shared" ref="F6:M6" si="2">SUM(F7:F9)</f>
        <v>112939873.84999999</v>
      </c>
      <c r="G6" s="40">
        <f t="shared" si="2"/>
        <v>24414153.447903156</v>
      </c>
      <c r="H6" s="41">
        <f t="shared" si="0"/>
        <v>1.2945485947869457</v>
      </c>
      <c r="I6" s="40">
        <f t="shared" si="2"/>
        <v>100505686.41</v>
      </c>
      <c r="J6" s="40">
        <f t="shared" si="2"/>
        <v>21726261.653696496</v>
      </c>
      <c r="K6" s="41">
        <f>J6/E6</f>
        <v>1.1520244416331347</v>
      </c>
      <c r="L6" s="40">
        <f t="shared" si="2"/>
        <v>85132570.840000004</v>
      </c>
      <c r="M6" s="40">
        <f t="shared" si="2"/>
        <v>18403063.303069603</v>
      </c>
      <c r="N6" s="41">
        <f t="shared" si="1"/>
        <v>0.97581346777396005</v>
      </c>
      <c r="O6" s="42">
        <f>SUM(O7:O9)</f>
        <v>40</v>
      </c>
    </row>
    <row r="7" spans="1:15" x14ac:dyDescent="0.2">
      <c r="A7" s="17" t="s">
        <v>74</v>
      </c>
      <c r="B7" s="18" t="s">
        <v>83</v>
      </c>
      <c r="C7" s="2" t="s">
        <v>84</v>
      </c>
      <c r="D7" s="232">
        <v>7050000</v>
      </c>
      <c r="E7" s="232">
        <v>5287500</v>
      </c>
      <c r="F7" s="232">
        <f>'Dane - 31 pazdziernika 2021 r'!Z11</f>
        <v>62279533.090000004</v>
      </c>
      <c r="G7" s="232">
        <f>F7/'Dane - 31 pazdziernika 2021 r'!$B$3</f>
        <v>13462934.087764807</v>
      </c>
      <c r="H7" s="233">
        <f t="shared" si="0"/>
        <v>2.5461813877569375</v>
      </c>
      <c r="I7" s="232">
        <f>'Dane - 31 pazdziernika 2021 r'!AK11</f>
        <v>62709884.32</v>
      </c>
      <c r="J7" s="232">
        <f>I7/'Dane - 31 pazdziernika 2021 r'!$B$3</f>
        <v>13555962.888024211</v>
      </c>
      <c r="K7" s="233">
        <f>J7/E7</f>
        <v>2.5637754870967773</v>
      </c>
      <c r="L7" s="232">
        <f>'Dane - 31 pazdziernika 2021 r'!AQ11</f>
        <v>54586166.350000001</v>
      </c>
      <c r="M7" s="232">
        <f>L7/'Dane - 31 pazdziernika 2021 r'!$B$3</f>
        <v>11799863.02421098</v>
      </c>
      <c r="N7" s="233">
        <f t="shared" si="1"/>
        <v>2.2316525814110602</v>
      </c>
      <c r="O7" s="234">
        <f>'Dane - 31 pazdziernika 2021 r'!X11</f>
        <v>14</v>
      </c>
    </row>
    <row r="8" spans="1:15" x14ac:dyDescent="0.2">
      <c r="A8" s="17" t="s">
        <v>74</v>
      </c>
      <c r="B8" s="18" t="s">
        <v>85</v>
      </c>
      <c r="C8" s="2" t="s">
        <v>82</v>
      </c>
      <c r="D8" s="232">
        <v>15875602</v>
      </c>
      <c r="E8" s="232">
        <v>11906702</v>
      </c>
      <c r="F8" s="232">
        <f>'Dane - 31 pazdziernika 2021 r'!Z12</f>
        <v>50263597.380000003</v>
      </c>
      <c r="G8" s="232">
        <f>F8/'Dane - 31 pazdziernika 2021 r'!$B$3</f>
        <v>10865455.551232167</v>
      </c>
      <c r="H8" s="233">
        <f t="shared" si="0"/>
        <v>0.91254954992844928</v>
      </c>
      <c r="I8" s="232">
        <f>'Dane - 31 pazdziernika 2021 r'!AK12</f>
        <v>37399058.740000002</v>
      </c>
      <c r="J8" s="232">
        <f>I8/'Dane - 31 pazdziernika 2021 r'!$B$3</f>
        <v>8084534.9632511884</v>
      </c>
      <c r="K8" s="233">
        <f t="shared" ref="K8:K56" si="3">J8/E8</f>
        <v>0.67899028322462329</v>
      </c>
      <c r="L8" s="232">
        <f>'Dane - 31 pazdziernika 2021 r'!AQ12</f>
        <v>30149661.140000001</v>
      </c>
      <c r="M8" s="232">
        <f>L8/'Dane - 31 pazdziernika 2021 r'!$B$3</f>
        <v>6517436.4764375268</v>
      </c>
      <c r="N8" s="233">
        <f t="shared" si="1"/>
        <v>0.54737545933689502</v>
      </c>
      <c r="O8" s="234">
        <f>'Dane - 31 pazdziernika 2021 r'!X12</f>
        <v>14</v>
      </c>
    </row>
    <row r="9" spans="1:15" ht="21" x14ac:dyDescent="0.2">
      <c r="A9" s="17" t="s">
        <v>74</v>
      </c>
      <c r="B9" s="18" t="s">
        <v>86</v>
      </c>
      <c r="C9" s="2" t="s">
        <v>87</v>
      </c>
      <c r="D9" s="232">
        <v>2220000</v>
      </c>
      <c r="E9" s="232">
        <v>1665000</v>
      </c>
      <c r="F9" s="232">
        <f>'Dane - 31 pazdziernika 2021 r'!Z13</f>
        <v>396743.38</v>
      </c>
      <c r="G9" s="232">
        <f>F9/'Dane - 31 pazdziernika 2021 r'!$B$3</f>
        <v>85763.808906182443</v>
      </c>
      <c r="H9" s="233">
        <f t="shared" si="0"/>
        <v>5.1509795138848312E-2</v>
      </c>
      <c r="I9" s="232">
        <f>'Dane - 31 pazdziernika 2021 r'!AK13</f>
        <v>396743.35</v>
      </c>
      <c r="J9" s="232">
        <f>I9/'Dane - 31 pazdziernika 2021 r'!$B$3</f>
        <v>85763.802421098124</v>
      </c>
      <c r="K9" s="233">
        <f t="shared" si="3"/>
        <v>5.1509791243902779E-2</v>
      </c>
      <c r="L9" s="232">
        <f>'Dane - 31 pazdziernika 2021 r'!AQ13</f>
        <v>396743.35</v>
      </c>
      <c r="M9" s="232">
        <f>L9/'Dane - 31 pazdziernika 2021 r'!$B$3</f>
        <v>85763.802421098124</v>
      </c>
      <c r="N9" s="233">
        <f t="shared" si="1"/>
        <v>5.1509791243902779E-2</v>
      </c>
      <c r="O9" s="234">
        <f>'Dane - 31 pazdziernika 2021 r'!X13</f>
        <v>12</v>
      </c>
    </row>
    <row r="10" spans="1:15" x14ac:dyDescent="0.2">
      <c r="A10" s="17" t="s">
        <v>74</v>
      </c>
      <c r="B10" s="18" t="s">
        <v>88</v>
      </c>
      <c r="C10" s="2" t="s">
        <v>89</v>
      </c>
      <c r="D10" s="232">
        <v>7520000</v>
      </c>
      <c r="E10" s="232">
        <v>5640000</v>
      </c>
      <c r="F10" s="232">
        <f>'Dane - 31 pazdziernika 2021 r'!Z14</f>
        <v>18807078.579999998</v>
      </c>
      <c r="G10" s="232">
        <f>F10/'Dane - 31 pazdziernika 2021 r'!$B$3</f>
        <v>4065516.338089061</v>
      </c>
      <c r="H10" s="233">
        <f t="shared" si="0"/>
        <v>0.72083623015763487</v>
      </c>
      <c r="I10" s="232">
        <f>'Dane - 31 pazdziernika 2021 r'!AK14</f>
        <v>16485607.99</v>
      </c>
      <c r="J10" s="232">
        <f>I10/'Dane - 31 pazdziernika 2021 r'!$B$3</f>
        <v>3563685.2550799823</v>
      </c>
      <c r="K10" s="233">
        <f t="shared" si="3"/>
        <v>0.63185908778013866</v>
      </c>
      <c r="L10" s="232">
        <f>'Dane - 31 pazdziernika 2021 r'!AQ14</f>
        <v>10702582.42</v>
      </c>
      <c r="M10" s="232">
        <f>L10/'Dane - 31 pazdziernika 2021 r'!$B$3</f>
        <v>2313571.642888024</v>
      </c>
      <c r="N10" s="233">
        <f t="shared" si="1"/>
        <v>0.41020773810071348</v>
      </c>
      <c r="O10" s="234">
        <f>'Dane - 31 pazdziernika 2021 r'!X14</f>
        <v>11</v>
      </c>
    </row>
    <row r="11" spans="1:15" x14ac:dyDescent="0.2">
      <c r="A11" s="17" t="s">
        <v>74</v>
      </c>
      <c r="B11" s="18" t="s">
        <v>90</v>
      </c>
      <c r="C11" s="2" t="s">
        <v>91</v>
      </c>
      <c r="D11" s="232">
        <v>14700474</v>
      </c>
      <c r="E11" s="232">
        <v>7350237</v>
      </c>
      <c r="F11" s="232">
        <f>'Dane - 31 pazdziernika 2021 r'!Z15</f>
        <v>27490381</v>
      </c>
      <c r="G11" s="232">
        <f>F11/'Dane - 31 pazdziernika 2021 r'!$B$3</f>
        <v>5942581.2797233025</v>
      </c>
      <c r="H11" s="233">
        <f t="shared" si="0"/>
        <v>0.80848839020065644</v>
      </c>
      <c r="I11" s="232">
        <f>'Dane - 31 pazdziernika 2021 r'!AK15</f>
        <v>26835697.870000001</v>
      </c>
      <c r="J11" s="232">
        <f>I11/'Dane - 31 pazdziernika 2021 r'!$B$3</f>
        <v>5801058.7699956764</v>
      </c>
      <c r="K11" s="233">
        <f t="shared" si="3"/>
        <v>0.7892342478202643</v>
      </c>
      <c r="L11" s="232">
        <f>'Dane - 31 pazdziernika 2021 r'!AQ15</f>
        <v>26835697.870000001</v>
      </c>
      <c r="M11" s="232">
        <f>L11/'Dane - 31 pazdziernika 2021 r'!$B$3</f>
        <v>5801058.7699956764</v>
      </c>
      <c r="N11" s="233">
        <f t="shared" si="1"/>
        <v>0.7892342478202643</v>
      </c>
      <c r="O11" s="234">
        <f>'Dane - 31 pazdziernika 2021 r'!X15</f>
        <v>154</v>
      </c>
    </row>
    <row r="12" spans="1:15" x14ac:dyDescent="0.2">
      <c r="A12" s="17" t="s">
        <v>74</v>
      </c>
      <c r="B12" s="18" t="s">
        <v>92</v>
      </c>
      <c r="C12" s="2" t="s">
        <v>93</v>
      </c>
      <c r="D12" s="232">
        <v>940000</v>
      </c>
      <c r="E12" s="232">
        <v>705000</v>
      </c>
      <c r="F12" s="232">
        <f>'Dane - 31 pazdziernika 2021 r'!Z16</f>
        <v>2025000</v>
      </c>
      <c r="G12" s="232">
        <f>F12/'Dane - 31 pazdziernika 2021 r'!$B$3</f>
        <v>437743.19066147855</v>
      </c>
      <c r="H12" s="233">
        <f t="shared" si="0"/>
        <v>0.62091232717940226</v>
      </c>
      <c r="I12" s="232">
        <f>'Dane - 31 pazdziernika 2021 r'!AK16</f>
        <v>212737.2</v>
      </c>
      <c r="J12" s="232">
        <f>I12/'Dane - 31 pazdziernika 2021 r'!$B$3</f>
        <v>45987.28923476005</v>
      </c>
      <c r="K12" s="233">
        <f t="shared" si="3"/>
        <v>6.5230197496113543E-2</v>
      </c>
      <c r="L12" s="232">
        <f>'Dane - 31 pazdziernika 2021 r'!AQ16</f>
        <v>212737.2</v>
      </c>
      <c r="M12" s="232">
        <f>L12/'Dane - 31 pazdziernika 2021 r'!$B$3</f>
        <v>45987.28923476005</v>
      </c>
      <c r="N12" s="233">
        <f t="shared" si="1"/>
        <v>6.5230197496113543E-2</v>
      </c>
      <c r="O12" s="234">
        <f>'Dane - 31 pazdziernika 2021 r'!X16</f>
        <v>3</v>
      </c>
    </row>
    <row r="13" spans="1:15" x14ac:dyDescent="0.2">
      <c r="A13" s="17" t="s">
        <v>74</v>
      </c>
      <c r="B13" s="18" t="s">
        <v>94</v>
      </c>
      <c r="C13" s="2" t="s">
        <v>95</v>
      </c>
      <c r="D13" s="232">
        <v>20738008</v>
      </c>
      <c r="E13" s="232">
        <v>15553506</v>
      </c>
      <c r="F13" s="232">
        <f>'Dane - 31 pazdziernika 2021 r'!Z17</f>
        <v>30923007.850000001</v>
      </c>
      <c r="G13" s="232">
        <f>F13/'Dane - 31 pazdziernika 2021 r'!$B$3</f>
        <v>6684610.4301772593</v>
      </c>
      <c r="H13" s="233">
        <f t="shared" si="0"/>
        <v>0.42978158301911218</v>
      </c>
      <c r="I13" s="232">
        <f>'Dane - 31 pazdziernika 2021 r'!AK17</f>
        <v>22025209.300000001</v>
      </c>
      <c r="J13" s="232">
        <f>I13/'Dane - 31 pazdziernika 2021 r'!$B$3</f>
        <v>4761177.9723303067</v>
      </c>
      <c r="K13" s="233">
        <f t="shared" si="3"/>
        <v>0.30611605977008055</v>
      </c>
      <c r="L13" s="232">
        <f>'Dane - 31 pazdziernika 2021 r'!AQ17</f>
        <v>13528084.119999999</v>
      </c>
      <c r="M13" s="232">
        <f>L13/'Dane - 31 pazdziernika 2021 r'!$B$3</f>
        <v>2924358.8672719407</v>
      </c>
      <c r="N13" s="233">
        <f t="shared" si="1"/>
        <v>0.18801927149235295</v>
      </c>
      <c r="O13" s="234">
        <f>'Dane - 31 pazdziernika 2021 r'!X17</f>
        <v>192</v>
      </c>
    </row>
    <row r="14" spans="1:15" x14ac:dyDescent="0.2">
      <c r="A14" s="17" t="s">
        <v>74</v>
      </c>
      <c r="B14" s="18" t="s">
        <v>96</v>
      </c>
      <c r="C14" s="2" t="s">
        <v>97</v>
      </c>
      <c r="D14" s="232">
        <v>8397338</v>
      </c>
      <c r="E14" s="232">
        <v>6298003</v>
      </c>
      <c r="F14" s="232">
        <f>'Dane - 31 pazdziernika 2021 r'!Z18</f>
        <v>21653143.739999998</v>
      </c>
      <c r="G14" s="232">
        <f>F14/'Dane - 31 pazdziernika 2021 r'!$B$3</f>
        <v>4680748.7548638126</v>
      </c>
      <c r="H14" s="233">
        <f t="shared" si="0"/>
        <v>0.74321157910909419</v>
      </c>
      <c r="I14" s="232">
        <f>'Dane - 31 pazdziernika 2021 r'!AK18</f>
        <v>16427819.300000001</v>
      </c>
      <c r="J14" s="232">
        <f>I14/'Dane - 31 pazdziernika 2021 r'!$B$3</f>
        <v>3551193.1041936879</v>
      </c>
      <c r="K14" s="233">
        <f t="shared" si="3"/>
        <v>0.56386017983695591</v>
      </c>
      <c r="L14" s="232">
        <f>'Dane - 31 pazdziernika 2021 r'!AQ18</f>
        <v>12259952.17</v>
      </c>
      <c r="M14" s="232">
        <f>L14/'Dane - 31 pazdziernika 2021 r'!$B$3</f>
        <v>2650227.4470384778</v>
      </c>
      <c r="N14" s="233">
        <f t="shared" si="1"/>
        <v>0.42080441165850158</v>
      </c>
      <c r="O14" s="234">
        <f>'Dane - 31 pazdziernika 2021 r'!X18</f>
        <v>281</v>
      </c>
    </row>
    <row r="15" spans="1:15" x14ac:dyDescent="0.2">
      <c r="A15" s="37" t="s">
        <v>74</v>
      </c>
      <c r="B15" s="38" t="s">
        <v>98</v>
      </c>
      <c r="C15" s="39" t="s">
        <v>99</v>
      </c>
      <c r="D15" s="40">
        <v>77640920</v>
      </c>
      <c r="E15" s="40">
        <v>49480690</v>
      </c>
      <c r="F15" s="40">
        <f>'Dane - 31 pazdziernika 2021 r'!Z19</f>
        <v>216439862.5</v>
      </c>
      <c r="G15" s="40">
        <f>F15/'Dane - 31 pazdziernika 2021 r'!$B$3</f>
        <v>46787691.850410722</v>
      </c>
      <c r="H15" s="41">
        <f t="shared" si="0"/>
        <v>0.94557476563909526</v>
      </c>
      <c r="I15" s="40">
        <f>'Dane - 31 pazdziernika 2021 r'!AK19</f>
        <v>199129637.5</v>
      </c>
      <c r="J15" s="40">
        <f>I15/'Dane - 31 pazdziernika 2021 r'!$B$3</f>
        <v>43045749.56766104</v>
      </c>
      <c r="K15" s="41">
        <f t="shared" si="3"/>
        <v>0.86995047093444011</v>
      </c>
      <c r="L15" s="40">
        <f>'Dane - 31 pazdziernika 2021 r'!AQ19</f>
        <v>199129637.5</v>
      </c>
      <c r="M15" s="40">
        <f>L15/'Dane - 31 pazdziernika 2021 r'!$B$3</f>
        <v>43045749.56766104</v>
      </c>
      <c r="N15" s="41">
        <f t="shared" si="1"/>
        <v>0.86995047093444011</v>
      </c>
      <c r="O15" s="42">
        <f>'Dane - 31 pazdziernika 2021 r'!X19</f>
        <v>3848</v>
      </c>
    </row>
    <row r="16" spans="1:15" x14ac:dyDescent="0.2">
      <c r="A16" s="17" t="s">
        <v>74</v>
      </c>
      <c r="B16" s="18" t="s">
        <v>227</v>
      </c>
      <c r="C16" s="2" t="s">
        <v>99</v>
      </c>
      <c r="D16" s="232">
        <v>35000000</v>
      </c>
      <c r="E16" s="232">
        <v>17500000</v>
      </c>
      <c r="F16" s="232">
        <f>'Dane - 31 pazdziernika 2021 r'!Z20</f>
        <v>75460750</v>
      </c>
      <c r="G16" s="232">
        <f>F16/'Dane - 31 pazdziernika 2021 r'!$B$3</f>
        <v>16312310.851707738</v>
      </c>
      <c r="H16" s="233">
        <f t="shared" si="0"/>
        <v>0.93213204866901356</v>
      </c>
      <c r="I16" s="232">
        <f>'Dane - 31 pazdziernika 2021 r'!AK20</f>
        <v>75460750</v>
      </c>
      <c r="J16" s="232">
        <f>I16/'Dane - 31 pazdziernika 2021 r'!$B$3</f>
        <v>16312310.851707738</v>
      </c>
      <c r="K16" s="233">
        <f t="shared" si="3"/>
        <v>0.93213204866901356</v>
      </c>
      <c r="L16" s="232">
        <f>'Dane - 31 pazdziernika 2021 r'!AQ20</f>
        <v>75460750</v>
      </c>
      <c r="M16" s="232">
        <f>L16/'Dane - 31 pazdziernika 2021 r'!$B$3</f>
        <v>16312310.851707738</v>
      </c>
      <c r="N16" s="233">
        <f t="shared" si="1"/>
        <v>0.93213204866901356</v>
      </c>
      <c r="O16" s="234">
        <f>'Dane - 31 pazdziernika 2021 r'!X20</f>
        <v>2646</v>
      </c>
    </row>
    <row r="17" spans="1:15" x14ac:dyDescent="0.2">
      <c r="A17" s="17" t="s">
        <v>74</v>
      </c>
      <c r="B17" s="18" t="s">
        <v>228</v>
      </c>
      <c r="C17" s="2" t="s">
        <v>226</v>
      </c>
      <c r="D17" s="232">
        <v>42640920</v>
      </c>
      <c r="E17" s="232">
        <v>31980690</v>
      </c>
      <c r="F17" s="232">
        <f>'Dane - 31 pazdziernika 2021 r'!Z21</f>
        <v>140979112.5</v>
      </c>
      <c r="G17" s="232">
        <f>F17/'Dane - 31 pazdziernika 2021 r'!$B$3</f>
        <v>30475380.998702981</v>
      </c>
      <c r="H17" s="233">
        <f t="shared" si="0"/>
        <v>0.95293069032290989</v>
      </c>
      <c r="I17" s="232">
        <f>'Dane - 31 pazdziernika 2021 r'!AK21</f>
        <v>123668887.5</v>
      </c>
      <c r="J17" s="232">
        <f>I17/'Dane - 31 pazdziernika 2021 r'!$B$3</f>
        <v>26733438.715953305</v>
      </c>
      <c r="K17" s="233">
        <f t="shared" si="3"/>
        <v>0.83592438799642244</v>
      </c>
      <c r="L17" s="232">
        <f>'Dane - 31 pazdziernika 2021 r'!AQ21</f>
        <v>123668887.5</v>
      </c>
      <c r="M17" s="232">
        <f>L17/'Dane - 31 pazdziernika 2021 r'!$B$3</f>
        <v>26733438.715953305</v>
      </c>
      <c r="N17" s="233">
        <f t="shared" si="1"/>
        <v>0.83592438799642244</v>
      </c>
      <c r="O17" s="234">
        <f>'Dane - 31 pazdziernika 2021 r'!X21</f>
        <v>1202</v>
      </c>
    </row>
    <row r="18" spans="1:15" ht="21" x14ac:dyDescent="0.2">
      <c r="A18" s="17" t="s">
        <v>74</v>
      </c>
      <c r="B18" s="18" t="s">
        <v>100</v>
      </c>
      <c r="C18" s="2" t="s">
        <v>101</v>
      </c>
      <c r="D18" s="232">
        <v>23413337</v>
      </c>
      <c r="E18" s="232">
        <v>17560003</v>
      </c>
      <c r="F18" s="232">
        <f>'Dane - 31 pazdziernika 2021 r'!Z22</f>
        <v>65015881.380000003</v>
      </c>
      <c r="G18" s="232">
        <f>F18/'Dane - 31 pazdziernika 2021 r'!$B$3</f>
        <v>14054449.06614786</v>
      </c>
      <c r="H18" s="233">
        <f t="shared" si="0"/>
        <v>0.80036712215526729</v>
      </c>
      <c r="I18" s="232">
        <f>'Dane - 31 pazdziernika 2021 r'!AK22</f>
        <v>59920598.520000003</v>
      </c>
      <c r="J18" s="232">
        <f>I18/'Dane - 31 pazdziernika 2021 r'!$B$3</f>
        <v>12953004.435797665</v>
      </c>
      <c r="K18" s="233">
        <f t="shared" si="3"/>
        <v>0.73764249560764117</v>
      </c>
      <c r="L18" s="232">
        <f>'Dane - 31 pazdziernika 2021 r'!AQ22</f>
        <v>40173742.090000004</v>
      </c>
      <c r="M18" s="232">
        <f>L18/'Dane - 31 pazdziernika 2021 r'!$B$3</f>
        <v>8684336.8115002159</v>
      </c>
      <c r="N18" s="233">
        <f t="shared" si="1"/>
        <v>0.49455212573142587</v>
      </c>
      <c r="O18" s="234">
        <f>'Dane - 31 pazdziernika 2021 r'!X22</f>
        <v>392</v>
      </c>
    </row>
    <row r="19" spans="1:15" x14ac:dyDescent="0.2">
      <c r="A19" s="17" t="s">
        <v>74</v>
      </c>
      <c r="B19" s="18" t="s">
        <v>102</v>
      </c>
      <c r="C19" s="2" t="s">
        <v>103</v>
      </c>
      <c r="D19" s="232">
        <v>40894000</v>
      </c>
      <c r="E19" s="232">
        <v>30670500</v>
      </c>
      <c r="F19" s="232">
        <f>'Dane - 31 pazdziernika 2021 r'!Z23</f>
        <v>68826935.170000002</v>
      </c>
      <c r="G19" s="232">
        <f>F19/'Dane - 31 pazdziernika 2021 r'!$B$3</f>
        <v>14878282.570255078</v>
      </c>
      <c r="H19" s="233">
        <f t="shared" si="0"/>
        <v>0.48510075056667085</v>
      </c>
      <c r="I19" s="232">
        <f>'Dane - 31 pazdziernika 2021 r'!AK23</f>
        <v>5788964.2699999996</v>
      </c>
      <c r="J19" s="232">
        <f>I19/'Dane - 31 pazdziernika 2021 r'!$B$3</f>
        <v>1251397.3778642453</v>
      </c>
      <c r="K19" s="233">
        <f t="shared" si="3"/>
        <v>4.080133606769519E-2</v>
      </c>
      <c r="L19" s="232">
        <f>'Dane - 31 pazdziernika 2021 r'!AQ23</f>
        <v>149449.99</v>
      </c>
      <c r="M19" s="232">
        <f>L19/'Dane - 31 pazdziernika 2021 r'!$B$3</f>
        <v>32306.526156506698</v>
      </c>
      <c r="N19" s="233">
        <f t="shared" si="1"/>
        <v>1.0533420112651146E-3</v>
      </c>
      <c r="O19" s="234">
        <f>'Dane - 31 pazdziernika 2021 r'!X23</f>
        <v>11</v>
      </c>
    </row>
    <row r="20" spans="1:15" x14ac:dyDescent="0.2">
      <c r="A20" s="17" t="s">
        <v>74</v>
      </c>
      <c r="B20" s="18" t="s">
        <v>104</v>
      </c>
      <c r="C20" s="2" t="s">
        <v>105</v>
      </c>
      <c r="D20" s="232">
        <v>7206667</v>
      </c>
      <c r="E20" s="232">
        <v>5405000</v>
      </c>
      <c r="F20" s="232">
        <f>'Dane - 31 pazdziernika 2021 r'!Z24</f>
        <v>25826899.699999999</v>
      </c>
      <c r="G20" s="232">
        <f>F20/'Dane - 31 pazdziernika 2021 r'!$B$3</f>
        <v>5582987.3973194975</v>
      </c>
      <c r="H20" s="233">
        <f t="shared" si="0"/>
        <v>1.0329301382644769</v>
      </c>
      <c r="I20" s="232">
        <f>'Dane - 31 pazdziernika 2021 r'!AK24</f>
        <v>15123485.949999999</v>
      </c>
      <c r="J20" s="232">
        <f>I20/'Dane - 31 pazdziernika 2021 r'!$B$3</f>
        <v>3269236.0462602675</v>
      </c>
      <c r="K20" s="233">
        <f t="shared" si="3"/>
        <v>0.60485403261059523</v>
      </c>
      <c r="L20" s="232">
        <f>'Dane - 31 pazdziernika 2021 r'!AQ24</f>
        <v>1800086.14</v>
      </c>
      <c r="M20" s="232">
        <f>L20/'Dane - 31 pazdziernika 2021 r'!$B$3</f>
        <v>389123.67920449626</v>
      </c>
      <c r="N20" s="233">
        <f t="shared" si="1"/>
        <v>7.1993280148842972E-2</v>
      </c>
      <c r="O20" s="234">
        <f>'Dane - 31 pazdziernika 2021 r'!X24</f>
        <v>6</v>
      </c>
    </row>
    <row r="21" spans="1:15" x14ac:dyDescent="0.2">
      <c r="A21" s="17" t="s">
        <v>74</v>
      </c>
      <c r="B21" s="18" t="s">
        <v>106</v>
      </c>
      <c r="C21" s="2" t="s">
        <v>107</v>
      </c>
      <c r="D21" s="232">
        <v>2000000</v>
      </c>
      <c r="E21" s="232">
        <v>1000000</v>
      </c>
      <c r="F21" s="232">
        <f>'Dane - 31 pazdziernika 2021 r'!Z25</f>
        <v>0</v>
      </c>
      <c r="G21" s="232">
        <f>F21/'Dane - 31 pazdziernika 2021 r'!$B$3</f>
        <v>0</v>
      </c>
      <c r="H21" s="233">
        <v>0</v>
      </c>
      <c r="I21" s="232">
        <f>'Dane - 31 pazdziernika 2021 r'!AK25</f>
        <v>0</v>
      </c>
      <c r="J21" s="232">
        <f>I21/'Dane - 31 pazdziernika 2021 r'!$B$3</f>
        <v>0</v>
      </c>
      <c r="K21" s="233">
        <v>0</v>
      </c>
      <c r="L21" s="232">
        <f>'Dane - 31 pazdziernika 2021 r'!AQ25</f>
        <v>0</v>
      </c>
      <c r="M21" s="232">
        <f>L21/'Dane - 31 pazdziernika 2021 r'!$B$3</f>
        <v>0</v>
      </c>
      <c r="N21" s="233">
        <v>0</v>
      </c>
      <c r="O21" s="234">
        <f>'Dane - 31 pazdziernika 2021 r'!X25</f>
        <v>0</v>
      </c>
    </row>
    <row r="22" spans="1:15" x14ac:dyDescent="0.2">
      <c r="A22" s="17" t="s">
        <v>74</v>
      </c>
      <c r="B22" s="18" t="s">
        <v>108</v>
      </c>
      <c r="C22" s="2" t="s">
        <v>109</v>
      </c>
      <c r="D22" s="232">
        <v>2350000</v>
      </c>
      <c r="E22" s="232">
        <v>1762500</v>
      </c>
      <c r="F22" s="232">
        <f>'Dane - 31 pazdziernika 2021 r'!Z26</f>
        <v>6081624.8200000003</v>
      </c>
      <c r="G22" s="235">
        <f>F22/'Dane - 31 pazdziernika 2021 r'!$B$3</f>
        <v>1314661.6558581928</v>
      </c>
      <c r="H22" s="233">
        <f t="shared" si="0"/>
        <v>0.7459073224727335</v>
      </c>
      <c r="I22" s="232">
        <f>'Dane - 31 pazdziernika 2021 r'!AK26</f>
        <v>2843723.7</v>
      </c>
      <c r="J22" s="235">
        <f>I22/'Dane - 31 pazdziernika 2021 r'!$B$3</f>
        <v>614726.26459143963</v>
      </c>
      <c r="K22" s="233">
        <f t="shared" si="3"/>
        <v>0.34878085934266079</v>
      </c>
      <c r="L22" s="232">
        <f>'Dane - 31 pazdziernika 2021 r'!AQ26</f>
        <v>913053.63</v>
      </c>
      <c r="M22" s="235">
        <f>L22/'Dane - 31 pazdziernika 2021 r'!$B$3</f>
        <v>197374.32555123215</v>
      </c>
      <c r="N22" s="233">
        <f t="shared" si="1"/>
        <v>0.1119854329368693</v>
      </c>
      <c r="O22" s="236">
        <f>'Dane - 31 pazdziernika 2021 r'!X26</f>
        <v>51</v>
      </c>
    </row>
    <row r="23" spans="1:15" ht="12" thickBot="1" x14ac:dyDescent="0.25">
      <c r="A23" s="21" t="s">
        <v>74</v>
      </c>
      <c r="B23" s="22" t="s">
        <v>110</v>
      </c>
      <c r="C23" s="3" t="s">
        <v>111</v>
      </c>
      <c r="D23" s="237">
        <v>1504000</v>
      </c>
      <c r="E23" s="237">
        <v>1128000</v>
      </c>
      <c r="F23" s="232">
        <f>'Dane - 31 pazdziernika 2021 r'!Z27</f>
        <v>4144096.22</v>
      </c>
      <c r="G23" s="232">
        <f>F23/'Dane - 31 pazdziernika 2021 r'!$B$3</f>
        <v>895827.11197578895</v>
      </c>
      <c r="H23" s="238">
        <f t="shared" si="0"/>
        <v>0.79417297160974198</v>
      </c>
      <c r="I23" s="232">
        <f>'Dane - 31 pazdziernika 2021 r'!AK27</f>
        <v>1343337.71</v>
      </c>
      <c r="J23" s="232">
        <f>I23/'Dane - 31 pazdziernika 2021 r'!$B$3</f>
        <v>290388.61003026372</v>
      </c>
      <c r="K23" s="238">
        <f t="shared" si="3"/>
        <v>0.25743671101973736</v>
      </c>
      <c r="L23" s="232">
        <f>'Dane - 31 pazdziernika 2021 r'!AQ27</f>
        <v>862316.21</v>
      </c>
      <c r="M23" s="232">
        <f>L23/'Dane - 31 pazdziernika 2021 r'!$B$3</f>
        <v>186406.44401210546</v>
      </c>
      <c r="N23" s="238">
        <f t="shared" si="1"/>
        <v>0.16525393972704386</v>
      </c>
      <c r="O23" s="234">
        <f>'Dane - 31 pazdziernika 2021 r'!X27</f>
        <v>12</v>
      </c>
    </row>
    <row r="24" spans="1:15" ht="32.25" thickBot="1" x14ac:dyDescent="0.25">
      <c r="A24" s="261" t="s">
        <v>74</v>
      </c>
      <c r="B24" s="261"/>
      <c r="C24" s="43" t="s">
        <v>14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621072330.50000012</v>
      </c>
      <c r="G24" s="44">
        <f t="shared" si="4"/>
        <v>134256880.78253353</v>
      </c>
      <c r="H24" s="45">
        <f>G24/E24</f>
        <v>0.79795410881372519</v>
      </c>
      <c r="I24" s="44">
        <f t="shared" si="4"/>
        <v>481200120.54000008</v>
      </c>
      <c r="J24" s="44">
        <f t="shared" si="4"/>
        <v>104020778.32684824</v>
      </c>
      <c r="K24" s="45">
        <f t="shared" si="3"/>
        <v>0.61824620819515441</v>
      </c>
      <c r="L24" s="44">
        <f t="shared" si="4"/>
        <v>401742589.49000001</v>
      </c>
      <c r="M24" s="44">
        <f t="shared" si="4"/>
        <v>86844485.406398594</v>
      </c>
      <c r="N24" s="45">
        <f t="shared" si="1"/>
        <v>0.51615912386715324</v>
      </c>
      <c r="O24" s="46">
        <f t="shared" si="4"/>
        <v>5273</v>
      </c>
    </row>
    <row r="25" spans="1:15" x14ac:dyDescent="0.2">
      <c r="A25" s="25" t="s">
        <v>112</v>
      </c>
      <c r="B25" s="26" t="s">
        <v>113</v>
      </c>
      <c r="C25" s="4" t="s">
        <v>114</v>
      </c>
      <c r="D25" s="239">
        <v>20064000</v>
      </c>
      <c r="E25" s="239">
        <v>15048000</v>
      </c>
      <c r="F25" s="239">
        <f>'Dane - 31 pazdziernika 2021 r'!Z29</f>
        <v>39667718.729999997</v>
      </c>
      <c r="G25" s="239">
        <f>F25/'Dane - 31 pazdziernika 2021 r'!$B$3</f>
        <v>8574950.0064850822</v>
      </c>
      <c r="H25" s="240">
        <f t="shared" si="0"/>
        <v>0.56983984625764772</v>
      </c>
      <c r="I25" s="239">
        <f>'Dane - 31 pazdziernika 2021 r'!AK29</f>
        <v>21739773.300000001</v>
      </c>
      <c r="J25" s="239">
        <f>I25/'Dane - 31 pazdziernika 2021 r'!$B$3</f>
        <v>4699475.4215304796</v>
      </c>
      <c r="K25" s="240">
        <f t="shared" si="3"/>
        <v>0.31229900462057947</v>
      </c>
      <c r="L25" s="239">
        <f>'Dane - 31 pazdziernika 2021 r'!AQ29</f>
        <v>7233484.8799999999</v>
      </c>
      <c r="M25" s="239">
        <f>L25/'Dane - 31 pazdziernika 2021 r'!$B$3</f>
        <v>1563658.6424556852</v>
      </c>
      <c r="N25" s="240">
        <f t="shared" si="1"/>
        <v>0.10391139303931986</v>
      </c>
      <c r="O25" s="241">
        <f>'Dane - 31 pazdziernika 2021 r'!X29</f>
        <v>10</v>
      </c>
    </row>
    <row r="26" spans="1:15" x14ac:dyDescent="0.2">
      <c r="A26" s="17" t="s">
        <v>112</v>
      </c>
      <c r="B26" s="18" t="s">
        <v>115</v>
      </c>
      <c r="C26" s="2" t="s">
        <v>116</v>
      </c>
      <c r="D26" s="232">
        <v>4000000</v>
      </c>
      <c r="E26" s="232">
        <v>3000000</v>
      </c>
      <c r="F26" s="239">
        <f>'Dane - 31 pazdziernika 2021 r'!Z30</f>
        <v>6363905.3300000001</v>
      </c>
      <c r="G26" s="239">
        <f>F26/'Dane - 31 pazdziernika 2021 r'!$B$3</f>
        <v>1375682.0860354516</v>
      </c>
      <c r="H26" s="233">
        <f t="shared" si="0"/>
        <v>0.45856069534515054</v>
      </c>
      <c r="I26" s="239">
        <f>'Dane - 31 pazdziernika 2021 r'!AK30</f>
        <v>2840734.27</v>
      </c>
      <c r="J26" s="239">
        <f>I26/'Dane - 31 pazdziernika 2021 r'!$B$3</f>
        <v>614080.04107220052</v>
      </c>
      <c r="K26" s="233">
        <f t="shared" si="3"/>
        <v>0.20469334702406683</v>
      </c>
      <c r="L26" s="239">
        <f>'Dane - 31 pazdziernika 2021 r'!AQ30</f>
        <v>1032757.6</v>
      </c>
      <c r="M26" s="239">
        <f>L26/'Dane - 31 pazdziernika 2021 r'!$B$3</f>
        <v>223250.67012537827</v>
      </c>
      <c r="N26" s="233">
        <f t="shared" si="1"/>
        <v>7.4416890041792749E-2</v>
      </c>
      <c r="O26" s="241">
        <f>'Dane - 31 pazdziernika 2021 r'!X30</f>
        <v>12</v>
      </c>
    </row>
    <row r="27" spans="1:15" x14ac:dyDescent="0.2">
      <c r="A27" s="37" t="s">
        <v>112</v>
      </c>
      <c r="B27" s="38" t="s">
        <v>117</v>
      </c>
      <c r="C27" s="39" t="s">
        <v>118</v>
      </c>
      <c r="D27" s="40">
        <v>121826600</v>
      </c>
      <c r="E27" s="40">
        <v>91369950</v>
      </c>
      <c r="F27" s="40">
        <f>SUM(F28:F30)</f>
        <v>282620344.35000002</v>
      </c>
      <c r="G27" s="40">
        <f t="shared" ref="G27:O27" si="5">SUM(G28:G30)</f>
        <v>61093891.990920879</v>
      </c>
      <c r="H27" s="41">
        <f t="shared" si="0"/>
        <v>0.66864315883855552</v>
      </c>
      <c r="I27" s="40">
        <f t="shared" si="5"/>
        <v>176209068.21999997</v>
      </c>
      <c r="J27" s="40">
        <f t="shared" si="5"/>
        <v>38091022.096843921</v>
      </c>
      <c r="K27" s="41">
        <f t="shared" si="3"/>
        <v>0.41688785094928826</v>
      </c>
      <c r="L27" s="40">
        <f t="shared" si="5"/>
        <v>107110006.25999999</v>
      </c>
      <c r="M27" s="40">
        <f t="shared" si="5"/>
        <v>23153914.020752266</v>
      </c>
      <c r="N27" s="41">
        <f t="shared" si="1"/>
        <v>0.25340841294924937</v>
      </c>
      <c r="O27" s="42">
        <f t="shared" si="5"/>
        <v>678</v>
      </c>
    </row>
    <row r="28" spans="1:15" x14ac:dyDescent="0.2">
      <c r="A28" s="17" t="s">
        <v>112</v>
      </c>
      <c r="B28" s="18" t="s">
        <v>119</v>
      </c>
      <c r="C28" s="2" t="s">
        <v>120</v>
      </c>
      <c r="D28" s="232">
        <v>71561659</v>
      </c>
      <c r="E28" s="232">
        <v>53671244</v>
      </c>
      <c r="F28" s="232">
        <f>'Dane - 31 pazdziernika 2021 r'!Z32</f>
        <v>184667860.84999999</v>
      </c>
      <c r="G28" s="232">
        <f>F28/'Dane - 31 pazdziernika 2021 r'!$B$3</f>
        <v>39919554.874621697</v>
      </c>
      <c r="H28" s="233">
        <f t="shared" si="0"/>
        <v>0.74377919905530221</v>
      </c>
      <c r="I28" s="232">
        <f>'Dane - 31 pazdziernika 2021 r'!AK32</f>
        <v>130272631.14</v>
      </c>
      <c r="J28" s="232">
        <f>I28/'Dane - 31 pazdziernika 2021 r'!$B$3</f>
        <v>28160966.523994811</v>
      </c>
      <c r="K28" s="233">
        <f t="shared" si="3"/>
        <v>0.52469375451768574</v>
      </c>
      <c r="L28" s="232">
        <f>'Dane - 31 pazdziernika 2021 r'!AQ32</f>
        <v>92416104.379999995</v>
      </c>
      <c r="M28" s="232">
        <f>L28/'Dane - 31 pazdziernika 2021 r'!$B$3</f>
        <v>19977540.938175526</v>
      </c>
      <c r="N28" s="233">
        <f t="shared" si="1"/>
        <v>0.37222056820921695</v>
      </c>
      <c r="O28" s="234">
        <f>'Dane - 31 pazdziernika 2021 r'!X32</f>
        <v>479</v>
      </c>
    </row>
    <row r="29" spans="1:15" x14ac:dyDescent="0.2">
      <c r="A29" s="17" t="s">
        <v>112</v>
      </c>
      <c r="B29" s="18" t="s">
        <v>121</v>
      </c>
      <c r="C29" s="2" t="s">
        <v>122</v>
      </c>
      <c r="D29" s="232">
        <v>10462000</v>
      </c>
      <c r="E29" s="232">
        <v>7846500</v>
      </c>
      <c r="F29" s="232">
        <f>'Dane - 31 pazdziernika 2021 r'!Z33</f>
        <v>18047177.879999999</v>
      </c>
      <c r="G29" s="232">
        <f>F29/'Dane - 31 pazdziernika 2021 r'!$B$3</f>
        <v>3901249.0012970162</v>
      </c>
      <c r="H29" s="233">
        <f t="shared" si="0"/>
        <v>0.49719607484827838</v>
      </c>
      <c r="I29" s="232">
        <f>'Dane - 31 pazdziernika 2021 r'!AK33</f>
        <v>9353471.5299999993</v>
      </c>
      <c r="J29" s="232">
        <f>I29/'Dane - 31 pazdziernika 2021 r'!$B$3</f>
        <v>2021935.0475572846</v>
      </c>
      <c r="K29" s="233">
        <f t="shared" si="3"/>
        <v>0.25768623559004455</v>
      </c>
      <c r="L29" s="232">
        <f>'Dane - 31 pazdziernika 2021 r'!AQ33</f>
        <v>5431365.25</v>
      </c>
      <c r="M29" s="232">
        <f>L29/'Dane - 31 pazdziernika 2021 r'!$B$3</f>
        <v>1174095.3847816687</v>
      </c>
      <c r="N29" s="233">
        <f t="shared" si="1"/>
        <v>0.14963300640816526</v>
      </c>
      <c r="O29" s="234">
        <f>'Dane - 31 pazdziernika 2021 r'!X33</f>
        <v>155</v>
      </c>
    </row>
    <row r="30" spans="1:15" x14ac:dyDescent="0.2">
      <c r="A30" s="17" t="s">
        <v>112</v>
      </c>
      <c r="B30" s="18" t="s">
        <v>123</v>
      </c>
      <c r="C30" s="2" t="s">
        <v>124</v>
      </c>
      <c r="D30" s="232">
        <v>39802941</v>
      </c>
      <c r="E30" s="232">
        <v>29852206</v>
      </c>
      <c r="F30" s="232">
        <f>'Dane - 31 pazdziernika 2021 r'!Z34</f>
        <v>79905305.620000005</v>
      </c>
      <c r="G30" s="232">
        <f>F30/'Dane - 31 pazdziernika 2021 r'!$B$3</f>
        <v>17273088.115002163</v>
      </c>
      <c r="H30" s="233">
        <f t="shared" si="0"/>
        <v>0.57862015674828726</v>
      </c>
      <c r="I30" s="232">
        <f>'Dane - 31 pazdziernika 2021 r'!AK34</f>
        <v>36582965.549999997</v>
      </c>
      <c r="J30" s="232">
        <f>I30/'Dane - 31 pazdziernika 2021 r'!$B$3</f>
        <v>7908120.5252918275</v>
      </c>
      <c r="K30" s="233">
        <f t="shared" si="3"/>
        <v>0.26490908327819485</v>
      </c>
      <c r="L30" s="232">
        <f>'Dane - 31 pazdziernika 2021 r'!AQ34</f>
        <v>9262536.6300000008</v>
      </c>
      <c r="M30" s="232">
        <f>L30/'Dane - 31 pazdziernika 2021 r'!$B$3</f>
        <v>2002277.6977950714</v>
      </c>
      <c r="N30" s="233">
        <f t="shared" si="1"/>
        <v>6.707302293824019E-2</v>
      </c>
      <c r="O30" s="234">
        <f>'Dane - 31 pazdziernika 2021 r'!X34</f>
        <v>44</v>
      </c>
    </row>
    <row r="31" spans="1:15" x14ac:dyDescent="0.2">
      <c r="A31" s="17" t="s">
        <v>112</v>
      </c>
      <c r="B31" s="18" t="s">
        <v>125</v>
      </c>
      <c r="C31" s="2" t="s">
        <v>126</v>
      </c>
      <c r="D31" s="232">
        <v>0</v>
      </c>
      <c r="E31" s="232">
        <v>0</v>
      </c>
      <c r="F31" s="232">
        <f>'Dane - 31 pazdziernika 2021 r'!Z35</f>
        <v>0</v>
      </c>
      <c r="G31" s="232">
        <f>F31/'Dane - 31 pazdziernika 2021 r'!$B$3</f>
        <v>0</v>
      </c>
      <c r="H31" s="233">
        <v>0</v>
      </c>
      <c r="I31" s="232">
        <f>'Dane - 31 pazdziernika 2021 r'!AK35</f>
        <v>0</v>
      </c>
      <c r="J31" s="232">
        <f>I31/'Dane - 31 pazdziernika 2021 r'!$B$3</f>
        <v>0</v>
      </c>
      <c r="K31" s="233">
        <v>0</v>
      </c>
      <c r="L31" s="232">
        <f>'Dane - 31 pazdziernika 2021 r'!AQ35</f>
        <v>0</v>
      </c>
      <c r="M31" s="232">
        <f>L31/'Dane - 31 pazdziernika 2021 r'!$B$3</f>
        <v>0</v>
      </c>
      <c r="N31" s="233">
        <v>0</v>
      </c>
      <c r="O31" s="234">
        <f>'Dane - 31 pazdziernika 2021 r'!X35</f>
        <v>0</v>
      </c>
    </row>
    <row r="32" spans="1:15" x14ac:dyDescent="0.2">
      <c r="A32" s="17" t="s">
        <v>112</v>
      </c>
      <c r="B32" s="18" t="s">
        <v>127</v>
      </c>
      <c r="C32" s="2" t="s">
        <v>128</v>
      </c>
      <c r="D32" s="232">
        <v>48674168</v>
      </c>
      <c r="E32" s="232">
        <v>36505626</v>
      </c>
      <c r="F32" s="232">
        <f>'Dane - 31 pazdziernika 2021 r'!Z36</f>
        <v>156958281.09</v>
      </c>
      <c r="G32" s="232">
        <f>F32/'Dane - 31 pazdziernika 2021 r'!$B$3</f>
        <v>33929589.513618678</v>
      </c>
      <c r="H32" s="233">
        <f t="shared" si="0"/>
        <v>0.92943453465552617</v>
      </c>
      <c r="I32" s="232">
        <f>'Dane - 31 pazdziernika 2021 r'!AK36</f>
        <v>157646523.12</v>
      </c>
      <c r="J32" s="232">
        <f>I32/'Dane - 31 pazdziernika 2021 r'!$B$3</f>
        <v>34078366.43320363</v>
      </c>
      <c r="K32" s="233">
        <f t="shared" si="3"/>
        <v>0.93350998646629513</v>
      </c>
      <c r="L32" s="232">
        <f>'Dane - 31 pazdziernika 2021 r'!AQ36</f>
        <v>157646523.12</v>
      </c>
      <c r="M32" s="232">
        <f>L32/'Dane - 31 pazdziernika 2021 r'!$B$3</f>
        <v>34078366.43320363</v>
      </c>
      <c r="N32" s="233">
        <f t="shared" si="1"/>
        <v>0.93350998646629513</v>
      </c>
      <c r="O32" s="234">
        <f>'Dane - 31 pazdziernika 2021 r'!X36</f>
        <v>904</v>
      </c>
    </row>
    <row r="33" spans="1:15" x14ac:dyDescent="0.2">
      <c r="A33" s="17" t="s">
        <v>112</v>
      </c>
      <c r="B33" s="18" t="s">
        <v>129</v>
      </c>
      <c r="C33" s="2" t="s">
        <v>130</v>
      </c>
      <c r="D33" s="232">
        <v>1880000</v>
      </c>
      <c r="E33" s="232">
        <v>1410000</v>
      </c>
      <c r="F33" s="232">
        <f>'Dane - 31 pazdziernika 2021 r'!Z37</f>
        <v>5595105.1699999999</v>
      </c>
      <c r="G33" s="232">
        <f>F33/'Dane - 31 pazdziernika 2021 r'!$B$3</f>
        <v>1209490.9576307824</v>
      </c>
      <c r="H33" s="233">
        <f t="shared" si="0"/>
        <v>0.85779500541190246</v>
      </c>
      <c r="I33" s="232">
        <f>'Dane - 31 pazdziernika 2021 r'!AK37</f>
        <v>3765576.01</v>
      </c>
      <c r="J33" s="232">
        <f>I33/'Dane - 31 pazdziernika 2021 r'!$B$3</f>
        <v>814002.59619541711</v>
      </c>
      <c r="K33" s="233">
        <f t="shared" si="3"/>
        <v>0.57730680581235261</v>
      </c>
      <c r="L33" s="232">
        <f>'Dane - 31 pazdziernika 2021 r'!AQ37</f>
        <v>2271216.96</v>
      </c>
      <c r="M33" s="232">
        <f>L33/'Dane - 31 pazdziernika 2021 r'!$B$3</f>
        <v>490967.78210116725</v>
      </c>
      <c r="N33" s="233">
        <f t="shared" si="1"/>
        <v>0.34820410078096969</v>
      </c>
      <c r="O33" s="234">
        <f>'Dane - 31 pazdziernika 2021 r'!X37</f>
        <v>11</v>
      </c>
    </row>
    <row r="34" spans="1:15" x14ac:dyDescent="0.2">
      <c r="A34" s="21" t="s">
        <v>112</v>
      </c>
      <c r="B34" s="22" t="s">
        <v>131</v>
      </c>
      <c r="C34" s="3" t="s">
        <v>132</v>
      </c>
      <c r="D34" s="232">
        <v>0</v>
      </c>
      <c r="E34" s="232">
        <v>0</v>
      </c>
      <c r="F34" s="232">
        <f>'Dane - 31 pazdziernika 2021 r'!Z38</f>
        <v>0</v>
      </c>
      <c r="G34" s="232">
        <f>F34/'Dane - 31 pazdziernika 2021 r'!$B$3</f>
        <v>0</v>
      </c>
      <c r="H34" s="238">
        <v>0</v>
      </c>
      <c r="I34" s="232">
        <f>'Dane - 31 pazdziernika 2021 r'!AK38</f>
        <v>0</v>
      </c>
      <c r="J34" s="232">
        <f>I34/'Dane - 31 pazdziernika 2021 r'!$B$3</f>
        <v>0</v>
      </c>
      <c r="K34" s="238">
        <v>0</v>
      </c>
      <c r="L34" s="232">
        <f>'Dane - 31 pazdziernika 2021 r'!AQ38</f>
        <v>0</v>
      </c>
      <c r="M34" s="232">
        <f>L34/'Dane - 31 pazdziernika 2021 r'!$B$3</f>
        <v>0</v>
      </c>
      <c r="N34" s="238">
        <v>0</v>
      </c>
      <c r="O34" s="234">
        <f>'Dane - 31 pazdziernika 2021 r'!X38</f>
        <v>0</v>
      </c>
    </row>
    <row r="35" spans="1:15" ht="12" thickBot="1" x14ac:dyDescent="0.25">
      <c r="A35" s="215" t="s">
        <v>112</v>
      </c>
      <c r="B35" s="22" t="s">
        <v>229</v>
      </c>
      <c r="C35" s="3" t="s">
        <v>230</v>
      </c>
      <c r="D35" s="242">
        <v>14000000</v>
      </c>
      <c r="E35" s="242">
        <v>10500000</v>
      </c>
      <c r="F35" s="232">
        <f>'Dane - 31 pazdziernika 2021 r'!Z39</f>
        <v>43620907.409999996</v>
      </c>
      <c r="G35" s="232">
        <f>F35/'Dane - 31 pazdziernika 2021 r'!$B$3</f>
        <v>9429508.7354085594</v>
      </c>
      <c r="H35" s="238">
        <f t="shared" si="0"/>
        <v>0.89804845099129138</v>
      </c>
      <c r="I35" s="232">
        <f>'Dane - 31 pazdziernika 2021 r'!AK39</f>
        <v>43620904.719999999</v>
      </c>
      <c r="J35" s="232">
        <f>I35/'Dane - 31 pazdziernika 2021 r'!$B$3</f>
        <v>9429508.1539126672</v>
      </c>
      <c r="K35" s="238">
        <f t="shared" si="3"/>
        <v>0.89804839561073024</v>
      </c>
      <c r="L35" s="232">
        <f>'Dane - 31 pazdziernika 2021 r'!AQ39</f>
        <v>43620904.719999999</v>
      </c>
      <c r="M35" s="232">
        <f>L35/'Dane - 31 pazdziernika 2021 r'!$B$3</f>
        <v>9429508.1539126672</v>
      </c>
      <c r="N35" s="238">
        <f t="shared" si="1"/>
        <v>0.89804839561073024</v>
      </c>
      <c r="O35" s="234">
        <f>'Dane - 31 pazdziernika 2021 r'!X39</f>
        <v>712</v>
      </c>
    </row>
    <row r="36" spans="1:15" ht="32.25" thickBot="1" x14ac:dyDescent="0.25">
      <c r="A36" s="261" t="s">
        <v>112</v>
      </c>
      <c r="B36" s="261"/>
      <c r="C36" s="43" t="s">
        <v>34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534826262.08000004</v>
      </c>
      <c r="G36" s="44">
        <f t="shared" si="6"/>
        <v>115613113.29009943</v>
      </c>
      <c r="H36" s="45">
        <f t="shared" si="0"/>
        <v>0.73250011955694028</v>
      </c>
      <c r="I36" s="44">
        <f>SUM(I31:I34)+SUM(I25:I27)+I35</f>
        <v>405822579.63999999</v>
      </c>
      <c r="J36" s="44">
        <f>SUM(J31:J34)+SUM(J25:J27)+J35</f>
        <v>87726454.742758304</v>
      </c>
      <c r="K36" s="45">
        <f t="shared" si="3"/>
        <v>0.5558161765450863</v>
      </c>
      <c r="L36" s="44">
        <f>SUM(L31:L34)+SUM(L25:L27)+L35</f>
        <v>318914893.53999996</v>
      </c>
      <c r="M36" s="44">
        <f>SUM(M31:M34)+SUM(M25:M27)+M35</f>
        <v>68939665.702550799</v>
      </c>
      <c r="N36" s="45">
        <f t="shared" si="1"/>
        <v>0.43678707312917248</v>
      </c>
      <c r="O36" s="46">
        <f>SUM(O31:O34)+SUM(O25:O27)+O35</f>
        <v>2327</v>
      </c>
    </row>
    <row r="37" spans="1:15" x14ac:dyDescent="0.2">
      <c r="A37" s="31" t="s">
        <v>133</v>
      </c>
      <c r="B37" s="32">
        <v>3.1</v>
      </c>
      <c r="C37" s="33" t="s">
        <v>134</v>
      </c>
      <c r="D37" s="34">
        <v>20531936</v>
      </c>
      <c r="E37" s="34">
        <v>16193028</v>
      </c>
      <c r="F37" s="34">
        <f t="shared" ref="F37:O37" si="7">SUM(F38:F39)</f>
        <v>60407951.620000005</v>
      </c>
      <c r="G37" s="34">
        <f t="shared" si="7"/>
        <v>13058355.300475571</v>
      </c>
      <c r="H37" s="35">
        <f t="shared" si="0"/>
        <v>0.80641837341821254</v>
      </c>
      <c r="I37" s="34">
        <f t="shared" si="7"/>
        <v>21239703.399999999</v>
      </c>
      <c r="J37" s="34">
        <f t="shared" si="7"/>
        <v>4591375.5728491135</v>
      </c>
      <c r="K37" s="35">
        <f t="shared" si="3"/>
        <v>0.28354027256972036</v>
      </c>
      <c r="L37" s="34">
        <f t="shared" si="7"/>
        <v>21239703.399999999</v>
      </c>
      <c r="M37" s="34">
        <f t="shared" si="7"/>
        <v>4591375.5728491135</v>
      </c>
      <c r="N37" s="35">
        <f t="shared" si="1"/>
        <v>0.28354027256972036</v>
      </c>
      <c r="O37" s="36">
        <f t="shared" si="7"/>
        <v>54</v>
      </c>
    </row>
    <row r="38" spans="1:15" x14ac:dyDescent="0.2">
      <c r="A38" s="17" t="s">
        <v>133</v>
      </c>
      <c r="B38" s="18" t="s">
        <v>135</v>
      </c>
      <c r="C38" s="2" t="s">
        <v>134</v>
      </c>
      <c r="D38" s="19">
        <v>9103367</v>
      </c>
      <c r="E38" s="19">
        <v>8193030</v>
      </c>
      <c r="F38" s="19">
        <f>'Dane - 31 pazdziernika 2021 r'!Z42</f>
        <v>28057570.620000001</v>
      </c>
      <c r="G38" s="19">
        <f>F38/'Dane - 31 pazdziernika 2021 r'!$B$3</f>
        <v>6065190.3631647211</v>
      </c>
      <c r="H38" s="16">
        <f t="shared" si="0"/>
        <v>0.7402866049757808</v>
      </c>
      <c r="I38" s="19">
        <f>'Dane - 31 pazdziernika 2021 r'!AK42</f>
        <v>21230743.399999999</v>
      </c>
      <c r="J38" s="19">
        <f>I38/'Dane - 31 pazdziernika 2021 r'!$B$3</f>
        <v>4589438.6943363594</v>
      </c>
      <c r="K38" s="16">
        <f t="shared" si="3"/>
        <v>0.56016378486791329</v>
      </c>
      <c r="L38" s="19">
        <f>'Dane - 31 pazdziernika 2021 r'!AQ42</f>
        <v>21230743.399999999</v>
      </c>
      <c r="M38" s="19">
        <f>L38/'Dane - 31 pazdziernika 2021 r'!$B$3</f>
        <v>4589438.6943363594</v>
      </c>
      <c r="N38" s="16">
        <f t="shared" si="1"/>
        <v>0.56016378486791329</v>
      </c>
      <c r="O38" s="20">
        <f>'Dane - 31 pazdziernika 2021 r'!X42</f>
        <v>51</v>
      </c>
    </row>
    <row r="39" spans="1:15" x14ac:dyDescent="0.2">
      <c r="A39" s="17" t="s">
        <v>133</v>
      </c>
      <c r="B39" s="18" t="s">
        <v>136</v>
      </c>
      <c r="C39" s="2" t="s">
        <v>137</v>
      </c>
      <c r="D39" s="19">
        <v>11428569</v>
      </c>
      <c r="E39" s="19">
        <v>7999998</v>
      </c>
      <c r="F39" s="19">
        <f>'Dane - 31 pazdziernika 2021 r'!Z43</f>
        <v>32350381</v>
      </c>
      <c r="G39" s="19">
        <f>F39/'Dane - 31 pazdziernika 2021 r'!$B$3</f>
        <v>6993164.9373108512</v>
      </c>
      <c r="H39" s="16">
        <f t="shared" si="0"/>
        <v>0.87414583570031534</v>
      </c>
      <c r="I39" s="19">
        <f>'Dane - 31 pazdziernika 2021 r'!AK43</f>
        <v>8960</v>
      </c>
      <c r="J39" s="19">
        <f>I39/'Dane - 31 pazdziernika 2021 r'!$B$3</f>
        <v>1936.8785127539991</v>
      </c>
      <c r="K39" s="16">
        <f t="shared" si="3"/>
        <v>2.4210987462171854E-4</v>
      </c>
      <c r="L39" s="19">
        <f>'Dane - 31 pazdziernika 2021 r'!AQ43</f>
        <v>8960</v>
      </c>
      <c r="M39" s="19">
        <f>L39/'Dane - 31 pazdziernika 2021 r'!$B$3</f>
        <v>1936.8785127539991</v>
      </c>
      <c r="N39" s="16">
        <f t="shared" si="1"/>
        <v>2.4210987462171854E-4</v>
      </c>
      <c r="O39" s="20">
        <f>'Dane - 31 pazdziernika 2021 r'!X43</f>
        <v>3</v>
      </c>
    </row>
    <row r="40" spans="1:15" ht="12" thickBot="1" x14ac:dyDescent="0.25">
      <c r="A40" s="21" t="s">
        <v>133</v>
      </c>
      <c r="B40" s="22" t="s">
        <v>138</v>
      </c>
      <c r="C40" s="3" t="s">
        <v>139</v>
      </c>
      <c r="D40" s="23">
        <v>9292889</v>
      </c>
      <c r="E40" s="23">
        <v>7434311</v>
      </c>
      <c r="F40" s="19">
        <f>'Dane - 31 pazdziernika 2021 r'!Z44</f>
        <v>32664050.289999999</v>
      </c>
      <c r="G40" s="19">
        <f>F40/'Dane - 31 pazdziernika 2021 r'!$B$3</f>
        <v>7060970.6636402933</v>
      </c>
      <c r="H40" s="24">
        <f t="shared" si="0"/>
        <v>0.94978144762040395</v>
      </c>
      <c r="I40" s="19">
        <f>'Dane - 31 pazdziernika 2021 r'!AK44</f>
        <v>27098294.66</v>
      </c>
      <c r="J40" s="19">
        <f>I40/'Dane - 31 pazdziernika 2021 r'!$B$3</f>
        <v>5857824.1807176825</v>
      </c>
      <c r="K40" s="24">
        <f t="shared" si="3"/>
        <v>0.78794446193032308</v>
      </c>
      <c r="L40" s="19">
        <f>'Dane - 31 pazdziernika 2021 r'!AQ44</f>
        <v>24135090.280000001</v>
      </c>
      <c r="M40" s="19">
        <f>L40/'Dane - 31 pazdziernika 2021 r'!$B$3</f>
        <v>5217269.8400345873</v>
      </c>
      <c r="N40" s="24">
        <f t="shared" si="1"/>
        <v>0.70178256465657507</v>
      </c>
      <c r="O40" s="20">
        <f>'Dane - 31 pazdziernika 2021 r'!X44</f>
        <v>4</v>
      </c>
    </row>
    <row r="41" spans="1:15" ht="12" thickBot="1" x14ac:dyDescent="0.25">
      <c r="A41" s="261" t="s">
        <v>133</v>
      </c>
      <c r="B41" s="261"/>
      <c r="C41" s="43" t="s">
        <v>45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20119325.964115866</v>
      </c>
      <c r="H41" s="45">
        <f t="shared" si="0"/>
        <v>0.8515273753051863</v>
      </c>
      <c r="I41" s="44">
        <f t="shared" si="8"/>
        <v>48337998.060000002</v>
      </c>
      <c r="J41" s="44">
        <f t="shared" si="8"/>
        <v>10449199.753566796</v>
      </c>
      <c r="K41" s="45">
        <f t="shared" si="3"/>
        <v>0.44225038433514652</v>
      </c>
      <c r="L41" s="44">
        <f t="shared" si="8"/>
        <v>45374793.68</v>
      </c>
      <c r="M41" s="44">
        <f t="shared" si="8"/>
        <v>9808645.4128837008</v>
      </c>
      <c r="N41" s="45">
        <f t="shared" si="1"/>
        <v>0.41513965719473112</v>
      </c>
      <c r="O41" s="46">
        <f t="shared" si="8"/>
        <v>58</v>
      </c>
    </row>
    <row r="42" spans="1:15" x14ac:dyDescent="0.2">
      <c r="A42" s="25" t="s">
        <v>140</v>
      </c>
      <c r="B42" s="26" t="s">
        <v>141</v>
      </c>
      <c r="C42" s="4" t="s">
        <v>142</v>
      </c>
      <c r="D42" s="27">
        <v>25000</v>
      </c>
      <c r="E42" s="27">
        <v>21250</v>
      </c>
      <c r="F42" s="27">
        <f>'Dane - 31 pazdziernika 2021 r'!Z46</f>
        <v>84839.35</v>
      </c>
      <c r="G42" s="239">
        <f>F42/'Dane - 31 pazdziernika 2021 r'!$B$3</f>
        <v>18339.677907479465</v>
      </c>
      <c r="H42" s="240">
        <f t="shared" si="0"/>
        <v>0.86304366623432771</v>
      </c>
      <c r="I42" s="239">
        <f>'Dane - 31 pazdziernika 2021 r'!AK46</f>
        <v>84839.35</v>
      </c>
      <c r="J42" s="239">
        <f>I42/'Dane - 31 pazdziernika 2021 r'!$B$3</f>
        <v>18339.677907479465</v>
      </c>
      <c r="K42" s="240">
        <f t="shared" si="3"/>
        <v>0.86304366623432771</v>
      </c>
      <c r="L42" s="239">
        <f>'Dane - 31 pazdziernika 2021 r'!AQ46</f>
        <v>84839.35</v>
      </c>
      <c r="M42" s="239">
        <f>L42/'Dane - 31 pazdziernika 2021 r'!$B$3</f>
        <v>18339.677907479465</v>
      </c>
      <c r="N42" s="240">
        <f t="shared" si="1"/>
        <v>0.86304366623432771</v>
      </c>
      <c r="O42" s="241">
        <f>'Dane - 31 pazdziernika 2021 r'!X46</f>
        <v>5</v>
      </c>
    </row>
    <row r="43" spans="1:15" x14ac:dyDescent="0.2">
      <c r="A43" s="17" t="s">
        <v>140</v>
      </c>
      <c r="B43" s="18" t="s">
        <v>143</v>
      </c>
      <c r="C43" s="2" t="s">
        <v>144</v>
      </c>
      <c r="D43" s="19">
        <v>90857860</v>
      </c>
      <c r="E43" s="19">
        <v>77229181</v>
      </c>
      <c r="F43" s="27">
        <f>'Dane - 31 pazdziernika 2021 r'!Z47</f>
        <v>263827688.90000001</v>
      </c>
      <c r="G43" s="239">
        <f>F43/'Dane - 31 pazdziernika 2021 r'!$B$3</f>
        <v>57031493.493298747</v>
      </c>
      <c r="H43" s="233">
        <f t="shared" si="0"/>
        <v>0.73847077950106377</v>
      </c>
      <c r="I43" s="239">
        <f>'Dane - 31 pazdziernika 2021 r'!AK47</f>
        <v>229514815.68000001</v>
      </c>
      <c r="J43" s="239">
        <f>I43/'Dane - 31 pazdziernika 2021 r'!$B$3</f>
        <v>49614097.639429308</v>
      </c>
      <c r="K43" s="233">
        <f t="shared" si="3"/>
        <v>0.64242682619448355</v>
      </c>
      <c r="L43" s="239">
        <f>'Dane - 31 pazdziernika 2021 r'!AQ47</f>
        <v>184950591.43000001</v>
      </c>
      <c r="M43" s="239">
        <f>L43/'Dane - 31 pazdziernika 2021 r'!$B$3</f>
        <v>39980672.596195415</v>
      </c>
      <c r="N43" s="233">
        <f t="shared" si="1"/>
        <v>0.51768867775763949</v>
      </c>
      <c r="O43" s="241">
        <f>'Dane - 31 pazdziernika 2021 r'!X47</f>
        <v>2218</v>
      </c>
    </row>
    <row r="44" spans="1:15" ht="12" thickBot="1" x14ac:dyDescent="0.25">
      <c r="A44" s="21" t="s">
        <v>140</v>
      </c>
      <c r="B44" s="22" t="s">
        <v>145</v>
      </c>
      <c r="C44" s="3" t="s">
        <v>146</v>
      </c>
      <c r="D44" s="23">
        <v>2881840</v>
      </c>
      <c r="E44" s="23">
        <v>2449564</v>
      </c>
      <c r="F44" s="27">
        <f>'Dane - 31 pazdziernika 2021 r'!Z48</f>
        <v>4533124.26</v>
      </c>
      <c r="G44" s="239">
        <f>F44/'Dane - 31 pazdziernika 2021 r'!$B$3</f>
        <v>979923.09987029817</v>
      </c>
      <c r="H44" s="238">
        <f t="shared" si="0"/>
        <v>0.4000398029487281</v>
      </c>
      <c r="I44" s="239">
        <f>'Dane - 31 pazdziernika 2021 r'!AK48</f>
        <v>4052280.18</v>
      </c>
      <c r="J44" s="239">
        <f>I44/'Dane - 31 pazdziernika 2021 r'!$B$3</f>
        <v>875979.28664072626</v>
      </c>
      <c r="K44" s="238">
        <f t="shared" si="3"/>
        <v>0.35760620528417558</v>
      </c>
      <c r="L44" s="239">
        <f>'Dane - 31 pazdziernika 2021 r'!AQ48</f>
        <v>2833074.2</v>
      </c>
      <c r="M44" s="239">
        <f>L44/'Dane - 31 pazdziernika 2021 r'!$B$3</f>
        <v>612424.16774751409</v>
      </c>
      <c r="N44" s="238">
        <f t="shared" si="1"/>
        <v>0.25001354026574285</v>
      </c>
      <c r="O44" s="241">
        <f>'Dane - 31 pazdziernika 2021 r'!X48</f>
        <v>78</v>
      </c>
    </row>
    <row r="45" spans="1:15" ht="12" thickBot="1" x14ac:dyDescent="0.25">
      <c r="A45" s="261" t="s">
        <v>140</v>
      </c>
      <c r="B45" s="261"/>
      <c r="C45" s="43" t="s">
        <v>50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268445652.50999999</v>
      </c>
      <c r="G45" s="44">
        <f t="shared" si="9"/>
        <v>58029756.27107653</v>
      </c>
      <c r="H45" s="45">
        <f t="shared" si="0"/>
        <v>0.7281023828304698</v>
      </c>
      <c r="I45" s="44">
        <f t="shared" si="9"/>
        <v>233651935.21000001</v>
      </c>
      <c r="J45" s="44">
        <f t="shared" si="9"/>
        <v>50508416.603977516</v>
      </c>
      <c r="K45" s="45">
        <f t="shared" si="3"/>
        <v>0.6337317411874055</v>
      </c>
      <c r="L45" s="44">
        <f t="shared" si="9"/>
        <v>187868504.97999999</v>
      </c>
      <c r="M45" s="44">
        <f>SUM(M42:M44)</f>
        <v>40611436.441850409</v>
      </c>
      <c r="N45" s="45">
        <f t="shared" si="1"/>
        <v>0.50955381417339374</v>
      </c>
      <c r="O45" s="46">
        <f t="shared" si="9"/>
        <v>2301</v>
      </c>
    </row>
    <row r="46" spans="1:15" x14ac:dyDescent="0.2">
      <c r="A46" s="25" t="s">
        <v>147</v>
      </c>
      <c r="B46" s="26" t="s">
        <v>148</v>
      </c>
      <c r="C46" s="4" t="s">
        <v>149</v>
      </c>
      <c r="D46" s="27">
        <v>23304480</v>
      </c>
      <c r="E46" s="27">
        <v>17478360</v>
      </c>
      <c r="F46" s="27">
        <f>'Dane - 31 pazdziernika 2021 r'!Z50</f>
        <v>37039798.149999999</v>
      </c>
      <c r="G46" s="239">
        <f>F46/'Dane - 31 pazdziernika 2021 r'!$B$3</f>
        <v>8006873.7894509286</v>
      </c>
      <c r="H46" s="240">
        <f t="shared" si="0"/>
        <v>0.45810212110580906</v>
      </c>
      <c r="I46" s="239">
        <f>'Dane - 31 pazdziernika 2021 r'!AK50</f>
        <v>26393125.309999999</v>
      </c>
      <c r="J46" s="239">
        <f>I46/'Dane - 31 pazdziernika 2021 r'!$B$3</f>
        <v>5705388.0912235184</v>
      </c>
      <c r="K46" s="240">
        <f t="shared" si="3"/>
        <v>0.32642582549069354</v>
      </c>
      <c r="L46" s="239">
        <f>'Dane - 31 pazdziernika 2021 r'!AQ50</f>
        <v>23221801.879999999</v>
      </c>
      <c r="M46" s="239">
        <f>L46/'Dane - 31 pazdziernika 2021 r'!$B$3</f>
        <v>5019844.7643752694</v>
      </c>
      <c r="N46" s="240">
        <f t="shared" si="1"/>
        <v>0.28720341979311959</v>
      </c>
      <c r="O46" s="241">
        <f>'Dane - 31 pazdziernika 2021 r'!X50</f>
        <v>38</v>
      </c>
    </row>
    <row r="47" spans="1:15" x14ac:dyDescent="0.2">
      <c r="A47" s="17" t="s">
        <v>147</v>
      </c>
      <c r="B47" s="18" t="s">
        <v>150</v>
      </c>
      <c r="C47" s="2" t="s">
        <v>151</v>
      </c>
      <c r="D47" s="19">
        <v>2509002</v>
      </c>
      <c r="E47" s="19">
        <v>2509002</v>
      </c>
      <c r="F47" s="27">
        <f>'Dane - 31 pazdziernika 2021 r'!Z51</f>
        <v>185755.13</v>
      </c>
      <c r="G47" s="239">
        <f>F47/'Dane - 31 pazdziernika 2021 r'!$B$3</f>
        <v>40154.589277993946</v>
      </c>
      <c r="H47" s="233">
        <f t="shared" si="0"/>
        <v>1.6004207759895746E-2</v>
      </c>
      <c r="I47" s="239">
        <f>'Dane - 31 pazdziernika 2021 r'!AK51</f>
        <v>185755.13</v>
      </c>
      <c r="J47" s="239">
        <f>I47/'Dane - 31 pazdziernika 2021 r'!$B$3</f>
        <v>40154.589277993946</v>
      </c>
      <c r="K47" s="233">
        <f t="shared" si="3"/>
        <v>1.6004207759895746E-2</v>
      </c>
      <c r="L47" s="239">
        <f>'Dane - 31 pazdziernika 2021 r'!AQ51</f>
        <v>185755.13</v>
      </c>
      <c r="M47" s="239">
        <f>L47/'Dane - 31 pazdziernika 2021 r'!$B$3</f>
        <v>40154.589277993946</v>
      </c>
      <c r="N47" s="233">
        <f t="shared" si="1"/>
        <v>1.6004207759895746E-2</v>
      </c>
      <c r="O47" s="241">
        <f>'Dane - 31 pazdziernika 2021 r'!X51</f>
        <v>2</v>
      </c>
    </row>
    <row r="48" spans="1:15" x14ac:dyDescent="0.2">
      <c r="A48" s="17" t="s">
        <v>147</v>
      </c>
      <c r="B48" s="18" t="s">
        <v>152</v>
      </c>
      <c r="C48" s="2" t="s">
        <v>153</v>
      </c>
      <c r="D48" s="19">
        <v>13160000</v>
      </c>
      <c r="E48" s="19">
        <v>9870000</v>
      </c>
      <c r="F48" s="27">
        <f>'Dane - 31 pazdziernika 2021 r'!Z52</f>
        <v>51524409.130000003</v>
      </c>
      <c r="G48" s="239">
        <f>F48/'Dane - 31 pazdziernika 2021 r'!$B$3</f>
        <v>11138004.567661045</v>
      </c>
      <c r="H48" s="233">
        <f t="shared" si="0"/>
        <v>1.128470574231109</v>
      </c>
      <c r="I48" s="239">
        <f>'Dane - 31 pazdziernika 2021 r'!AK52</f>
        <v>30964417.219999999</v>
      </c>
      <c r="J48" s="239">
        <f>I48/'Dane - 31 pazdziernika 2021 r'!$B$3</f>
        <v>6693561.8720276691</v>
      </c>
      <c r="K48" s="233">
        <f t="shared" si="3"/>
        <v>0.67817242877686612</v>
      </c>
      <c r="L48" s="239">
        <f>'Dane - 31 pazdziernika 2021 r'!AQ52</f>
        <v>20299997.469999999</v>
      </c>
      <c r="M48" s="239">
        <f>L48/'Dane - 31 pazdziernika 2021 r'!$B$3</f>
        <v>4388239.8335495023</v>
      </c>
      <c r="N48" s="233">
        <f t="shared" si="1"/>
        <v>0.44460383318637309</v>
      </c>
      <c r="O48" s="241">
        <f>'Dane - 31 pazdziernika 2021 r'!X52</f>
        <v>23</v>
      </c>
    </row>
    <row r="49" spans="1:15" ht="12" thickBot="1" x14ac:dyDescent="0.25">
      <c r="A49" s="21" t="s">
        <v>147</v>
      </c>
      <c r="B49" s="22" t="s">
        <v>154</v>
      </c>
      <c r="C49" s="3" t="s">
        <v>155</v>
      </c>
      <c r="D49" s="23">
        <v>53175520</v>
      </c>
      <c r="E49" s="23">
        <v>39881640</v>
      </c>
      <c r="F49" s="27">
        <f>'Dane - 31 pazdziernika 2021 r'!Z53</f>
        <v>132291751.34999999</v>
      </c>
      <c r="G49" s="239">
        <f>F49/'Dane - 31 pazdziernika 2021 r'!$B$3</f>
        <v>28597438.683527883</v>
      </c>
      <c r="H49" s="238">
        <f t="shared" si="0"/>
        <v>0.71705774094364938</v>
      </c>
      <c r="I49" s="239">
        <f>'Dane - 31 pazdziernika 2021 r'!AK53</f>
        <v>110531574.79000001</v>
      </c>
      <c r="J49" s="239">
        <f>I49/'Dane - 31 pazdziernika 2021 r'!$B$3</f>
        <v>23893552.699956767</v>
      </c>
      <c r="K49" s="238">
        <f t="shared" si="3"/>
        <v>0.59911158868985248</v>
      </c>
      <c r="L49" s="239">
        <f>'Dane - 31 pazdziernika 2021 r'!AQ53</f>
        <v>103692300.23999999</v>
      </c>
      <c r="M49" s="239">
        <f>L49/'Dane - 31 pazdziernika 2021 r'!$B$3</f>
        <v>22415110.298313875</v>
      </c>
      <c r="N49" s="238">
        <f t="shared" si="1"/>
        <v>0.56204083629243617</v>
      </c>
      <c r="O49" s="241">
        <f>'Dane - 31 pazdziernika 2021 r'!X53</f>
        <v>200</v>
      </c>
    </row>
    <row r="50" spans="1:15" ht="12" thickBot="1" x14ac:dyDescent="0.25">
      <c r="A50" s="261" t="s">
        <v>147</v>
      </c>
      <c r="B50" s="261"/>
      <c r="C50" s="43" t="s">
        <v>54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221041713.75999999</v>
      </c>
      <c r="G50" s="44">
        <f t="shared" si="10"/>
        <v>47782471.629917845</v>
      </c>
      <c r="H50" s="45">
        <f t="shared" si="0"/>
        <v>0.68516139118133412</v>
      </c>
      <c r="I50" s="44">
        <f t="shared" si="10"/>
        <v>168074872.44999999</v>
      </c>
      <c r="J50" s="44">
        <f t="shared" si="10"/>
        <v>36332657.252485946</v>
      </c>
      <c r="K50" s="45">
        <f t="shared" si="3"/>
        <v>0.52098045871786269</v>
      </c>
      <c r="L50" s="44">
        <f t="shared" si="10"/>
        <v>147399854.72</v>
      </c>
      <c r="M50" s="44">
        <f t="shared" si="10"/>
        <v>31863349.485516641</v>
      </c>
      <c r="N50" s="45">
        <f t="shared" si="1"/>
        <v>0.45689425675343964</v>
      </c>
      <c r="O50" s="46">
        <f t="shared" si="10"/>
        <v>263</v>
      </c>
    </row>
    <row r="51" spans="1:15" x14ac:dyDescent="0.2">
      <c r="A51" s="25" t="s">
        <v>156</v>
      </c>
      <c r="B51" s="26" t="s">
        <v>157</v>
      </c>
      <c r="C51" s="4" t="s">
        <v>158</v>
      </c>
      <c r="D51" s="27">
        <v>259996</v>
      </c>
      <c r="E51" s="27">
        <v>194996</v>
      </c>
      <c r="F51" s="27">
        <f>'Dane - 31 pazdziernika 2021 r'!Z55</f>
        <v>845865.63</v>
      </c>
      <c r="G51" s="27">
        <f>F51/'Dane - 31 pazdziernika 2021 r'!$B$3</f>
        <v>182850.33073929959</v>
      </c>
      <c r="H51" s="28">
        <f t="shared" si="0"/>
        <v>0.93771323893464276</v>
      </c>
      <c r="I51" s="27">
        <f>'Dane - 31 pazdziernika 2021 r'!AK55</f>
        <v>0</v>
      </c>
      <c r="J51" s="27">
        <f>I51/'Dane - 31 pazdziernika 2021 r'!$B$3</f>
        <v>0</v>
      </c>
      <c r="K51" s="28">
        <f t="shared" si="3"/>
        <v>0</v>
      </c>
      <c r="L51" s="27">
        <f>'Dane - 31 pazdziernika 2021 r'!AQ55</f>
        <v>0</v>
      </c>
      <c r="M51" s="27">
        <f>L51/'Dane - 31 pazdziernika 2021 r'!$B$3</f>
        <v>0</v>
      </c>
      <c r="N51" s="28">
        <f t="shared" si="1"/>
        <v>0</v>
      </c>
      <c r="O51" s="29">
        <f>'Dane - 31 pazdziernika 2021 r'!X55</f>
        <v>1</v>
      </c>
    </row>
    <row r="52" spans="1:15" ht="21" x14ac:dyDescent="0.2">
      <c r="A52" s="17" t="s">
        <v>156</v>
      </c>
      <c r="B52" s="18" t="s">
        <v>159</v>
      </c>
      <c r="C52" s="2" t="s">
        <v>160</v>
      </c>
      <c r="D52" s="19">
        <v>0</v>
      </c>
      <c r="E52" s="19">
        <v>0</v>
      </c>
      <c r="F52" s="27">
        <f>'Dane - 31 pazdziernika 2021 r'!Z56</f>
        <v>0</v>
      </c>
      <c r="G52" s="27">
        <f>F52/'Dane - 31 pazdziernika 2021 r'!$B$3</f>
        <v>0</v>
      </c>
      <c r="H52" s="16">
        <v>0</v>
      </c>
      <c r="I52" s="27">
        <f>'Dane - 31 pazdziernika 2021 r'!AK56</f>
        <v>0</v>
      </c>
      <c r="J52" s="27">
        <f>I52/'Dane - 31 pazdziernika 2021 r'!$B$3</f>
        <v>0</v>
      </c>
      <c r="K52" s="16">
        <v>0</v>
      </c>
      <c r="L52" s="27">
        <f>'Dane - 31 pazdziernika 2021 r'!AQ56</f>
        <v>0</v>
      </c>
      <c r="M52" s="27">
        <f>L52/'Dane - 31 pazdziernika 2021 r'!$B$3</f>
        <v>0</v>
      </c>
      <c r="N52" s="16">
        <v>0</v>
      </c>
      <c r="O52" s="29">
        <f>'Dane - 31 pazdziernika 2021 r'!X56</f>
        <v>0</v>
      </c>
    </row>
    <row r="53" spans="1:15" ht="12" thickBot="1" x14ac:dyDescent="0.25">
      <c r="A53" s="21" t="s">
        <v>156</v>
      </c>
      <c r="B53" s="22" t="s">
        <v>161</v>
      </c>
      <c r="C53" s="3" t="s">
        <v>162</v>
      </c>
      <c r="D53" s="23">
        <v>0</v>
      </c>
      <c r="E53" s="23">
        <v>0</v>
      </c>
      <c r="F53" s="27">
        <f>'Dane - 31 pazdziernika 2021 r'!Z57</f>
        <v>0</v>
      </c>
      <c r="G53" s="27">
        <f>F53/'Dane - 31 pazdziernika 2021 r'!$B$3</f>
        <v>0</v>
      </c>
      <c r="H53" s="24">
        <v>0</v>
      </c>
      <c r="I53" s="27">
        <f>'Dane - 31 pazdziernika 2021 r'!AK57</f>
        <v>0</v>
      </c>
      <c r="J53" s="27">
        <f>I53/'Dane - 31 pazdziernika 2021 r'!$B$3</f>
        <v>0</v>
      </c>
      <c r="K53" s="24">
        <v>0</v>
      </c>
      <c r="L53" s="27">
        <f>'Dane - 31 pazdziernika 2021 r'!AQ57</f>
        <v>0</v>
      </c>
      <c r="M53" s="27">
        <f>L53/'Dane - 31 pazdziernika 2021 r'!$B$3</f>
        <v>0</v>
      </c>
      <c r="N53" s="24">
        <v>0</v>
      </c>
      <c r="O53" s="29">
        <f>'Dane - 31 pazdziernika 2021 r'!X57</f>
        <v>0</v>
      </c>
    </row>
    <row r="54" spans="1:15" ht="21.75" thickBot="1" x14ac:dyDescent="0.25">
      <c r="A54" s="261" t="s">
        <v>156</v>
      </c>
      <c r="B54" s="261"/>
      <c r="C54" s="43" t="s">
        <v>59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182850.33073929959</v>
      </c>
      <c r="H54" s="45">
        <f t="shared" si="0"/>
        <v>0.93771323893464276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61" t="s">
        <v>165</v>
      </c>
      <c r="B55" s="261"/>
      <c r="C55" s="43" t="s">
        <v>163</v>
      </c>
      <c r="D55" s="44">
        <v>42497556</v>
      </c>
      <c r="E55" s="44">
        <v>31873167</v>
      </c>
      <c r="F55" s="44">
        <f>'Dane - 31 pazdziernika 2021 r'!Z59</f>
        <v>109795681.76000001</v>
      </c>
      <c r="G55" s="44">
        <f>F55/'Dane - 31 pazdziernika 2021 r'!$B$3</f>
        <v>23734475.088629484</v>
      </c>
      <c r="H55" s="45">
        <f t="shared" si="0"/>
        <v>0.74465380514680213</v>
      </c>
      <c r="I55" s="44">
        <f>'Dane - 31 pazdziernika 2021 r'!AK59-'Dane - 31 pazdziernika 2021 r'!AM59</f>
        <v>95733913.260000005</v>
      </c>
      <c r="J55" s="44">
        <f>I55/'Dane - 31 pazdziernika 2021 r'!B3</f>
        <v>20694749.948119324</v>
      </c>
      <c r="K55" s="45">
        <f t="shared" si="3"/>
        <v>0.64928439486792522</v>
      </c>
      <c r="L55" s="44">
        <f>'Dane - 31 pazdziernika 2021 r'!AQ59</f>
        <v>95733913.260000005</v>
      </c>
      <c r="M55" s="44">
        <f>L55/'Dane - 31 pazdziernika 2021 r'!$B$3</f>
        <v>20694749.948119324</v>
      </c>
      <c r="N55" s="45">
        <f t="shared" si="1"/>
        <v>0.64928439486792522</v>
      </c>
      <c r="O55" s="46">
        <f>'Dane - 31 pazdziernika 2021 r'!X59</f>
        <v>145</v>
      </c>
    </row>
    <row r="56" spans="1:15" ht="24" customHeight="1" thickBot="1" x14ac:dyDescent="0.25">
      <c r="A56" s="30" t="s">
        <v>164</v>
      </c>
      <c r="B56" s="30"/>
      <c r="C56" s="5" t="s">
        <v>64</v>
      </c>
      <c r="D56" s="222">
        <f>D55+D54+D50+D45+D41+D36+D24</f>
        <v>710509513</v>
      </c>
      <c r="E56" s="222">
        <f t="shared" ref="E56:O56" si="12">E55+E54+E50+E45+E41+E36+E24</f>
        <v>531219456</v>
      </c>
      <c r="F56" s="222">
        <f t="shared" si="12"/>
        <v>1849099508.1500001</v>
      </c>
      <c r="G56" s="222">
        <f t="shared" si="12"/>
        <v>399718873.35711199</v>
      </c>
      <c r="H56" s="223">
        <f t="shared" si="0"/>
        <v>0.75245525901278731</v>
      </c>
      <c r="I56" s="222">
        <f t="shared" si="12"/>
        <v>1432821419.1600001</v>
      </c>
      <c r="J56" s="222">
        <f t="shared" si="12"/>
        <v>309732256.62775612</v>
      </c>
      <c r="K56" s="223">
        <f t="shared" si="3"/>
        <v>0.58305894697455529</v>
      </c>
      <c r="L56" s="222">
        <f t="shared" si="12"/>
        <v>1197034549.6700001</v>
      </c>
      <c r="M56" s="222">
        <f t="shared" si="12"/>
        <v>258762332.39731947</v>
      </c>
      <c r="N56" s="223">
        <f t="shared" si="1"/>
        <v>0.48711004364516247</v>
      </c>
      <c r="O56" s="224">
        <f t="shared" si="12"/>
        <v>10368</v>
      </c>
    </row>
    <row r="57" spans="1:15" x14ac:dyDescent="0.2">
      <c r="A57" s="6" t="s">
        <v>233</v>
      </c>
    </row>
    <row r="58" spans="1:15" x14ac:dyDescent="0.2">
      <c r="A58" s="6" t="s">
        <v>209</v>
      </c>
    </row>
    <row r="59" spans="1:15" x14ac:dyDescent="0.2">
      <c r="A59" s="6" t="s">
        <v>216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9" zoomScaleNormal="100" workbookViewId="0">
      <selection activeCell="K16" sqref="K16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295" t="s">
        <v>186</v>
      </c>
      <c r="B1" s="298" t="s">
        <v>187</v>
      </c>
      <c r="C1" s="193" t="s">
        <v>203</v>
      </c>
      <c r="D1" s="193" t="s">
        <v>204</v>
      </c>
      <c r="E1" s="193" t="s">
        <v>205</v>
      </c>
      <c r="F1" s="193" t="s">
        <v>211</v>
      </c>
      <c r="G1" s="193" t="s">
        <v>206</v>
      </c>
      <c r="H1" s="193" t="s">
        <v>212</v>
      </c>
      <c r="I1" s="193" t="s">
        <v>207</v>
      </c>
      <c r="J1" s="193" t="s">
        <v>208</v>
      </c>
      <c r="K1" s="307" t="s">
        <v>215</v>
      </c>
      <c r="L1" s="310" t="s">
        <v>213</v>
      </c>
      <c r="M1" s="313" t="s">
        <v>214</v>
      </c>
    </row>
    <row r="2" spans="1:13" ht="15.75" x14ac:dyDescent="0.25">
      <c r="A2" s="296"/>
      <c r="B2" s="299"/>
      <c r="C2" s="194"/>
      <c r="D2" s="194"/>
      <c r="E2" s="194"/>
      <c r="F2" s="194"/>
      <c r="G2" s="194"/>
      <c r="H2" s="194"/>
      <c r="I2" s="194"/>
      <c r="J2" s="194"/>
      <c r="K2" s="308"/>
      <c r="L2" s="311"/>
      <c r="M2" s="314"/>
    </row>
    <row r="3" spans="1:13" ht="16.5" thickBot="1" x14ac:dyDescent="0.3">
      <c r="A3" s="297"/>
      <c r="B3" s="300"/>
      <c r="C3" s="195"/>
      <c r="D3" s="195"/>
      <c r="E3" s="195"/>
      <c r="F3" s="195"/>
      <c r="G3" s="195"/>
      <c r="H3" s="195"/>
      <c r="I3" s="195"/>
      <c r="J3" s="195"/>
      <c r="K3" s="309"/>
      <c r="L3" s="312"/>
      <c r="M3" s="315"/>
    </row>
    <row r="4" spans="1:13" ht="18.75" thickTop="1" thickBot="1" x14ac:dyDescent="0.3">
      <c r="A4" s="291" t="s">
        <v>188</v>
      </c>
      <c r="B4" s="292"/>
      <c r="C4" s="292"/>
      <c r="D4" s="292"/>
      <c r="E4" s="292"/>
      <c r="F4" s="292"/>
      <c r="G4" s="292"/>
      <c r="H4" s="292"/>
      <c r="I4" s="292"/>
      <c r="J4" s="292"/>
      <c r="K4" s="174"/>
      <c r="L4" s="174"/>
      <c r="M4" s="197"/>
    </row>
    <row r="5" spans="1:13" ht="33" thickTop="1" thickBot="1" x14ac:dyDescent="0.3">
      <c r="A5" s="88" t="s">
        <v>189</v>
      </c>
      <c r="B5" s="99" t="s">
        <v>98</v>
      </c>
      <c r="C5" s="99">
        <f>'Dane - 31 pazdziernika 2021 r'!C19</f>
        <v>3969</v>
      </c>
      <c r="D5" s="100">
        <f>'Dane - 31 pazdziernika 2021 r'!D19/'Dane - 31 pazdziernika 2021 r'!$B$3</f>
        <v>75722027.885862514</v>
      </c>
      <c r="E5" s="99">
        <f>'Dane - 31 pazdziernika 2021 r'!X19</f>
        <v>3848</v>
      </c>
      <c r="F5" s="100">
        <f>'Dane - 31 pazdziernika 2021 r'!Y19/'Dane - 31 pazdziernika 2021 r'!$B$3</f>
        <v>73258463.035019457</v>
      </c>
      <c r="G5" s="99">
        <f>'Dane - 31 pazdziernika 2021 r'!AB19</f>
        <v>3866</v>
      </c>
      <c r="H5" s="100">
        <f>'Dane - 31 pazdziernika 2021 r'!AD19/'Dane - 31 pazdziernika 2021 r'!$B$3</f>
        <v>68537897.211413741</v>
      </c>
      <c r="I5" s="99">
        <f>'Dane - 31 pazdziernika 2021 r'!AO19</f>
        <v>3849</v>
      </c>
      <c r="J5" s="100">
        <f>'Dane - 31 pazdziernika 2021 r'!AP19/'Dane - 31 pazdziernika 2021 r'!$B$3</f>
        <v>68269206.658019885</v>
      </c>
      <c r="K5" s="101">
        <v>3848</v>
      </c>
      <c r="L5" s="101">
        <f>G5</f>
        <v>3866</v>
      </c>
      <c r="M5" s="180">
        <f>L5/K5</f>
        <v>1.0046777546777548</v>
      </c>
    </row>
    <row r="6" spans="1:13" ht="43.5" customHeight="1" thickTop="1" thickBot="1" x14ac:dyDescent="0.3">
      <c r="A6" s="293" t="s">
        <v>190</v>
      </c>
      <c r="B6" s="99" t="s">
        <v>88</v>
      </c>
      <c r="C6" s="99">
        <f>'Dane - 31 pazdziernika 2021 r'!C14</f>
        <v>13</v>
      </c>
      <c r="D6" s="100">
        <f>'Dane - 31 pazdziernika 2021 r'!D14/'Dane - 31 pazdziernika 2021 r'!$B$3</f>
        <v>6544942.8772157365</v>
      </c>
      <c r="E6" s="99">
        <f>'Dane - 31 pazdziernika 2021 r'!X14</f>
        <v>11</v>
      </c>
      <c r="F6" s="100">
        <f>'Dane - 31 pazdziernika 2021 r'!Y14/'Dane - 31 pazdziernika 2021 r'!$B$3</f>
        <v>5420688.4608733244</v>
      </c>
      <c r="G6" s="99">
        <f>'Dane - 31 pazdziernika 2021 r'!AB14</f>
        <v>8</v>
      </c>
      <c r="H6" s="100">
        <f>'Dane - 31 pazdziernika 2021 r'!AD14/'Dane - 31 pazdziernika 2021 r'!$B$3</f>
        <v>3395991.865542585</v>
      </c>
      <c r="I6" s="99">
        <f>'Dane - 31 pazdziernika 2021 r'!AO14</f>
        <v>8</v>
      </c>
      <c r="J6" s="100">
        <f>'Dane - 31 pazdziernika 2021 r'!AP14/'Dane - 31 pazdziernika 2021 r'!$B$3</f>
        <v>3084762.2027669689</v>
      </c>
      <c r="K6" s="301">
        <v>122</v>
      </c>
      <c r="L6" s="303">
        <f>G6+G7+G8</f>
        <v>355</v>
      </c>
      <c r="M6" s="306">
        <f>L6/K6</f>
        <v>2.9098360655737703</v>
      </c>
    </row>
    <row r="7" spans="1:13" ht="39.75" customHeight="1" thickTop="1" thickBot="1" x14ac:dyDescent="0.3">
      <c r="A7" s="294"/>
      <c r="B7" s="99" t="s">
        <v>100</v>
      </c>
      <c r="C7" s="99">
        <f>'Dane - 31 pazdziernika 2021 r'!C22</f>
        <v>708</v>
      </c>
      <c r="D7" s="100">
        <f>'Dane - 31 pazdziernika 2021 r'!D22/'Dane - 31 pazdziernika 2021 r'!$B$3</f>
        <v>39312654.472546473</v>
      </c>
      <c r="E7" s="99">
        <f>'Dane - 31 pazdziernika 2021 r'!X22</f>
        <v>392</v>
      </c>
      <c r="F7" s="100">
        <f>'Dane - 31 pazdziernika 2021 r'!Y22/'Dane - 31 pazdziernika 2021 r'!$B$3</f>
        <v>18739265.527453523</v>
      </c>
      <c r="G7" s="99">
        <f>'Dane - 31 pazdziernika 2021 r'!AB22</f>
        <v>342</v>
      </c>
      <c r="H7" s="100">
        <f>'Dane - 31 pazdziernika 2021 r'!AD22/'Dane - 31 pazdziernika 2021 r'!$B$3</f>
        <v>15805290.784695201</v>
      </c>
      <c r="I7" s="99">
        <f>'Dane - 31 pazdziernika 2021 r'!AO22</f>
        <v>272</v>
      </c>
      <c r="J7" s="100">
        <f>'Dane - 31 pazdziernika 2021 r'!AP22/'Dane - 31 pazdziernika 2021 r'!$B$3</f>
        <v>11579115.849546043</v>
      </c>
      <c r="K7" s="302"/>
      <c r="L7" s="304"/>
      <c r="M7" s="306"/>
    </row>
    <row r="8" spans="1:13" ht="51" customHeight="1" thickTop="1" thickBot="1" x14ac:dyDescent="0.3">
      <c r="A8" s="294"/>
      <c r="B8" s="99" t="s">
        <v>102</v>
      </c>
      <c r="C8" s="99">
        <f>'Dane - 31 pazdziernika 2021 r'!C23</f>
        <v>42</v>
      </c>
      <c r="D8" s="100">
        <f>'Dane - 31 pazdziernika 2021 r'!D23/'Dane - 31 pazdziernika 2021 r'!$B$3</f>
        <v>112946744.90056202</v>
      </c>
      <c r="E8" s="99">
        <f>'Dane - 31 pazdziernika 2021 r'!X23</f>
        <v>11</v>
      </c>
      <c r="F8" s="100">
        <f>'Dane - 31 pazdziernika 2021 r'!Y23/'Dane - 31 pazdziernika 2021 r'!$B$3</f>
        <v>19837710.099437959</v>
      </c>
      <c r="G8" s="99">
        <f>'Dane - 31 pazdziernika 2021 r'!AB23</f>
        <v>5</v>
      </c>
      <c r="H8" s="100">
        <f>'Dane - 31 pazdziernika 2021 r'!AD23/'Dane - 31 pazdziernika 2021 r'!$B$3</f>
        <v>691230.11673151748</v>
      </c>
      <c r="I8" s="99">
        <f>'Dane - 31 pazdziernika 2021 r'!AO23</f>
        <v>3</v>
      </c>
      <c r="J8" s="100">
        <f>'Dane - 31 pazdziernika 2021 r'!AP23/'Dane - 31 pazdziernika 2021 r'!$B$3</f>
        <v>43075.371811500219</v>
      </c>
      <c r="K8" s="302"/>
      <c r="L8" s="305"/>
      <c r="M8" s="306"/>
    </row>
    <row r="9" spans="1:13" ht="17.25" thickTop="1" thickBot="1" x14ac:dyDescent="0.3">
      <c r="A9" s="285" t="s">
        <v>191</v>
      </c>
      <c r="B9" s="286"/>
      <c r="C9" s="192"/>
      <c r="D9" s="192"/>
      <c r="E9" s="192"/>
      <c r="F9" s="192"/>
      <c r="G9" s="192"/>
      <c r="H9" s="192"/>
      <c r="I9" s="192"/>
      <c r="J9" s="192"/>
      <c r="K9" s="175">
        <v>241568666</v>
      </c>
      <c r="L9" s="175">
        <f>'Dane - 31 pazdziernika 2021 r'!AP6/'Dane - 31 pazdziernika 2021 r'!$B$3</f>
        <v>130534894.001297</v>
      </c>
      <c r="M9" s="180">
        <f>L9/K9</f>
        <v>0.5403635171843727</v>
      </c>
    </row>
    <row r="10" spans="1:13" ht="18.75" thickTop="1" thickBot="1" x14ac:dyDescent="0.3">
      <c r="A10" s="281" t="s">
        <v>210</v>
      </c>
      <c r="B10" s="282"/>
      <c r="C10" s="282"/>
      <c r="D10" s="282"/>
      <c r="E10" s="282"/>
      <c r="F10" s="282"/>
      <c r="G10" s="282"/>
      <c r="H10" s="282"/>
      <c r="I10" s="282"/>
      <c r="J10" s="282"/>
      <c r="K10" s="174"/>
      <c r="L10" s="174"/>
      <c r="M10" s="197"/>
    </row>
    <row r="11" spans="1:13" ht="16.5" thickTop="1" thickBot="1" x14ac:dyDescent="0.3">
      <c r="A11" s="283" t="s">
        <v>192</v>
      </c>
      <c r="B11" s="99" t="s">
        <v>119</v>
      </c>
      <c r="C11" s="99">
        <f>'Dane - 31 pazdziernika 2021 r'!C32</f>
        <v>931</v>
      </c>
      <c r="D11" s="100">
        <f>'Dane - 31 pazdziernika 2021 r'!D32/'Dane - 31 pazdziernika 2021 r'!$B$3</f>
        <v>120629696.70990056</v>
      </c>
      <c r="E11" s="99">
        <f>'Dane - 31 pazdziernika 2021 r'!X32</f>
        <v>479</v>
      </c>
      <c r="F11" s="100">
        <f>'Dane - 31 pazdziernika 2021 r'!Y32/'Dane - 31 pazdziernika 2021 r'!$B$3</f>
        <v>53226073.525724165</v>
      </c>
      <c r="G11" s="99">
        <f>'Dane - 31 pazdziernika 2021 r'!AB32</f>
        <v>363</v>
      </c>
      <c r="H11" s="100">
        <f>'Dane - 31 pazdziernika 2021 r'!AD32/'Dane - 31 pazdziernika 2021 r'!$B$3</f>
        <v>34799701.523994811</v>
      </c>
      <c r="I11" s="99">
        <f>'Dane - 31 pazdziernika 2021 r'!AO32</f>
        <v>311</v>
      </c>
      <c r="J11" s="100">
        <f>'Dane - 31 pazdziernika 2021 r'!AP32/'Dane - 31 pazdziernika 2021 r'!$B$3</f>
        <v>26636721.573713791</v>
      </c>
      <c r="K11" s="301">
        <v>560</v>
      </c>
      <c r="L11" s="303">
        <f>G11+G12+G13</f>
        <v>471</v>
      </c>
      <c r="M11" s="306">
        <f>L11/K11</f>
        <v>0.84107142857142858</v>
      </c>
    </row>
    <row r="12" spans="1:13" ht="16.5" thickTop="1" thickBot="1" x14ac:dyDescent="0.3">
      <c r="A12" s="284"/>
      <c r="B12" s="99" t="s">
        <v>121</v>
      </c>
      <c r="C12" s="99">
        <f>'Dane - 31 pazdziernika 2021 r'!C33</f>
        <v>252</v>
      </c>
      <c r="D12" s="100">
        <f>'Dane - 31 pazdziernika 2021 r'!D33/'Dane - 31 pazdziernika 2021 r'!$B$3</f>
        <v>11997168.700821443</v>
      </c>
      <c r="E12" s="99">
        <f>'Dane - 31 pazdziernika 2021 r'!X33</f>
        <v>155</v>
      </c>
      <c r="F12" s="100">
        <f>'Dane - 31 pazdziernika 2021 r'!Y33/'Dane - 31 pazdziernika 2021 r'!$B$3</f>
        <v>5201665.3955901423</v>
      </c>
      <c r="G12" s="99">
        <f>'Dane - 31 pazdziernika 2021 r'!AB33</f>
        <v>77</v>
      </c>
      <c r="H12" s="100">
        <f>'Dane - 31 pazdziernika 2021 r'!AD33/'Dane - 31 pazdziernika 2021 r'!$B$3</f>
        <v>2049744.9805447469</v>
      </c>
      <c r="I12" s="99">
        <f>'Dane - 31 pazdziernika 2021 r'!AO33</f>
        <v>56</v>
      </c>
      <c r="J12" s="100">
        <f>'Dane - 31 pazdziernika 2021 r'!AP33/'Dane - 31 pazdziernika 2021 r'!$B$3</f>
        <v>1565460.5252918287</v>
      </c>
      <c r="K12" s="302"/>
      <c r="L12" s="304"/>
      <c r="M12" s="306"/>
    </row>
    <row r="13" spans="1:13" ht="16.5" thickTop="1" thickBot="1" x14ac:dyDescent="0.3">
      <c r="A13" s="284"/>
      <c r="B13" s="102" t="s">
        <v>123</v>
      </c>
      <c r="C13" s="99">
        <f>'Dane - 31 pazdziernika 2021 r'!C34</f>
        <v>116</v>
      </c>
      <c r="D13" s="100">
        <f>'Dane - 31 pazdziernika 2021 r'!D34/'Dane - 31 pazdziernika 2021 r'!$B$3</f>
        <v>67642992.72157371</v>
      </c>
      <c r="E13" s="99">
        <f>'Dane - 31 pazdziernika 2021 r'!X34</f>
        <v>44</v>
      </c>
      <c r="F13" s="100">
        <f>'Dane - 31 pazdziernika 2021 r'!Y34/'Dane - 31 pazdziernika 2021 r'!$B$3</f>
        <v>23030784.180717681</v>
      </c>
      <c r="G13" s="99">
        <f>'Dane - 31 pazdziernika 2021 r'!AB34</f>
        <v>31</v>
      </c>
      <c r="H13" s="100">
        <f>'Dane - 31 pazdziernika 2021 r'!AD34/'Dane - 31 pazdziernika 2021 r'!$B$3</f>
        <v>4882535.8408992644</v>
      </c>
      <c r="I13" s="99">
        <f>'Dane - 31 pazdziernika 2021 r'!AO34</f>
        <v>22</v>
      </c>
      <c r="J13" s="100">
        <f>'Dane - 31 pazdziernika 2021 r'!AP34/'Dane - 31 pazdziernika 2021 r'!$B$3</f>
        <v>2669703.6230004323</v>
      </c>
      <c r="K13" s="302"/>
      <c r="L13" s="305"/>
      <c r="M13" s="306"/>
    </row>
    <row r="14" spans="1:13" ht="17.25" thickTop="1" thickBot="1" x14ac:dyDescent="0.3">
      <c r="A14" s="285" t="s">
        <v>191</v>
      </c>
      <c r="B14" s="286"/>
      <c r="C14" s="192"/>
      <c r="D14" s="192"/>
      <c r="E14" s="192"/>
      <c r="F14" s="192"/>
      <c r="G14" s="192"/>
      <c r="H14" s="192"/>
      <c r="I14" s="192"/>
      <c r="J14" s="192"/>
      <c r="K14" s="105">
        <v>210444768</v>
      </c>
      <c r="L14" s="175">
        <f>'Dane - 31 pazdziernika 2021 r'!AP28/'Dane - 31 pazdziernika 2021 r'!$B$3</f>
        <v>91919556.681798518</v>
      </c>
      <c r="M14" s="180">
        <f>L14/K14</f>
        <v>0.4367870845893328</v>
      </c>
    </row>
    <row r="15" spans="1:13" ht="18.75" thickTop="1" thickBot="1" x14ac:dyDescent="0.3">
      <c r="A15" s="287" t="s">
        <v>193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174"/>
      <c r="L15" s="174"/>
      <c r="M15" s="197"/>
    </row>
    <row r="16" spans="1:13" ht="64.5" thickTop="1" thickBot="1" x14ac:dyDescent="0.3">
      <c r="A16" s="89" t="s">
        <v>194</v>
      </c>
      <c r="B16" s="173" t="s">
        <v>135</v>
      </c>
      <c r="C16" s="99">
        <f>'Dane - 31 pazdziernika 2021 r'!C42</f>
        <v>56</v>
      </c>
      <c r="D16" s="100">
        <f>'Dane - 31 pazdziernika 2021 r'!D42/'Dane - 31 pazdziernika 2021 r'!$B$3</f>
        <v>7831717.7583225248</v>
      </c>
      <c r="E16" s="99">
        <f>'Dane - 31 pazdziernika 2021 r'!X42</f>
        <v>51</v>
      </c>
      <c r="F16" s="100">
        <f>'Dane - 31 pazdziernika 2021 r'!Y42/'Dane - 31 pazdziernika 2021 r'!$B$3</f>
        <v>6739100.4085603105</v>
      </c>
      <c r="G16" s="99">
        <f>'Dane - 31 pazdziernika 2021 r'!AB42</f>
        <v>46</v>
      </c>
      <c r="H16" s="100">
        <f>'Dane - 31 pazdziernika 2021 r'!AD42/'Dane - 31 pazdziernika 2021 r'!$B$3</f>
        <v>5337473.1712062256</v>
      </c>
      <c r="I16" s="99">
        <f>'Dane - 31 pazdziernika 2021 r'!AO42</f>
        <v>45</v>
      </c>
      <c r="J16" s="100">
        <f>'Dane - 31 pazdziernika 2021 r'!AP42/'Dane - 31 pazdziernika 2021 r'!$B$3</f>
        <v>5099376.3553826194</v>
      </c>
      <c r="K16" s="190">
        <v>20</v>
      </c>
      <c r="L16" s="101">
        <f>G16</f>
        <v>46</v>
      </c>
      <c r="M16" s="180">
        <f>L16/K16</f>
        <v>2.2999999999999998</v>
      </c>
    </row>
    <row r="17" spans="1:13" ht="17.25" thickTop="1" thickBot="1" x14ac:dyDescent="0.3">
      <c r="A17" s="285" t="s">
        <v>191</v>
      </c>
      <c r="B17" s="286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- 31 pazdziernika 2021 r'!AP40/'Dane - 31 pazdziernika 2021 r'!$B$3</f>
        <v>11623730.631214872</v>
      </c>
      <c r="M17" s="180">
        <f>L17/K17</f>
        <v>0.38973340602048367</v>
      </c>
    </row>
    <row r="18" spans="1:13" ht="18.75" thickTop="1" thickBot="1" x14ac:dyDescent="0.3">
      <c r="A18" s="289" t="s">
        <v>195</v>
      </c>
      <c r="B18" s="290"/>
      <c r="C18" s="290"/>
      <c r="D18" s="290"/>
      <c r="E18" s="290"/>
      <c r="F18" s="290"/>
      <c r="G18" s="290"/>
      <c r="H18" s="290"/>
      <c r="I18" s="290"/>
      <c r="J18" s="290"/>
      <c r="K18" s="174"/>
      <c r="L18" s="174"/>
      <c r="M18" s="197"/>
    </row>
    <row r="19" spans="1:13" ht="33" thickTop="1" thickBot="1" x14ac:dyDescent="0.3">
      <c r="A19" s="176" t="s">
        <v>166</v>
      </c>
      <c r="B19" s="177" t="s">
        <v>143</v>
      </c>
      <c r="C19" s="178">
        <f>'Dane - 31 pazdziernika 2021 r'!C47</f>
        <v>3635</v>
      </c>
      <c r="D19" s="179">
        <f>'Dane - 31 pazdziernika 2021 r'!D47/'Dane - 31 pazdziernika 2021 r'!$B$3</f>
        <v>112087960.43666235</v>
      </c>
      <c r="E19" s="178">
        <f>'Dane - 31 pazdziernika 2021 r'!X47</f>
        <v>2218</v>
      </c>
      <c r="F19" s="179">
        <f>'Dane - 31 pazdziernika 2021 r'!Y47/'Dane - 31 pazdziernika 2021 r'!$B$3</f>
        <v>67095936.521833114</v>
      </c>
      <c r="G19" s="178">
        <f>'Dane - 31 pazdziernika 2021 r'!AB47</f>
        <v>1858</v>
      </c>
      <c r="H19" s="179">
        <f>'Dane - 31 pazdziernika 2021 r'!AD47/'Dane - 31 pazdziernika 2021 r'!$B$3</f>
        <v>55410737.607003883</v>
      </c>
      <c r="I19" s="178">
        <f>'Dane - 31 pazdziernika 2021 r'!AO47</f>
        <v>1588</v>
      </c>
      <c r="J19" s="179">
        <f>'Dane - 31 pazdziernika 2021 r'!AP47/'Dane - 31 pazdziernika 2021 r'!$B$3</f>
        <v>47036085.860354513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285" t="s">
        <v>191</v>
      </c>
      <c r="B20" s="286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- 31 pazdziernika 2021 r'!AP45/'Dane - 31 pazdziernika 2021 r'!$B$3</f>
        <v>47778160.985732809</v>
      </c>
      <c r="M20" s="180">
        <f>L20/K20</f>
        <v>0.50955381914230846</v>
      </c>
    </row>
    <row r="21" spans="1:13" ht="18.75" thickTop="1" thickBot="1" x14ac:dyDescent="0.3">
      <c r="A21" s="287" t="s">
        <v>196</v>
      </c>
      <c r="B21" s="288"/>
      <c r="C21" s="288"/>
      <c r="D21" s="288"/>
      <c r="E21" s="288"/>
      <c r="F21" s="288"/>
      <c r="G21" s="288"/>
      <c r="H21" s="288"/>
      <c r="I21" s="288"/>
      <c r="J21" s="288"/>
      <c r="K21" s="174"/>
      <c r="L21" s="174"/>
      <c r="M21" s="197"/>
    </row>
    <row r="22" spans="1:13" ht="96" thickTop="1" thickBot="1" x14ac:dyDescent="0.3">
      <c r="A22" s="90" t="s">
        <v>167</v>
      </c>
      <c r="B22" s="103" t="s">
        <v>148</v>
      </c>
      <c r="C22" s="99">
        <f>'Dane - 31 pazdziernika 2021 r'!C50</f>
        <v>48</v>
      </c>
      <c r="D22" s="100">
        <f>'Dane - 31 pazdziernika 2021 r'!D50/'Dane - 31 pazdziernika 2021 r'!$B$3</f>
        <v>23035297.012537826</v>
      </c>
      <c r="E22" s="99">
        <f>'Dane - 31 pazdziernika 2021 r'!X50</f>
        <v>38</v>
      </c>
      <c r="F22" s="100">
        <f>'Dane - 31 pazdziernika 2021 r'!Y50/'Dane - 31 pazdziernika 2021 r'!$B$3</f>
        <v>10675831.750972763</v>
      </c>
      <c r="G22" s="99">
        <f>'Dane - 31 pazdziernika 2021 r'!AB50</f>
        <v>34</v>
      </c>
      <c r="H22" s="100">
        <f>'Dane - 31 pazdziernika 2021 r'!AD50/'Dane - 31 pazdziernika 2021 r'!$B$3</f>
        <v>9083277.8685689587</v>
      </c>
      <c r="I22" s="99">
        <f>'Dane - 31 pazdziernika 2021 r'!AO50</f>
        <v>23</v>
      </c>
      <c r="J22" s="100">
        <f>'Dane - 31 pazdziernika 2021 r'!AP50/'Dane - 31 pazdziernika 2021 r'!$B$3</f>
        <v>6693126.379161262</v>
      </c>
      <c r="K22" s="190">
        <v>15</v>
      </c>
      <c r="L22" s="101">
        <v>13</v>
      </c>
      <c r="M22" s="180">
        <f>L22/K22</f>
        <v>0.8666666666666667</v>
      </c>
    </row>
    <row r="23" spans="1:13" ht="33" thickTop="1" thickBot="1" x14ac:dyDescent="0.3">
      <c r="A23" s="91" t="s">
        <v>197</v>
      </c>
      <c r="B23" s="104" t="s">
        <v>154</v>
      </c>
      <c r="C23" s="99">
        <f>'Dane - 31 pazdziernika 2021 r'!C53</f>
        <v>392</v>
      </c>
      <c r="D23" s="100">
        <f>'Dane - 31 pazdziernika 2021 r'!D53/'Dane - 31 pazdziernika 2021 r'!$B$3</f>
        <v>101099902.23735408</v>
      </c>
      <c r="E23" s="99">
        <f>'Dane - 31 pazdziernika 2021 r'!X53</f>
        <v>200</v>
      </c>
      <c r="F23" s="100">
        <f>'Dane - 31 pazdziernika 2021 r'!Y53/'Dane - 31 pazdziernika 2021 r'!$B$3</f>
        <v>38129918.367920451</v>
      </c>
      <c r="G23" s="99">
        <f>'Dane - 31 pazdziernika 2021 r'!AB53</f>
        <v>60</v>
      </c>
      <c r="H23" s="100">
        <f>'Dane - 31 pazdziernika 2021 r'!AD53/'Dane - 31 pazdziernika 2021 r'!$B$3</f>
        <v>11588474.494163422</v>
      </c>
      <c r="I23" s="99">
        <f>'Dane - 31 pazdziernika 2021 r'!AO53</f>
        <v>187</v>
      </c>
      <c r="J23" s="100">
        <f>'Dane - 31 pazdziernika 2021 r'!AP53/'Dane - 31 pazdziernika 2021 r'!$B$3</f>
        <v>29886813.87591872</v>
      </c>
      <c r="K23" s="190">
        <v>80</v>
      </c>
      <c r="L23" s="101">
        <f>G23</f>
        <v>60</v>
      </c>
      <c r="M23" s="180">
        <f>L23/K23</f>
        <v>0.75</v>
      </c>
    </row>
    <row r="24" spans="1:13" ht="17.25" thickTop="1" thickBot="1" x14ac:dyDescent="0.3">
      <c r="A24" s="285" t="s">
        <v>191</v>
      </c>
      <c r="B24" s="286"/>
      <c r="C24" s="192"/>
      <c r="D24" s="192"/>
      <c r="E24" s="192"/>
      <c r="F24" s="192"/>
      <c r="G24" s="192"/>
      <c r="H24" s="192"/>
      <c r="I24" s="192"/>
      <c r="J24" s="192"/>
      <c r="K24" s="175">
        <v>92149002</v>
      </c>
      <c r="L24" s="175">
        <f>'Dane - 31 pazdziernika 2021 r'!AP49/'Dane - 31 pazdziernika 2021 r'!$B$3</f>
        <v>42471081.314310417</v>
      </c>
      <c r="M24" s="180">
        <f>L24/K24</f>
        <v>0.46089572749046609</v>
      </c>
    </row>
    <row r="25" spans="1:13" ht="18.75" thickTop="1" thickBot="1" x14ac:dyDescent="0.3">
      <c r="A25" s="277" t="s">
        <v>198</v>
      </c>
      <c r="B25" s="278"/>
      <c r="C25" s="278"/>
      <c r="D25" s="278"/>
      <c r="E25" s="278"/>
      <c r="F25" s="278"/>
      <c r="G25" s="278"/>
      <c r="H25" s="278"/>
      <c r="I25" s="278"/>
      <c r="J25" s="278"/>
      <c r="K25" s="174"/>
      <c r="L25" s="174"/>
      <c r="M25" s="197"/>
    </row>
    <row r="26" spans="1:13" ht="33" thickTop="1" thickBot="1" x14ac:dyDescent="0.3">
      <c r="A26" s="89" t="s">
        <v>199</v>
      </c>
      <c r="B26" s="173" t="s">
        <v>157</v>
      </c>
      <c r="C26" s="99">
        <f>'Dane - 31 pazdziernika 2021 r'!C54</f>
        <v>10</v>
      </c>
      <c r="D26" s="100">
        <f>'Dane - 31 pazdziernika 2021 r'!D54/'Dane - 31 pazdziernika 2021 r'!$B$3</f>
        <v>791382.42109814088</v>
      </c>
      <c r="E26" s="99">
        <f>'Dane - 31 pazdziernika 2021 r'!X54</f>
        <v>1</v>
      </c>
      <c r="F26" s="100">
        <f>'Dane - 31 pazdziernika 2021 r'!Y54/'Dane - 31 pazdziernika 2021 r'!$B$3</f>
        <v>243800.44098573283</v>
      </c>
      <c r="G26" s="99">
        <f>'Dane - 31 pazdziernika 2021 r'!AB54</f>
        <v>0</v>
      </c>
      <c r="H26" s="100">
        <f>'Dane - 31 pazdziernika 2021 r'!AD54/'Dane - 31 pazdziernika 2021 r'!$B$3</f>
        <v>0</v>
      </c>
      <c r="I26" s="99">
        <f>'Dane - 31 pazdziernika 2021 r'!AO54</f>
        <v>0</v>
      </c>
      <c r="J26" s="100">
        <f>'Dane - 31 pazdziernika 2021 r'!AP54/'Dane - 31 pazdziernika 2021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279" t="s">
        <v>191</v>
      </c>
      <c r="B27" s="280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- 31 pazdziernika 2021 r'!AP54/'Dane - 31 pazdziernika 2021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pazdziernika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2022-07-14T08:29:06Z</dcterms:modified>
</cp:coreProperties>
</file>